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260" windowWidth="13260" windowHeight="4905" tabRatio="811" activeTab="1"/>
  </bookViews>
  <sheets>
    <sheet name="Sheet1" sheetId="34" r:id="rId1"/>
    <sheet name="Aggregate" sheetId="27" r:id="rId2"/>
    <sheet name="Disaggregate_Initialt" sheetId="26" r:id="rId3"/>
    <sheet name="Disaggregate_1" sheetId="28" r:id="rId4"/>
    <sheet name="Disaggregate_2" sheetId="29" r:id="rId5"/>
    <sheet name="Disaggregate3" sheetId="30" r:id="rId6"/>
    <sheet name="Disaggregate4" sheetId="31" r:id="rId7"/>
    <sheet name="Disaggregate5" sheetId="33" r:id="rId8"/>
    <sheet name="Bloos rule" sheetId="32" r:id="rId9"/>
  </sheets>
  <definedNames>
    <definedName name="LastOpenedWorkSheet">#REF!</definedName>
    <definedName name="LastRefreshed">#REF!</definedName>
    <definedName name="StartPosition">#REF!</definedName>
    <definedName name="textToday">#REF!</definedName>
    <definedName name="VALID_FORMATS">#REF!</definedName>
  </definedNames>
  <calcPr calcId="144525"/>
</workbook>
</file>

<file path=xl/calcChain.xml><?xml version="1.0" encoding="utf-8"?>
<calcChain xmlns="http://schemas.openxmlformats.org/spreadsheetml/2006/main">
  <c r="J130" i="34" l="1"/>
  <c r="C130" i="34"/>
  <c r="C93" i="34"/>
  <c r="D93" i="34"/>
  <c r="E85" i="34"/>
  <c r="F85" i="34"/>
  <c r="H93" i="34"/>
  <c r="I93" i="34"/>
  <c r="D52" i="34"/>
  <c r="I52" i="34"/>
  <c r="H52" i="34"/>
  <c r="C52" i="34"/>
  <c r="I59" i="34"/>
  <c r="H59" i="34"/>
  <c r="D59" i="34"/>
  <c r="C59" i="34"/>
  <c r="F138" i="34"/>
  <c r="D15" i="34"/>
  <c r="D9" i="34"/>
  <c r="D13" i="34"/>
  <c r="T141" i="27"/>
  <c r="B61" i="27"/>
  <c r="B99" i="27"/>
  <c r="B137" i="27"/>
  <c r="B175" i="27"/>
  <c r="J30" i="33"/>
  <c r="I30" i="33"/>
  <c r="C25" i="33"/>
  <c r="C26" i="33"/>
  <c r="Q21" i="33"/>
  <c r="I21" i="33"/>
  <c r="B21" i="33"/>
  <c r="S20" i="33"/>
  <c r="Q22" i="33"/>
  <c r="K20" i="33"/>
  <c r="J20" i="33"/>
  <c r="D20" i="33"/>
  <c r="C20" i="33"/>
  <c r="R19" i="33"/>
  <c r="R18" i="33"/>
  <c r="S17" i="33"/>
  <c r="R17" i="33"/>
  <c r="S16" i="33"/>
  <c r="R16" i="33"/>
  <c r="S15" i="33"/>
  <c r="R15" i="33"/>
  <c r="R20" i="33"/>
  <c r="S14" i="33"/>
  <c r="R14" i="33"/>
  <c r="R12" i="33"/>
  <c r="Q12" i="33"/>
  <c r="K12" i="33"/>
  <c r="J12" i="33"/>
  <c r="D12" i="33"/>
  <c r="C12" i="33"/>
  <c r="X9" i="33"/>
  <c r="W9" i="33"/>
  <c r="J30" i="31"/>
  <c r="I30" i="31"/>
  <c r="C25" i="31"/>
  <c r="I21" i="31"/>
  <c r="B21" i="31"/>
  <c r="K20" i="31"/>
  <c r="J20" i="31"/>
  <c r="D20" i="31"/>
  <c r="S20" i="31"/>
  <c r="C20" i="31"/>
  <c r="R19" i="31"/>
  <c r="R18" i="31"/>
  <c r="S17" i="31"/>
  <c r="R17" i="31"/>
  <c r="S16" i="31"/>
  <c r="Q21" i="31"/>
  <c r="R16" i="31"/>
  <c r="S15" i="31"/>
  <c r="R15" i="31"/>
  <c r="R20" i="31"/>
  <c r="S14" i="31"/>
  <c r="Q22" i="31"/>
  <c r="R14" i="31"/>
  <c r="R12" i="31"/>
  <c r="Q12" i="31"/>
  <c r="K12" i="31"/>
  <c r="J12" i="31"/>
  <c r="D12" i="31"/>
  <c r="C12" i="31"/>
  <c r="X9" i="31"/>
  <c r="W9" i="31"/>
  <c r="J30" i="30"/>
  <c r="I30" i="30"/>
  <c r="C25" i="30"/>
  <c r="C26" i="30"/>
  <c r="Q21" i="30"/>
  <c r="I21" i="30"/>
  <c r="B21" i="30"/>
  <c r="K20" i="30"/>
  <c r="J20" i="30"/>
  <c r="D20" i="30"/>
  <c r="S20" i="30"/>
  <c r="Q22" i="30"/>
  <c r="C20" i="30"/>
  <c r="R19" i="30"/>
  <c r="R18" i="30"/>
  <c r="S17" i="30"/>
  <c r="R17" i="30"/>
  <c r="S16" i="30"/>
  <c r="R16" i="30"/>
  <c r="S15" i="30"/>
  <c r="R15" i="30"/>
  <c r="R20" i="30"/>
  <c r="S14" i="30"/>
  <c r="R14" i="30"/>
  <c r="R12" i="30"/>
  <c r="Q12" i="30"/>
  <c r="K12" i="30"/>
  <c r="J12" i="30"/>
  <c r="D12" i="30"/>
  <c r="C12" i="30"/>
  <c r="X9" i="30"/>
  <c r="W9" i="30"/>
  <c r="J30" i="29"/>
  <c r="I30" i="29"/>
  <c r="C25" i="29"/>
  <c r="C26" i="29"/>
  <c r="I21" i="29"/>
  <c r="B21" i="29"/>
  <c r="K20" i="29"/>
  <c r="J20" i="29"/>
  <c r="D20" i="29"/>
  <c r="S20" i="29"/>
  <c r="Q22" i="29"/>
  <c r="C20" i="29"/>
  <c r="R19" i="29"/>
  <c r="R18" i="29"/>
  <c r="S17" i="29"/>
  <c r="R17" i="29"/>
  <c r="S16" i="29"/>
  <c r="R16" i="29"/>
  <c r="Q21" i="29"/>
  <c r="S15" i="29"/>
  <c r="R15" i="29"/>
  <c r="S14" i="29"/>
  <c r="R14" i="29"/>
  <c r="R20" i="29"/>
  <c r="R12" i="29"/>
  <c r="Q12" i="29"/>
  <c r="K12" i="29"/>
  <c r="J12" i="29"/>
  <c r="D12" i="29"/>
  <c r="C12" i="29"/>
  <c r="X9" i="29"/>
  <c r="W9" i="29"/>
  <c r="J30" i="28"/>
  <c r="I30" i="28"/>
  <c r="C25" i="28"/>
  <c r="I21" i="28"/>
  <c r="B21" i="28"/>
  <c r="K20" i="28"/>
  <c r="J20" i="28"/>
  <c r="D20" i="28"/>
  <c r="C20" i="28"/>
  <c r="R19" i="28"/>
  <c r="R18" i="28"/>
  <c r="S17" i="28"/>
  <c r="R17" i="28"/>
  <c r="S16" i="28"/>
  <c r="R16" i="28"/>
  <c r="S15" i="28"/>
  <c r="R15" i="28"/>
  <c r="S14" i="28"/>
  <c r="R14" i="28"/>
  <c r="R12" i="28"/>
  <c r="Q12" i="28"/>
  <c r="K12" i="28"/>
  <c r="J12" i="28"/>
  <c r="D12" i="28"/>
  <c r="C12" i="28"/>
  <c r="X9" i="28"/>
  <c r="W9" i="28"/>
  <c r="C26" i="31"/>
  <c r="Q21" i="28"/>
  <c r="S20" i="28"/>
  <c r="R20" i="28"/>
  <c r="Q22" i="28"/>
  <c r="C26" i="28"/>
  <c r="D180" i="27"/>
  <c r="C180" i="27"/>
  <c r="C185" i="27"/>
  <c r="C183" i="27"/>
  <c r="C184" i="27"/>
  <c r="C186" i="27"/>
  <c r="A115" i="27"/>
  <c r="C147" i="27"/>
  <c r="C145" i="27"/>
  <c r="D142" i="27"/>
  <c r="C148" i="27"/>
  <c r="C142" i="27"/>
  <c r="C109" i="27"/>
  <c r="D104" i="27"/>
  <c r="C110" i="27"/>
  <c r="C104" i="27"/>
  <c r="C71" i="27"/>
  <c r="D66" i="27"/>
  <c r="C72" i="27"/>
  <c r="C66" i="27"/>
  <c r="A77" i="27"/>
  <c r="A153" i="27"/>
  <c r="A39" i="27"/>
  <c r="A1" i="27"/>
  <c r="C26" i="26"/>
  <c r="C123" i="32"/>
  <c r="C118" i="32"/>
  <c r="D110" i="32"/>
  <c r="D109" i="32"/>
  <c r="D111" i="32"/>
  <c r="D104" i="32"/>
  <c r="D105" i="32"/>
  <c r="D103" i="32"/>
  <c r="D98" i="32"/>
  <c r="C98" i="32"/>
  <c r="F91" i="32"/>
  <c r="F90" i="32"/>
  <c r="D90" i="32"/>
  <c r="C90" i="32"/>
  <c r="D87" i="32"/>
  <c r="D88" i="32"/>
  <c r="D95" i="32"/>
  <c r="D96" i="32"/>
  <c r="C103" i="32"/>
  <c r="C105" i="32"/>
  <c r="C109" i="32"/>
  <c r="C111" i="32"/>
  <c r="J70" i="32"/>
  <c r="I70" i="32"/>
  <c r="H70" i="32"/>
  <c r="G70" i="32"/>
  <c r="J69" i="32"/>
  <c r="I69" i="32"/>
  <c r="I71" i="32"/>
  <c r="H69" i="32"/>
  <c r="G69" i="32"/>
  <c r="I72" i="32"/>
  <c r="J71" i="32"/>
  <c r="J72" i="32"/>
  <c r="C33" i="27"/>
  <c r="J91" i="32"/>
  <c r="J79" i="32"/>
  <c r="J81" i="32"/>
  <c r="J87" i="32"/>
  <c r="J89" i="32"/>
  <c r="I86" i="32"/>
  <c r="I78" i="32"/>
  <c r="H71" i="32"/>
  <c r="I87" i="32"/>
  <c r="J78" i="32"/>
  <c r="J80" i="32"/>
  <c r="J86" i="32"/>
  <c r="J88" i="32"/>
  <c r="J90" i="32"/>
  <c r="H72" i="32"/>
  <c r="I79" i="32"/>
  <c r="S16" i="26"/>
  <c r="Q21" i="26"/>
  <c r="Q22" i="26"/>
  <c r="C25" i="26"/>
  <c r="C31" i="27"/>
  <c r="H79" i="32"/>
  <c r="G79" i="32"/>
  <c r="H87" i="32"/>
  <c r="I89" i="32"/>
  <c r="H86" i="32"/>
  <c r="I88" i="32"/>
  <c r="I81" i="32"/>
  <c r="H81" i="32"/>
  <c r="G81" i="32"/>
  <c r="H78" i="32"/>
  <c r="G78" i="32"/>
  <c r="I80" i="32"/>
  <c r="H80" i="32"/>
  <c r="G80" i="32"/>
  <c r="C32" i="27"/>
  <c r="C54" i="32"/>
  <c r="C59" i="32"/>
  <c r="D46" i="32"/>
  <c r="D45" i="32"/>
  <c r="D40" i="32"/>
  <c r="D39" i="32"/>
  <c r="C39" i="32"/>
  <c r="C41" i="32"/>
  <c r="D34" i="32"/>
  <c r="D31" i="32"/>
  <c r="D32" i="32" s="1"/>
  <c r="C34" i="32"/>
  <c r="F29" i="32"/>
  <c r="F28" i="32"/>
  <c r="D26" i="32"/>
  <c r="D23" i="32"/>
  <c r="D24" i="32"/>
  <c r="I14" i="32" s="1"/>
  <c r="C26" i="32"/>
  <c r="H89" i="32"/>
  <c r="G89" i="32"/>
  <c r="I91" i="32"/>
  <c r="H91" i="32"/>
  <c r="G91" i="32"/>
  <c r="H88" i="32"/>
  <c r="G88" i="32"/>
  <c r="I90" i="32"/>
  <c r="H90" i="32"/>
  <c r="G90" i="32"/>
  <c r="D41" i="32"/>
  <c r="D47" i="32"/>
  <c r="I5" i="32"/>
  <c r="J5" i="32"/>
  <c r="C45" i="32"/>
  <c r="C47" i="32"/>
  <c r="D12" i="26"/>
  <c r="K12" i="26"/>
  <c r="H5" i="32"/>
  <c r="G5" i="32"/>
  <c r="I6" i="32"/>
  <c r="I7" i="32"/>
  <c r="J6" i="32"/>
  <c r="J8" i="32"/>
  <c r="R12" i="26"/>
  <c r="Q12" i="26"/>
  <c r="S17" i="26"/>
  <c r="S15" i="26"/>
  <c r="S14" i="26"/>
  <c r="R19" i="26"/>
  <c r="R18" i="26"/>
  <c r="R17" i="26"/>
  <c r="R16" i="26"/>
  <c r="R15" i="26"/>
  <c r="R14" i="26"/>
  <c r="J7" i="32"/>
  <c r="H6" i="32"/>
  <c r="G6" i="32"/>
  <c r="I8" i="32"/>
  <c r="R20" i="26"/>
  <c r="H7" i="32"/>
  <c r="H8" i="32"/>
  <c r="D28" i="27"/>
  <c r="C34" i="27"/>
  <c r="C28" i="27"/>
  <c r="J30" i="26"/>
  <c r="I30" i="26"/>
  <c r="I21" i="26"/>
  <c r="B21" i="26"/>
  <c r="K20" i="26"/>
  <c r="J20" i="26"/>
  <c r="D20" i="26"/>
  <c r="C20" i="26"/>
  <c r="J12" i="26"/>
  <c r="C12" i="26"/>
  <c r="X9" i="26"/>
  <c r="W9" i="26"/>
  <c r="S20" i="26"/>
  <c r="J15" i="32" l="1"/>
  <c r="J17" i="32" s="1"/>
  <c r="J27" i="32"/>
  <c r="J25" i="32" s="1"/>
  <c r="J29" i="32" s="1"/>
  <c r="I15" i="32"/>
  <c r="I16" i="32"/>
  <c r="H14" i="32"/>
  <c r="G14" i="32" s="1"/>
  <c r="J26" i="32"/>
  <c r="J24" i="32" s="1"/>
  <c r="J28" i="32" s="1"/>
  <c r="I27" i="32"/>
  <c r="J14" i="32"/>
  <c r="J16" i="32" s="1"/>
  <c r="I26" i="32"/>
  <c r="H15" i="32" l="1"/>
  <c r="G15" i="32" s="1"/>
  <c r="I17" i="32"/>
  <c r="H17" i="32" s="1"/>
  <c r="G17" i="32" s="1"/>
  <c r="I24" i="32"/>
  <c r="H26" i="32"/>
  <c r="H16" i="32"/>
  <c r="G16" i="32" s="1"/>
  <c r="I25" i="32"/>
  <c r="H27" i="32"/>
  <c r="H24" i="32" l="1"/>
  <c r="G24" i="32" s="1"/>
  <c r="I28" i="32"/>
  <c r="H28" i="32" s="1"/>
  <c r="G28" i="32" s="1"/>
  <c r="H25" i="32"/>
  <c r="G25" i="32" s="1"/>
  <c r="I29" i="32"/>
  <c r="H29" i="32" s="1"/>
  <c r="G29" i="32" s="1"/>
</calcChain>
</file>

<file path=xl/sharedStrings.xml><?xml version="1.0" encoding="utf-8"?>
<sst xmlns="http://schemas.openxmlformats.org/spreadsheetml/2006/main" count="1023" uniqueCount="207">
  <si>
    <t>Gold</t>
  </si>
  <si>
    <t>Notes and Coins</t>
  </si>
  <si>
    <t>For.cur</t>
  </si>
  <si>
    <t>Bonds</t>
  </si>
  <si>
    <t>Loan Banks</t>
  </si>
  <si>
    <t>Central Bank</t>
  </si>
  <si>
    <t>Ref.Credit</t>
  </si>
  <si>
    <t>Reserves</t>
  </si>
  <si>
    <t>Money aggregates</t>
  </si>
  <si>
    <t>Private bonds</t>
  </si>
  <si>
    <t>Equity</t>
  </si>
  <si>
    <t>Notes and coins</t>
  </si>
  <si>
    <t>Bank.Deposit</t>
  </si>
  <si>
    <t>Loan</t>
  </si>
  <si>
    <t xml:space="preserve">Government </t>
  </si>
  <si>
    <t>Household_II</t>
  </si>
  <si>
    <t>Household_I</t>
  </si>
  <si>
    <t>Commerical bank_I</t>
  </si>
  <si>
    <t>Commerical bank_II</t>
  </si>
  <si>
    <t>C. Good</t>
  </si>
  <si>
    <t>Shares</t>
  </si>
  <si>
    <t>Dep.I</t>
  </si>
  <si>
    <t>Dep.II</t>
  </si>
  <si>
    <t>P.Good</t>
  </si>
  <si>
    <t>Deposits to bank_I</t>
  </si>
  <si>
    <t>Deposits to bank_II</t>
  </si>
  <si>
    <t>Deposit to government</t>
  </si>
  <si>
    <t>RR_I:</t>
  </si>
  <si>
    <t>CB.Dep.Gov.</t>
  </si>
  <si>
    <t>RR_II:</t>
  </si>
  <si>
    <t>Gov. Bonds</t>
  </si>
  <si>
    <t>Free money</t>
  </si>
  <si>
    <t>Inititalt</t>
  </si>
  <si>
    <t>K. Good</t>
  </si>
  <si>
    <t>For. Cur.</t>
  </si>
  <si>
    <t>Dep. G.</t>
  </si>
  <si>
    <t>COB. Dep.Gov.</t>
  </si>
  <si>
    <t>M0=</t>
  </si>
  <si>
    <t xml:space="preserve">M1= </t>
  </si>
  <si>
    <t>Deposit to IMF</t>
  </si>
  <si>
    <t xml:space="preserve">Loan </t>
  </si>
  <si>
    <t>M0</t>
  </si>
  <si>
    <t>M1</t>
  </si>
  <si>
    <t>RES</t>
  </si>
  <si>
    <t>CAP</t>
  </si>
  <si>
    <t>Deposit</t>
  </si>
  <si>
    <t>Assets</t>
  </si>
  <si>
    <t xml:space="preserve">Liabilities </t>
  </si>
  <si>
    <t>Deposit household</t>
  </si>
  <si>
    <t>Deposit firm</t>
  </si>
  <si>
    <t>Aggregate balance sheet bank sector</t>
  </si>
  <si>
    <t>Liabilities</t>
  </si>
  <si>
    <t>Loans</t>
  </si>
  <si>
    <t>Consolidated Commerical banks</t>
  </si>
  <si>
    <t>Firm</t>
  </si>
  <si>
    <t>3. Endogenous money economy</t>
  </si>
  <si>
    <t>RR</t>
  </si>
  <si>
    <t>CR</t>
  </si>
  <si>
    <t>The Bloos rule</t>
  </si>
  <si>
    <t>Agents</t>
  </si>
  <si>
    <t>Controll variables</t>
  </si>
  <si>
    <t>Set value</t>
  </si>
  <si>
    <t>Expected return</t>
  </si>
  <si>
    <t>Expected income</t>
  </si>
  <si>
    <t>State 1</t>
  </si>
  <si>
    <t>State 2</t>
  </si>
  <si>
    <t>Shareholders</t>
  </si>
  <si>
    <t>Equity ratio:</t>
  </si>
  <si>
    <t>Firm 1</t>
  </si>
  <si>
    <t>Bank1</t>
  </si>
  <si>
    <t>Firm 2</t>
  </si>
  <si>
    <t>Bank2</t>
  </si>
  <si>
    <t>Bank 1</t>
  </si>
  <si>
    <t>Creditors</t>
  </si>
  <si>
    <t>Rate of return:</t>
  </si>
  <si>
    <t>Bank 2</t>
  </si>
  <si>
    <t>Scenario 1: Pay off without bailout gurantee</t>
  </si>
  <si>
    <t>Government/CB</t>
  </si>
  <si>
    <t>Regulations:</t>
  </si>
  <si>
    <t>Bond holder bank 1</t>
  </si>
  <si>
    <t>Bail out guarantee Bank1</t>
  </si>
  <si>
    <t>Bond holder bank 2</t>
  </si>
  <si>
    <t>Bail out guarantee Bank2</t>
  </si>
  <si>
    <t>Equity holders bank 1</t>
  </si>
  <si>
    <t>Required bank equity ratio</t>
  </si>
  <si>
    <t>Equity holders bank 2</t>
  </si>
  <si>
    <t>Household I</t>
  </si>
  <si>
    <t xml:space="preserve">Investment </t>
  </si>
  <si>
    <t>Househoold II</t>
  </si>
  <si>
    <t>Investment</t>
  </si>
  <si>
    <t>Scenario 2:Pay off with bailout guaranteee</t>
  </si>
  <si>
    <t>Inv_Firm_1</t>
  </si>
  <si>
    <t>Transfer to bank 1 bondh.</t>
  </si>
  <si>
    <t>Inv_Firm_2</t>
  </si>
  <si>
    <t>Capital</t>
  </si>
  <si>
    <t>Transfer to bank 2 bondh.</t>
  </si>
  <si>
    <t>Liablities</t>
  </si>
  <si>
    <t>Inv_BP_I</t>
  </si>
  <si>
    <t>Firm2</t>
  </si>
  <si>
    <t>Liabilitiets</t>
  </si>
  <si>
    <t>Inv_BP_II</t>
  </si>
  <si>
    <t>Business prospects:</t>
  </si>
  <si>
    <t>Firm1</t>
  </si>
  <si>
    <t>return rate</t>
  </si>
  <si>
    <t>States:</t>
  </si>
  <si>
    <t>return rates</t>
  </si>
  <si>
    <t>probability</t>
  </si>
  <si>
    <t>Goverment bond</t>
  </si>
  <si>
    <t>Firms and banks</t>
  </si>
  <si>
    <t>Firm 2 (excessive risk)</t>
  </si>
  <si>
    <t xml:space="preserve">2. Fractional reserve banking with reserve requirements </t>
  </si>
  <si>
    <t>"Healthy"</t>
  </si>
  <si>
    <t>Bond bank 1 (backed)</t>
  </si>
  <si>
    <t>Bond bank 2 (backed)</t>
  </si>
  <si>
    <t>Bond bank1 (unbacked)</t>
  </si>
  <si>
    <t>Bond bank2 (unbacked)</t>
  </si>
  <si>
    <t>The loan market</t>
  </si>
  <si>
    <t>The money market</t>
  </si>
  <si>
    <t>The goods, money and loan market</t>
  </si>
  <si>
    <t>Numbers (illustration)</t>
  </si>
  <si>
    <t>Business models:</t>
  </si>
  <si>
    <t>Deposit household (landowner)</t>
  </si>
  <si>
    <t>Deposit Hoseholds</t>
  </si>
  <si>
    <t>"Unhealthy (bubble)?"</t>
  </si>
  <si>
    <t>The process of endogenous money creation due to loan demand by firms</t>
  </si>
  <si>
    <t>The process of endogenous money creation due to loan demand by households</t>
  </si>
  <si>
    <t>Step 1:  Firms borrow</t>
  </si>
  <si>
    <t>Step 2: Pay workers</t>
  </si>
  <si>
    <t>Step 3:  Workers buy goods</t>
  </si>
  <si>
    <t>Step 1: 1. Household  buy house by lending from the bank</t>
  </si>
  <si>
    <t>Step 3: 2. Household  buy house by lending from the bank</t>
  </si>
  <si>
    <t>Step 2: 1. Household pays landowner</t>
  </si>
  <si>
    <t>Step 4: 2. Household pays landowner</t>
  </si>
  <si>
    <t>Step 4: Firms pay back loan</t>
  </si>
  <si>
    <t>4. Endogoenous money economy with increasing capital requirment</t>
  </si>
  <si>
    <t xml:space="preserve">5. Endogoenous money economy with increasing capital requirment and lowering interest rate </t>
  </si>
  <si>
    <t>Deposit Landowner</t>
  </si>
  <si>
    <t>1. Loanable fund equilibrium</t>
  </si>
  <si>
    <t>Draw two graphs</t>
  </si>
  <si>
    <t>Equity bank 1 and 2</t>
  </si>
  <si>
    <t xml:space="preserve">Transfer </t>
  </si>
  <si>
    <t>Capital ratio</t>
  </si>
  <si>
    <t>Class</t>
  </si>
  <si>
    <t>Exercise</t>
  </si>
  <si>
    <t>Lån</t>
  </si>
  <si>
    <t>Egenkapital</t>
  </si>
  <si>
    <t>Obligasjoner</t>
  </si>
  <si>
    <t>Innskudd</t>
  </si>
  <si>
    <t>Eiendeler</t>
  </si>
  <si>
    <t>Gjeld og Egenkapital</t>
  </si>
  <si>
    <t>Ulånsbank</t>
  </si>
  <si>
    <t>Forretningsbank</t>
  </si>
  <si>
    <t>Forretningsbank 1</t>
  </si>
  <si>
    <t>Forretningsbank 2</t>
  </si>
  <si>
    <t>Klient 1</t>
  </si>
  <si>
    <t>Klient 2</t>
  </si>
  <si>
    <t>Reserver</t>
  </si>
  <si>
    <t>Klient 3</t>
  </si>
  <si>
    <t>Klient 4</t>
  </si>
  <si>
    <t>Gullreserver</t>
  </si>
  <si>
    <t>Sentralbank</t>
  </si>
  <si>
    <t>Sedler og Mynt</t>
  </si>
  <si>
    <t>Gull</t>
  </si>
  <si>
    <t>X</t>
  </si>
  <si>
    <t>Klient 2 og 4</t>
  </si>
  <si>
    <t>Lån SB</t>
  </si>
  <si>
    <t>Z</t>
  </si>
  <si>
    <t>Lån bank 1 (interbank)</t>
  </si>
  <si>
    <t>Lån bank 2 (interbank)</t>
  </si>
  <si>
    <t>System 1: Lånebasert bankøkonomi</t>
  </si>
  <si>
    <t>System 2: Fraksjonsbasert bankøkonomi uten sentralbank</t>
  </si>
  <si>
    <t>System 3: Fraksjonsbasert bankøkonomi med sentralbank</t>
  </si>
  <si>
    <t>Transaksjonsbank</t>
  </si>
  <si>
    <t xml:space="preserve">Beholdning ettter at klient 1 tilhørende forretningsbank 1 har kjøpt en vare til 25 fra klient 2 tilhørende forretningsbank 2 </t>
  </si>
  <si>
    <t xml:space="preserve">Gullreserver </t>
  </si>
  <si>
    <t>Lån til banker</t>
  </si>
  <si>
    <t xml:space="preserve">  -Z</t>
  </si>
  <si>
    <t>Y1</t>
  </si>
  <si>
    <t>Y=Y1+Y2</t>
  </si>
  <si>
    <t>Y2</t>
  </si>
  <si>
    <t>Gjeld og egenkapital</t>
  </si>
  <si>
    <t>Andre papirer</t>
  </si>
  <si>
    <t>T</t>
  </si>
  <si>
    <t>Reserver bank 2</t>
  </si>
  <si>
    <t>Reserver bank 1</t>
  </si>
  <si>
    <t>150+Y</t>
  </si>
  <si>
    <t>Y</t>
  </si>
  <si>
    <t xml:space="preserve">Beholdning ettter at både forretningsbank 1 og forretningsbank 2 har økt utlån og innvendige penger i systemet med 75 </t>
  </si>
  <si>
    <t>Pengemarkedsrente mellom bankene.</t>
  </si>
  <si>
    <t>Rente på utlån fra sentralbanken.</t>
  </si>
  <si>
    <t>Rente på statsobligasjoner med ulik løpetid.</t>
  </si>
  <si>
    <t>350+Y</t>
  </si>
  <si>
    <t xml:space="preserve">   350+Y</t>
  </si>
  <si>
    <t xml:space="preserve">   175+Y1+Z</t>
  </si>
  <si>
    <t>175+Y2-Z</t>
  </si>
  <si>
    <t xml:space="preserve">  175+Y1+Z</t>
  </si>
  <si>
    <t xml:space="preserve">  175+Y2-Z</t>
  </si>
  <si>
    <t>I denne økonomien vil det eksistere flere rentenivåer som er nært knyttet sammen (arbitragelikninger):</t>
  </si>
  <si>
    <t>Rente på konto i sentralbanken (styringsrenten eller signalrenten)</t>
  </si>
  <si>
    <t>System 1: Lånebasert bankøkonomi med transaksjoner mellom to forretningsbanker</t>
  </si>
  <si>
    <t>50+Y2-Z</t>
  </si>
  <si>
    <t>Statsobligasjoner</t>
  </si>
  <si>
    <t>50+X+T</t>
  </si>
  <si>
    <t>200+X+T+Y</t>
  </si>
  <si>
    <t>75+Y1+Z</t>
  </si>
  <si>
    <t>75+Y2-Z</t>
  </si>
  <si>
    <t>Klient 1 og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</si>
</sst>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0.0\ %"/>
  </numFmts>
  <fonts count="47" x14ac:knownFonts="1">
    <font>
      <sz val="10"/>
      <name val="Arial"/>
    </font>
    <font>
      <sz val="10"/>
      <name val="Arial"/>
      <family val="2"/>
    </font>
    <font>
      <i/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F1C232"/>
      <name val="Arial"/>
      <family val="2"/>
    </font>
    <font>
      <sz val="10"/>
      <color rgb="FF6AA84F"/>
      <name val="Arial"/>
      <family val="2"/>
    </font>
    <font>
      <sz val="10"/>
      <color rgb="FF9900FF"/>
      <name val="Arial"/>
      <family val="2"/>
    </font>
    <font>
      <b/>
      <sz val="10"/>
      <color rgb="FF9900FF"/>
      <name val="Arial"/>
      <family val="2"/>
    </font>
    <font>
      <sz val="10"/>
      <color rgb="FFFF00FF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F1C232"/>
      <name val="Arial"/>
      <family val="2"/>
    </font>
    <font>
      <b/>
      <sz val="14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FFFFFF"/>
      </bottom>
      <diagonal/>
    </border>
    <border>
      <left/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FFFF"/>
      </top>
      <bottom/>
      <diagonal/>
    </border>
    <border>
      <left style="thin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medium">
        <color indexed="64"/>
      </bottom>
      <diagonal/>
    </border>
    <border>
      <left style="medium">
        <color indexed="64"/>
      </left>
      <right/>
      <top style="thin">
        <color rgb="FFFFFFFF"/>
      </top>
      <bottom style="medium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23" fillId="0" borderId="0"/>
    <xf numFmtId="0" fontId="3" fillId="23" borderId="7" applyNumberFormat="0" applyFont="0" applyAlignment="0" applyProtection="0"/>
    <xf numFmtId="0" fontId="2" fillId="0" borderId="8"/>
    <xf numFmtId="0" fontId="17" fillId="20" borderId="9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94">
    <xf numFmtId="0" fontId="0" fillId="0" borderId="0" xfId="0"/>
    <xf numFmtId="0" fontId="23" fillId="24" borderId="0" xfId="38" applyFill="1"/>
    <xf numFmtId="0" fontId="23" fillId="24" borderId="11" xfId="38" applyFill="1" applyBorder="1"/>
    <xf numFmtId="0" fontId="23" fillId="24" borderId="12" xfId="38" applyFill="1" applyBorder="1"/>
    <xf numFmtId="0" fontId="23" fillId="24" borderId="13" xfId="38" applyFill="1" applyBorder="1"/>
    <xf numFmtId="0" fontId="24" fillId="24" borderId="12" xfId="38" applyFont="1" applyFill="1" applyBorder="1"/>
    <xf numFmtId="0" fontId="23" fillId="24" borderId="14" xfId="38" applyFill="1" applyBorder="1"/>
    <xf numFmtId="0" fontId="23" fillId="24" borderId="0" xfId="38" applyFill="1" applyBorder="1"/>
    <xf numFmtId="0" fontId="23" fillId="24" borderId="15" xfId="38" applyFill="1" applyBorder="1"/>
    <xf numFmtId="0" fontId="24" fillId="24" borderId="0" xfId="38" applyFont="1" applyFill="1"/>
    <xf numFmtId="0" fontId="23" fillId="24" borderId="0" xfId="38" applyFont="1" applyFill="1"/>
    <xf numFmtId="16" fontId="23" fillId="24" borderId="0" xfId="38" applyNumberFormat="1" applyFill="1"/>
    <xf numFmtId="0" fontId="23" fillId="24" borderId="16" xfId="38" applyFill="1" applyBorder="1"/>
    <xf numFmtId="0" fontId="23" fillId="24" borderId="17" xfId="38" applyFill="1" applyBorder="1"/>
    <xf numFmtId="0" fontId="23" fillId="24" borderId="17" xfId="38" applyFont="1" applyFill="1" applyBorder="1"/>
    <xf numFmtId="0" fontId="0" fillId="24" borderId="0" xfId="0" applyFill="1"/>
    <xf numFmtId="0" fontId="23" fillId="24" borderId="0" xfId="38" applyFont="1" applyFill="1"/>
    <xf numFmtId="0" fontId="23" fillId="24" borderId="0" xfId="38" applyFont="1" applyFill="1"/>
    <xf numFmtId="0" fontId="23" fillId="24" borderId="18" xfId="38" applyFont="1" applyFill="1" applyBorder="1"/>
    <xf numFmtId="0" fontId="23" fillId="24" borderId="0" xfId="38" applyFont="1" applyFill="1"/>
    <xf numFmtId="0" fontId="25" fillId="24" borderId="0" xfId="38" applyFont="1" applyFill="1"/>
    <xf numFmtId="0" fontId="23" fillId="24" borderId="0" xfId="38" applyFont="1" applyFill="1" applyBorder="1"/>
    <xf numFmtId="0" fontId="23" fillId="24" borderId="0" xfId="38" applyFont="1" applyFill="1"/>
    <xf numFmtId="0" fontId="23" fillId="24" borderId="12" xfId="38" applyFont="1" applyFill="1" applyBorder="1"/>
    <xf numFmtId="0" fontId="23" fillId="24" borderId="12" xfId="38" applyFont="1" applyFill="1" applyBorder="1"/>
    <xf numFmtId="0" fontId="23" fillId="24" borderId="12" xfId="38" applyFont="1" applyFill="1" applyBorder="1"/>
    <xf numFmtId="0" fontId="23" fillId="24" borderId="0" xfId="38" applyFont="1" applyFill="1"/>
    <xf numFmtId="0" fontId="23" fillId="24" borderId="14" xfId="38" applyFont="1" applyFill="1" applyBorder="1"/>
    <xf numFmtId="0" fontId="23" fillId="24" borderId="13" xfId="38" applyFont="1" applyFill="1" applyBorder="1"/>
    <xf numFmtId="0" fontId="23" fillId="24" borderId="0" xfId="38" applyFont="1" applyFill="1"/>
    <xf numFmtId="0" fontId="23" fillId="24" borderId="0" xfId="38" applyFont="1" applyFill="1"/>
    <xf numFmtId="0" fontId="26" fillId="24" borderId="0" xfId="0" applyFont="1" applyFill="1"/>
    <xf numFmtId="0" fontId="26" fillId="24" borderId="12" xfId="0" applyFont="1" applyFill="1" applyBorder="1"/>
    <xf numFmtId="0" fontId="26" fillId="24" borderId="0" xfId="0" applyFont="1" applyFill="1" applyBorder="1"/>
    <xf numFmtId="0" fontId="26" fillId="24" borderId="14" xfId="0" applyFont="1" applyFill="1" applyBorder="1"/>
    <xf numFmtId="0" fontId="26" fillId="24" borderId="11" xfId="0" applyFont="1" applyFill="1" applyBorder="1"/>
    <xf numFmtId="0" fontId="27" fillId="24" borderId="0" xfId="0" applyFont="1" applyFill="1"/>
    <xf numFmtId="0" fontId="26" fillId="24" borderId="18" xfId="0" applyFont="1" applyFill="1" applyBorder="1"/>
    <xf numFmtId="0" fontId="26" fillId="24" borderId="19" xfId="0" applyFont="1" applyFill="1" applyBorder="1"/>
    <xf numFmtId="0" fontId="26" fillId="24" borderId="13" xfId="0" applyFont="1" applyFill="1" applyBorder="1"/>
    <xf numFmtId="0" fontId="26" fillId="24" borderId="20" xfId="0" applyFont="1" applyFill="1" applyBorder="1"/>
    <xf numFmtId="0" fontId="26" fillId="24" borderId="21" xfId="0" applyFont="1" applyFill="1" applyBorder="1"/>
    <xf numFmtId="0" fontId="26" fillId="24" borderId="22" xfId="0" applyFont="1" applyFill="1" applyBorder="1"/>
    <xf numFmtId="0" fontId="26" fillId="24" borderId="23" xfId="0" applyFont="1" applyFill="1" applyBorder="1"/>
    <xf numFmtId="0" fontId="26" fillId="24" borderId="24" xfId="0" applyFont="1" applyFill="1" applyBorder="1"/>
    <xf numFmtId="0" fontId="26" fillId="24" borderId="25" xfId="0" applyFont="1" applyFill="1" applyBorder="1"/>
    <xf numFmtId="0" fontId="26" fillId="24" borderId="26" xfId="0" applyFont="1" applyFill="1" applyBorder="1"/>
    <xf numFmtId="0" fontId="26" fillId="24" borderId="27" xfId="0" applyFont="1" applyFill="1" applyBorder="1"/>
    <xf numFmtId="10" fontId="26" fillId="24" borderId="15" xfId="42" applyNumberFormat="1" applyFont="1" applyFill="1" applyBorder="1"/>
    <xf numFmtId="9" fontId="26" fillId="24" borderId="19" xfId="42" applyFont="1" applyFill="1" applyBorder="1"/>
    <xf numFmtId="0" fontId="28" fillId="24" borderId="0" xfId="0" applyFont="1" applyFill="1"/>
    <xf numFmtId="0" fontId="24" fillId="24" borderId="0" xfId="38" applyFont="1" applyFill="1" applyBorder="1"/>
    <xf numFmtId="0" fontId="0" fillId="24" borderId="0" xfId="0" applyFill="1" applyBorder="1"/>
    <xf numFmtId="0" fontId="29" fillId="24" borderId="0" xfId="0" applyFont="1" applyFill="1"/>
    <xf numFmtId="0" fontId="30" fillId="24" borderId="0" xfId="0" applyFont="1" applyFill="1" applyAlignment="1">
      <alignment wrapText="1"/>
    </xf>
    <xf numFmtId="0" fontId="30" fillId="24" borderId="12" xfId="0" applyFont="1" applyFill="1" applyBorder="1" applyAlignment="1">
      <alignment wrapText="1"/>
    </xf>
    <xf numFmtId="0" fontId="0" fillId="24" borderId="0" xfId="0" applyFill="1" applyAlignment="1">
      <alignment wrapText="1"/>
    </xf>
    <xf numFmtId="0" fontId="30" fillId="24" borderId="19" xfId="0" applyFont="1" applyFill="1" applyBorder="1" applyAlignment="1">
      <alignment wrapText="1"/>
    </xf>
    <xf numFmtId="0" fontId="30" fillId="24" borderId="28" xfId="0" applyFont="1" applyFill="1" applyBorder="1" applyAlignment="1">
      <alignment wrapText="1"/>
    </xf>
    <xf numFmtId="0" fontId="30" fillId="24" borderId="29" xfId="0" applyFont="1" applyFill="1" applyBorder="1" applyAlignment="1">
      <alignment wrapText="1"/>
    </xf>
    <xf numFmtId="0" fontId="30" fillId="24" borderId="11" xfId="0" applyFont="1" applyFill="1" applyBorder="1" applyAlignment="1">
      <alignment wrapText="1"/>
    </xf>
    <xf numFmtId="0" fontId="30" fillId="24" borderId="30" xfId="0" applyFont="1" applyFill="1" applyBorder="1" applyAlignment="1">
      <alignment wrapText="1"/>
    </xf>
    <xf numFmtId="0" fontId="31" fillId="24" borderId="0" xfId="0" applyFont="1" applyFill="1" applyAlignment="1">
      <alignment wrapText="1"/>
    </xf>
    <xf numFmtId="0" fontId="32" fillId="24" borderId="0" xfId="0" applyFont="1" applyFill="1" applyAlignment="1">
      <alignment wrapText="1"/>
    </xf>
    <xf numFmtId="0" fontId="32" fillId="24" borderId="12" xfId="0" applyFont="1" applyFill="1" applyBorder="1" applyAlignment="1">
      <alignment wrapText="1"/>
    </xf>
    <xf numFmtId="0" fontId="32" fillId="24" borderId="12" xfId="0" applyFont="1" applyFill="1" applyBorder="1" applyAlignment="1">
      <alignment horizontal="right" wrapText="1"/>
    </xf>
    <xf numFmtId="0" fontId="32" fillId="24" borderId="30" xfId="0" applyFont="1" applyFill="1" applyBorder="1" applyAlignment="1">
      <alignment wrapText="1"/>
    </xf>
    <xf numFmtId="10" fontId="32" fillId="24" borderId="30" xfId="0" applyNumberFormat="1" applyFont="1" applyFill="1" applyBorder="1" applyAlignment="1">
      <alignment wrapText="1"/>
    </xf>
    <xf numFmtId="4" fontId="32" fillId="24" borderId="30" xfId="0" applyNumberFormat="1" applyFont="1" applyFill="1" applyBorder="1" applyAlignment="1">
      <alignment wrapText="1"/>
    </xf>
    <xf numFmtId="10" fontId="32" fillId="24" borderId="0" xfId="0" applyNumberFormat="1" applyFont="1" applyFill="1" applyAlignment="1">
      <alignment wrapText="1"/>
    </xf>
    <xf numFmtId="4" fontId="32" fillId="24" borderId="0" xfId="0" applyNumberFormat="1" applyFont="1" applyFill="1" applyAlignment="1">
      <alignment wrapText="1"/>
    </xf>
    <xf numFmtId="0" fontId="29" fillId="24" borderId="12" xfId="0" applyFont="1" applyFill="1" applyBorder="1" applyAlignment="1">
      <alignment wrapText="1"/>
    </xf>
    <xf numFmtId="0" fontId="29" fillId="24" borderId="30" xfId="0" applyFont="1" applyFill="1" applyBorder="1" applyAlignment="1">
      <alignment wrapText="1"/>
    </xf>
    <xf numFmtId="4" fontId="29" fillId="24" borderId="30" xfId="0" applyNumberFormat="1" applyFont="1" applyFill="1" applyBorder="1" applyAlignment="1">
      <alignment wrapText="1"/>
    </xf>
    <xf numFmtId="0" fontId="29" fillId="24" borderId="0" xfId="0" applyFont="1" applyFill="1" applyAlignment="1">
      <alignment wrapText="1"/>
    </xf>
    <xf numFmtId="4" fontId="29" fillId="24" borderId="0" xfId="0" applyNumberFormat="1" applyFont="1" applyFill="1" applyAlignment="1">
      <alignment wrapText="1"/>
    </xf>
    <xf numFmtId="0" fontId="33" fillId="24" borderId="0" xfId="0" applyFont="1" applyFill="1" applyAlignment="1">
      <alignment wrapText="1"/>
    </xf>
    <xf numFmtId="0" fontId="34" fillId="24" borderId="0" xfId="0" applyFont="1" applyFill="1" applyAlignment="1">
      <alignment horizontal="center" wrapText="1"/>
    </xf>
    <xf numFmtId="0" fontId="33" fillId="24" borderId="12" xfId="0" applyFont="1" applyFill="1" applyBorder="1" applyAlignment="1">
      <alignment wrapText="1"/>
    </xf>
    <xf numFmtId="0" fontId="35" fillId="24" borderId="12" xfId="0" applyFont="1" applyFill="1" applyBorder="1" applyAlignment="1">
      <alignment wrapText="1"/>
    </xf>
    <xf numFmtId="4" fontId="35" fillId="24" borderId="12" xfId="0" applyNumberFormat="1" applyFont="1" applyFill="1" applyBorder="1" applyAlignment="1">
      <alignment wrapText="1"/>
    </xf>
    <xf numFmtId="4" fontId="35" fillId="24" borderId="12" xfId="0" applyNumberFormat="1" applyFont="1" applyFill="1" applyBorder="1" applyAlignment="1">
      <alignment horizontal="right" wrapText="1"/>
    </xf>
    <xf numFmtId="0" fontId="33" fillId="24" borderId="30" xfId="0" applyFont="1" applyFill="1" applyBorder="1" applyAlignment="1">
      <alignment wrapText="1"/>
    </xf>
    <xf numFmtId="0" fontId="35" fillId="24" borderId="30" xfId="0" applyFont="1" applyFill="1" applyBorder="1" applyAlignment="1">
      <alignment wrapText="1"/>
    </xf>
    <xf numFmtId="4" fontId="35" fillId="24" borderId="30" xfId="0" applyNumberFormat="1" applyFont="1" applyFill="1" applyBorder="1" applyAlignment="1">
      <alignment wrapText="1"/>
    </xf>
    <xf numFmtId="0" fontId="35" fillId="24" borderId="0" xfId="0" applyFont="1" applyFill="1" applyAlignment="1">
      <alignment wrapText="1"/>
    </xf>
    <xf numFmtId="4" fontId="35" fillId="24" borderId="0" xfId="0" applyNumberFormat="1" applyFont="1" applyFill="1" applyAlignment="1">
      <alignment wrapText="1"/>
    </xf>
    <xf numFmtId="0" fontId="30" fillId="24" borderId="0" xfId="0" applyFont="1" applyFill="1" applyBorder="1" applyAlignment="1">
      <alignment wrapText="1"/>
    </xf>
    <xf numFmtId="0" fontId="36" fillId="24" borderId="0" xfId="0" applyFont="1" applyFill="1" applyBorder="1" applyAlignment="1">
      <alignment horizontal="left" wrapText="1"/>
    </xf>
    <xf numFmtId="0" fontId="36" fillId="24" borderId="0" xfId="0" applyFont="1" applyFill="1" applyBorder="1" applyAlignment="1">
      <alignment wrapText="1"/>
    </xf>
    <xf numFmtId="10" fontId="36" fillId="24" borderId="0" xfId="0" applyNumberFormat="1" applyFont="1" applyFill="1" applyBorder="1" applyAlignment="1">
      <alignment wrapText="1"/>
    </xf>
    <xf numFmtId="4" fontId="36" fillId="24" borderId="0" xfId="0" applyNumberFormat="1" applyFont="1" applyFill="1" applyBorder="1" applyAlignment="1">
      <alignment wrapText="1"/>
    </xf>
    <xf numFmtId="0" fontId="37" fillId="24" borderId="0" xfId="0" applyFont="1" applyFill="1" applyAlignment="1">
      <alignment wrapText="1"/>
    </xf>
    <xf numFmtId="0" fontId="38" fillId="24" borderId="0" xfId="0" applyFont="1" applyFill="1" applyAlignment="1">
      <alignment horizontal="center" wrapText="1"/>
    </xf>
    <xf numFmtId="0" fontId="37" fillId="24" borderId="12" xfId="0" applyFont="1" applyFill="1" applyBorder="1" applyAlignment="1">
      <alignment wrapText="1"/>
    </xf>
    <xf numFmtId="0" fontId="37" fillId="24" borderId="30" xfId="0" applyFont="1" applyFill="1" applyBorder="1" applyAlignment="1">
      <alignment wrapText="1"/>
    </xf>
    <xf numFmtId="0" fontId="37" fillId="24" borderId="0" xfId="0" applyFont="1" applyFill="1" applyBorder="1" applyAlignment="1">
      <alignment wrapText="1"/>
    </xf>
    <xf numFmtId="0" fontId="36" fillId="24" borderId="0" xfId="0" applyFont="1" applyFill="1" applyBorder="1" applyAlignment="1">
      <alignment horizontal="center" wrapText="1"/>
    </xf>
    <xf numFmtId="0" fontId="39" fillId="24" borderId="0" xfId="0" applyFont="1" applyFill="1" applyBorder="1" applyAlignment="1">
      <alignment wrapText="1"/>
    </xf>
    <xf numFmtId="0" fontId="39" fillId="24" borderId="0" xfId="0" applyFont="1" applyFill="1" applyBorder="1" applyAlignment="1">
      <alignment horizontal="center" wrapText="1"/>
    </xf>
    <xf numFmtId="164" fontId="39" fillId="24" borderId="0" xfId="0" applyNumberFormat="1" applyFont="1" applyFill="1" applyBorder="1" applyAlignment="1">
      <alignment wrapText="1"/>
    </xf>
    <xf numFmtId="0" fontId="37" fillId="24" borderId="33" xfId="0" applyFont="1" applyFill="1" applyBorder="1" applyAlignment="1">
      <alignment wrapText="1"/>
    </xf>
    <xf numFmtId="0" fontId="30" fillId="24" borderId="34" xfId="0" applyFont="1" applyFill="1" applyBorder="1" applyAlignment="1">
      <alignment wrapText="1"/>
    </xf>
    <xf numFmtId="0" fontId="39" fillId="24" borderId="0" xfId="0" applyFont="1" applyFill="1" applyAlignment="1">
      <alignment horizontal="center" wrapText="1"/>
    </xf>
    <xf numFmtId="164" fontId="39" fillId="24" borderId="0" xfId="0" applyNumberFormat="1" applyFont="1" applyFill="1" applyAlignment="1">
      <alignment wrapText="1"/>
    </xf>
    <xf numFmtId="0" fontId="39" fillId="24" borderId="0" xfId="0" applyFont="1" applyFill="1" applyAlignment="1">
      <alignment wrapText="1"/>
    </xf>
    <xf numFmtId="0" fontId="32" fillId="24" borderId="33" xfId="0" applyFont="1" applyFill="1" applyBorder="1" applyAlignment="1">
      <alignment wrapText="1"/>
    </xf>
    <xf numFmtId="0" fontId="32" fillId="24" borderId="35" xfId="0" applyFont="1" applyFill="1" applyBorder="1" applyAlignment="1">
      <alignment wrapText="1"/>
    </xf>
    <xf numFmtId="0" fontId="32" fillId="24" borderId="34" xfId="0" applyFont="1" applyFill="1" applyBorder="1" applyAlignment="1">
      <alignment wrapText="1"/>
    </xf>
    <xf numFmtId="0" fontId="32" fillId="24" borderId="33" xfId="0" applyFont="1" applyFill="1" applyBorder="1" applyAlignment="1">
      <alignment horizontal="center" wrapText="1"/>
    </xf>
    <xf numFmtId="0" fontId="32" fillId="24" borderId="33" xfId="0" applyFont="1" applyFill="1" applyBorder="1" applyAlignment="1">
      <alignment horizontal="right" wrapText="1"/>
    </xf>
    <xf numFmtId="0" fontId="32" fillId="24" borderId="36" xfId="0" applyFont="1" applyFill="1" applyBorder="1" applyAlignment="1">
      <alignment horizontal="right" wrapText="1"/>
    </xf>
    <xf numFmtId="0" fontId="32" fillId="24" borderId="37" xfId="0" applyFont="1" applyFill="1" applyBorder="1" applyAlignment="1">
      <alignment wrapText="1"/>
    </xf>
    <xf numFmtId="0" fontId="32" fillId="24" borderId="0" xfId="0" applyFont="1" applyFill="1" applyBorder="1" applyAlignment="1">
      <alignment wrapText="1"/>
    </xf>
    <xf numFmtId="0" fontId="31" fillId="24" borderId="38" xfId="0" applyFont="1" applyFill="1" applyBorder="1" applyAlignment="1">
      <alignment wrapText="1"/>
    </xf>
    <xf numFmtId="0" fontId="32" fillId="24" borderId="21" xfId="0" applyFont="1" applyFill="1" applyBorder="1" applyAlignment="1">
      <alignment wrapText="1"/>
    </xf>
    <xf numFmtId="0" fontId="32" fillId="24" borderId="39" xfId="0" applyFont="1" applyFill="1" applyBorder="1" applyAlignment="1">
      <alignment wrapText="1"/>
    </xf>
    <xf numFmtId="0" fontId="30" fillId="24" borderId="40" xfId="0" applyFont="1" applyFill="1" applyBorder="1" applyAlignment="1">
      <alignment wrapText="1"/>
    </xf>
    <xf numFmtId="0" fontId="32" fillId="24" borderId="41" xfId="0" applyFont="1" applyFill="1" applyBorder="1" applyAlignment="1">
      <alignment wrapText="1"/>
    </xf>
    <xf numFmtId="0" fontId="30" fillId="24" borderId="42" xfId="0" applyFont="1" applyFill="1" applyBorder="1" applyAlignment="1">
      <alignment wrapText="1"/>
    </xf>
    <xf numFmtId="0" fontId="32" fillId="24" borderId="23" xfId="0" applyFont="1" applyFill="1" applyBorder="1" applyAlignment="1">
      <alignment horizontal="center" wrapText="1"/>
    </xf>
    <xf numFmtId="0" fontId="32" fillId="24" borderId="24" xfId="0" applyFont="1" applyFill="1" applyBorder="1" applyAlignment="1">
      <alignment horizontal="center" wrapText="1"/>
    </xf>
    <xf numFmtId="0" fontId="30" fillId="24" borderId="24" xfId="0" applyFont="1" applyFill="1" applyBorder="1" applyAlignment="1">
      <alignment wrapText="1"/>
    </xf>
    <xf numFmtId="0" fontId="32" fillId="24" borderId="23" xfId="0" applyFont="1" applyFill="1" applyBorder="1" applyAlignment="1">
      <alignment wrapText="1"/>
    </xf>
    <xf numFmtId="0" fontId="32" fillId="24" borderId="43" xfId="0" applyFont="1" applyFill="1" applyBorder="1" applyAlignment="1">
      <alignment horizontal="center" wrapText="1"/>
    </xf>
    <xf numFmtId="0" fontId="32" fillId="24" borderId="44" xfId="0" applyFont="1" applyFill="1" applyBorder="1" applyAlignment="1">
      <alignment wrapText="1"/>
    </xf>
    <xf numFmtId="0" fontId="32" fillId="24" borderId="26" xfId="0" applyFont="1" applyFill="1" applyBorder="1" applyAlignment="1">
      <alignment wrapText="1"/>
    </xf>
    <xf numFmtId="0" fontId="32" fillId="24" borderId="27" xfId="0" applyFont="1" applyFill="1" applyBorder="1" applyAlignment="1">
      <alignment horizontal="center" wrapText="1"/>
    </xf>
    <xf numFmtId="9" fontId="32" fillId="24" borderId="45" xfId="42" applyFont="1" applyFill="1" applyBorder="1" applyAlignment="1">
      <alignment horizontal="center" wrapText="1"/>
    </xf>
    <xf numFmtId="9" fontId="32" fillId="24" borderId="23" xfId="42" applyFont="1" applyFill="1" applyBorder="1" applyAlignment="1">
      <alignment horizontal="center" wrapText="1"/>
    </xf>
    <xf numFmtId="0" fontId="1" fillId="24" borderId="0" xfId="0" applyFont="1" applyFill="1" applyAlignment="1">
      <alignment wrapText="1"/>
    </xf>
    <xf numFmtId="2" fontId="32" fillId="24" borderId="23" xfId="0" applyNumberFormat="1" applyFont="1" applyFill="1" applyBorder="1" applyAlignment="1">
      <alignment horizontal="center" wrapText="1"/>
    </xf>
    <xf numFmtId="165" fontId="29" fillId="24" borderId="30" xfId="0" applyNumberFormat="1" applyFont="1" applyFill="1" applyBorder="1" applyAlignment="1">
      <alignment wrapText="1"/>
    </xf>
    <xf numFmtId="165" fontId="29" fillId="24" borderId="0" xfId="0" applyNumberFormat="1" applyFont="1" applyFill="1" applyAlignment="1">
      <alignment wrapText="1"/>
    </xf>
    <xf numFmtId="165" fontId="35" fillId="24" borderId="0" xfId="0" applyNumberFormat="1" applyFont="1" applyFill="1" applyAlignment="1">
      <alignment wrapText="1"/>
    </xf>
    <xf numFmtId="0" fontId="23" fillId="24" borderId="0" xfId="38" applyFont="1" applyFill="1"/>
    <xf numFmtId="0" fontId="23" fillId="24" borderId="0" xfId="38" applyFont="1" applyFill="1" applyBorder="1"/>
    <xf numFmtId="0" fontId="28" fillId="24" borderId="0" xfId="0" applyFont="1" applyFill="1" applyAlignment="1">
      <alignment horizontal="left"/>
    </xf>
    <xf numFmtId="0" fontId="27" fillId="24" borderId="0" xfId="0" applyFont="1" applyFill="1" applyBorder="1"/>
    <xf numFmtId="0" fontId="27" fillId="24" borderId="12" xfId="0" applyFont="1" applyFill="1" applyBorder="1"/>
    <xf numFmtId="0" fontId="23" fillId="24" borderId="0" xfId="38" applyFont="1" applyFill="1"/>
    <xf numFmtId="0" fontId="40" fillId="24" borderId="0" xfId="38" applyFont="1" applyFill="1"/>
    <xf numFmtId="16" fontId="26" fillId="24" borderId="0" xfId="0" applyNumberFormat="1" applyFont="1" applyFill="1" applyBorder="1"/>
    <xf numFmtId="0" fontId="41" fillId="0" borderId="0" xfId="0" applyFont="1"/>
    <xf numFmtId="0" fontId="42" fillId="24" borderId="0" xfId="0" applyFont="1" applyFill="1" applyBorder="1"/>
    <xf numFmtId="0" fontId="42" fillId="24" borderId="0" xfId="0" applyFont="1" applyFill="1"/>
    <xf numFmtId="0" fontId="42" fillId="24" borderId="20" xfId="0" applyFont="1" applyFill="1" applyBorder="1"/>
    <xf numFmtId="0" fontId="42" fillId="24" borderId="21" xfId="0" applyFont="1" applyFill="1" applyBorder="1"/>
    <xf numFmtId="0" fontId="42" fillId="24" borderId="22" xfId="0" applyFont="1" applyFill="1" applyBorder="1"/>
    <xf numFmtId="0" fontId="42" fillId="24" borderId="23" xfId="0" applyFont="1" applyFill="1" applyBorder="1"/>
    <xf numFmtId="0" fontId="42" fillId="24" borderId="0" xfId="0" applyFont="1" applyFill="1" applyBorder="1" applyAlignment="1">
      <alignment horizontal="center"/>
    </xf>
    <xf numFmtId="0" fontId="42" fillId="24" borderId="24" xfId="0" applyFont="1" applyFill="1" applyBorder="1"/>
    <xf numFmtId="0" fontId="42" fillId="24" borderId="31" xfId="0" applyFont="1" applyFill="1" applyBorder="1"/>
    <xf numFmtId="0" fontId="42" fillId="24" borderId="12" xfId="0" applyFont="1" applyFill="1" applyBorder="1"/>
    <xf numFmtId="0" fontId="42" fillId="24" borderId="11" xfId="0" applyFont="1" applyFill="1" applyBorder="1"/>
    <xf numFmtId="0" fontId="42" fillId="24" borderId="14" xfId="0" applyFont="1" applyFill="1" applyBorder="1"/>
    <xf numFmtId="0" fontId="42" fillId="24" borderId="25" xfId="0" applyFont="1" applyFill="1" applyBorder="1"/>
    <xf numFmtId="0" fontId="42" fillId="24" borderId="26" xfId="0" applyFont="1" applyFill="1" applyBorder="1"/>
    <xf numFmtId="0" fontId="42" fillId="24" borderId="27" xfId="0" applyFont="1" applyFill="1" applyBorder="1"/>
    <xf numFmtId="0" fontId="43" fillId="24" borderId="0" xfId="0" applyFont="1" applyFill="1"/>
    <xf numFmtId="16" fontId="26" fillId="24" borderId="0" xfId="0" applyNumberFormat="1" applyFont="1" applyFill="1"/>
    <xf numFmtId="0" fontId="35" fillId="24" borderId="0" xfId="0" applyFont="1" applyFill="1" applyBorder="1" applyAlignment="1">
      <alignment wrapText="1"/>
    </xf>
    <xf numFmtId="4" fontId="35" fillId="24" borderId="0" xfId="0" applyNumberFormat="1" applyFont="1" applyFill="1" applyBorder="1" applyAlignment="1">
      <alignment wrapText="1"/>
    </xf>
    <xf numFmtId="165" fontId="35" fillId="24" borderId="0" xfId="0" applyNumberFormat="1" applyFont="1" applyFill="1" applyBorder="1" applyAlignment="1">
      <alignment wrapText="1"/>
    </xf>
    <xf numFmtId="4" fontId="44" fillId="24" borderId="0" xfId="0" applyNumberFormat="1" applyFont="1" applyFill="1" applyAlignment="1">
      <alignment wrapText="1"/>
    </xf>
    <xf numFmtId="4" fontId="45" fillId="24" borderId="0" xfId="0" applyNumberFormat="1" applyFont="1" applyFill="1" applyBorder="1" applyAlignment="1">
      <alignment wrapText="1"/>
    </xf>
    <xf numFmtId="0" fontId="36" fillId="24" borderId="12" xfId="0" applyFont="1" applyFill="1" applyBorder="1" applyAlignment="1">
      <alignment wrapText="1"/>
    </xf>
    <xf numFmtId="0" fontId="0" fillId="24" borderId="12" xfId="0" applyFill="1" applyBorder="1"/>
    <xf numFmtId="0" fontId="1" fillId="24" borderId="0" xfId="0" applyFont="1" applyFill="1"/>
    <xf numFmtId="0" fontId="0" fillId="24" borderId="13" xfId="0" applyFill="1" applyBorder="1"/>
    <xf numFmtId="0" fontId="0" fillId="24" borderId="11" xfId="0" applyFill="1" applyBorder="1"/>
    <xf numFmtId="0" fontId="0" fillId="24" borderId="15" xfId="0" applyFill="1" applyBorder="1"/>
    <xf numFmtId="0" fontId="1" fillId="24" borderId="12" xfId="0" applyFont="1" applyFill="1" applyBorder="1"/>
    <xf numFmtId="0" fontId="21" fillId="24" borderId="12" xfId="0" applyFont="1" applyFill="1" applyBorder="1"/>
    <xf numFmtId="0" fontId="21" fillId="24" borderId="12" xfId="0" applyNumberFormat="1" applyFont="1" applyFill="1" applyBorder="1"/>
    <xf numFmtId="0" fontId="1" fillId="24" borderId="0" xfId="0" applyFont="1" applyFill="1" applyBorder="1"/>
    <xf numFmtId="0" fontId="26" fillId="24" borderId="28" xfId="0" applyFont="1" applyFill="1" applyBorder="1"/>
    <xf numFmtId="0" fontId="26" fillId="24" borderId="32" xfId="0" applyFont="1" applyFill="1" applyBorder="1"/>
    <xf numFmtId="0" fontId="22" fillId="24" borderId="0" xfId="0" applyFont="1" applyFill="1"/>
    <xf numFmtId="0" fontId="26" fillId="25" borderId="12" xfId="0" applyFont="1" applyFill="1" applyBorder="1"/>
    <xf numFmtId="0" fontId="0" fillId="25" borderId="13" xfId="0" applyFill="1" applyBorder="1"/>
    <xf numFmtId="0" fontId="26" fillId="25" borderId="0" xfId="0" applyFont="1" applyFill="1"/>
    <xf numFmtId="0" fontId="0" fillId="25" borderId="11" xfId="0" applyFill="1" applyBorder="1" applyAlignment="1">
      <alignment horizontal="right"/>
    </xf>
    <xf numFmtId="0" fontId="0" fillId="25" borderId="13" xfId="0" applyFill="1" applyBorder="1" applyAlignment="1">
      <alignment horizontal="right"/>
    </xf>
    <xf numFmtId="0" fontId="26" fillId="25" borderId="0" xfId="0" applyFont="1" applyFill="1" applyAlignment="1">
      <alignment horizontal="right"/>
    </xf>
    <xf numFmtId="0" fontId="26" fillId="25" borderId="12" xfId="0" applyFont="1" applyFill="1" applyBorder="1" applyAlignment="1">
      <alignment horizontal="right"/>
    </xf>
    <xf numFmtId="0" fontId="26" fillId="25" borderId="13" xfId="0" applyFont="1" applyFill="1" applyBorder="1"/>
    <xf numFmtId="0" fontId="26" fillId="25" borderId="0" xfId="0" applyFont="1" applyFill="1" applyBorder="1" applyAlignment="1">
      <alignment horizontal="right"/>
    </xf>
    <xf numFmtId="0" fontId="26" fillId="25" borderId="13" xfId="0" applyFont="1" applyFill="1" applyBorder="1" applyAlignment="1">
      <alignment horizontal="right"/>
    </xf>
    <xf numFmtId="0" fontId="1" fillId="25" borderId="11" xfId="0" applyFont="1" applyFill="1" applyBorder="1" applyAlignment="1">
      <alignment horizontal="right"/>
    </xf>
    <xf numFmtId="0" fontId="1" fillId="24" borderId="0" xfId="0" applyFont="1" applyFill="1" applyAlignment="1">
      <alignment horizontal="right"/>
    </xf>
    <xf numFmtId="0" fontId="26" fillId="25" borderId="14" xfId="0" applyFont="1" applyFill="1" applyBorder="1" applyAlignment="1">
      <alignment horizontal="right"/>
    </xf>
    <xf numFmtId="0" fontId="46" fillId="24" borderId="32" xfId="0" applyFont="1" applyFill="1" applyBorder="1" applyAlignment="1">
      <alignment horizontal="center" wrapText="1"/>
    </xf>
    <xf numFmtId="0" fontId="30" fillId="24" borderId="28" xfId="0" applyFont="1" applyFill="1" applyBorder="1" applyAlignment="1">
      <alignment horizont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" xfId="39" builtinId="10" customBuiltin="1"/>
    <cellStyle name="Notes" xfId="40"/>
    <cellStyle name="Output" xfId="41" builtinId="21" customBuiltin="1"/>
    <cellStyle name="Percent" xfId="42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673600"/>
        <c:axId val="331675136"/>
      </c:barChart>
      <c:catAx>
        <c:axId val="3316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675136"/>
        <c:crosses val="autoZero"/>
        <c:auto val="1"/>
        <c:lblAlgn val="ctr"/>
        <c:lblOffset val="100"/>
        <c:noMultiLvlLbl val="0"/>
      </c:catAx>
      <c:valAx>
        <c:axId val="331675136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67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Aggregate!$C$141:$D$141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Aggregate!$C$140:$D$140</c:f>
              <c:numCache>
                <c:formatCode>General</c:formatCode>
                <c:ptCount val="2"/>
                <c:pt idx="0">
                  <c:v>145</c:v>
                </c:pt>
                <c:pt idx="1">
                  <c:v>300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Aggregate!$C$139:$D$139</c:f>
              <c:numCache>
                <c:formatCode>General</c:formatCode>
                <c:ptCount val="2"/>
                <c:pt idx="0">
                  <c:v>145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156736"/>
        <c:axId val="333158272"/>
      </c:barChart>
      <c:catAx>
        <c:axId val="3331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158272"/>
        <c:crosses val="autoZero"/>
        <c:auto val="1"/>
        <c:lblAlgn val="ctr"/>
        <c:lblOffset val="100"/>
        <c:noMultiLvlLbl val="0"/>
      </c:catAx>
      <c:valAx>
        <c:axId val="33315827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15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314688"/>
        <c:axId val="333324672"/>
      </c:barChart>
      <c:catAx>
        <c:axId val="3333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324672"/>
        <c:crosses val="autoZero"/>
        <c:auto val="1"/>
        <c:lblAlgn val="ctr"/>
        <c:lblOffset val="100"/>
        <c:noMultiLvlLbl val="0"/>
      </c:catAx>
      <c:valAx>
        <c:axId val="33332467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3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448320"/>
        <c:axId val="333449856"/>
      </c:barChart>
      <c:catAx>
        <c:axId val="3334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449856"/>
        <c:crosses val="autoZero"/>
        <c:auto val="1"/>
        <c:lblAlgn val="ctr"/>
        <c:lblOffset val="100"/>
        <c:noMultiLvlLbl val="0"/>
      </c:catAx>
      <c:valAx>
        <c:axId val="333449856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4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Aggregate!$C$179:$D$179</c:f>
              <c:numCache>
                <c:formatCode>General</c:formatCode>
                <c:ptCount val="2"/>
                <c:pt idx="0">
                  <c:v>66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Aggregate!$C$178:$D$178</c:f>
              <c:numCache>
                <c:formatCode>General</c:formatCode>
                <c:ptCount val="2"/>
                <c:pt idx="0">
                  <c:v>165</c:v>
                </c:pt>
                <c:pt idx="1">
                  <c:v>330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Aggregate!$C$177:$D$177</c:f>
              <c:numCache>
                <c:formatCode>General</c:formatCode>
                <c:ptCount val="2"/>
                <c:pt idx="0">
                  <c:v>154</c:v>
                </c:pt>
                <c:pt idx="1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503872"/>
        <c:axId val="333517952"/>
      </c:barChart>
      <c:catAx>
        <c:axId val="3335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517952"/>
        <c:crosses val="autoZero"/>
        <c:auto val="1"/>
        <c:lblAlgn val="ctr"/>
        <c:lblOffset val="100"/>
        <c:noMultiLvlLbl val="0"/>
      </c:catAx>
      <c:valAx>
        <c:axId val="33351795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50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614656"/>
        <c:axId val="332624640"/>
      </c:barChart>
      <c:catAx>
        <c:axId val="3326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624640"/>
        <c:crosses val="autoZero"/>
        <c:auto val="1"/>
        <c:lblAlgn val="ctr"/>
        <c:lblOffset val="100"/>
        <c:noMultiLvlLbl val="0"/>
      </c:catAx>
      <c:valAx>
        <c:axId val="332624640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61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49376"/>
        <c:axId val="332950912"/>
      </c:barChart>
      <c:catAx>
        <c:axId val="332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50912"/>
        <c:crosses val="autoZero"/>
        <c:auto val="1"/>
        <c:lblAlgn val="ctr"/>
        <c:lblOffset val="100"/>
        <c:noMultiLvlLbl val="0"/>
      </c:catAx>
      <c:valAx>
        <c:axId val="33295091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4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Aggregate!$C$65:$D$65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Aggregate!$C$64:$D$64</c:f>
              <c:numCache>
                <c:formatCode>General</c:formatCode>
                <c:ptCount val="2"/>
                <c:pt idx="0">
                  <c:v>225</c:v>
                </c:pt>
                <c:pt idx="1">
                  <c:v>500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Aggregate!$C$63:$D$63</c:f>
              <c:numCache>
                <c:formatCode>General</c:formatCode>
                <c:ptCount val="2"/>
                <c:pt idx="0">
                  <c:v>225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701696"/>
        <c:axId val="332703232"/>
      </c:barChart>
      <c:catAx>
        <c:axId val="3327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703232"/>
        <c:crosses val="autoZero"/>
        <c:auto val="1"/>
        <c:lblAlgn val="ctr"/>
        <c:lblOffset val="100"/>
        <c:noMultiLvlLbl val="0"/>
      </c:catAx>
      <c:valAx>
        <c:axId val="33270323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70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847744"/>
        <c:axId val="332865920"/>
      </c:barChart>
      <c:catAx>
        <c:axId val="3328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865920"/>
        <c:crosses val="autoZero"/>
        <c:auto val="1"/>
        <c:lblAlgn val="ctr"/>
        <c:lblOffset val="100"/>
        <c:noMultiLvlLbl val="0"/>
      </c:catAx>
      <c:valAx>
        <c:axId val="332865920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84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15840"/>
        <c:axId val="332917376"/>
      </c:barChart>
      <c:catAx>
        <c:axId val="3329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17376"/>
        <c:crosses val="autoZero"/>
        <c:auto val="1"/>
        <c:lblAlgn val="ctr"/>
        <c:lblOffset val="100"/>
        <c:noMultiLvlLbl val="0"/>
      </c:catAx>
      <c:valAx>
        <c:axId val="332917376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Aggregate!$C$103:$D$103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Aggregate!$C$102:$D$102</c:f>
              <c:numCache>
                <c:formatCode>General</c:formatCode>
                <c:ptCount val="2"/>
                <c:pt idx="0">
                  <c:v>225</c:v>
                </c:pt>
                <c:pt idx="1">
                  <c:v>500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Aggregate!$C$101:$D$101</c:f>
              <c:numCache>
                <c:formatCode>General</c:formatCode>
                <c:ptCount val="2"/>
                <c:pt idx="0">
                  <c:v>225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032832"/>
        <c:axId val="333034624"/>
      </c:barChart>
      <c:catAx>
        <c:axId val="3330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034624"/>
        <c:crosses val="autoZero"/>
        <c:auto val="1"/>
        <c:lblAlgn val="ctr"/>
        <c:lblOffset val="100"/>
        <c:noMultiLvlLbl val="0"/>
      </c:catAx>
      <c:valAx>
        <c:axId val="333034624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3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094912"/>
        <c:axId val="333096448"/>
      </c:barChart>
      <c:catAx>
        <c:axId val="333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096448"/>
        <c:crosses val="autoZero"/>
        <c:auto val="1"/>
        <c:lblAlgn val="ctr"/>
        <c:lblOffset val="100"/>
        <c:noMultiLvlLbl val="0"/>
      </c:catAx>
      <c:valAx>
        <c:axId val="333096448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9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Reserves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Aggregate!$C$27:$D$27</c:f>
              <c:numCache>
                <c:formatCode>General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FF66"/>
              </a:solidFill>
            </c:spPr>
          </c:dPt>
          <c:val>
            <c:numRef>
              <c:f>Aggregate!$C$26:$D$26</c:f>
              <c:numCache>
                <c:formatCode>General</c:formatCode>
                <c:ptCount val="2"/>
                <c:pt idx="0">
                  <c:v>25</c:v>
                </c:pt>
                <c:pt idx="1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Loans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Equity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Aggregate!$C$25:$D$25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428608"/>
        <c:axId val="333430144"/>
      </c:barChart>
      <c:catAx>
        <c:axId val="3334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430144"/>
        <c:crosses val="autoZero"/>
        <c:auto val="1"/>
        <c:lblAlgn val="ctr"/>
        <c:lblOffset val="100"/>
        <c:noMultiLvlLbl val="0"/>
      </c:catAx>
      <c:valAx>
        <c:axId val="333430144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2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152400</xdr:rowOff>
    </xdr:from>
    <xdr:to>
      <xdr:col>5</xdr:col>
      <xdr:colOff>409575</xdr:colOff>
      <xdr:row>18</xdr:row>
      <xdr:rowOff>95250</xdr:rowOff>
    </xdr:to>
    <xdr:graphicFrame macro="">
      <xdr:nvGraphicFramePr>
        <xdr:cNvPr id="244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130175</xdr:rowOff>
    </xdr:from>
    <xdr:to>
      <xdr:col>7</xdr:col>
      <xdr:colOff>57150</xdr:colOff>
      <xdr:row>11</xdr:row>
      <xdr:rowOff>0</xdr:rowOff>
    </xdr:to>
    <xdr:sp macro="" textlink="">
      <xdr:nvSpPr>
        <xdr:cNvPr id="10" name="TextBox 9"/>
        <xdr:cNvSpPr txBox="1"/>
      </xdr:nvSpPr>
      <xdr:spPr>
        <a:xfrm>
          <a:off x="4267200" y="18446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twoCellAnchor>
    <xdr:from>
      <xdr:col>1</xdr:col>
      <xdr:colOff>482600</xdr:colOff>
      <xdr:row>13</xdr:row>
      <xdr:rowOff>12700</xdr:rowOff>
    </xdr:from>
    <xdr:to>
      <xdr:col>2</xdr:col>
      <xdr:colOff>558800</xdr:colOff>
      <xdr:row>14</xdr:row>
      <xdr:rowOff>127000</xdr:rowOff>
    </xdr:to>
    <xdr:sp macro="" textlink="">
      <xdr:nvSpPr>
        <xdr:cNvPr id="3" name="TextBox 2"/>
        <xdr:cNvSpPr txBox="1"/>
      </xdr:nvSpPr>
      <xdr:spPr>
        <a:xfrm>
          <a:off x="1092200" y="2717800"/>
          <a:ext cx="685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10</xdr:row>
      <xdr:rowOff>66675</xdr:rowOff>
    </xdr:from>
    <xdr:ext cx="247650" cy="264560"/>
    <xdr:sp macro="" textlink="">
      <xdr:nvSpPr>
        <xdr:cNvPr id="247" name="TextBox 246"/>
        <xdr:cNvSpPr txBox="1"/>
      </xdr:nvSpPr>
      <xdr:spPr>
        <a:xfrm>
          <a:off x="12544426" y="194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20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3644900" y="353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10</xdr:row>
      <xdr:rowOff>66675</xdr:rowOff>
    </xdr:from>
    <xdr:to>
      <xdr:col>6</xdr:col>
      <xdr:colOff>0</xdr:colOff>
      <xdr:row>11</xdr:row>
      <xdr:rowOff>0</xdr:rowOff>
    </xdr:to>
    <xdr:sp macro="" textlink="">
      <xdr:nvSpPr>
        <xdr:cNvPr id="267" name="TextBox 266"/>
        <xdr:cNvSpPr txBox="1"/>
      </xdr:nvSpPr>
      <xdr:spPr>
        <a:xfrm>
          <a:off x="12830175" y="1946275"/>
          <a:ext cx="3619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25400</xdr:colOff>
      <xdr:row>20</xdr:row>
      <xdr:rowOff>101600</xdr:rowOff>
    </xdr:from>
    <xdr:ext cx="184731" cy="264560"/>
    <xdr:sp macro="" textlink="">
      <xdr:nvSpPr>
        <xdr:cNvPr id="271" name="TextBox 270"/>
        <xdr:cNvSpPr txBox="1"/>
      </xdr:nvSpPr>
      <xdr:spPr>
        <a:xfrm>
          <a:off x="36830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17</xdr:row>
      <xdr:rowOff>152400</xdr:rowOff>
    </xdr:from>
    <xdr:to>
      <xdr:col>9</xdr:col>
      <xdr:colOff>266700</xdr:colOff>
      <xdr:row>17</xdr:row>
      <xdr:rowOff>152400</xdr:rowOff>
    </xdr:to>
    <xdr:cxnSp macro="">
      <xdr:nvCxnSpPr>
        <xdr:cNvPr id="24429" name="Straight Arrow Connector 40"/>
        <xdr:cNvCxnSpPr>
          <a:cxnSpLocks noChangeShapeType="1"/>
        </xdr:cNvCxnSpPr>
      </xdr:nvCxnSpPr>
      <xdr:spPr bwMode="auto">
        <a:xfrm>
          <a:off x="3886200" y="2981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5</xdr:row>
      <xdr:rowOff>66675</xdr:rowOff>
    </xdr:from>
    <xdr:to>
      <xdr:col>6</xdr:col>
      <xdr:colOff>228600</xdr:colOff>
      <xdr:row>17</xdr:row>
      <xdr:rowOff>152400</xdr:rowOff>
    </xdr:to>
    <xdr:cxnSp macro="">
      <xdr:nvCxnSpPr>
        <xdr:cNvPr id="24430" name="Straight Arrow Connector 317"/>
        <xdr:cNvCxnSpPr>
          <a:cxnSpLocks noChangeShapeType="1"/>
        </xdr:cNvCxnSpPr>
      </xdr:nvCxnSpPr>
      <xdr:spPr bwMode="auto">
        <a:xfrm flipH="1" flipV="1">
          <a:off x="3857625" y="952500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6</xdr:row>
      <xdr:rowOff>123825</xdr:rowOff>
    </xdr:from>
    <xdr:to>
      <xdr:col>8</xdr:col>
      <xdr:colOff>314325</xdr:colOff>
      <xdr:row>16</xdr:row>
      <xdr:rowOff>142875</xdr:rowOff>
    </xdr:to>
    <xdr:sp macro="" textlink="">
      <xdr:nvSpPr>
        <xdr:cNvPr id="24431" name="Freeform 49"/>
        <xdr:cNvSpPr>
          <a:spLocks/>
        </xdr:cNvSpPr>
      </xdr:nvSpPr>
      <xdr:spPr bwMode="auto">
        <a:xfrm>
          <a:off x="3952875" y="1171575"/>
          <a:ext cx="1238250" cy="1638300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87870 h 2213037"/>
            <a:gd name="T4" fmla="*/ 198895 w 2070100"/>
            <a:gd name="T5" fmla="*/ 956608 h 2213037"/>
            <a:gd name="T6" fmla="*/ 443688 w 2070100"/>
            <a:gd name="T7" fmla="*/ 1320120 h 2213037"/>
            <a:gd name="T8" fmla="*/ 803229 w 2070100"/>
            <a:gd name="T9" fmla="*/ 1540140 h 2213037"/>
            <a:gd name="T10" fmla="*/ 1124520 w 2070100"/>
            <a:gd name="T11" fmla="*/ 1654933 h 2213037"/>
            <a:gd name="T12" fmla="*/ 1246917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447675</xdr:colOff>
      <xdr:row>6</xdr:row>
      <xdr:rowOff>142875</xdr:rowOff>
    </xdr:from>
    <xdr:to>
      <xdr:col>7</xdr:col>
      <xdr:colOff>342900</xdr:colOff>
      <xdr:row>17</xdr:row>
      <xdr:rowOff>9525</xdr:rowOff>
    </xdr:to>
    <xdr:sp macro="" textlink="">
      <xdr:nvSpPr>
        <xdr:cNvPr id="24432" name="Freeform 50"/>
        <xdr:cNvSpPr>
          <a:spLocks/>
        </xdr:cNvSpPr>
      </xdr:nvSpPr>
      <xdr:spPr bwMode="auto">
        <a:xfrm>
          <a:off x="4105275" y="1190625"/>
          <a:ext cx="504825" cy="1647825"/>
        </a:xfrm>
        <a:custGeom>
          <a:avLst/>
          <a:gdLst>
            <a:gd name="T0" fmla="*/ 0 w 419100"/>
            <a:gd name="T1" fmla="*/ 1764687 h 1600200"/>
            <a:gd name="T2" fmla="*/ 246303 w 419100"/>
            <a:gd name="T3" fmla="*/ 1218474 h 1600200"/>
            <a:gd name="T4" fmla="*/ 446424 w 419100"/>
            <a:gd name="T5" fmla="*/ 560218 h 1600200"/>
            <a:gd name="T6" fmla="*/ 508000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47625</xdr:colOff>
      <xdr:row>14</xdr:row>
      <xdr:rowOff>76200</xdr:rowOff>
    </xdr:from>
    <xdr:to>
      <xdr:col>7</xdr:col>
      <xdr:colOff>66675</xdr:colOff>
      <xdr:row>17</xdr:row>
      <xdr:rowOff>95250</xdr:rowOff>
    </xdr:to>
    <xdr:cxnSp macro="">
      <xdr:nvCxnSpPr>
        <xdr:cNvPr id="24433" name="Straight Arrow Connector 53"/>
        <xdr:cNvCxnSpPr>
          <a:cxnSpLocks noChangeShapeType="1"/>
        </xdr:cNvCxnSpPr>
      </xdr:nvCxnSpPr>
      <xdr:spPr bwMode="auto">
        <a:xfrm flipV="1">
          <a:off x="4314825" y="2419350"/>
          <a:ext cx="19050" cy="50482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7</xdr:col>
      <xdr:colOff>352425</xdr:colOff>
      <xdr:row>6</xdr:row>
      <xdr:rowOff>114300</xdr:rowOff>
    </xdr:from>
    <xdr:to>
      <xdr:col>7</xdr:col>
      <xdr:colOff>381000</xdr:colOff>
      <xdr:row>17</xdr:row>
      <xdr:rowOff>152400</xdr:rowOff>
    </xdr:to>
    <xdr:cxnSp macro="">
      <xdr:nvCxnSpPr>
        <xdr:cNvPr id="24434" name="Straight Connector 55"/>
        <xdr:cNvCxnSpPr>
          <a:cxnSpLocks noChangeShapeType="1"/>
        </xdr:cNvCxnSpPr>
      </xdr:nvCxnSpPr>
      <xdr:spPr bwMode="auto">
        <a:xfrm flipH="1">
          <a:off x="4619625" y="1162050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238125</xdr:colOff>
      <xdr:row>14</xdr:row>
      <xdr:rowOff>47625</xdr:rowOff>
    </xdr:from>
    <xdr:to>
      <xdr:col>7</xdr:col>
      <xdr:colOff>28575</xdr:colOff>
      <xdr:row>14</xdr:row>
      <xdr:rowOff>66675</xdr:rowOff>
    </xdr:to>
    <xdr:cxnSp macro="">
      <xdr:nvCxnSpPr>
        <xdr:cNvPr id="24435" name="Straight Connector 58"/>
        <xdr:cNvCxnSpPr>
          <a:cxnSpLocks noChangeShapeType="1"/>
        </xdr:cNvCxnSpPr>
      </xdr:nvCxnSpPr>
      <xdr:spPr bwMode="auto">
        <a:xfrm flipH="1" flipV="1">
          <a:off x="3895725" y="2390775"/>
          <a:ext cx="4000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7</xdr:col>
      <xdr:colOff>0</xdr:colOff>
      <xdr:row>27</xdr:row>
      <xdr:rowOff>130175</xdr:rowOff>
    </xdr:from>
    <xdr:to>
      <xdr:col>7</xdr:col>
      <xdr:colOff>57150</xdr:colOff>
      <xdr:row>29</xdr:row>
      <xdr:rowOff>73025</xdr:rowOff>
    </xdr:to>
    <xdr:sp macro="" textlink="">
      <xdr:nvSpPr>
        <xdr:cNvPr id="320" name="TextBox 319"/>
        <xdr:cNvSpPr txBox="1"/>
      </xdr:nvSpPr>
      <xdr:spPr>
        <a:xfrm>
          <a:off x="4267200" y="18573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28</xdr:row>
      <xdr:rowOff>66675</xdr:rowOff>
    </xdr:from>
    <xdr:ext cx="247650" cy="264560"/>
    <xdr:sp macro="" textlink="">
      <xdr:nvSpPr>
        <xdr:cNvPr id="321" name="TextBox 320"/>
        <xdr:cNvSpPr txBox="1"/>
      </xdr:nvSpPr>
      <xdr:spPr>
        <a:xfrm>
          <a:off x="3657600" y="1958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12</xdr:col>
      <xdr:colOff>0</xdr:colOff>
      <xdr:row>9</xdr:row>
      <xdr:rowOff>130175</xdr:rowOff>
    </xdr:from>
    <xdr:to>
      <xdr:col>12</xdr:col>
      <xdr:colOff>57150</xdr:colOff>
      <xdr:row>11</xdr:row>
      <xdr:rowOff>0</xdr:rowOff>
    </xdr:to>
    <xdr:sp macro="" textlink="">
      <xdr:nvSpPr>
        <xdr:cNvPr id="330" name="TextBox 329"/>
        <xdr:cNvSpPr txBox="1"/>
      </xdr:nvSpPr>
      <xdr:spPr>
        <a:xfrm>
          <a:off x="4267200" y="18573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10</xdr:row>
      <xdr:rowOff>66675</xdr:rowOff>
    </xdr:from>
    <xdr:ext cx="247650" cy="264560"/>
    <xdr:sp macro="" textlink="">
      <xdr:nvSpPr>
        <xdr:cNvPr id="331" name="TextBox 330"/>
        <xdr:cNvSpPr txBox="1"/>
      </xdr:nvSpPr>
      <xdr:spPr>
        <a:xfrm>
          <a:off x="3657600" y="1958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17</xdr:row>
      <xdr:rowOff>152400</xdr:rowOff>
    </xdr:from>
    <xdr:to>
      <xdr:col>14</xdr:col>
      <xdr:colOff>533400</xdr:colOff>
      <xdr:row>17</xdr:row>
      <xdr:rowOff>161925</xdr:rowOff>
    </xdr:to>
    <xdr:cxnSp macro="">
      <xdr:nvCxnSpPr>
        <xdr:cNvPr id="24440" name="Straight Arrow Connector 331"/>
        <xdr:cNvCxnSpPr>
          <a:cxnSpLocks noChangeShapeType="1"/>
        </xdr:cNvCxnSpPr>
      </xdr:nvCxnSpPr>
      <xdr:spPr bwMode="auto">
        <a:xfrm>
          <a:off x="6315075" y="29813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26</xdr:row>
      <xdr:rowOff>130175</xdr:rowOff>
    </xdr:from>
    <xdr:to>
      <xdr:col>7</xdr:col>
      <xdr:colOff>57150</xdr:colOff>
      <xdr:row>28</xdr:row>
      <xdr:rowOff>0</xdr:rowOff>
    </xdr:to>
    <xdr:sp macro="" textlink="">
      <xdr:nvSpPr>
        <xdr:cNvPr id="223" name="TextBox 222"/>
        <xdr:cNvSpPr txBox="1"/>
      </xdr:nvSpPr>
      <xdr:spPr>
        <a:xfrm>
          <a:off x="4267200" y="18573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27</xdr:row>
      <xdr:rowOff>66675</xdr:rowOff>
    </xdr:from>
    <xdr:ext cx="247650" cy="264560"/>
    <xdr:sp macro="" textlink="">
      <xdr:nvSpPr>
        <xdr:cNvPr id="224" name="TextBox 223"/>
        <xdr:cNvSpPr txBox="1"/>
      </xdr:nvSpPr>
      <xdr:spPr>
        <a:xfrm>
          <a:off x="3657600" y="1958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26</xdr:row>
      <xdr:rowOff>130175</xdr:rowOff>
    </xdr:from>
    <xdr:to>
      <xdr:col>7</xdr:col>
      <xdr:colOff>57150</xdr:colOff>
      <xdr:row>28</xdr:row>
      <xdr:rowOff>0</xdr:rowOff>
    </xdr:to>
    <xdr:sp macro="" textlink="">
      <xdr:nvSpPr>
        <xdr:cNvPr id="232" name="TextBox 231"/>
        <xdr:cNvSpPr txBox="1"/>
      </xdr:nvSpPr>
      <xdr:spPr>
        <a:xfrm>
          <a:off x="4267200" y="1692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27</xdr:row>
      <xdr:rowOff>66675</xdr:rowOff>
    </xdr:from>
    <xdr:ext cx="247650" cy="264560"/>
    <xdr:sp macro="" textlink="">
      <xdr:nvSpPr>
        <xdr:cNvPr id="233" name="TextBox 232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276225</xdr:colOff>
      <xdr:row>34</xdr:row>
      <xdr:rowOff>142875</xdr:rowOff>
    </xdr:from>
    <xdr:to>
      <xdr:col>9</xdr:col>
      <xdr:colOff>295275</xdr:colOff>
      <xdr:row>34</xdr:row>
      <xdr:rowOff>152400</xdr:rowOff>
    </xdr:to>
    <xdr:cxnSp macro="">
      <xdr:nvCxnSpPr>
        <xdr:cNvPr id="24445" name="Straight Arrow Connector 233"/>
        <xdr:cNvCxnSpPr>
          <a:cxnSpLocks noChangeShapeType="1"/>
        </xdr:cNvCxnSpPr>
      </xdr:nvCxnSpPr>
      <xdr:spPr bwMode="auto">
        <a:xfrm flipV="1">
          <a:off x="3933825" y="5743575"/>
          <a:ext cx="1847850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457200</xdr:colOff>
      <xdr:row>23</xdr:row>
      <xdr:rowOff>142875</xdr:rowOff>
    </xdr:from>
    <xdr:to>
      <xdr:col>9</xdr:col>
      <xdr:colOff>0</xdr:colOff>
      <xdr:row>33</xdr:row>
      <xdr:rowOff>152400</xdr:rowOff>
    </xdr:to>
    <xdr:sp macro="" textlink="">
      <xdr:nvSpPr>
        <xdr:cNvPr id="24446" name="Freeform 235"/>
        <xdr:cNvSpPr>
          <a:spLocks/>
        </xdr:cNvSpPr>
      </xdr:nvSpPr>
      <xdr:spPr bwMode="auto">
        <a:xfrm>
          <a:off x="4114800" y="3962400"/>
          <a:ext cx="1371600" cy="1628775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502738 h 2213037"/>
            <a:gd name="T4" fmla="*/ 218783 w 2070100"/>
            <a:gd name="T5" fmla="*/ 985761 h 2213037"/>
            <a:gd name="T6" fmla="*/ 488054 w 2070100"/>
            <a:gd name="T7" fmla="*/ 1360350 h 2213037"/>
            <a:gd name="T8" fmla="*/ 883546 w 2070100"/>
            <a:gd name="T9" fmla="*/ 1587076 h 2213037"/>
            <a:gd name="T10" fmla="*/ 1236964 w 2070100"/>
            <a:gd name="T11" fmla="*/ 1705367 h 2213037"/>
            <a:gd name="T12" fmla="*/ 1371600 w 2070100"/>
            <a:gd name="T13" fmla="*/ 1715224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28575</xdr:colOff>
      <xdr:row>8</xdr:row>
      <xdr:rowOff>47625</xdr:rowOff>
    </xdr:from>
    <xdr:to>
      <xdr:col>14</xdr:col>
      <xdr:colOff>123825</xdr:colOff>
      <xdr:row>16</xdr:row>
      <xdr:rowOff>38100</xdr:rowOff>
    </xdr:to>
    <xdr:sp macro="" textlink="">
      <xdr:nvSpPr>
        <xdr:cNvPr id="24447" name="Freeform 249"/>
        <xdr:cNvSpPr>
          <a:spLocks/>
        </xdr:cNvSpPr>
      </xdr:nvSpPr>
      <xdr:spPr bwMode="auto">
        <a:xfrm>
          <a:off x="6696075" y="1419225"/>
          <a:ext cx="1314450" cy="1285875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542925</xdr:colOff>
      <xdr:row>7</xdr:row>
      <xdr:rowOff>38100</xdr:rowOff>
    </xdr:from>
    <xdr:to>
      <xdr:col>14</xdr:col>
      <xdr:colOff>9525</xdr:colOff>
      <xdr:row>16</xdr:row>
      <xdr:rowOff>19050</xdr:rowOff>
    </xdr:to>
    <xdr:sp macro="" textlink="">
      <xdr:nvSpPr>
        <xdr:cNvPr id="24448" name="Freeform 250"/>
        <xdr:cNvSpPr>
          <a:spLocks/>
        </xdr:cNvSpPr>
      </xdr:nvSpPr>
      <xdr:spPr bwMode="auto">
        <a:xfrm>
          <a:off x="6600825" y="1247775"/>
          <a:ext cx="1295400" cy="1438275"/>
        </a:xfrm>
        <a:custGeom>
          <a:avLst/>
          <a:gdLst>
            <a:gd name="T0" fmla="*/ 0 w 1295400"/>
            <a:gd name="T1" fmla="*/ 1460775 h 1519539"/>
            <a:gd name="T2" fmla="*/ 292100 w 1295400"/>
            <a:gd name="T3" fmla="*/ 1423949 h 1519539"/>
            <a:gd name="T4" fmla="*/ 660400 w 1295400"/>
            <a:gd name="T5" fmla="*/ 1117064 h 1519539"/>
            <a:gd name="T6" fmla="*/ 1041400 w 1295400"/>
            <a:gd name="T7" fmla="*/ 589220 h 1519539"/>
            <a:gd name="T8" fmla="*/ 1181100 w 1295400"/>
            <a:gd name="T9" fmla="*/ 331436 h 1519539"/>
            <a:gd name="T10" fmla="*/ 1295400 w 1295400"/>
            <a:gd name="T11" fmla="*/ 0 h 151953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1295400" h="1519539">
              <a:moveTo>
                <a:pt x="0" y="1511300"/>
              </a:moveTo>
              <a:cubicBezTo>
                <a:pt x="91016" y="1521883"/>
                <a:pt x="182033" y="1532467"/>
                <a:pt x="292100" y="1473200"/>
              </a:cubicBezTo>
              <a:cubicBezTo>
                <a:pt x="402167" y="1413933"/>
                <a:pt x="535517" y="1299633"/>
                <a:pt x="660400" y="1155700"/>
              </a:cubicBezTo>
              <a:cubicBezTo>
                <a:pt x="785283" y="1011767"/>
                <a:pt x="954617" y="745067"/>
                <a:pt x="1041400" y="609600"/>
              </a:cubicBezTo>
              <a:cubicBezTo>
                <a:pt x="1128183" y="474133"/>
                <a:pt x="1138767" y="444500"/>
                <a:pt x="1181100" y="342900"/>
              </a:cubicBezTo>
              <a:cubicBezTo>
                <a:pt x="1223433" y="241300"/>
                <a:pt x="1259416" y="120650"/>
                <a:pt x="12954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333375</xdr:colOff>
      <xdr:row>41</xdr:row>
      <xdr:rowOff>152400</xdr:rowOff>
    </xdr:from>
    <xdr:to>
      <xdr:col>5</xdr:col>
      <xdr:colOff>409575</xdr:colOff>
      <xdr:row>56</xdr:row>
      <xdr:rowOff>95250</xdr:rowOff>
    </xdr:to>
    <xdr:graphicFrame macro="">
      <xdr:nvGraphicFramePr>
        <xdr:cNvPr id="24449" name="Chart 3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51</xdr:row>
      <xdr:rowOff>12700</xdr:rowOff>
    </xdr:from>
    <xdr:to>
      <xdr:col>2</xdr:col>
      <xdr:colOff>558800</xdr:colOff>
      <xdr:row>52</xdr:row>
      <xdr:rowOff>127000</xdr:rowOff>
    </xdr:to>
    <xdr:sp macro="" textlink="">
      <xdr:nvSpPr>
        <xdr:cNvPr id="341" name="TextBox 340"/>
        <xdr:cNvSpPr txBox="1"/>
      </xdr:nvSpPr>
      <xdr:spPr>
        <a:xfrm>
          <a:off x="1092200" y="22352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342" name="TextBox 34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343" name="TextBox 34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48</xdr:row>
      <xdr:rowOff>66675</xdr:rowOff>
    </xdr:from>
    <xdr:to>
      <xdr:col>6</xdr:col>
      <xdr:colOff>0</xdr:colOff>
      <xdr:row>49</xdr:row>
      <xdr:rowOff>0</xdr:rowOff>
    </xdr:to>
    <xdr:sp macro="" textlink="">
      <xdr:nvSpPr>
        <xdr:cNvPr id="344" name="TextBox 343"/>
        <xdr:cNvSpPr txBox="1"/>
      </xdr:nvSpPr>
      <xdr:spPr>
        <a:xfrm>
          <a:off x="3657600" y="17938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345" name="TextBox 34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354" name="TextBox 35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356" name="TextBox 355"/>
        <xdr:cNvSpPr txBox="1"/>
      </xdr:nvSpPr>
      <xdr:spPr>
        <a:xfrm>
          <a:off x="63754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360" name="TextBox 35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362" name="TextBox 36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41</xdr:row>
      <xdr:rowOff>152400</xdr:rowOff>
    </xdr:from>
    <xdr:to>
      <xdr:col>5</xdr:col>
      <xdr:colOff>409575</xdr:colOff>
      <xdr:row>56</xdr:row>
      <xdr:rowOff>95250</xdr:rowOff>
    </xdr:to>
    <xdr:graphicFrame macro="">
      <xdr:nvGraphicFramePr>
        <xdr:cNvPr id="24459" name="Chart 4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482600</xdr:colOff>
      <xdr:row>51</xdr:row>
      <xdr:rowOff>12700</xdr:rowOff>
    </xdr:from>
    <xdr:to>
      <xdr:col>2</xdr:col>
      <xdr:colOff>558800</xdr:colOff>
      <xdr:row>52</xdr:row>
      <xdr:rowOff>127000</xdr:rowOff>
    </xdr:to>
    <xdr:sp macro="" textlink="">
      <xdr:nvSpPr>
        <xdr:cNvPr id="431" name="TextBox 430"/>
        <xdr:cNvSpPr txBox="1"/>
      </xdr:nvSpPr>
      <xdr:spPr>
        <a:xfrm>
          <a:off x="1092200" y="22352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432" name="TextBox 43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433" name="TextBox 43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48</xdr:row>
      <xdr:rowOff>66675</xdr:rowOff>
    </xdr:from>
    <xdr:to>
      <xdr:col>6</xdr:col>
      <xdr:colOff>0</xdr:colOff>
      <xdr:row>49</xdr:row>
      <xdr:rowOff>0</xdr:rowOff>
    </xdr:to>
    <xdr:sp macro="" textlink="">
      <xdr:nvSpPr>
        <xdr:cNvPr id="434" name="TextBox 433"/>
        <xdr:cNvSpPr txBox="1"/>
      </xdr:nvSpPr>
      <xdr:spPr>
        <a:xfrm>
          <a:off x="3657600" y="17938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435" name="TextBox 43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444" name="TextBox 44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446" name="TextBox 44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450" name="TextBox 44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452" name="TextBox 45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85</xdr:row>
      <xdr:rowOff>66675</xdr:rowOff>
    </xdr:from>
    <xdr:ext cx="247650" cy="264560"/>
    <xdr:sp macro="" textlink="">
      <xdr:nvSpPr>
        <xdr:cNvPr id="462" name="TextBox 46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95</xdr:row>
      <xdr:rowOff>0</xdr:rowOff>
    </xdr:from>
    <xdr:ext cx="184731" cy="264560"/>
    <xdr:sp macro="" textlink="">
      <xdr:nvSpPr>
        <xdr:cNvPr id="463" name="TextBox 46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95</xdr:row>
      <xdr:rowOff>101600</xdr:rowOff>
    </xdr:from>
    <xdr:ext cx="184731" cy="264560"/>
    <xdr:sp macro="" textlink="">
      <xdr:nvSpPr>
        <xdr:cNvPr id="465" name="TextBox 46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103</xdr:row>
      <xdr:rowOff>66675</xdr:rowOff>
    </xdr:from>
    <xdr:ext cx="247650" cy="264560"/>
    <xdr:sp macro="" textlink="">
      <xdr:nvSpPr>
        <xdr:cNvPr id="474" name="TextBox 47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85</xdr:row>
      <xdr:rowOff>66675</xdr:rowOff>
    </xdr:from>
    <xdr:ext cx="247650" cy="264560"/>
    <xdr:sp macro="" textlink="">
      <xdr:nvSpPr>
        <xdr:cNvPr id="476" name="TextBox 47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102</xdr:row>
      <xdr:rowOff>66675</xdr:rowOff>
    </xdr:from>
    <xdr:ext cx="247650" cy="264560"/>
    <xdr:sp macro="" textlink="">
      <xdr:nvSpPr>
        <xdr:cNvPr id="480" name="TextBox 47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102</xdr:row>
      <xdr:rowOff>66675</xdr:rowOff>
    </xdr:from>
    <xdr:ext cx="247650" cy="264560"/>
    <xdr:sp macro="" textlink="">
      <xdr:nvSpPr>
        <xdr:cNvPr id="482" name="TextBox 48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124</xdr:row>
      <xdr:rowOff>66675</xdr:rowOff>
    </xdr:from>
    <xdr:ext cx="247650" cy="264560"/>
    <xdr:sp macro="" textlink="">
      <xdr:nvSpPr>
        <xdr:cNvPr id="492" name="TextBox 49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134</xdr:row>
      <xdr:rowOff>0</xdr:rowOff>
    </xdr:from>
    <xdr:ext cx="184731" cy="264560"/>
    <xdr:sp macro="" textlink="">
      <xdr:nvSpPr>
        <xdr:cNvPr id="493" name="TextBox 49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134</xdr:row>
      <xdr:rowOff>101600</xdr:rowOff>
    </xdr:from>
    <xdr:ext cx="184731" cy="264560"/>
    <xdr:sp macro="" textlink="">
      <xdr:nvSpPr>
        <xdr:cNvPr id="495" name="TextBox 49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142</xdr:row>
      <xdr:rowOff>66675</xdr:rowOff>
    </xdr:from>
    <xdr:ext cx="247650" cy="264560"/>
    <xdr:sp macro="" textlink="">
      <xdr:nvSpPr>
        <xdr:cNvPr id="504" name="TextBox 50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124</xdr:row>
      <xdr:rowOff>66675</xdr:rowOff>
    </xdr:from>
    <xdr:ext cx="247650" cy="264560"/>
    <xdr:sp macro="" textlink="">
      <xdr:nvSpPr>
        <xdr:cNvPr id="506" name="TextBox 50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141</xdr:row>
      <xdr:rowOff>66675</xdr:rowOff>
    </xdr:from>
    <xdr:ext cx="247650" cy="264560"/>
    <xdr:sp macro="" textlink="">
      <xdr:nvSpPr>
        <xdr:cNvPr id="510" name="TextBox 50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141</xdr:row>
      <xdr:rowOff>66675</xdr:rowOff>
    </xdr:from>
    <xdr:ext cx="247650" cy="264560"/>
    <xdr:sp macro="" textlink="">
      <xdr:nvSpPr>
        <xdr:cNvPr id="512" name="TextBox 51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522" name="TextBox 52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0</xdr:rowOff>
    </xdr:from>
    <xdr:ext cx="184731" cy="264560"/>
    <xdr:sp macro="" textlink="">
      <xdr:nvSpPr>
        <xdr:cNvPr id="523" name="TextBox 52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101600</xdr:rowOff>
    </xdr:from>
    <xdr:ext cx="184731" cy="264560"/>
    <xdr:sp macro="" textlink="">
      <xdr:nvSpPr>
        <xdr:cNvPr id="525" name="TextBox 52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180</xdr:row>
      <xdr:rowOff>66675</xdr:rowOff>
    </xdr:from>
    <xdr:ext cx="247650" cy="264560"/>
    <xdr:sp macro="" textlink="">
      <xdr:nvSpPr>
        <xdr:cNvPr id="534" name="TextBox 53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536" name="TextBox 53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540" name="TextBox 53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542" name="TextBox 54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41</xdr:row>
      <xdr:rowOff>152400</xdr:rowOff>
    </xdr:from>
    <xdr:to>
      <xdr:col>5</xdr:col>
      <xdr:colOff>409575</xdr:colOff>
      <xdr:row>56</xdr:row>
      <xdr:rowOff>95250</xdr:rowOff>
    </xdr:to>
    <xdr:graphicFrame macro="">
      <xdr:nvGraphicFramePr>
        <xdr:cNvPr id="24490" name="Chart 5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482600</xdr:colOff>
      <xdr:row>51</xdr:row>
      <xdr:rowOff>12700</xdr:rowOff>
    </xdr:from>
    <xdr:to>
      <xdr:col>2</xdr:col>
      <xdr:colOff>558800</xdr:colOff>
      <xdr:row>52</xdr:row>
      <xdr:rowOff>127000</xdr:rowOff>
    </xdr:to>
    <xdr:sp macro="" textlink="">
      <xdr:nvSpPr>
        <xdr:cNvPr id="581" name="TextBox 580"/>
        <xdr:cNvSpPr txBox="1"/>
      </xdr:nvSpPr>
      <xdr:spPr>
        <a:xfrm>
          <a:off x="1092200" y="22352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582" name="TextBox 58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583" name="TextBox 58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48</xdr:row>
      <xdr:rowOff>66675</xdr:rowOff>
    </xdr:from>
    <xdr:to>
      <xdr:col>6</xdr:col>
      <xdr:colOff>0</xdr:colOff>
      <xdr:row>49</xdr:row>
      <xdr:rowOff>0</xdr:rowOff>
    </xdr:to>
    <xdr:sp macro="" textlink="">
      <xdr:nvSpPr>
        <xdr:cNvPr id="584" name="TextBox 583"/>
        <xdr:cNvSpPr txBox="1"/>
      </xdr:nvSpPr>
      <xdr:spPr>
        <a:xfrm>
          <a:off x="3657600" y="17938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585" name="TextBox 58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594" name="TextBox 59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596" name="TextBox 59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00" name="TextBox 59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02" name="TextBox 60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85</xdr:row>
      <xdr:rowOff>66675</xdr:rowOff>
    </xdr:from>
    <xdr:ext cx="247650" cy="264560"/>
    <xdr:sp macro="" textlink="">
      <xdr:nvSpPr>
        <xdr:cNvPr id="612" name="TextBox 61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95</xdr:row>
      <xdr:rowOff>0</xdr:rowOff>
    </xdr:from>
    <xdr:ext cx="184731" cy="264560"/>
    <xdr:sp macro="" textlink="">
      <xdr:nvSpPr>
        <xdr:cNvPr id="613" name="TextBox 61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95</xdr:row>
      <xdr:rowOff>101600</xdr:rowOff>
    </xdr:from>
    <xdr:ext cx="184731" cy="264560"/>
    <xdr:sp macro="" textlink="">
      <xdr:nvSpPr>
        <xdr:cNvPr id="615" name="TextBox 61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103</xdr:row>
      <xdr:rowOff>66675</xdr:rowOff>
    </xdr:from>
    <xdr:ext cx="247650" cy="264560"/>
    <xdr:sp macro="" textlink="">
      <xdr:nvSpPr>
        <xdr:cNvPr id="624" name="TextBox 62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85</xdr:row>
      <xdr:rowOff>66675</xdr:rowOff>
    </xdr:from>
    <xdr:ext cx="247650" cy="264560"/>
    <xdr:sp macro="" textlink="">
      <xdr:nvSpPr>
        <xdr:cNvPr id="626" name="TextBox 62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102</xdr:row>
      <xdr:rowOff>66675</xdr:rowOff>
    </xdr:from>
    <xdr:ext cx="247650" cy="264560"/>
    <xdr:sp macro="" textlink="">
      <xdr:nvSpPr>
        <xdr:cNvPr id="630" name="TextBox 62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102</xdr:row>
      <xdr:rowOff>66675</xdr:rowOff>
    </xdr:from>
    <xdr:ext cx="247650" cy="264560"/>
    <xdr:sp macro="" textlink="">
      <xdr:nvSpPr>
        <xdr:cNvPr id="632" name="TextBox 63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124</xdr:row>
      <xdr:rowOff>66675</xdr:rowOff>
    </xdr:from>
    <xdr:ext cx="247650" cy="264560"/>
    <xdr:sp macro="" textlink="">
      <xdr:nvSpPr>
        <xdr:cNvPr id="642" name="TextBox 64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134</xdr:row>
      <xdr:rowOff>0</xdr:rowOff>
    </xdr:from>
    <xdr:ext cx="184731" cy="264560"/>
    <xdr:sp macro="" textlink="">
      <xdr:nvSpPr>
        <xdr:cNvPr id="643" name="TextBox 64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134</xdr:row>
      <xdr:rowOff>101600</xdr:rowOff>
    </xdr:from>
    <xdr:ext cx="184731" cy="264560"/>
    <xdr:sp macro="" textlink="">
      <xdr:nvSpPr>
        <xdr:cNvPr id="645" name="TextBox 64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142</xdr:row>
      <xdr:rowOff>66675</xdr:rowOff>
    </xdr:from>
    <xdr:ext cx="247650" cy="264560"/>
    <xdr:sp macro="" textlink="">
      <xdr:nvSpPr>
        <xdr:cNvPr id="654" name="TextBox 65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124</xdr:row>
      <xdr:rowOff>66675</xdr:rowOff>
    </xdr:from>
    <xdr:ext cx="247650" cy="264560"/>
    <xdr:sp macro="" textlink="">
      <xdr:nvSpPr>
        <xdr:cNvPr id="656" name="TextBox 65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141</xdr:row>
      <xdr:rowOff>66675</xdr:rowOff>
    </xdr:from>
    <xdr:ext cx="247650" cy="264560"/>
    <xdr:sp macro="" textlink="">
      <xdr:nvSpPr>
        <xdr:cNvPr id="660" name="TextBox 65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141</xdr:row>
      <xdr:rowOff>66675</xdr:rowOff>
    </xdr:from>
    <xdr:ext cx="247650" cy="264560"/>
    <xdr:sp macro="" textlink="">
      <xdr:nvSpPr>
        <xdr:cNvPr id="662" name="TextBox 66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672" name="TextBox 67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0</xdr:rowOff>
    </xdr:from>
    <xdr:ext cx="184731" cy="264560"/>
    <xdr:sp macro="" textlink="">
      <xdr:nvSpPr>
        <xdr:cNvPr id="673" name="TextBox 67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101600</xdr:rowOff>
    </xdr:from>
    <xdr:ext cx="184731" cy="264560"/>
    <xdr:sp macro="" textlink="">
      <xdr:nvSpPr>
        <xdr:cNvPr id="675" name="TextBox 674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180</xdr:row>
      <xdr:rowOff>66675</xdr:rowOff>
    </xdr:from>
    <xdr:ext cx="247650" cy="264560"/>
    <xdr:sp macro="" textlink="">
      <xdr:nvSpPr>
        <xdr:cNvPr id="684" name="TextBox 683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686" name="TextBox 685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690" name="TextBox 68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692" name="TextBox 69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700" name="TextBox 699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79</xdr:row>
      <xdr:rowOff>152400</xdr:rowOff>
    </xdr:from>
    <xdr:to>
      <xdr:col>5</xdr:col>
      <xdr:colOff>409575</xdr:colOff>
      <xdr:row>94</xdr:row>
      <xdr:rowOff>95250</xdr:rowOff>
    </xdr:to>
    <xdr:graphicFrame macro="">
      <xdr:nvGraphicFramePr>
        <xdr:cNvPr id="24522" name="Chart 7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482600</xdr:colOff>
      <xdr:row>89</xdr:row>
      <xdr:rowOff>12700</xdr:rowOff>
    </xdr:from>
    <xdr:to>
      <xdr:col>2</xdr:col>
      <xdr:colOff>558800</xdr:colOff>
      <xdr:row>90</xdr:row>
      <xdr:rowOff>127000</xdr:rowOff>
    </xdr:to>
    <xdr:sp macro="" textlink="">
      <xdr:nvSpPr>
        <xdr:cNvPr id="794" name="TextBox 793"/>
        <xdr:cNvSpPr txBox="1"/>
      </xdr:nvSpPr>
      <xdr:spPr>
        <a:xfrm>
          <a:off x="1092200" y="87122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795" name="TextBox 794"/>
        <xdr:cNvSpPr txBox="1"/>
      </xdr:nvSpPr>
      <xdr:spPr>
        <a:xfrm>
          <a:off x="3657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796" name="TextBox 795"/>
        <xdr:cNvSpPr txBox="1"/>
      </xdr:nvSpPr>
      <xdr:spPr>
        <a:xfrm>
          <a:off x="3644900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86</xdr:row>
      <xdr:rowOff>66675</xdr:rowOff>
    </xdr:from>
    <xdr:to>
      <xdr:col>6</xdr:col>
      <xdr:colOff>0</xdr:colOff>
      <xdr:row>87</xdr:row>
      <xdr:rowOff>0</xdr:rowOff>
    </xdr:to>
    <xdr:sp macro="" textlink="">
      <xdr:nvSpPr>
        <xdr:cNvPr id="797" name="TextBox 796"/>
        <xdr:cNvSpPr txBox="1"/>
      </xdr:nvSpPr>
      <xdr:spPr>
        <a:xfrm>
          <a:off x="3657600" y="82708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798" name="TextBox 797"/>
        <xdr:cNvSpPr txBox="1"/>
      </xdr:nvSpPr>
      <xdr:spPr>
        <a:xfrm>
          <a:off x="3683000" y="99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802" name="TextBox 801"/>
        <xdr:cNvSpPr txBox="1"/>
      </xdr:nvSpPr>
      <xdr:spPr>
        <a:xfrm>
          <a:off x="3657600" y="11293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04" name="TextBox 803"/>
        <xdr:cNvSpPr txBox="1"/>
      </xdr:nvSpPr>
      <xdr:spPr>
        <a:xfrm>
          <a:off x="6070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808" name="TextBox 807"/>
        <xdr:cNvSpPr txBox="1"/>
      </xdr:nvSpPr>
      <xdr:spPr>
        <a:xfrm>
          <a:off x="3657600" y="11128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810" name="TextBox 809"/>
        <xdr:cNvSpPr txBox="1"/>
      </xdr:nvSpPr>
      <xdr:spPr>
        <a:xfrm>
          <a:off x="3657600" y="11128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79</xdr:row>
      <xdr:rowOff>152400</xdr:rowOff>
    </xdr:from>
    <xdr:to>
      <xdr:col>5</xdr:col>
      <xdr:colOff>409575</xdr:colOff>
      <xdr:row>94</xdr:row>
      <xdr:rowOff>95250</xdr:rowOff>
    </xdr:to>
    <xdr:graphicFrame macro="">
      <xdr:nvGraphicFramePr>
        <xdr:cNvPr id="24532" name="Chart 8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482600</xdr:colOff>
      <xdr:row>89</xdr:row>
      <xdr:rowOff>12700</xdr:rowOff>
    </xdr:from>
    <xdr:to>
      <xdr:col>2</xdr:col>
      <xdr:colOff>558800</xdr:colOff>
      <xdr:row>90</xdr:row>
      <xdr:rowOff>127000</xdr:rowOff>
    </xdr:to>
    <xdr:sp macro="" textlink="">
      <xdr:nvSpPr>
        <xdr:cNvPr id="819" name="TextBox 818"/>
        <xdr:cNvSpPr txBox="1"/>
      </xdr:nvSpPr>
      <xdr:spPr>
        <a:xfrm>
          <a:off x="1092200" y="87122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20" name="TextBox 819"/>
        <xdr:cNvSpPr txBox="1"/>
      </xdr:nvSpPr>
      <xdr:spPr>
        <a:xfrm>
          <a:off x="3657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821" name="TextBox 820"/>
        <xdr:cNvSpPr txBox="1"/>
      </xdr:nvSpPr>
      <xdr:spPr>
        <a:xfrm>
          <a:off x="3644900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86</xdr:row>
      <xdr:rowOff>66675</xdr:rowOff>
    </xdr:from>
    <xdr:to>
      <xdr:col>6</xdr:col>
      <xdr:colOff>0</xdr:colOff>
      <xdr:row>87</xdr:row>
      <xdr:rowOff>0</xdr:rowOff>
    </xdr:to>
    <xdr:sp macro="" textlink="">
      <xdr:nvSpPr>
        <xdr:cNvPr id="822" name="TextBox 821"/>
        <xdr:cNvSpPr txBox="1"/>
      </xdr:nvSpPr>
      <xdr:spPr>
        <a:xfrm>
          <a:off x="3657600" y="82708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823" name="TextBox 822"/>
        <xdr:cNvSpPr txBox="1"/>
      </xdr:nvSpPr>
      <xdr:spPr>
        <a:xfrm>
          <a:off x="3683000" y="99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827" name="TextBox 826"/>
        <xdr:cNvSpPr txBox="1"/>
      </xdr:nvSpPr>
      <xdr:spPr>
        <a:xfrm>
          <a:off x="3657600" y="11293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29" name="TextBox 828"/>
        <xdr:cNvSpPr txBox="1"/>
      </xdr:nvSpPr>
      <xdr:spPr>
        <a:xfrm>
          <a:off x="6070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833" name="TextBox 832"/>
        <xdr:cNvSpPr txBox="1"/>
      </xdr:nvSpPr>
      <xdr:spPr>
        <a:xfrm>
          <a:off x="3657600" y="11128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835" name="TextBox 834"/>
        <xdr:cNvSpPr txBox="1"/>
      </xdr:nvSpPr>
      <xdr:spPr>
        <a:xfrm>
          <a:off x="3657600" y="11128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79</xdr:row>
      <xdr:rowOff>152400</xdr:rowOff>
    </xdr:from>
    <xdr:to>
      <xdr:col>5</xdr:col>
      <xdr:colOff>409575</xdr:colOff>
      <xdr:row>94</xdr:row>
      <xdr:rowOff>95250</xdr:rowOff>
    </xdr:to>
    <xdr:graphicFrame macro="">
      <xdr:nvGraphicFramePr>
        <xdr:cNvPr id="24542" name="Chart 8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482600</xdr:colOff>
      <xdr:row>89</xdr:row>
      <xdr:rowOff>12700</xdr:rowOff>
    </xdr:from>
    <xdr:to>
      <xdr:col>2</xdr:col>
      <xdr:colOff>558800</xdr:colOff>
      <xdr:row>90</xdr:row>
      <xdr:rowOff>127000</xdr:rowOff>
    </xdr:to>
    <xdr:sp macro="" textlink="">
      <xdr:nvSpPr>
        <xdr:cNvPr id="844" name="TextBox 843"/>
        <xdr:cNvSpPr txBox="1"/>
      </xdr:nvSpPr>
      <xdr:spPr>
        <a:xfrm>
          <a:off x="1092200" y="87122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45" name="TextBox 844"/>
        <xdr:cNvSpPr txBox="1"/>
      </xdr:nvSpPr>
      <xdr:spPr>
        <a:xfrm>
          <a:off x="3657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846" name="TextBox 845"/>
        <xdr:cNvSpPr txBox="1"/>
      </xdr:nvSpPr>
      <xdr:spPr>
        <a:xfrm>
          <a:off x="3644900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86</xdr:row>
      <xdr:rowOff>66675</xdr:rowOff>
    </xdr:from>
    <xdr:to>
      <xdr:col>6</xdr:col>
      <xdr:colOff>0</xdr:colOff>
      <xdr:row>87</xdr:row>
      <xdr:rowOff>0</xdr:rowOff>
    </xdr:to>
    <xdr:sp macro="" textlink="">
      <xdr:nvSpPr>
        <xdr:cNvPr id="847" name="TextBox 846"/>
        <xdr:cNvSpPr txBox="1"/>
      </xdr:nvSpPr>
      <xdr:spPr>
        <a:xfrm>
          <a:off x="3657600" y="82708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848" name="TextBox 847"/>
        <xdr:cNvSpPr txBox="1"/>
      </xdr:nvSpPr>
      <xdr:spPr>
        <a:xfrm>
          <a:off x="3683000" y="99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852" name="TextBox 851"/>
        <xdr:cNvSpPr txBox="1"/>
      </xdr:nvSpPr>
      <xdr:spPr>
        <a:xfrm>
          <a:off x="3657600" y="11293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54" name="TextBox 853"/>
        <xdr:cNvSpPr txBox="1"/>
      </xdr:nvSpPr>
      <xdr:spPr>
        <a:xfrm>
          <a:off x="6070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858" name="TextBox 857"/>
        <xdr:cNvSpPr txBox="1"/>
      </xdr:nvSpPr>
      <xdr:spPr>
        <a:xfrm>
          <a:off x="3657600" y="11128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860" name="TextBox 859"/>
        <xdr:cNvSpPr txBox="1"/>
      </xdr:nvSpPr>
      <xdr:spPr>
        <a:xfrm>
          <a:off x="3657600" y="11128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68" name="TextBox 867"/>
        <xdr:cNvSpPr txBox="1"/>
      </xdr:nvSpPr>
      <xdr:spPr>
        <a:xfrm>
          <a:off x="3657600" y="82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295275</xdr:colOff>
      <xdr:row>30</xdr:row>
      <xdr:rowOff>9525</xdr:rowOff>
    </xdr:from>
    <xdr:to>
      <xdr:col>7</xdr:col>
      <xdr:colOff>123825</xdr:colOff>
      <xdr:row>30</xdr:row>
      <xdr:rowOff>28575</xdr:rowOff>
    </xdr:to>
    <xdr:cxnSp macro="">
      <xdr:nvCxnSpPr>
        <xdr:cNvPr id="24553" name="Straight Connector 876"/>
        <xdr:cNvCxnSpPr>
          <a:cxnSpLocks noChangeShapeType="1"/>
        </xdr:cNvCxnSpPr>
      </xdr:nvCxnSpPr>
      <xdr:spPr bwMode="auto">
        <a:xfrm flipH="1" flipV="1">
          <a:off x="3952875" y="4962525"/>
          <a:ext cx="4381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323850</xdr:colOff>
      <xdr:row>14</xdr:row>
      <xdr:rowOff>9525</xdr:rowOff>
    </xdr:from>
    <xdr:to>
      <xdr:col>12</xdr:col>
      <xdr:colOff>581025</xdr:colOff>
      <xdr:row>14</xdr:row>
      <xdr:rowOff>28575</xdr:rowOff>
    </xdr:to>
    <xdr:cxnSp macro="">
      <xdr:nvCxnSpPr>
        <xdr:cNvPr id="24554" name="Straight Connector 877"/>
        <xdr:cNvCxnSpPr>
          <a:cxnSpLocks noChangeShapeType="1"/>
        </xdr:cNvCxnSpPr>
      </xdr:nvCxnSpPr>
      <xdr:spPr bwMode="auto">
        <a:xfrm flipH="1" flipV="1">
          <a:off x="6381750" y="2352675"/>
          <a:ext cx="866775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12</xdr:col>
      <xdr:colOff>561975</xdr:colOff>
      <xdr:row>14</xdr:row>
      <xdr:rowOff>28575</xdr:rowOff>
    </xdr:from>
    <xdr:to>
      <xdr:col>12</xdr:col>
      <xdr:colOff>581025</xdr:colOff>
      <xdr:row>17</xdr:row>
      <xdr:rowOff>161925</xdr:rowOff>
    </xdr:to>
    <xdr:cxnSp macro="">
      <xdr:nvCxnSpPr>
        <xdr:cNvPr id="24555" name="Straight Connector 878"/>
        <xdr:cNvCxnSpPr>
          <a:cxnSpLocks noChangeShapeType="1"/>
        </xdr:cNvCxnSpPr>
      </xdr:nvCxnSpPr>
      <xdr:spPr bwMode="auto">
        <a:xfrm flipH="1">
          <a:off x="7229475" y="2371725"/>
          <a:ext cx="19050" cy="61912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0</xdr:col>
      <xdr:colOff>0</xdr:colOff>
      <xdr:row>123</xdr:row>
      <xdr:rowOff>66675</xdr:rowOff>
    </xdr:from>
    <xdr:ext cx="247650" cy="264560"/>
    <xdr:sp macro="" textlink="">
      <xdr:nvSpPr>
        <xdr:cNvPr id="884" name="TextBox 883"/>
        <xdr:cNvSpPr txBox="1"/>
      </xdr:nvSpPr>
      <xdr:spPr>
        <a:xfrm>
          <a:off x="0" y="1474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133</xdr:row>
      <xdr:rowOff>0</xdr:rowOff>
    </xdr:from>
    <xdr:ext cx="184731" cy="264560"/>
    <xdr:sp macro="" textlink="">
      <xdr:nvSpPr>
        <xdr:cNvPr id="885" name="TextBox 884"/>
        <xdr:cNvSpPr txBox="1"/>
      </xdr:nvSpPr>
      <xdr:spPr>
        <a:xfrm>
          <a:off x="0" y="1634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133</xdr:row>
      <xdr:rowOff>101600</xdr:rowOff>
    </xdr:from>
    <xdr:ext cx="184731" cy="264560"/>
    <xdr:sp macro="" textlink="">
      <xdr:nvSpPr>
        <xdr:cNvPr id="886" name="TextBox 885"/>
        <xdr:cNvSpPr txBox="1"/>
      </xdr:nvSpPr>
      <xdr:spPr>
        <a:xfrm>
          <a:off x="0" y="1644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141</xdr:row>
      <xdr:rowOff>66675</xdr:rowOff>
    </xdr:from>
    <xdr:ext cx="247650" cy="264560"/>
    <xdr:sp macro="" textlink="">
      <xdr:nvSpPr>
        <xdr:cNvPr id="887" name="TextBox 886"/>
        <xdr:cNvSpPr txBox="1"/>
      </xdr:nvSpPr>
      <xdr:spPr>
        <a:xfrm>
          <a:off x="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123</xdr:row>
      <xdr:rowOff>66675</xdr:rowOff>
    </xdr:from>
    <xdr:ext cx="247650" cy="264560"/>
    <xdr:sp macro="" textlink="">
      <xdr:nvSpPr>
        <xdr:cNvPr id="888" name="TextBox 887"/>
        <xdr:cNvSpPr txBox="1"/>
      </xdr:nvSpPr>
      <xdr:spPr>
        <a:xfrm>
          <a:off x="0" y="1474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140</xdr:row>
      <xdr:rowOff>66675</xdr:rowOff>
    </xdr:from>
    <xdr:ext cx="247650" cy="264560"/>
    <xdr:sp macro="" textlink="">
      <xdr:nvSpPr>
        <xdr:cNvPr id="889" name="TextBox 888"/>
        <xdr:cNvSpPr txBox="1"/>
      </xdr:nvSpPr>
      <xdr:spPr>
        <a:xfrm>
          <a:off x="0" y="17579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140</xdr:row>
      <xdr:rowOff>66675</xdr:rowOff>
    </xdr:from>
    <xdr:ext cx="247650" cy="264560"/>
    <xdr:sp macro="" textlink="">
      <xdr:nvSpPr>
        <xdr:cNvPr id="890" name="TextBox 889"/>
        <xdr:cNvSpPr txBox="1"/>
      </xdr:nvSpPr>
      <xdr:spPr>
        <a:xfrm>
          <a:off x="0" y="17579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123</xdr:row>
      <xdr:rowOff>66675</xdr:rowOff>
    </xdr:from>
    <xdr:ext cx="247650" cy="264560"/>
    <xdr:sp macro="" textlink="">
      <xdr:nvSpPr>
        <xdr:cNvPr id="891" name="TextBox 890"/>
        <xdr:cNvSpPr txBox="1"/>
      </xdr:nvSpPr>
      <xdr:spPr>
        <a:xfrm>
          <a:off x="0" y="1474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133</xdr:row>
      <xdr:rowOff>0</xdr:rowOff>
    </xdr:from>
    <xdr:ext cx="184731" cy="264560"/>
    <xdr:sp macro="" textlink="">
      <xdr:nvSpPr>
        <xdr:cNvPr id="892" name="TextBox 891"/>
        <xdr:cNvSpPr txBox="1"/>
      </xdr:nvSpPr>
      <xdr:spPr>
        <a:xfrm>
          <a:off x="0" y="1634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133</xdr:row>
      <xdr:rowOff>101600</xdr:rowOff>
    </xdr:from>
    <xdr:ext cx="184731" cy="264560"/>
    <xdr:sp macro="" textlink="">
      <xdr:nvSpPr>
        <xdr:cNvPr id="893" name="TextBox 892"/>
        <xdr:cNvSpPr txBox="1"/>
      </xdr:nvSpPr>
      <xdr:spPr>
        <a:xfrm>
          <a:off x="0" y="1644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141</xdr:row>
      <xdr:rowOff>66675</xdr:rowOff>
    </xdr:from>
    <xdr:ext cx="247650" cy="264560"/>
    <xdr:sp macro="" textlink="">
      <xdr:nvSpPr>
        <xdr:cNvPr id="894" name="TextBox 893"/>
        <xdr:cNvSpPr txBox="1"/>
      </xdr:nvSpPr>
      <xdr:spPr>
        <a:xfrm>
          <a:off x="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123</xdr:row>
      <xdr:rowOff>66675</xdr:rowOff>
    </xdr:from>
    <xdr:ext cx="247650" cy="264560"/>
    <xdr:sp macro="" textlink="">
      <xdr:nvSpPr>
        <xdr:cNvPr id="895" name="TextBox 894"/>
        <xdr:cNvSpPr txBox="1"/>
      </xdr:nvSpPr>
      <xdr:spPr>
        <a:xfrm>
          <a:off x="0" y="1474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140</xdr:row>
      <xdr:rowOff>66675</xdr:rowOff>
    </xdr:from>
    <xdr:ext cx="247650" cy="264560"/>
    <xdr:sp macro="" textlink="">
      <xdr:nvSpPr>
        <xdr:cNvPr id="896" name="TextBox 895"/>
        <xdr:cNvSpPr txBox="1"/>
      </xdr:nvSpPr>
      <xdr:spPr>
        <a:xfrm>
          <a:off x="0" y="17579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140</xdr:row>
      <xdr:rowOff>66675</xdr:rowOff>
    </xdr:from>
    <xdr:ext cx="247650" cy="264560"/>
    <xdr:sp macro="" textlink="">
      <xdr:nvSpPr>
        <xdr:cNvPr id="897" name="TextBox 896"/>
        <xdr:cNvSpPr txBox="1"/>
      </xdr:nvSpPr>
      <xdr:spPr>
        <a:xfrm>
          <a:off x="0" y="17579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117</xdr:row>
      <xdr:rowOff>152400</xdr:rowOff>
    </xdr:from>
    <xdr:to>
      <xdr:col>5</xdr:col>
      <xdr:colOff>409575</xdr:colOff>
      <xdr:row>132</xdr:row>
      <xdr:rowOff>95250</xdr:rowOff>
    </xdr:to>
    <xdr:graphicFrame macro="">
      <xdr:nvGraphicFramePr>
        <xdr:cNvPr id="24570" name="Chart 8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482600</xdr:colOff>
      <xdr:row>127</xdr:row>
      <xdr:rowOff>12700</xdr:rowOff>
    </xdr:from>
    <xdr:to>
      <xdr:col>2</xdr:col>
      <xdr:colOff>558800</xdr:colOff>
      <xdr:row>128</xdr:row>
      <xdr:rowOff>127000</xdr:rowOff>
    </xdr:to>
    <xdr:sp macro="" textlink="">
      <xdr:nvSpPr>
        <xdr:cNvPr id="900" name="TextBox 899"/>
        <xdr:cNvSpPr txBox="1"/>
      </xdr:nvSpPr>
      <xdr:spPr>
        <a:xfrm>
          <a:off x="1092200" y="153543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01" name="TextBox 900"/>
        <xdr:cNvSpPr txBox="1"/>
      </xdr:nvSpPr>
      <xdr:spPr>
        <a:xfrm>
          <a:off x="3657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902" name="TextBox 901"/>
        <xdr:cNvSpPr txBox="1"/>
      </xdr:nvSpPr>
      <xdr:spPr>
        <a:xfrm>
          <a:off x="3644900" y="165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124</xdr:row>
      <xdr:rowOff>66675</xdr:rowOff>
    </xdr:from>
    <xdr:to>
      <xdr:col>6</xdr:col>
      <xdr:colOff>0</xdr:colOff>
      <xdr:row>125</xdr:row>
      <xdr:rowOff>0</xdr:rowOff>
    </xdr:to>
    <xdr:sp macro="" textlink="">
      <xdr:nvSpPr>
        <xdr:cNvPr id="903" name="TextBox 902"/>
        <xdr:cNvSpPr txBox="1"/>
      </xdr:nvSpPr>
      <xdr:spPr>
        <a:xfrm>
          <a:off x="3657600" y="149129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904" name="TextBox 903"/>
        <xdr:cNvSpPr txBox="1"/>
      </xdr:nvSpPr>
      <xdr:spPr>
        <a:xfrm>
          <a:off x="3683000" y="1661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908" name="TextBox 907"/>
        <xdr:cNvSpPr txBox="1"/>
      </xdr:nvSpPr>
      <xdr:spPr>
        <a:xfrm>
          <a:off x="3657600" y="17910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10" name="TextBox 909"/>
        <xdr:cNvSpPr txBox="1"/>
      </xdr:nvSpPr>
      <xdr:spPr>
        <a:xfrm>
          <a:off x="6070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914" name="TextBox 913"/>
        <xdr:cNvSpPr txBox="1"/>
      </xdr:nvSpPr>
      <xdr:spPr>
        <a:xfrm>
          <a:off x="365760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916" name="TextBox 915"/>
        <xdr:cNvSpPr txBox="1"/>
      </xdr:nvSpPr>
      <xdr:spPr>
        <a:xfrm>
          <a:off x="365760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117</xdr:row>
      <xdr:rowOff>152400</xdr:rowOff>
    </xdr:from>
    <xdr:to>
      <xdr:col>5</xdr:col>
      <xdr:colOff>409575</xdr:colOff>
      <xdr:row>132</xdr:row>
      <xdr:rowOff>95250</xdr:rowOff>
    </xdr:to>
    <xdr:graphicFrame macro="">
      <xdr:nvGraphicFramePr>
        <xdr:cNvPr id="32772" name="Chart 9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482600</xdr:colOff>
      <xdr:row>127</xdr:row>
      <xdr:rowOff>12700</xdr:rowOff>
    </xdr:from>
    <xdr:to>
      <xdr:col>2</xdr:col>
      <xdr:colOff>558800</xdr:colOff>
      <xdr:row>128</xdr:row>
      <xdr:rowOff>127000</xdr:rowOff>
    </xdr:to>
    <xdr:sp macro="" textlink="">
      <xdr:nvSpPr>
        <xdr:cNvPr id="922" name="TextBox 921"/>
        <xdr:cNvSpPr txBox="1"/>
      </xdr:nvSpPr>
      <xdr:spPr>
        <a:xfrm>
          <a:off x="1092200" y="153543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23" name="TextBox 922"/>
        <xdr:cNvSpPr txBox="1"/>
      </xdr:nvSpPr>
      <xdr:spPr>
        <a:xfrm>
          <a:off x="3657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924" name="TextBox 923"/>
        <xdr:cNvSpPr txBox="1"/>
      </xdr:nvSpPr>
      <xdr:spPr>
        <a:xfrm>
          <a:off x="3644900" y="165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124</xdr:row>
      <xdr:rowOff>66675</xdr:rowOff>
    </xdr:from>
    <xdr:to>
      <xdr:col>6</xdr:col>
      <xdr:colOff>0</xdr:colOff>
      <xdr:row>125</xdr:row>
      <xdr:rowOff>0</xdr:rowOff>
    </xdr:to>
    <xdr:sp macro="" textlink="">
      <xdr:nvSpPr>
        <xdr:cNvPr id="925" name="TextBox 924"/>
        <xdr:cNvSpPr txBox="1"/>
      </xdr:nvSpPr>
      <xdr:spPr>
        <a:xfrm>
          <a:off x="3657600" y="149129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926" name="TextBox 925"/>
        <xdr:cNvSpPr txBox="1"/>
      </xdr:nvSpPr>
      <xdr:spPr>
        <a:xfrm>
          <a:off x="3683000" y="1661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930" name="TextBox 929"/>
        <xdr:cNvSpPr txBox="1"/>
      </xdr:nvSpPr>
      <xdr:spPr>
        <a:xfrm>
          <a:off x="3657600" y="17910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32" name="TextBox 931"/>
        <xdr:cNvSpPr txBox="1"/>
      </xdr:nvSpPr>
      <xdr:spPr>
        <a:xfrm>
          <a:off x="6070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936" name="TextBox 935"/>
        <xdr:cNvSpPr txBox="1"/>
      </xdr:nvSpPr>
      <xdr:spPr>
        <a:xfrm>
          <a:off x="365760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938" name="TextBox 937"/>
        <xdr:cNvSpPr txBox="1"/>
      </xdr:nvSpPr>
      <xdr:spPr>
        <a:xfrm>
          <a:off x="365760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117</xdr:row>
      <xdr:rowOff>152400</xdr:rowOff>
    </xdr:from>
    <xdr:to>
      <xdr:col>5</xdr:col>
      <xdr:colOff>409575</xdr:colOff>
      <xdr:row>132</xdr:row>
      <xdr:rowOff>95250</xdr:rowOff>
    </xdr:to>
    <xdr:graphicFrame macro="">
      <xdr:nvGraphicFramePr>
        <xdr:cNvPr id="32782" name="Chart 9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482600</xdr:colOff>
      <xdr:row>127</xdr:row>
      <xdr:rowOff>12700</xdr:rowOff>
    </xdr:from>
    <xdr:to>
      <xdr:col>2</xdr:col>
      <xdr:colOff>558800</xdr:colOff>
      <xdr:row>128</xdr:row>
      <xdr:rowOff>127000</xdr:rowOff>
    </xdr:to>
    <xdr:sp macro="" textlink="">
      <xdr:nvSpPr>
        <xdr:cNvPr id="943" name="TextBox 942"/>
        <xdr:cNvSpPr txBox="1"/>
      </xdr:nvSpPr>
      <xdr:spPr>
        <a:xfrm>
          <a:off x="1092200" y="153543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44" name="TextBox 943"/>
        <xdr:cNvSpPr txBox="1"/>
      </xdr:nvSpPr>
      <xdr:spPr>
        <a:xfrm>
          <a:off x="3657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945" name="TextBox 944"/>
        <xdr:cNvSpPr txBox="1"/>
      </xdr:nvSpPr>
      <xdr:spPr>
        <a:xfrm>
          <a:off x="3644900" y="165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124</xdr:row>
      <xdr:rowOff>66675</xdr:rowOff>
    </xdr:from>
    <xdr:to>
      <xdr:col>6</xdr:col>
      <xdr:colOff>0</xdr:colOff>
      <xdr:row>125</xdr:row>
      <xdr:rowOff>0</xdr:rowOff>
    </xdr:to>
    <xdr:sp macro="" textlink="">
      <xdr:nvSpPr>
        <xdr:cNvPr id="946" name="TextBox 945"/>
        <xdr:cNvSpPr txBox="1"/>
      </xdr:nvSpPr>
      <xdr:spPr>
        <a:xfrm>
          <a:off x="3657600" y="149129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947" name="TextBox 946"/>
        <xdr:cNvSpPr txBox="1"/>
      </xdr:nvSpPr>
      <xdr:spPr>
        <a:xfrm>
          <a:off x="3683000" y="1661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951" name="TextBox 950"/>
        <xdr:cNvSpPr txBox="1"/>
      </xdr:nvSpPr>
      <xdr:spPr>
        <a:xfrm>
          <a:off x="3657600" y="17910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53" name="TextBox 952"/>
        <xdr:cNvSpPr txBox="1"/>
      </xdr:nvSpPr>
      <xdr:spPr>
        <a:xfrm>
          <a:off x="6070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957" name="TextBox 956"/>
        <xdr:cNvSpPr txBox="1"/>
      </xdr:nvSpPr>
      <xdr:spPr>
        <a:xfrm>
          <a:off x="365760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959" name="TextBox 958"/>
        <xdr:cNvSpPr txBox="1"/>
      </xdr:nvSpPr>
      <xdr:spPr>
        <a:xfrm>
          <a:off x="3657600" y="17745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964" name="TextBox 963"/>
        <xdr:cNvSpPr txBox="1"/>
      </xdr:nvSpPr>
      <xdr:spPr>
        <a:xfrm>
          <a:off x="3657600" y="1491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979" name="TextBox 978"/>
        <xdr:cNvSpPr txBox="1"/>
      </xdr:nvSpPr>
      <xdr:spPr>
        <a:xfrm>
          <a:off x="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0</xdr:rowOff>
    </xdr:from>
    <xdr:ext cx="184731" cy="264560"/>
    <xdr:sp macro="" textlink="">
      <xdr:nvSpPr>
        <xdr:cNvPr id="980" name="TextBox 979"/>
        <xdr:cNvSpPr txBox="1"/>
      </xdr:nvSpPr>
      <xdr:spPr>
        <a:xfrm>
          <a:off x="0" y="2273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101600</xdr:rowOff>
    </xdr:from>
    <xdr:ext cx="184731" cy="264560"/>
    <xdr:sp macro="" textlink="">
      <xdr:nvSpPr>
        <xdr:cNvPr id="981" name="TextBox 980"/>
        <xdr:cNvSpPr txBox="1"/>
      </xdr:nvSpPr>
      <xdr:spPr>
        <a:xfrm>
          <a:off x="0" y="2283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180</xdr:row>
      <xdr:rowOff>66675</xdr:rowOff>
    </xdr:from>
    <xdr:ext cx="247650" cy="264560"/>
    <xdr:sp macro="" textlink="">
      <xdr:nvSpPr>
        <xdr:cNvPr id="982" name="TextBox 981"/>
        <xdr:cNvSpPr txBox="1"/>
      </xdr:nvSpPr>
      <xdr:spPr>
        <a:xfrm>
          <a:off x="0" y="24133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983" name="TextBox 982"/>
        <xdr:cNvSpPr txBox="1"/>
      </xdr:nvSpPr>
      <xdr:spPr>
        <a:xfrm>
          <a:off x="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984" name="TextBox 983"/>
        <xdr:cNvSpPr txBox="1"/>
      </xdr:nvSpPr>
      <xdr:spPr>
        <a:xfrm>
          <a:off x="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985" name="TextBox 984"/>
        <xdr:cNvSpPr txBox="1"/>
      </xdr:nvSpPr>
      <xdr:spPr>
        <a:xfrm>
          <a:off x="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986" name="TextBox 985"/>
        <xdr:cNvSpPr txBox="1"/>
      </xdr:nvSpPr>
      <xdr:spPr>
        <a:xfrm>
          <a:off x="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0</xdr:rowOff>
    </xdr:from>
    <xdr:ext cx="184731" cy="264560"/>
    <xdr:sp macro="" textlink="">
      <xdr:nvSpPr>
        <xdr:cNvPr id="987" name="TextBox 986"/>
        <xdr:cNvSpPr txBox="1"/>
      </xdr:nvSpPr>
      <xdr:spPr>
        <a:xfrm>
          <a:off x="0" y="2273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172</xdr:row>
      <xdr:rowOff>101600</xdr:rowOff>
    </xdr:from>
    <xdr:ext cx="184731" cy="264560"/>
    <xdr:sp macro="" textlink="">
      <xdr:nvSpPr>
        <xdr:cNvPr id="988" name="TextBox 987"/>
        <xdr:cNvSpPr txBox="1"/>
      </xdr:nvSpPr>
      <xdr:spPr>
        <a:xfrm>
          <a:off x="0" y="2283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180</xdr:row>
      <xdr:rowOff>66675</xdr:rowOff>
    </xdr:from>
    <xdr:ext cx="247650" cy="264560"/>
    <xdr:sp macro="" textlink="">
      <xdr:nvSpPr>
        <xdr:cNvPr id="989" name="TextBox 988"/>
        <xdr:cNvSpPr txBox="1"/>
      </xdr:nvSpPr>
      <xdr:spPr>
        <a:xfrm>
          <a:off x="0" y="24133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162</xdr:row>
      <xdr:rowOff>66675</xdr:rowOff>
    </xdr:from>
    <xdr:ext cx="247650" cy="264560"/>
    <xdr:sp macro="" textlink="">
      <xdr:nvSpPr>
        <xdr:cNvPr id="990" name="TextBox 989"/>
        <xdr:cNvSpPr txBox="1"/>
      </xdr:nvSpPr>
      <xdr:spPr>
        <a:xfrm>
          <a:off x="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991" name="TextBox 990"/>
        <xdr:cNvSpPr txBox="1"/>
      </xdr:nvSpPr>
      <xdr:spPr>
        <a:xfrm>
          <a:off x="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992" name="TextBox 991"/>
        <xdr:cNvSpPr txBox="1"/>
      </xdr:nvSpPr>
      <xdr:spPr>
        <a:xfrm>
          <a:off x="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161</xdr:row>
      <xdr:rowOff>66675</xdr:rowOff>
    </xdr:from>
    <xdr:ext cx="247650" cy="264560"/>
    <xdr:sp macro="" textlink="">
      <xdr:nvSpPr>
        <xdr:cNvPr id="993" name="TextBox 992"/>
        <xdr:cNvSpPr txBox="1"/>
      </xdr:nvSpPr>
      <xdr:spPr>
        <a:xfrm>
          <a:off x="0" y="209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171</xdr:row>
      <xdr:rowOff>0</xdr:rowOff>
    </xdr:from>
    <xdr:ext cx="184731" cy="264560"/>
    <xdr:sp macro="" textlink="">
      <xdr:nvSpPr>
        <xdr:cNvPr id="994" name="TextBox 993"/>
        <xdr:cNvSpPr txBox="1"/>
      </xdr:nvSpPr>
      <xdr:spPr>
        <a:xfrm>
          <a:off x="0" y="225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171</xdr:row>
      <xdr:rowOff>101600</xdr:rowOff>
    </xdr:from>
    <xdr:ext cx="184731" cy="264560"/>
    <xdr:sp macro="" textlink="">
      <xdr:nvSpPr>
        <xdr:cNvPr id="995" name="TextBox 994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996" name="TextBox 995"/>
        <xdr:cNvSpPr txBox="1"/>
      </xdr:nvSpPr>
      <xdr:spPr>
        <a:xfrm>
          <a:off x="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161</xdr:row>
      <xdr:rowOff>66675</xdr:rowOff>
    </xdr:from>
    <xdr:ext cx="247650" cy="264560"/>
    <xdr:sp macro="" textlink="">
      <xdr:nvSpPr>
        <xdr:cNvPr id="997" name="TextBox 996"/>
        <xdr:cNvSpPr txBox="1"/>
      </xdr:nvSpPr>
      <xdr:spPr>
        <a:xfrm>
          <a:off x="0" y="209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178</xdr:row>
      <xdr:rowOff>66675</xdr:rowOff>
    </xdr:from>
    <xdr:ext cx="247650" cy="264560"/>
    <xdr:sp macro="" textlink="">
      <xdr:nvSpPr>
        <xdr:cNvPr id="998" name="TextBox 997"/>
        <xdr:cNvSpPr txBox="1"/>
      </xdr:nvSpPr>
      <xdr:spPr>
        <a:xfrm>
          <a:off x="0" y="2380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178</xdr:row>
      <xdr:rowOff>66675</xdr:rowOff>
    </xdr:from>
    <xdr:ext cx="247650" cy="264560"/>
    <xdr:sp macro="" textlink="">
      <xdr:nvSpPr>
        <xdr:cNvPr id="999" name="TextBox 998"/>
        <xdr:cNvSpPr txBox="1"/>
      </xdr:nvSpPr>
      <xdr:spPr>
        <a:xfrm>
          <a:off x="0" y="2380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161</xdr:row>
      <xdr:rowOff>66675</xdr:rowOff>
    </xdr:from>
    <xdr:ext cx="247650" cy="264560"/>
    <xdr:sp macro="" textlink="">
      <xdr:nvSpPr>
        <xdr:cNvPr id="1000" name="TextBox 999"/>
        <xdr:cNvSpPr txBox="1"/>
      </xdr:nvSpPr>
      <xdr:spPr>
        <a:xfrm>
          <a:off x="0" y="209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171</xdr:row>
      <xdr:rowOff>0</xdr:rowOff>
    </xdr:from>
    <xdr:ext cx="184731" cy="264560"/>
    <xdr:sp macro="" textlink="">
      <xdr:nvSpPr>
        <xdr:cNvPr id="1001" name="TextBox 1000"/>
        <xdr:cNvSpPr txBox="1"/>
      </xdr:nvSpPr>
      <xdr:spPr>
        <a:xfrm>
          <a:off x="0" y="225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171</xdr:row>
      <xdr:rowOff>101600</xdr:rowOff>
    </xdr:from>
    <xdr:ext cx="184731" cy="264560"/>
    <xdr:sp macro="" textlink="">
      <xdr:nvSpPr>
        <xdr:cNvPr id="1002" name="TextBox 1001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179</xdr:row>
      <xdr:rowOff>66675</xdr:rowOff>
    </xdr:from>
    <xdr:ext cx="247650" cy="264560"/>
    <xdr:sp macro="" textlink="">
      <xdr:nvSpPr>
        <xdr:cNvPr id="1003" name="TextBox 1002"/>
        <xdr:cNvSpPr txBox="1"/>
      </xdr:nvSpPr>
      <xdr:spPr>
        <a:xfrm>
          <a:off x="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161</xdr:row>
      <xdr:rowOff>66675</xdr:rowOff>
    </xdr:from>
    <xdr:ext cx="247650" cy="264560"/>
    <xdr:sp macro="" textlink="">
      <xdr:nvSpPr>
        <xdr:cNvPr id="1004" name="TextBox 1003"/>
        <xdr:cNvSpPr txBox="1"/>
      </xdr:nvSpPr>
      <xdr:spPr>
        <a:xfrm>
          <a:off x="0" y="20970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178</xdr:row>
      <xdr:rowOff>66675</xdr:rowOff>
    </xdr:from>
    <xdr:ext cx="247650" cy="264560"/>
    <xdr:sp macro="" textlink="">
      <xdr:nvSpPr>
        <xdr:cNvPr id="1005" name="TextBox 1004"/>
        <xdr:cNvSpPr txBox="1"/>
      </xdr:nvSpPr>
      <xdr:spPr>
        <a:xfrm>
          <a:off x="0" y="2380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0</xdr:col>
      <xdr:colOff>0</xdr:colOff>
      <xdr:row>178</xdr:row>
      <xdr:rowOff>66675</xdr:rowOff>
    </xdr:from>
    <xdr:ext cx="247650" cy="264560"/>
    <xdr:sp macro="" textlink="">
      <xdr:nvSpPr>
        <xdr:cNvPr id="1006" name="TextBox 1005"/>
        <xdr:cNvSpPr txBox="1"/>
      </xdr:nvSpPr>
      <xdr:spPr>
        <a:xfrm>
          <a:off x="0" y="2380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155</xdr:row>
      <xdr:rowOff>152400</xdr:rowOff>
    </xdr:from>
    <xdr:to>
      <xdr:col>5</xdr:col>
      <xdr:colOff>409575</xdr:colOff>
      <xdr:row>170</xdr:row>
      <xdr:rowOff>95250</xdr:rowOff>
    </xdr:to>
    <xdr:graphicFrame macro="">
      <xdr:nvGraphicFramePr>
        <xdr:cNvPr id="32821" name="Chart 10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482600</xdr:colOff>
      <xdr:row>165</xdr:row>
      <xdr:rowOff>12700</xdr:rowOff>
    </xdr:from>
    <xdr:to>
      <xdr:col>2</xdr:col>
      <xdr:colOff>558800</xdr:colOff>
      <xdr:row>166</xdr:row>
      <xdr:rowOff>127000</xdr:rowOff>
    </xdr:to>
    <xdr:sp macro="" textlink="">
      <xdr:nvSpPr>
        <xdr:cNvPr id="1009" name="TextBox 1008"/>
        <xdr:cNvSpPr txBox="1"/>
      </xdr:nvSpPr>
      <xdr:spPr>
        <a:xfrm>
          <a:off x="1092200" y="215773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10" name="TextBox 1009"/>
        <xdr:cNvSpPr txBox="1"/>
      </xdr:nvSpPr>
      <xdr:spPr>
        <a:xfrm>
          <a:off x="3657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011" name="TextBox 1010"/>
        <xdr:cNvSpPr txBox="1"/>
      </xdr:nvSpPr>
      <xdr:spPr>
        <a:xfrm>
          <a:off x="3644900" y="2273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162</xdr:row>
      <xdr:rowOff>66675</xdr:rowOff>
    </xdr:from>
    <xdr:to>
      <xdr:col>6</xdr:col>
      <xdr:colOff>0</xdr:colOff>
      <xdr:row>163</xdr:row>
      <xdr:rowOff>0</xdr:rowOff>
    </xdr:to>
    <xdr:sp macro="" textlink="">
      <xdr:nvSpPr>
        <xdr:cNvPr id="1012" name="TextBox 1011"/>
        <xdr:cNvSpPr txBox="1"/>
      </xdr:nvSpPr>
      <xdr:spPr>
        <a:xfrm>
          <a:off x="3657600" y="211359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013" name="TextBox 1012"/>
        <xdr:cNvSpPr txBox="1"/>
      </xdr:nvSpPr>
      <xdr:spPr>
        <a:xfrm>
          <a:off x="3683000" y="2283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017" name="TextBox 1016"/>
        <xdr:cNvSpPr txBox="1"/>
      </xdr:nvSpPr>
      <xdr:spPr>
        <a:xfrm>
          <a:off x="3657600" y="24133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19" name="TextBox 1018"/>
        <xdr:cNvSpPr txBox="1"/>
      </xdr:nvSpPr>
      <xdr:spPr>
        <a:xfrm>
          <a:off x="6070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023" name="TextBox 1022"/>
        <xdr:cNvSpPr txBox="1"/>
      </xdr:nvSpPr>
      <xdr:spPr>
        <a:xfrm>
          <a:off x="365760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025" name="TextBox 1024"/>
        <xdr:cNvSpPr txBox="1"/>
      </xdr:nvSpPr>
      <xdr:spPr>
        <a:xfrm>
          <a:off x="365760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155</xdr:row>
      <xdr:rowOff>152400</xdr:rowOff>
    </xdr:from>
    <xdr:to>
      <xdr:col>5</xdr:col>
      <xdr:colOff>409575</xdr:colOff>
      <xdr:row>170</xdr:row>
      <xdr:rowOff>95250</xdr:rowOff>
    </xdr:to>
    <xdr:graphicFrame macro="">
      <xdr:nvGraphicFramePr>
        <xdr:cNvPr id="32831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482600</xdr:colOff>
      <xdr:row>165</xdr:row>
      <xdr:rowOff>12700</xdr:rowOff>
    </xdr:from>
    <xdr:to>
      <xdr:col>2</xdr:col>
      <xdr:colOff>558800</xdr:colOff>
      <xdr:row>166</xdr:row>
      <xdr:rowOff>127000</xdr:rowOff>
    </xdr:to>
    <xdr:sp macro="" textlink="">
      <xdr:nvSpPr>
        <xdr:cNvPr id="1031" name="TextBox 1030"/>
        <xdr:cNvSpPr txBox="1"/>
      </xdr:nvSpPr>
      <xdr:spPr>
        <a:xfrm>
          <a:off x="1092200" y="215773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32" name="TextBox 1031"/>
        <xdr:cNvSpPr txBox="1"/>
      </xdr:nvSpPr>
      <xdr:spPr>
        <a:xfrm>
          <a:off x="3657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033" name="TextBox 1032"/>
        <xdr:cNvSpPr txBox="1"/>
      </xdr:nvSpPr>
      <xdr:spPr>
        <a:xfrm>
          <a:off x="3644900" y="2273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162</xdr:row>
      <xdr:rowOff>66675</xdr:rowOff>
    </xdr:from>
    <xdr:to>
      <xdr:col>6</xdr:col>
      <xdr:colOff>0</xdr:colOff>
      <xdr:row>163</xdr:row>
      <xdr:rowOff>0</xdr:rowOff>
    </xdr:to>
    <xdr:sp macro="" textlink="">
      <xdr:nvSpPr>
        <xdr:cNvPr id="1034" name="TextBox 1033"/>
        <xdr:cNvSpPr txBox="1"/>
      </xdr:nvSpPr>
      <xdr:spPr>
        <a:xfrm>
          <a:off x="3657600" y="211359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035" name="TextBox 1034"/>
        <xdr:cNvSpPr txBox="1"/>
      </xdr:nvSpPr>
      <xdr:spPr>
        <a:xfrm>
          <a:off x="3683000" y="2283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039" name="TextBox 1038"/>
        <xdr:cNvSpPr txBox="1"/>
      </xdr:nvSpPr>
      <xdr:spPr>
        <a:xfrm>
          <a:off x="3657600" y="24133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41" name="TextBox 1040"/>
        <xdr:cNvSpPr txBox="1"/>
      </xdr:nvSpPr>
      <xdr:spPr>
        <a:xfrm>
          <a:off x="6070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045" name="TextBox 1044"/>
        <xdr:cNvSpPr txBox="1"/>
      </xdr:nvSpPr>
      <xdr:spPr>
        <a:xfrm>
          <a:off x="365760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047" name="TextBox 1046"/>
        <xdr:cNvSpPr txBox="1"/>
      </xdr:nvSpPr>
      <xdr:spPr>
        <a:xfrm>
          <a:off x="365760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0</xdr:col>
      <xdr:colOff>333375</xdr:colOff>
      <xdr:row>155</xdr:row>
      <xdr:rowOff>152400</xdr:rowOff>
    </xdr:from>
    <xdr:to>
      <xdr:col>5</xdr:col>
      <xdr:colOff>409575</xdr:colOff>
      <xdr:row>170</xdr:row>
      <xdr:rowOff>95250</xdr:rowOff>
    </xdr:to>
    <xdr:graphicFrame macro="">
      <xdr:nvGraphicFramePr>
        <xdr:cNvPr id="32841" name="Chart 10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482600</xdr:colOff>
      <xdr:row>165</xdr:row>
      <xdr:rowOff>38100</xdr:rowOff>
    </xdr:from>
    <xdr:to>
      <xdr:col>2</xdr:col>
      <xdr:colOff>558800</xdr:colOff>
      <xdr:row>166</xdr:row>
      <xdr:rowOff>152400</xdr:rowOff>
    </xdr:to>
    <xdr:sp macro="" textlink="">
      <xdr:nvSpPr>
        <xdr:cNvPr id="1052" name="TextBox 1051"/>
        <xdr:cNvSpPr txBox="1"/>
      </xdr:nvSpPr>
      <xdr:spPr>
        <a:xfrm>
          <a:off x="1092200" y="27990800"/>
          <a:ext cx="685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Bonds</a:t>
          </a:r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53" name="TextBox 1052"/>
        <xdr:cNvSpPr txBox="1"/>
      </xdr:nvSpPr>
      <xdr:spPr>
        <a:xfrm>
          <a:off x="3657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054" name="TextBox 1053"/>
        <xdr:cNvSpPr txBox="1"/>
      </xdr:nvSpPr>
      <xdr:spPr>
        <a:xfrm>
          <a:off x="3644900" y="2273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0</xdr:colOff>
      <xdr:row>162</xdr:row>
      <xdr:rowOff>66675</xdr:rowOff>
    </xdr:from>
    <xdr:to>
      <xdr:col>6</xdr:col>
      <xdr:colOff>0</xdr:colOff>
      <xdr:row>163</xdr:row>
      <xdr:rowOff>0</xdr:rowOff>
    </xdr:to>
    <xdr:sp macro="" textlink="">
      <xdr:nvSpPr>
        <xdr:cNvPr id="1055" name="TextBox 1054"/>
        <xdr:cNvSpPr txBox="1"/>
      </xdr:nvSpPr>
      <xdr:spPr>
        <a:xfrm>
          <a:off x="3657600" y="21135975"/>
          <a:ext cx="0" cy="9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L*</a:t>
          </a:r>
        </a:p>
      </xdr:txBody>
    </xdr:sp>
    <xdr:clientData/>
  </xdr:two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056" name="TextBox 1055"/>
        <xdr:cNvSpPr txBox="1"/>
      </xdr:nvSpPr>
      <xdr:spPr>
        <a:xfrm>
          <a:off x="3683000" y="2283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060" name="TextBox 1059"/>
        <xdr:cNvSpPr txBox="1"/>
      </xdr:nvSpPr>
      <xdr:spPr>
        <a:xfrm>
          <a:off x="3657600" y="24133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62" name="TextBox 1061"/>
        <xdr:cNvSpPr txBox="1"/>
      </xdr:nvSpPr>
      <xdr:spPr>
        <a:xfrm>
          <a:off x="6070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066" name="TextBox 1065"/>
        <xdr:cNvSpPr txBox="1"/>
      </xdr:nvSpPr>
      <xdr:spPr>
        <a:xfrm>
          <a:off x="365760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068" name="TextBox 1067"/>
        <xdr:cNvSpPr txBox="1"/>
      </xdr:nvSpPr>
      <xdr:spPr>
        <a:xfrm>
          <a:off x="3657600" y="23968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073" name="TextBox 1072"/>
        <xdr:cNvSpPr txBox="1"/>
      </xdr:nvSpPr>
      <xdr:spPr>
        <a:xfrm>
          <a:off x="3657600" y="2113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238125</xdr:colOff>
      <xdr:row>5</xdr:row>
      <xdr:rowOff>76200</xdr:rowOff>
    </xdr:from>
    <xdr:to>
      <xdr:col>11</xdr:col>
      <xdr:colOff>266700</xdr:colOff>
      <xdr:row>18</xdr:row>
      <xdr:rowOff>0</xdr:rowOff>
    </xdr:to>
    <xdr:cxnSp macro="">
      <xdr:nvCxnSpPr>
        <xdr:cNvPr id="32852" name="Straight Arrow Connector 458"/>
        <xdr:cNvCxnSpPr>
          <a:cxnSpLocks noChangeShapeType="1"/>
        </xdr:cNvCxnSpPr>
      </xdr:nvCxnSpPr>
      <xdr:spPr bwMode="auto">
        <a:xfrm flipH="1" flipV="1">
          <a:off x="6296025" y="962025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238125</xdr:colOff>
      <xdr:row>22</xdr:row>
      <xdr:rowOff>76200</xdr:rowOff>
    </xdr:from>
    <xdr:to>
      <xdr:col>6</xdr:col>
      <xdr:colOff>266700</xdr:colOff>
      <xdr:row>35</xdr:row>
      <xdr:rowOff>0</xdr:rowOff>
    </xdr:to>
    <xdr:cxnSp macro="">
      <xdr:nvCxnSpPr>
        <xdr:cNvPr id="32853" name="Straight Arrow Connector 459"/>
        <xdr:cNvCxnSpPr>
          <a:cxnSpLocks noChangeShapeType="1"/>
        </xdr:cNvCxnSpPr>
      </xdr:nvCxnSpPr>
      <xdr:spPr bwMode="auto">
        <a:xfrm flipH="1" flipV="1">
          <a:off x="3895725" y="3733800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544" name="TextBox 543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545" name="TextBox 544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546" name="TextBox 545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555" name="TextBox 554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557" name="TextBox 556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560" name="TextBox 55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562" name="TextBox 561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574" name="TextBox 573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575" name="TextBox 574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576" name="TextBox 575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610" name="TextBox 609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614" name="TextBox 613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18" name="TextBox 617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20" name="TextBox 61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114300</xdr:colOff>
      <xdr:row>23</xdr:row>
      <xdr:rowOff>104775</xdr:rowOff>
    </xdr:from>
    <xdr:to>
      <xdr:col>7</xdr:col>
      <xdr:colOff>123825</xdr:colOff>
      <xdr:row>34</xdr:row>
      <xdr:rowOff>152400</xdr:rowOff>
    </xdr:to>
    <xdr:cxnSp macro="">
      <xdr:nvCxnSpPr>
        <xdr:cNvPr id="32868" name="Straight Connector 10"/>
        <xdr:cNvCxnSpPr>
          <a:cxnSpLocks noChangeShapeType="1"/>
        </xdr:cNvCxnSpPr>
      </xdr:nvCxnSpPr>
      <xdr:spPr bwMode="auto">
        <a:xfrm>
          <a:off x="4381500" y="3924300"/>
          <a:ext cx="9525" cy="18288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674" name="TextBox 673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676" name="TextBox 675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677" name="TextBox 676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688" name="TextBox 687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691" name="TextBox 690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95" name="TextBox 694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97" name="TextBox 696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734" name="TextBox 733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772" name="TextBox 771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773" name="TextBox 772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774" name="TextBox 773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783" name="TextBox 782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785" name="TextBox 784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788" name="TextBox 787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790" name="TextBox 789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866" name="TextBox 865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028" name="TextBox 1027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071" name="TextBox 1070"/>
        <xdr:cNvSpPr txBox="1"/>
      </xdr:nvSpPr>
      <xdr:spPr>
        <a:xfrm>
          <a:off x="36576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079" name="TextBox 1078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081" name="TextBox 1080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093" name="TextBox 1092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094" name="TextBox 1093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095" name="TextBox 1094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096" name="TextBox 1095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097" name="TextBox 1096"/>
        <xdr:cNvSpPr txBox="1"/>
      </xdr:nvSpPr>
      <xdr:spPr>
        <a:xfrm>
          <a:off x="36576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098" name="TextBox 1097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099" name="TextBox 1098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00" name="TextBox 1099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01" name="TextBox 1100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02" name="TextBox 1101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103" name="TextBox 1102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104" name="TextBox 1103"/>
        <xdr:cNvSpPr txBox="1"/>
      </xdr:nvSpPr>
      <xdr:spPr>
        <a:xfrm>
          <a:off x="36576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105" name="TextBox 1104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06" name="TextBox 1105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07" name="TextBox 1106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08" name="TextBox 1107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09" name="TextBox 1108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10" name="TextBox 1109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111" name="TextBox 1110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112" name="TextBox 1111"/>
        <xdr:cNvSpPr txBox="1"/>
      </xdr:nvSpPr>
      <xdr:spPr>
        <a:xfrm>
          <a:off x="36576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113" name="TextBox 1112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14" name="TextBox 1113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15" name="TextBox 1114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16" name="TextBox 1115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17" name="TextBox 1116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118" name="TextBox 1117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119" name="TextBox 1118"/>
        <xdr:cNvSpPr txBox="1"/>
      </xdr:nvSpPr>
      <xdr:spPr>
        <a:xfrm>
          <a:off x="36576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120" name="TextBox 1119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21" name="TextBox 1120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22" name="TextBox 1121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23" name="TextBox 1122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24" name="TextBox 1123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125" name="TextBox 1124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126" name="TextBox 1125"/>
        <xdr:cNvSpPr txBox="1"/>
      </xdr:nvSpPr>
      <xdr:spPr>
        <a:xfrm>
          <a:off x="36576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127" name="TextBox 1126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28" name="TextBox 1127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29" name="TextBox 1128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30" name="TextBox 1129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31" name="TextBox 1130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33" name="TextBox 1132"/>
        <xdr:cNvSpPr txBox="1"/>
      </xdr:nvSpPr>
      <xdr:spPr>
        <a:xfrm>
          <a:off x="3657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134" name="TextBox 1133"/>
        <xdr:cNvSpPr txBox="1"/>
      </xdr:nvSpPr>
      <xdr:spPr>
        <a:xfrm>
          <a:off x="3644900" y="97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135" name="TextBox 1134"/>
        <xdr:cNvSpPr txBox="1"/>
      </xdr:nvSpPr>
      <xdr:spPr>
        <a:xfrm>
          <a:off x="3683000" y="988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144" name="TextBox 1143"/>
        <xdr:cNvSpPr txBox="1"/>
      </xdr:nvSpPr>
      <xdr:spPr>
        <a:xfrm>
          <a:off x="3657600" y="11179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46" name="TextBox 1145"/>
        <xdr:cNvSpPr txBox="1"/>
      </xdr:nvSpPr>
      <xdr:spPr>
        <a:xfrm>
          <a:off x="6070600" y="8181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49" name="TextBox 1148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151" name="TextBox 1150"/>
        <xdr:cNvSpPr txBox="1"/>
      </xdr:nvSpPr>
      <xdr:spPr>
        <a:xfrm>
          <a:off x="3657600" y="11014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64" name="TextBox 1163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165" name="TextBox 1164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166" name="TextBox 1165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167" name="TextBox 1166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68" name="TextBox 1167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69" name="TextBox 1168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70" name="TextBox 1169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71" name="TextBox 1170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172" name="TextBox 1171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173" name="TextBox 1172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174" name="TextBox 1173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75" name="TextBox 1174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76" name="TextBox 1175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77" name="TextBox 1176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78" name="TextBox 1177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179" name="TextBox 1178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180" name="TextBox 1179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181" name="TextBox 1180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82" name="TextBox 1181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83" name="TextBox 1182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84" name="TextBox 1183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85" name="TextBox 1184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86" name="TextBox 1185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187" name="TextBox 1186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188" name="TextBox 1187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189" name="TextBox 1188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90" name="TextBox 1189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91" name="TextBox 1190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92" name="TextBox 1191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93" name="TextBox 1192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194" name="TextBox 1193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195" name="TextBox 1194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196" name="TextBox 1195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197" name="TextBox 1196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98" name="TextBox 1197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199" name="TextBox 1198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00" name="TextBox 1199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201" name="TextBox 1200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202" name="TextBox 1201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203" name="TextBox 1202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04" name="TextBox 1203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05" name="TextBox 1204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06" name="TextBox 1205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07" name="TextBox 1206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08" name="TextBox 1207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209" name="TextBox 1208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210" name="TextBox 1209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211" name="TextBox 1210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12" name="TextBox 1211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13" name="TextBox 1212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14" name="TextBox 1213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15" name="TextBox 1214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216" name="TextBox 1215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217" name="TextBox 1216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218" name="TextBox 1217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19" name="TextBox 1218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20" name="TextBox 1219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21" name="TextBox 1220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22" name="TextBox 1221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223" name="TextBox 1222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224" name="TextBox 1223"/>
        <xdr:cNvSpPr txBox="1"/>
      </xdr:nvSpPr>
      <xdr:spPr>
        <a:xfrm>
          <a:off x="36576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225" name="TextBox 1224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26" name="TextBox 1225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27" name="TextBox 1226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28" name="TextBox 1227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29" name="TextBox 1228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31" name="TextBox 1230"/>
        <xdr:cNvSpPr txBox="1"/>
      </xdr:nvSpPr>
      <xdr:spPr>
        <a:xfrm>
          <a:off x="3657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232" name="TextBox 1231"/>
        <xdr:cNvSpPr txBox="1"/>
      </xdr:nvSpPr>
      <xdr:spPr>
        <a:xfrm>
          <a:off x="3644900" y="161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233" name="TextBox 1232"/>
        <xdr:cNvSpPr txBox="1"/>
      </xdr:nvSpPr>
      <xdr:spPr>
        <a:xfrm>
          <a:off x="3683000" y="1626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242" name="TextBox 1241"/>
        <xdr:cNvSpPr txBox="1"/>
      </xdr:nvSpPr>
      <xdr:spPr>
        <a:xfrm>
          <a:off x="3657600" y="17567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244" name="TextBox 1243"/>
        <xdr:cNvSpPr txBox="1"/>
      </xdr:nvSpPr>
      <xdr:spPr>
        <a:xfrm>
          <a:off x="6070600" y="14570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47" name="TextBox 1246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249" name="TextBox 1248"/>
        <xdr:cNvSpPr txBox="1"/>
      </xdr:nvSpPr>
      <xdr:spPr>
        <a:xfrm>
          <a:off x="3657600" y="17402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61" name="TextBox 1260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262" name="TextBox 1261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263" name="TextBox 1262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264" name="TextBox 1263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65" name="TextBox 1264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66" name="TextBox 1265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67" name="TextBox 1266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68" name="TextBox 1267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269" name="TextBox 1268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270" name="TextBox 1269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271" name="TextBox 1270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72" name="TextBox 1271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73" name="TextBox 1272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74" name="TextBox 1273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75" name="TextBox 1274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276" name="TextBox 1275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277" name="TextBox 1276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278" name="TextBox 1277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79" name="TextBox 1278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80" name="TextBox 1279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81" name="TextBox 1280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82" name="TextBox 1281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83" name="TextBox 1282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284" name="TextBox 1283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285" name="TextBox 1284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286" name="TextBox 1285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87" name="TextBox 1286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88" name="TextBox 1287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89" name="TextBox 1288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90" name="TextBox 1289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291" name="TextBox 1290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292" name="TextBox 1291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293" name="TextBox 1292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94" name="TextBox 1293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95" name="TextBox 1294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296" name="TextBox 1295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297" name="TextBox 1296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298" name="TextBox 1297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299" name="TextBox 1298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00" name="TextBox 1299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01" name="TextBox 1300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02" name="TextBox 1301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03" name="TextBox 1302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04" name="TextBox 1303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05" name="TextBox 1304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06" name="TextBox 1305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07" name="TextBox 1306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08" name="TextBox 1307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09" name="TextBox 1308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10" name="TextBox 1309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11" name="TextBox 1310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12" name="TextBox 1311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13" name="TextBox 1312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14" name="TextBox 1313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15" name="TextBox 1314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16" name="TextBox 1315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17" name="TextBox 1316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18" name="TextBox 1317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19" name="TextBox 1318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20" name="TextBox 1319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21" name="TextBox 1320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22" name="TextBox 1321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23" name="TextBox 1322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24" name="TextBox 1323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25" name="TextBox 1324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26" name="TextBox 1325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27" name="TextBox 1326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28" name="TextBox 1327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29" name="TextBox 1328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30" name="TextBox 1329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31" name="TextBox 1330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32" name="TextBox 1331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33" name="TextBox 1332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34" name="TextBox 1333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35" name="TextBox 1334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36" name="TextBox 1335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37" name="TextBox 1336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38" name="TextBox 1337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39" name="TextBox 1338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40" name="TextBox 1339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41" name="TextBox 1340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42" name="TextBox 1341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43" name="TextBox 1342"/>
        <xdr:cNvSpPr txBox="1"/>
      </xdr:nvSpPr>
      <xdr:spPr>
        <a:xfrm>
          <a:off x="36576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44" name="TextBox 1343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45" name="TextBox 1344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46" name="TextBox 1345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47" name="TextBox 1346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48" name="TextBox 1347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50" name="TextBox 1349"/>
        <xdr:cNvSpPr txBox="1"/>
      </xdr:nvSpPr>
      <xdr:spPr>
        <a:xfrm>
          <a:off x="3657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351" name="TextBox 1350"/>
        <xdr:cNvSpPr txBox="1"/>
      </xdr:nvSpPr>
      <xdr:spPr>
        <a:xfrm>
          <a:off x="3644900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352" name="TextBox 1351"/>
        <xdr:cNvSpPr txBox="1"/>
      </xdr:nvSpPr>
      <xdr:spPr>
        <a:xfrm>
          <a:off x="3683000" y="2265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361" name="TextBox 1360"/>
        <xdr:cNvSpPr txBox="1"/>
      </xdr:nvSpPr>
      <xdr:spPr>
        <a:xfrm>
          <a:off x="3657600" y="23955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363" name="TextBox 1362"/>
        <xdr:cNvSpPr txBox="1"/>
      </xdr:nvSpPr>
      <xdr:spPr>
        <a:xfrm>
          <a:off x="6070600" y="20958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66" name="TextBox 1365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368" name="TextBox 1367"/>
        <xdr:cNvSpPr txBox="1"/>
      </xdr:nvSpPr>
      <xdr:spPr>
        <a:xfrm>
          <a:off x="3657600" y="23790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9</xdr:col>
      <xdr:colOff>368300</xdr:colOff>
      <xdr:row>4</xdr:row>
      <xdr:rowOff>38100</xdr:rowOff>
    </xdr:from>
    <xdr:ext cx="914400" cy="47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854700" y="7747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lang="nb-NO" sz="1100" b="0"/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854700" y="7747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</a:t>
              </a:r>
              <a:endParaRPr lang="nb-NO" sz="1100" b="0"/>
            </a:p>
            <a:p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165100</xdr:colOff>
      <xdr:row>17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7" name="TextBox 586"/>
            <xdr:cNvSpPr txBox="1"/>
          </xdr:nvSpPr>
          <xdr:spPr>
            <a:xfrm>
              <a:off x="8064500" y="2895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587" name="TextBox 586"/>
            <xdr:cNvSpPr txBox="1"/>
          </xdr:nvSpPr>
          <xdr:spPr>
            <a:xfrm>
              <a:off x="8064500" y="2895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29</xdr:row>
      <xdr:rowOff>38100</xdr:rowOff>
    </xdr:from>
    <xdr:ext cx="914400" cy="264560"/>
    <xdr:sp macro="" textlink="">
      <xdr:nvSpPr>
        <xdr:cNvPr id="6" name="TextBox 5"/>
        <xdr:cNvSpPr txBox="1"/>
      </xdr:nvSpPr>
      <xdr:spPr>
        <a:xfrm>
          <a:off x="10096500" y="4927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8</xdr:col>
      <xdr:colOff>495300</xdr:colOff>
      <xdr:row>17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9" name="TextBox 588"/>
            <xdr:cNvSpPr txBox="1"/>
          </xdr:nvSpPr>
          <xdr:spPr>
            <a:xfrm>
              <a:off x="5372100" y="2882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589" name="TextBox 588"/>
            <xdr:cNvSpPr txBox="1"/>
          </xdr:nvSpPr>
          <xdr:spPr>
            <a:xfrm>
              <a:off x="5372100" y="2882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368300</xdr:colOff>
      <xdr:row>4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12</xdr:col>
      <xdr:colOff>139700</xdr:colOff>
      <xdr:row>17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9900" y="2997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9900" y="2997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𝑦^𝑛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9</xdr:col>
      <xdr:colOff>304800</xdr:colOff>
      <xdr:row>13</xdr:row>
      <xdr:rowOff>38100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91200" y="22606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𝑙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91200" y="22606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𝑖^𝑙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266700</xdr:colOff>
      <xdr:row>13</xdr:row>
      <xdr:rowOff>107328</xdr:rowOff>
    </xdr:from>
    <xdr:ext cx="914400" cy="454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314700" y="2329828"/>
              <a:ext cx="914400" cy="454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𝑙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314700" y="2329828"/>
              <a:ext cx="914400" cy="454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^𝑙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17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911600" y="2997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911600" y="2997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17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4178300" y="29845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178300" y="29845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21</xdr:row>
      <xdr:rowOff>50800</xdr:rowOff>
    </xdr:from>
    <xdr:ext cx="914400" cy="264560"/>
    <xdr:sp macro="" textlink="">
      <xdr:nvSpPr>
        <xdr:cNvPr id="16" name="TextBox 15"/>
        <xdr:cNvSpPr txBox="1"/>
      </xdr:nvSpPr>
      <xdr:spPr>
        <a:xfrm>
          <a:off x="3784600" y="3619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i</a:t>
          </a:r>
        </a:p>
      </xdr:txBody>
    </xdr:sp>
    <xdr:clientData/>
  </xdr:oneCellAnchor>
  <xdr:oneCellAnchor>
    <xdr:from>
      <xdr:col>8</xdr:col>
      <xdr:colOff>520700</xdr:colOff>
      <xdr:row>33</xdr:row>
      <xdr:rowOff>88900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397500" y="56388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nb-NO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num>
                      <m:den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397500" y="56388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𝑀/𝑃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355600</xdr:colOff>
      <xdr:row>29</xdr:row>
      <xdr:rowOff>50800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9" name="TextBox 598"/>
            <xdr:cNvSpPr txBox="1"/>
          </xdr:nvSpPr>
          <xdr:spPr>
            <a:xfrm>
              <a:off x="3403600" y="49403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𝑙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599" name="TextBox 598"/>
            <xdr:cNvSpPr txBox="1"/>
          </xdr:nvSpPr>
          <xdr:spPr>
            <a:xfrm>
              <a:off x="3403600" y="49403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𝑖^𝑙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34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3962400" y="582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  <m:r>
                      <a:rPr lang="nb-NO" sz="1100" b="0" i="1">
                        <a:latin typeface="Cambria Math"/>
                      </a:rPr>
                      <m:t>/</m:t>
                    </m:r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3962400" y="582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𝑀^∗/𝑃^∗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431800</xdr:colOff>
      <xdr:row>32</xdr:row>
      <xdr:rowOff>88900</xdr:rowOff>
    </xdr:from>
    <xdr:ext cx="914400" cy="264560"/>
    <xdr:sp macro="" textlink="">
      <xdr:nvSpPr>
        <xdr:cNvPr id="20" name="TextBox 19"/>
        <xdr:cNvSpPr txBox="1"/>
      </xdr:nvSpPr>
      <xdr:spPr>
        <a:xfrm>
          <a:off x="5308600" y="5473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D</a:t>
          </a:r>
        </a:p>
      </xdr:txBody>
    </xdr:sp>
    <xdr:clientData/>
  </xdr:oneCellAnchor>
  <xdr:oneCellAnchor>
    <xdr:from>
      <xdr:col>7</xdr:col>
      <xdr:colOff>3143</xdr:colOff>
      <xdr:row>22</xdr:row>
      <xdr:rowOff>2063</xdr:rowOff>
    </xdr:from>
    <xdr:ext cx="527114" cy="264560"/>
    <xdr:sp macro="" textlink="">
      <xdr:nvSpPr>
        <xdr:cNvPr id="21" name="TextBox 20"/>
        <xdr:cNvSpPr txBox="1"/>
      </xdr:nvSpPr>
      <xdr:spPr>
        <a:xfrm>
          <a:off x="4270343" y="3735863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S</a:t>
          </a:r>
        </a:p>
      </xdr:txBody>
    </xdr:sp>
    <xdr:clientData/>
  </xdr:oneCellAnchor>
  <xdr:oneCellAnchor>
    <xdr:from>
      <xdr:col>11</xdr:col>
      <xdr:colOff>215900</xdr:colOff>
      <xdr:row>7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6286500" y="1244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𝐶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6286500" y="1244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𝐶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101600</xdr:colOff>
      <xdr:row>15</xdr:row>
      <xdr:rowOff>76200</xdr:rowOff>
    </xdr:from>
    <xdr:ext cx="914400" cy="264560"/>
    <xdr:sp macro="" textlink="">
      <xdr:nvSpPr>
        <xdr:cNvPr id="23" name="TextBox 22"/>
        <xdr:cNvSpPr txBox="1"/>
      </xdr:nvSpPr>
      <xdr:spPr>
        <a:xfrm>
          <a:off x="8001000" y="2628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C</a:t>
          </a:r>
        </a:p>
      </xdr:txBody>
    </xdr:sp>
    <xdr:clientData/>
  </xdr:oneCellAnchor>
  <xdr:oneCellAnchor>
    <xdr:from>
      <xdr:col>11</xdr:col>
      <xdr:colOff>0</xdr:colOff>
      <xdr:row>15</xdr:row>
      <xdr:rowOff>63500</xdr:rowOff>
    </xdr:from>
    <xdr:ext cx="914400" cy="302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6070600" y="2616200"/>
              <a:ext cx="914400" cy="302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6070600" y="2616200"/>
              <a:ext cx="914400" cy="302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13</xdr:col>
      <xdr:colOff>190500</xdr:colOff>
      <xdr:row>5</xdr:row>
      <xdr:rowOff>139700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7480300" y="1041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𝑀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7480300" y="1041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606" name="TextBox 605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607" name="TextBox 606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58</xdr:row>
      <xdr:rowOff>101600</xdr:rowOff>
    </xdr:from>
    <xdr:ext cx="184731" cy="264560"/>
    <xdr:sp macro="" textlink="">
      <xdr:nvSpPr>
        <xdr:cNvPr id="608" name="TextBox 607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625" name="TextBox 624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628" name="TextBox 627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33" name="TextBox 632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635" name="TextBox 634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47</xdr:row>
      <xdr:rowOff>130175</xdr:rowOff>
    </xdr:from>
    <xdr:to>
      <xdr:col>7</xdr:col>
      <xdr:colOff>57150</xdr:colOff>
      <xdr:row>49</xdr:row>
      <xdr:rowOff>0</xdr:rowOff>
    </xdr:to>
    <xdr:sp macro="" textlink="">
      <xdr:nvSpPr>
        <xdr:cNvPr id="678" name="TextBox 677"/>
        <xdr:cNvSpPr txBox="1"/>
      </xdr:nvSpPr>
      <xdr:spPr>
        <a:xfrm>
          <a:off x="4267200" y="1692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679" name="TextBox 678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58</xdr:row>
      <xdr:rowOff>0</xdr:rowOff>
    </xdr:from>
    <xdr:ext cx="184731" cy="264560"/>
    <xdr:sp macro="" textlink="">
      <xdr:nvSpPr>
        <xdr:cNvPr id="680" name="TextBox 679"/>
        <xdr:cNvSpPr txBox="1"/>
      </xdr:nvSpPr>
      <xdr:spPr>
        <a:xfrm>
          <a:off x="3644900" y="339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25400</xdr:colOff>
      <xdr:row>58</xdr:row>
      <xdr:rowOff>101600</xdr:rowOff>
    </xdr:from>
    <xdr:ext cx="184731" cy="264560"/>
    <xdr:sp macro="" textlink="">
      <xdr:nvSpPr>
        <xdr:cNvPr id="681" name="TextBox 680"/>
        <xdr:cNvSpPr txBox="1"/>
      </xdr:nvSpPr>
      <xdr:spPr>
        <a:xfrm>
          <a:off x="3683000" y="34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55</xdr:row>
      <xdr:rowOff>152400</xdr:rowOff>
    </xdr:from>
    <xdr:to>
      <xdr:col>9</xdr:col>
      <xdr:colOff>266700</xdr:colOff>
      <xdr:row>55</xdr:row>
      <xdr:rowOff>152400</xdr:rowOff>
    </xdr:to>
    <xdr:cxnSp macro="">
      <xdr:nvCxnSpPr>
        <xdr:cNvPr id="33134" name="Straight Arrow Connector 681"/>
        <xdr:cNvCxnSpPr>
          <a:cxnSpLocks noChangeShapeType="1"/>
        </xdr:cNvCxnSpPr>
      </xdr:nvCxnSpPr>
      <xdr:spPr bwMode="auto">
        <a:xfrm>
          <a:off x="3886200" y="9267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43</xdr:row>
      <xdr:rowOff>66675</xdr:rowOff>
    </xdr:from>
    <xdr:to>
      <xdr:col>6</xdr:col>
      <xdr:colOff>228600</xdr:colOff>
      <xdr:row>55</xdr:row>
      <xdr:rowOff>152400</xdr:rowOff>
    </xdr:to>
    <xdr:cxnSp macro="">
      <xdr:nvCxnSpPr>
        <xdr:cNvPr id="33135" name="Straight Arrow Connector 682"/>
        <xdr:cNvCxnSpPr>
          <a:cxnSpLocks noChangeShapeType="1"/>
        </xdr:cNvCxnSpPr>
      </xdr:nvCxnSpPr>
      <xdr:spPr bwMode="auto">
        <a:xfrm flipH="1" flipV="1">
          <a:off x="3857625" y="7210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447675</xdr:colOff>
      <xdr:row>44</xdr:row>
      <xdr:rowOff>142875</xdr:rowOff>
    </xdr:from>
    <xdr:to>
      <xdr:col>7</xdr:col>
      <xdr:colOff>342900</xdr:colOff>
      <xdr:row>55</xdr:row>
      <xdr:rowOff>9525</xdr:rowOff>
    </xdr:to>
    <xdr:sp macro="" textlink="">
      <xdr:nvSpPr>
        <xdr:cNvPr id="33136" name="Freeform 686"/>
        <xdr:cNvSpPr>
          <a:spLocks/>
        </xdr:cNvSpPr>
      </xdr:nvSpPr>
      <xdr:spPr bwMode="auto">
        <a:xfrm>
          <a:off x="4105275" y="7448550"/>
          <a:ext cx="504825" cy="1676400"/>
        </a:xfrm>
        <a:custGeom>
          <a:avLst/>
          <a:gdLst>
            <a:gd name="T0" fmla="*/ 0 w 419100"/>
            <a:gd name="T1" fmla="*/ 1688487 h 1600200"/>
            <a:gd name="T2" fmla="*/ 246303 w 419100"/>
            <a:gd name="T3" fmla="*/ 1165860 h 1600200"/>
            <a:gd name="T4" fmla="*/ 446424 w 419100"/>
            <a:gd name="T5" fmla="*/ 536028 h 1600200"/>
            <a:gd name="T6" fmla="*/ 508000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352425</xdr:colOff>
      <xdr:row>44</xdr:row>
      <xdr:rowOff>114300</xdr:rowOff>
    </xdr:from>
    <xdr:to>
      <xdr:col>7</xdr:col>
      <xdr:colOff>381000</xdr:colOff>
      <xdr:row>55</xdr:row>
      <xdr:rowOff>152400</xdr:rowOff>
    </xdr:to>
    <xdr:cxnSp macro="">
      <xdr:nvCxnSpPr>
        <xdr:cNvPr id="33137" name="Straight Connector 692"/>
        <xdr:cNvCxnSpPr>
          <a:cxnSpLocks noChangeShapeType="1"/>
        </xdr:cNvCxnSpPr>
      </xdr:nvCxnSpPr>
      <xdr:spPr bwMode="auto">
        <a:xfrm flipH="1">
          <a:off x="4619625" y="7419975"/>
          <a:ext cx="28575" cy="18478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7</xdr:col>
      <xdr:colOff>0</xdr:colOff>
      <xdr:row>65</xdr:row>
      <xdr:rowOff>130175</xdr:rowOff>
    </xdr:from>
    <xdr:to>
      <xdr:col>7</xdr:col>
      <xdr:colOff>57150</xdr:colOff>
      <xdr:row>67</xdr:row>
      <xdr:rowOff>73025</xdr:rowOff>
    </xdr:to>
    <xdr:sp macro="" textlink="">
      <xdr:nvSpPr>
        <xdr:cNvPr id="696" name="TextBox 695"/>
        <xdr:cNvSpPr txBox="1"/>
      </xdr:nvSpPr>
      <xdr:spPr>
        <a:xfrm>
          <a:off x="4267200" y="46894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66</xdr:row>
      <xdr:rowOff>66675</xdr:rowOff>
    </xdr:from>
    <xdr:ext cx="247650" cy="264560"/>
    <xdr:sp macro="" textlink="">
      <xdr:nvSpPr>
        <xdr:cNvPr id="698" name="TextBox 697"/>
        <xdr:cNvSpPr txBox="1"/>
      </xdr:nvSpPr>
      <xdr:spPr>
        <a:xfrm>
          <a:off x="3657600" y="47910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12</xdr:col>
      <xdr:colOff>0</xdr:colOff>
      <xdr:row>47</xdr:row>
      <xdr:rowOff>130175</xdr:rowOff>
    </xdr:from>
    <xdr:to>
      <xdr:col>12</xdr:col>
      <xdr:colOff>57150</xdr:colOff>
      <xdr:row>49</xdr:row>
      <xdr:rowOff>0</xdr:rowOff>
    </xdr:to>
    <xdr:sp macro="" textlink="">
      <xdr:nvSpPr>
        <xdr:cNvPr id="699" name="TextBox 698"/>
        <xdr:cNvSpPr txBox="1"/>
      </xdr:nvSpPr>
      <xdr:spPr>
        <a:xfrm>
          <a:off x="6680200" y="1692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48</xdr:row>
      <xdr:rowOff>66675</xdr:rowOff>
    </xdr:from>
    <xdr:ext cx="247650" cy="264560"/>
    <xdr:sp macro="" textlink="">
      <xdr:nvSpPr>
        <xdr:cNvPr id="701" name="TextBox 700"/>
        <xdr:cNvSpPr txBox="1"/>
      </xdr:nvSpPr>
      <xdr:spPr>
        <a:xfrm>
          <a:off x="6070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55</xdr:row>
      <xdr:rowOff>152400</xdr:rowOff>
    </xdr:from>
    <xdr:to>
      <xdr:col>14</xdr:col>
      <xdr:colOff>533400</xdr:colOff>
      <xdr:row>55</xdr:row>
      <xdr:rowOff>161925</xdr:rowOff>
    </xdr:to>
    <xdr:cxnSp macro="">
      <xdr:nvCxnSpPr>
        <xdr:cNvPr id="33142" name="Straight Arrow Connector 701"/>
        <xdr:cNvCxnSpPr>
          <a:cxnSpLocks noChangeShapeType="1"/>
        </xdr:cNvCxnSpPr>
      </xdr:nvCxnSpPr>
      <xdr:spPr bwMode="auto">
        <a:xfrm>
          <a:off x="6315075" y="92678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64</xdr:row>
      <xdr:rowOff>130175</xdr:rowOff>
    </xdr:from>
    <xdr:to>
      <xdr:col>7</xdr:col>
      <xdr:colOff>57150</xdr:colOff>
      <xdr:row>66</xdr:row>
      <xdr:rowOff>0</xdr:rowOff>
    </xdr:to>
    <xdr:sp macro="" textlink="">
      <xdr:nvSpPr>
        <xdr:cNvPr id="703" name="TextBox 702"/>
        <xdr:cNvSpPr txBox="1"/>
      </xdr:nvSpPr>
      <xdr:spPr>
        <a:xfrm>
          <a:off x="4267200" y="45243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704" name="TextBox 703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64</xdr:row>
      <xdr:rowOff>130175</xdr:rowOff>
    </xdr:from>
    <xdr:to>
      <xdr:col>7</xdr:col>
      <xdr:colOff>57150</xdr:colOff>
      <xdr:row>66</xdr:row>
      <xdr:rowOff>0</xdr:rowOff>
    </xdr:to>
    <xdr:sp macro="" textlink="">
      <xdr:nvSpPr>
        <xdr:cNvPr id="705" name="TextBox 704"/>
        <xdr:cNvSpPr txBox="1"/>
      </xdr:nvSpPr>
      <xdr:spPr>
        <a:xfrm>
          <a:off x="4267200" y="45243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65</xdr:row>
      <xdr:rowOff>66675</xdr:rowOff>
    </xdr:from>
    <xdr:ext cx="247650" cy="264560"/>
    <xdr:sp macro="" textlink="">
      <xdr:nvSpPr>
        <xdr:cNvPr id="706" name="TextBox 705"/>
        <xdr:cNvSpPr txBox="1"/>
      </xdr:nvSpPr>
      <xdr:spPr>
        <a:xfrm>
          <a:off x="3657600" y="4625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276225</xdr:colOff>
      <xdr:row>72</xdr:row>
      <xdr:rowOff>142875</xdr:rowOff>
    </xdr:from>
    <xdr:to>
      <xdr:col>9</xdr:col>
      <xdr:colOff>295275</xdr:colOff>
      <xdr:row>72</xdr:row>
      <xdr:rowOff>152400</xdr:rowOff>
    </xdr:to>
    <xdr:cxnSp macro="">
      <xdr:nvCxnSpPr>
        <xdr:cNvPr id="33147" name="Straight Arrow Connector 706"/>
        <xdr:cNvCxnSpPr>
          <a:cxnSpLocks noChangeShapeType="1"/>
        </xdr:cNvCxnSpPr>
      </xdr:nvCxnSpPr>
      <xdr:spPr bwMode="auto">
        <a:xfrm flipV="1">
          <a:off x="3933825" y="12030075"/>
          <a:ext cx="1847850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457200</xdr:colOff>
      <xdr:row>61</xdr:row>
      <xdr:rowOff>142875</xdr:rowOff>
    </xdr:from>
    <xdr:to>
      <xdr:col>9</xdr:col>
      <xdr:colOff>0</xdr:colOff>
      <xdr:row>71</xdr:row>
      <xdr:rowOff>152400</xdr:rowOff>
    </xdr:to>
    <xdr:sp macro="" textlink="">
      <xdr:nvSpPr>
        <xdr:cNvPr id="33148" name="Freeform 707"/>
        <xdr:cNvSpPr>
          <a:spLocks/>
        </xdr:cNvSpPr>
      </xdr:nvSpPr>
      <xdr:spPr bwMode="auto">
        <a:xfrm>
          <a:off x="4114800" y="10248900"/>
          <a:ext cx="1371600" cy="1628775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487870 h 2213037"/>
            <a:gd name="T4" fmla="*/ 218783 w 2070100"/>
            <a:gd name="T5" fmla="*/ 956608 h 2213037"/>
            <a:gd name="T6" fmla="*/ 488054 w 2070100"/>
            <a:gd name="T7" fmla="*/ 1320120 h 2213037"/>
            <a:gd name="T8" fmla="*/ 883546 w 2070100"/>
            <a:gd name="T9" fmla="*/ 1540140 h 2213037"/>
            <a:gd name="T10" fmla="*/ 1236964 w 2070100"/>
            <a:gd name="T11" fmla="*/ 1654933 h 2213037"/>
            <a:gd name="T12" fmla="*/ 1371600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28575</xdr:colOff>
      <xdr:row>46</xdr:row>
      <xdr:rowOff>47625</xdr:rowOff>
    </xdr:from>
    <xdr:to>
      <xdr:col>14</xdr:col>
      <xdr:colOff>123825</xdr:colOff>
      <xdr:row>54</xdr:row>
      <xdr:rowOff>38100</xdr:rowOff>
    </xdr:to>
    <xdr:sp macro="" textlink="">
      <xdr:nvSpPr>
        <xdr:cNvPr id="33149" name="Freeform 708"/>
        <xdr:cNvSpPr>
          <a:spLocks/>
        </xdr:cNvSpPr>
      </xdr:nvSpPr>
      <xdr:spPr bwMode="auto">
        <a:xfrm>
          <a:off x="6696075" y="7705725"/>
          <a:ext cx="1314450" cy="1285875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542925</xdr:colOff>
      <xdr:row>45</xdr:row>
      <xdr:rowOff>38100</xdr:rowOff>
    </xdr:from>
    <xdr:to>
      <xdr:col>14</xdr:col>
      <xdr:colOff>9525</xdr:colOff>
      <xdr:row>54</xdr:row>
      <xdr:rowOff>19050</xdr:rowOff>
    </xdr:to>
    <xdr:sp macro="" textlink="">
      <xdr:nvSpPr>
        <xdr:cNvPr id="33150" name="Freeform 709"/>
        <xdr:cNvSpPr>
          <a:spLocks/>
        </xdr:cNvSpPr>
      </xdr:nvSpPr>
      <xdr:spPr bwMode="auto">
        <a:xfrm>
          <a:off x="6600825" y="7534275"/>
          <a:ext cx="1295400" cy="1438275"/>
        </a:xfrm>
        <a:custGeom>
          <a:avLst/>
          <a:gdLst>
            <a:gd name="T0" fmla="*/ 0 w 1295400"/>
            <a:gd name="T1" fmla="*/ 1460775 h 1519539"/>
            <a:gd name="T2" fmla="*/ 292100 w 1295400"/>
            <a:gd name="T3" fmla="*/ 1423949 h 1519539"/>
            <a:gd name="T4" fmla="*/ 660400 w 1295400"/>
            <a:gd name="T5" fmla="*/ 1117064 h 1519539"/>
            <a:gd name="T6" fmla="*/ 1041400 w 1295400"/>
            <a:gd name="T7" fmla="*/ 589220 h 1519539"/>
            <a:gd name="T8" fmla="*/ 1181100 w 1295400"/>
            <a:gd name="T9" fmla="*/ 331436 h 1519539"/>
            <a:gd name="T10" fmla="*/ 1295400 w 1295400"/>
            <a:gd name="T11" fmla="*/ 0 h 151953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1295400" h="1519539">
              <a:moveTo>
                <a:pt x="0" y="1511300"/>
              </a:moveTo>
              <a:cubicBezTo>
                <a:pt x="91016" y="1521883"/>
                <a:pt x="182033" y="1532467"/>
                <a:pt x="292100" y="1473200"/>
              </a:cubicBezTo>
              <a:cubicBezTo>
                <a:pt x="402167" y="1413933"/>
                <a:pt x="535517" y="1299633"/>
                <a:pt x="660400" y="1155700"/>
              </a:cubicBezTo>
              <a:cubicBezTo>
                <a:pt x="785283" y="1011767"/>
                <a:pt x="954617" y="745067"/>
                <a:pt x="1041400" y="609600"/>
              </a:cubicBezTo>
              <a:cubicBezTo>
                <a:pt x="1128183" y="474133"/>
                <a:pt x="1138767" y="444500"/>
                <a:pt x="1181100" y="342900"/>
              </a:cubicBezTo>
              <a:cubicBezTo>
                <a:pt x="1223433" y="241300"/>
                <a:pt x="1259416" y="120650"/>
                <a:pt x="12954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295275</xdr:colOff>
      <xdr:row>65</xdr:row>
      <xdr:rowOff>142875</xdr:rowOff>
    </xdr:from>
    <xdr:to>
      <xdr:col>7</xdr:col>
      <xdr:colOff>123825</xdr:colOff>
      <xdr:row>65</xdr:row>
      <xdr:rowOff>152400</xdr:rowOff>
    </xdr:to>
    <xdr:cxnSp macro="">
      <xdr:nvCxnSpPr>
        <xdr:cNvPr id="33151" name="Straight Connector 710"/>
        <xdr:cNvCxnSpPr>
          <a:cxnSpLocks noChangeShapeType="1"/>
        </xdr:cNvCxnSpPr>
      </xdr:nvCxnSpPr>
      <xdr:spPr bwMode="auto">
        <a:xfrm flipH="1" flipV="1">
          <a:off x="3952875" y="10896600"/>
          <a:ext cx="438150" cy="952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257175</xdr:colOff>
      <xdr:row>50</xdr:row>
      <xdr:rowOff>123825</xdr:rowOff>
    </xdr:from>
    <xdr:to>
      <xdr:col>13</xdr:col>
      <xdr:colOff>190500</xdr:colOff>
      <xdr:row>50</xdr:row>
      <xdr:rowOff>142875</xdr:rowOff>
    </xdr:to>
    <xdr:cxnSp macro="">
      <xdr:nvCxnSpPr>
        <xdr:cNvPr id="33152" name="Straight Connector 711"/>
        <xdr:cNvCxnSpPr>
          <a:cxnSpLocks noChangeShapeType="1"/>
        </xdr:cNvCxnSpPr>
      </xdr:nvCxnSpPr>
      <xdr:spPr bwMode="auto">
        <a:xfrm flipH="1" flipV="1">
          <a:off x="6315075" y="8429625"/>
          <a:ext cx="1152525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13</xdr:col>
      <xdr:colOff>152400</xdr:colOff>
      <xdr:row>50</xdr:row>
      <xdr:rowOff>142875</xdr:rowOff>
    </xdr:from>
    <xdr:to>
      <xdr:col>13</xdr:col>
      <xdr:colOff>180975</xdr:colOff>
      <xdr:row>55</xdr:row>
      <xdr:rowOff>152400</xdr:rowOff>
    </xdr:to>
    <xdr:cxnSp macro="">
      <xdr:nvCxnSpPr>
        <xdr:cNvPr id="33153" name="Straight Connector 712"/>
        <xdr:cNvCxnSpPr>
          <a:cxnSpLocks noChangeShapeType="1"/>
        </xdr:cNvCxnSpPr>
      </xdr:nvCxnSpPr>
      <xdr:spPr bwMode="auto">
        <a:xfrm flipH="1">
          <a:off x="7429500" y="8448675"/>
          <a:ext cx="28575" cy="8191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238125</xdr:colOff>
      <xdr:row>43</xdr:row>
      <xdr:rowOff>76200</xdr:rowOff>
    </xdr:from>
    <xdr:to>
      <xdr:col>11</xdr:col>
      <xdr:colOff>266700</xdr:colOff>
      <xdr:row>56</xdr:row>
      <xdr:rowOff>0</xdr:rowOff>
    </xdr:to>
    <xdr:cxnSp macro="">
      <xdr:nvCxnSpPr>
        <xdr:cNvPr id="33154" name="Straight Arrow Connector 713"/>
        <xdr:cNvCxnSpPr>
          <a:cxnSpLocks noChangeShapeType="1"/>
        </xdr:cNvCxnSpPr>
      </xdr:nvCxnSpPr>
      <xdr:spPr bwMode="auto">
        <a:xfrm flipH="1" flipV="1">
          <a:off x="6296025" y="7219950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238125</xdr:colOff>
      <xdr:row>60</xdr:row>
      <xdr:rowOff>76200</xdr:rowOff>
    </xdr:from>
    <xdr:to>
      <xdr:col>6</xdr:col>
      <xdr:colOff>266700</xdr:colOff>
      <xdr:row>73</xdr:row>
      <xdr:rowOff>0</xdr:rowOff>
    </xdr:to>
    <xdr:cxnSp macro="">
      <xdr:nvCxnSpPr>
        <xdr:cNvPr id="33155" name="Straight Arrow Connector 714"/>
        <xdr:cNvCxnSpPr>
          <a:cxnSpLocks noChangeShapeType="1"/>
        </xdr:cNvCxnSpPr>
      </xdr:nvCxnSpPr>
      <xdr:spPr bwMode="auto">
        <a:xfrm flipH="1" flipV="1">
          <a:off x="3895725" y="10020300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114300</xdr:colOff>
      <xdr:row>61</xdr:row>
      <xdr:rowOff>104775</xdr:rowOff>
    </xdr:from>
    <xdr:to>
      <xdr:col>7</xdr:col>
      <xdr:colOff>123825</xdr:colOff>
      <xdr:row>72</xdr:row>
      <xdr:rowOff>152400</xdr:rowOff>
    </xdr:to>
    <xdr:cxnSp macro="">
      <xdr:nvCxnSpPr>
        <xdr:cNvPr id="33156" name="Straight Connector 715"/>
        <xdr:cNvCxnSpPr>
          <a:cxnSpLocks noChangeShapeType="1"/>
        </xdr:cNvCxnSpPr>
      </xdr:nvCxnSpPr>
      <xdr:spPr bwMode="auto">
        <a:xfrm>
          <a:off x="4381500" y="10210800"/>
          <a:ext cx="9525" cy="18288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9</xdr:col>
      <xdr:colOff>368300</xdr:colOff>
      <xdr:row>42</xdr:row>
      <xdr:rowOff>38100</xdr:rowOff>
    </xdr:from>
    <xdr:ext cx="914400" cy="47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7" name="TextBox 716"/>
            <xdr:cNvSpPr txBox="1"/>
          </xdr:nvSpPr>
          <xdr:spPr>
            <a:xfrm>
              <a:off x="5854700" y="7747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lang="nb-NO" sz="1100" b="0"/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717" name="TextBox 716"/>
            <xdr:cNvSpPr txBox="1"/>
          </xdr:nvSpPr>
          <xdr:spPr>
            <a:xfrm>
              <a:off x="5854700" y="7747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</a:t>
              </a:r>
              <a:endParaRPr lang="nb-NO" sz="1100" b="0"/>
            </a:p>
            <a:p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165100</xdr:colOff>
      <xdr:row>55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8" name="TextBox 717"/>
            <xdr:cNvSpPr txBox="1"/>
          </xdr:nvSpPr>
          <xdr:spPr>
            <a:xfrm>
              <a:off x="8064500" y="2895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18" name="TextBox 717"/>
            <xdr:cNvSpPr txBox="1"/>
          </xdr:nvSpPr>
          <xdr:spPr>
            <a:xfrm>
              <a:off x="8064500" y="2895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495300</xdr:colOff>
      <xdr:row>55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9" name="TextBox 718"/>
            <xdr:cNvSpPr txBox="1"/>
          </xdr:nvSpPr>
          <xdr:spPr>
            <a:xfrm>
              <a:off x="5372100" y="2882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19" name="TextBox 718"/>
            <xdr:cNvSpPr txBox="1"/>
          </xdr:nvSpPr>
          <xdr:spPr>
            <a:xfrm>
              <a:off x="5372100" y="2882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368300</xdr:colOff>
      <xdr:row>42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0" name="TextBox 719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0" name="TextBox 719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12</xdr:col>
      <xdr:colOff>139700</xdr:colOff>
      <xdr:row>55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1" name="TextBox 720"/>
            <xdr:cNvSpPr txBox="1"/>
          </xdr:nvSpPr>
          <xdr:spPr>
            <a:xfrm>
              <a:off x="6819900" y="2997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1" name="TextBox 720"/>
            <xdr:cNvSpPr txBox="1"/>
          </xdr:nvSpPr>
          <xdr:spPr>
            <a:xfrm>
              <a:off x="6819900" y="2997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𝑦^𝑛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9</xdr:col>
      <xdr:colOff>304800</xdr:colOff>
      <xdr:row>49</xdr:row>
      <xdr:rowOff>139700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2" name="TextBox 721"/>
            <xdr:cNvSpPr txBox="1"/>
          </xdr:nvSpPr>
          <xdr:spPr>
            <a:xfrm>
              <a:off x="5791200" y="84201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2" name="TextBox 721"/>
            <xdr:cNvSpPr txBox="1"/>
          </xdr:nvSpPr>
          <xdr:spPr>
            <a:xfrm>
              <a:off x="5791200" y="84201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55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5" name="TextBox 724"/>
            <xdr:cNvSpPr txBox="1"/>
          </xdr:nvSpPr>
          <xdr:spPr>
            <a:xfrm>
              <a:off x="4178300" y="29845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5" name="TextBox 724"/>
            <xdr:cNvSpPr txBox="1"/>
          </xdr:nvSpPr>
          <xdr:spPr>
            <a:xfrm>
              <a:off x="4178300" y="29845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59</xdr:row>
      <xdr:rowOff>50800</xdr:rowOff>
    </xdr:from>
    <xdr:ext cx="914400" cy="264560"/>
    <xdr:sp macro="" textlink="">
      <xdr:nvSpPr>
        <xdr:cNvPr id="726" name="TextBox 725"/>
        <xdr:cNvSpPr txBox="1"/>
      </xdr:nvSpPr>
      <xdr:spPr>
        <a:xfrm>
          <a:off x="3784600" y="3619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i</a:t>
          </a:r>
        </a:p>
      </xdr:txBody>
    </xdr:sp>
    <xdr:clientData/>
  </xdr:oneCellAnchor>
  <xdr:oneCellAnchor>
    <xdr:from>
      <xdr:col>8</xdr:col>
      <xdr:colOff>520700</xdr:colOff>
      <xdr:row>71</xdr:row>
      <xdr:rowOff>88900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7" name="TextBox 726"/>
            <xdr:cNvSpPr txBox="1"/>
          </xdr:nvSpPr>
          <xdr:spPr>
            <a:xfrm>
              <a:off x="5397500" y="56388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nb-NO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num>
                      <m:den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7" name="TextBox 726"/>
            <xdr:cNvSpPr txBox="1"/>
          </xdr:nvSpPr>
          <xdr:spPr>
            <a:xfrm>
              <a:off x="5397500" y="56388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𝑀/𝑃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355600</xdr:colOff>
      <xdr:row>64</xdr:row>
      <xdr:rowOff>152400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8" name="TextBox 727"/>
            <xdr:cNvSpPr txBox="1"/>
          </xdr:nvSpPr>
          <xdr:spPr>
            <a:xfrm>
              <a:off x="3403600" y="109601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8" name="TextBox 727"/>
            <xdr:cNvSpPr txBox="1"/>
          </xdr:nvSpPr>
          <xdr:spPr>
            <a:xfrm>
              <a:off x="3403600" y="109601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72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9" name="TextBox 728"/>
            <xdr:cNvSpPr txBox="1"/>
          </xdr:nvSpPr>
          <xdr:spPr>
            <a:xfrm>
              <a:off x="3962400" y="582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  <m:r>
                      <a:rPr lang="nb-NO" sz="1100" b="0" i="1">
                        <a:latin typeface="Cambria Math"/>
                      </a:rPr>
                      <m:t>/</m:t>
                    </m:r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29" name="TextBox 728"/>
            <xdr:cNvSpPr txBox="1"/>
          </xdr:nvSpPr>
          <xdr:spPr>
            <a:xfrm>
              <a:off x="3962400" y="582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𝑀^∗/𝑃^∗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9</xdr:col>
      <xdr:colOff>88900</xdr:colOff>
      <xdr:row>70</xdr:row>
      <xdr:rowOff>101600</xdr:rowOff>
    </xdr:from>
    <xdr:ext cx="914400" cy="264560"/>
    <xdr:sp macro="" textlink="">
      <xdr:nvSpPr>
        <xdr:cNvPr id="730" name="TextBox 729"/>
        <xdr:cNvSpPr txBox="1"/>
      </xdr:nvSpPr>
      <xdr:spPr>
        <a:xfrm>
          <a:off x="5575300" y="11899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D</a:t>
          </a:r>
        </a:p>
      </xdr:txBody>
    </xdr:sp>
    <xdr:clientData/>
  </xdr:oneCellAnchor>
  <xdr:oneCellAnchor>
    <xdr:from>
      <xdr:col>7</xdr:col>
      <xdr:colOff>3143</xdr:colOff>
      <xdr:row>60</xdr:row>
      <xdr:rowOff>2063</xdr:rowOff>
    </xdr:from>
    <xdr:ext cx="527114" cy="264560"/>
    <xdr:sp macro="" textlink="">
      <xdr:nvSpPr>
        <xdr:cNvPr id="731" name="TextBox 730"/>
        <xdr:cNvSpPr txBox="1"/>
      </xdr:nvSpPr>
      <xdr:spPr>
        <a:xfrm>
          <a:off x="4270343" y="3735863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S</a:t>
          </a:r>
        </a:p>
      </xdr:txBody>
    </xdr:sp>
    <xdr:clientData/>
  </xdr:oneCellAnchor>
  <xdr:oneCellAnchor>
    <xdr:from>
      <xdr:col>11</xdr:col>
      <xdr:colOff>419100</xdr:colOff>
      <xdr:row>43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2" name="TextBox 731"/>
            <xdr:cNvSpPr txBox="1"/>
          </xdr:nvSpPr>
          <xdr:spPr>
            <a:xfrm>
              <a:off x="6489700" y="7442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𝐶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32" name="TextBox 731"/>
            <xdr:cNvSpPr txBox="1"/>
          </xdr:nvSpPr>
          <xdr:spPr>
            <a:xfrm>
              <a:off x="6489700" y="7442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𝐶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342900</xdr:colOff>
      <xdr:row>52</xdr:row>
      <xdr:rowOff>50800</xdr:rowOff>
    </xdr:from>
    <xdr:ext cx="914400" cy="264560"/>
    <xdr:sp macro="" textlink="">
      <xdr:nvSpPr>
        <xdr:cNvPr id="733" name="TextBox 732"/>
        <xdr:cNvSpPr txBox="1"/>
      </xdr:nvSpPr>
      <xdr:spPr>
        <a:xfrm>
          <a:off x="8242300" y="8851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C</a:t>
          </a:r>
        </a:p>
      </xdr:txBody>
    </xdr:sp>
    <xdr:clientData/>
  </xdr:oneCellAnchor>
  <xdr:oneCellAnchor>
    <xdr:from>
      <xdr:col>11</xdr:col>
      <xdr:colOff>0</xdr:colOff>
      <xdr:row>53</xdr:row>
      <xdr:rowOff>63500</xdr:rowOff>
    </xdr:from>
    <xdr:ext cx="914400" cy="302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5" name="TextBox 734"/>
            <xdr:cNvSpPr txBox="1"/>
          </xdr:nvSpPr>
          <xdr:spPr>
            <a:xfrm>
              <a:off x="6070600" y="2616200"/>
              <a:ext cx="914400" cy="302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35" name="TextBox 734"/>
            <xdr:cNvSpPr txBox="1"/>
          </xdr:nvSpPr>
          <xdr:spPr>
            <a:xfrm>
              <a:off x="6070600" y="2616200"/>
              <a:ext cx="914400" cy="302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13</xdr:col>
      <xdr:colOff>190500</xdr:colOff>
      <xdr:row>43</xdr:row>
      <xdr:rowOff>139700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6" name="TextBox 735"/>
            <xdr:cNvSpPr txBox="1"/>
          </xdr:nvSpPr>
          <xdr:spPr>
            <a:xfrm>
              <a:off x="7480300" y="1041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𝑀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36" name="TextBox 735"/>
            <xdr:cNvSpPr txBox="1"/>
          </xdr:nvSpPr>
          <xdr:spPr>
            <a:xfrm>
              <a:off x="7480300" y="1041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8</xdr:col>
      <xdr:colOff>304800</xdr:colOff>
      <xdr:row>45</xdr:row>
      <xdr:rowOff>0</xdr:rowOff>
    </xdr:from>
    <xdr:to>
      <xdr:col>8</xdr:col>
      <xdr:colOff>333375</xdr:colOff>
      <xdr:row>56</xdr:row>
      <xdr:rowOff>38100</xdr:rowOff>
    </xdr:to>
    <xdr:cxnSp macro="">
      <xdr:nvCxnSpPr>
        <xdr:cNvPr id="33174" name="Straight Connector 737"/>
        <xdr:cNvCxnSpPr>
          <a:cxnSpLocks noChangeShapeType="1"/>
        </xdr:cNvCxnSpPr>
      </xdr:nvCxnSpPr>
      <xdr:spPr bwMode="auto">
        <a:xfrm flipH="1">
          <a:off x="5181600" y="7496175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7</xdr:col>
      <xdr:colOff>369830</xdr:colOff>
      <xdr:row>55</xdr:row>
      <xdr:rowOff>120650</xdr:rowOff>
    </xdr:from>
    <xdr:ext cx="35254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637030" y="9417050"/>
              <a:ext cx="3525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+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637030" y="9417050"/>
              <a:ext cx="35254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+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536549</xdr:colOff>
      <xdr:row>55</xdr:row>
      <xdr:rowOff>107950</xdr:rowOff>
    </xdr:from>
    <xdr:ext cx="75570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4803749" y="9404350"/>
              <a:ext cx="75570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𝐷</m:t>
                    </m:r>
                    <m:d>
                      <m:dPr>
                        <m:ctrlPr>
                          <a:rPr lang="nb-NO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nb-NO" sz="1100" b="0" i="1">
                            <a:latin typeface="Cambria Math"/>
                          </a:rPr>
                          <m:t>1−</m:t>
                        </m:r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𝜏</m:t>
                        </m:r>
                      </m:e>
                    </m:d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4803749" y="9404350"/>
              <a:ext cx="75570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𝐷(1−</a:t>
              </a:r>
              <a:r>
                <a:rPr lang="nb-NO" sz="1100" b="0" i="0">
                  <a:latin typeface="Cambria Math"/>
                  <a:ea typeface="Cambria Math"/>
                </a:rPr>
                <a:t>𝜏)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447675</xdr:colOff>
      <xdr:row>45</xdr:row>
      <xdr:rowOff>0</xdr:rowOff>
    </xdr:from>
    <xdr:to>
      <xdr:col>8</xdr:col>
      <xdr:colOff>314325</xdr:colOff>
      <xdr:row>55</xdr:row>
      <xdr:rowOff>28575</xdr:rowOff>
    </xdr:to>
    <xdr:sp macro="" textlink="">
      <xdr:nvSpPr>
        <xdr:cNvPr id="33177" name="Freeform 738"/>
        <xdr:cNvSpPr>
          <a:spLocks/>
        </xdr:cNvSpPr>
      </xdr:nvSpPr>
      <xdr:spPr bwMode="auto">
        <a:xfrm>
          <a:off x="4105275" y="7496175"/>
          <a:ext cx="1085850" cy="1647825"/>
        </a:xfrm>
        <a:custGeom>
          <a:avLst/>
          <a:gdLst>
            <a:gd name="T0" fmla="*/ 0 w 419100"/>
            <a:gd name="T1" fmla="*/ 1678962 h 1600200"/>
            <a:gd name="T2" fmla="*/ 527972 w 419100"/>
            <a:gd name="T3" fmla="*/ 1159283 h 1600200"/>
            <a:gd name="T4" fmla="*/ 956950 w 419100"/>
            <a:gd name="T5" fmla="*/ 533004 h 1600200"/>
            <a:gd name="T6" fmla="*/ 1088943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47</xdr:row>
      <xdr:rowOff>130175</xdr:rowOff>
    </xdr:from>
    <xdr:to>
      <xdr:col>7</xdr:col>
      <xdr:colOff>57150</xdr:colOff>
      <xdr:row>49</xdr:row>
      <xdr:rowOff>0</xdr:rowOff>
    </xdr:to>
    <xdr:sp macro="" textlink="">
      <xdr:nvSpPr>
        <xdr:cNvPr id="740" name="TextBox 739"/>
        <xdr:cNvSpPr txBox="1"/>
      </xdr:nvSpPr>
      <xdr:spPr>
        <a:xfrm>
          <a:off x="4267200" y="1692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741" name="TextBox 740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55</xdr:row>
      <xdr:rowOff>152400</xdr:rowOff>
    </xdr:from>
    <xdr:to>
      <xdr:col>9</xdr:col>
      <xdr:colOff>266700</xdr:colOff>
      <xdr:row>55</xdr:row>
      <xdr:rowOff>152400</xdr:rowOff>
    </xdr:to>
    <xdr:cxnSp macro="">
      <xdr:nvCxnSpPr>
        <xdr:cNvPr id="33180" name="Straight Arrow Connector 741"/>
        <xdr:cNvCxnSpPr>
          <a:cxnSpLocks noChangeShapeType="1"/>
        </xdr:cNvCxnSpPr>
      </xdr:nvCxnSpPr>
      <xdr:spPr bwMode="auto">
        <a:xfrm>
          <a:off x="3886200" y="9267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43</xdr:row>
      <xdr:rowOff>66675</xdr:rowOff>
    </xdr:from>
    <xdr:to>
      <xdr:col>6</xdr:col>
      <xdr:colOff>228600</xdr:colOff>
      <xdr:row>55</xdr:row>
      <xdr:rowOff>152400</xdr:rowOff>
    </xdr:to>
    <xdr:cxnSp macro="">
      <xdr:nvCxnSpPr>
        <xdr:cNvPr id="33181" name="Straight Arrow Connector 742"/>
        <xdr:cNvCxnSpPr>
          <a:cxnSpLocks noChangeShapeType="1"/>
        </xdr:cNvCxnSpPr>
      </xdr:nvCxnSpPr>
      <xdr:spPr bwMode="auto">
        <a:xfrm flipH="1" flipV="1">
          <a:off x="3857625" y="7210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44</xdr:row>
      <xdr:rowOff>123825</xdr:rowOff>
    </xdr:from>
    <xdr:to>
      <xdr:col>8</xdr:col>
      <xdr:colOff>314325</xdr:colOff>
      <xdr:row>54</xdr:row>
      <xdr:rowOff>142875</xdr:rowOff>
    </xdr:to>
    <xdr:sp macro="" textlink="">
      <xdr:nvSpPr>
        <xdr:cNvPr id="33182" name="Freeform 743"/>
        <xdr:cNvSpPr>
          <a:spLocks/>
        </xdr:cNvSpPr>
      </xdr:nvSpPr>
      <xdr:spPr bwMode="auto">
        <a:xfrm>
          <a:off x="3952875" y="7429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87870 h 2213037"/>
            <a:gd name="T4" fmla="*/ 198895 w 2070100"/>
            <a:gd name="T5" fmla="*/ 956608 h 2213037"/>
            <a:gd name="T6" fmla="*/ 443688 w 2070100"/>
            <a:gd name="T7" fmla="*/ 1320120 h 2213037"/>
            <a:gd name="T8" fmla="*/ 803229 w 2070100"/>
            <a:gd name="T9" fmla="*/ 1540140 h 2213037"/>
            <a:gd name="T10" fmla="*/ 1124520 w 2070100"/>
            <a:gd name="T11" fmla="*/ 1654933 h 2213037"/>
            <a:gd name="T12" fmla="*/ 1246917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447675</xdr:colOff>
      <xdr:row>44</xdr:row>
      <xdr:rowOff>142875</xdr:rowOff>
    </xdr:from>
    <xdr:to>
      <xdr:col>7</xdr:col>
      <xdr:colOff>342900</xdr:colOff>
      <xdr:row>55</xdr:row>
      <xdr:rowOff>9525</xdr:rowOff>
    </xdr:to>
    <xdr:sp macro="" textlink="">
      <xdr:nvSpPr>
        <xdr:cNvPr id="33183" name="Freeform 744"/>
        <xdr:cNvSpPr>
          <a:spLocks/>
        </xdr:cNvSpPr>
      </xdr:nvSpPr>
      <xdr:spPr bwMode="auto">
        <a:xfrm>
          <a:off x="4105275" y="7448550"/>
          <a:ext cx="504825" cy="1676400"/>
        </a:xfrm>
        <a:custGeom>
          <a:avLst/>
          <a:gdLst>
            <a:gd name="T0" fmla="*/ 0 w 419100"/>
            <a:gd name="T1" fmla="*/ 1688487 h 1600200"/>
            <a:gd name="T2" fmla="*/ 246303 w 419100"/>
            <a:gd name="T3" fmla="*/ 1165860 h 1600200"/>
            <a:gd name="T4" fmla="*/ 446424 w 419100"/>
            <a:gd name="T5" fmla="*/ 536028 h 1600200"/>
            <a:gd name="T6" fmla="*/ 508000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352425</xdr:colOff>
      <xdr:row>44</xdr:row>
      <xdr:rowOff>114300</xdr:rowOff>
    </xdr:from>
    <xdr:to>
      <xdr:col>7</xdr:col>
      <xdr:colOff>381000</xdr:colOff>
      <xdr:row>55</xdr:row>
      <xdr:rowOff>152400</xdr:rowOff>
    </xdr:to>
    <xdr:cxnSp macro="">
      <xdr:nvCxnSpPr>
        <xdr:cNvPr id="33184" name="Straight Connector 746"/>
        <xdr:cNvCxnSpPr>
          <a:cxnSpLocks noChangeShapeType="1"/>
        </xdr:cNvCxnSpPr>
      </xdr:nvCxnSpPr>
      <xdr:spPr bwMode="auto">
        <a:xfrm flipH="1">
          <a:off x="4619625" y="7419975"/>
          <a:ext cx="28575" cy="18478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368300</xdr:colOff>
      <xdr:row>42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9" name="TextBox 748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49" name="TextBox 748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47</xdr:row>
      <xdr:rowOff>130175</xdr:rowOff>
    </xdr:from>
    <xdr:to>
      <xdr:col>7</xdr:col>
      <xdr:colOff>57150</xdr:colOff>
      <xdr:row>49</xdr:row>
      <xdr:rowOff>0</xdr:rowOff>
    </xdr:to>
    <xdr:sp macro="" textlink="">
      <xdr:nvSpPr>
        <xdr:cNvPr id="753" name="TextBox 752"/>
        <xdr:cNvSpPr txBox="1"/>
      </xdr:nvSpPr>
      <xdr:spPr>
        <a:xfrm>
          <a:off x="4267200" y="1692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754" name="TextBox 753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55</xdr:row>
      <xdr:rowOff>152400</xdr:rowOff>
    </xdr:from>
    <xdr:to>
      <xdr:col>9</xdr:col>
      <xdr:colOff>266700</xdr:colOff>
      <xdr:row>55</xdr:row>
      <xdr:rowOff>152400</xdr:rowOff>
    </xdr:to>
    <xdr:cxnSp macro="">
      <xdr:nvCxnSpPr>
        <xdr:cNvPr id="33188" name="Straight Arrow Connector 754"/>
        <xdr:cNvCxnSpPr>
          <a:cxnSpLocks noChangeShapeType="1"/>
        </xdr:cNvCxnSpPr>
      </xdr:nvCxnSpPr>
      <xdr:spPr bwMode="auto">
        <a:xfrm>
          <a:off x="3886200" y="9267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43</xdr:row>
      <xdr:rowOff>66675</xdr:rowOff>
    </xdr:from>
    <xdr:to>
      <xdr:col>6</xdr:col>
      <xdr:colOff>228600</xdr:colOff>
      <xdr:row>55</xdr:row>
      <xdr:rowOff>152400</xdr:rowOff>
    </xdr:to>
    <xdr:cxnSp macro="">
      <xdr:nvCxnSpPr>
        <xdr:cNvPr id="33189" name="Straight Arrow Connector 755"/>
        <xdr:cNvCxnSpPr>
          <a:cxnSpLocks noChangeShapeType="1"/>
        </xdr:cNvCxnSpPr>
      </xdr:nvCxnSpPr>
      <xdr:spPr bwMode="auto">
        <a:xfrm flipH="1" flipV="1">
          <a:off x="3857625" y="7210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44</xdr:row>
      <xdr:rowOff>123825</xdr:rowOff>
    </xdr:from>
    <xdr:to>
      <xdr:col>8</xdr:col>
      <xdr:colOff>314325</xdr:colOff>
      <xdr:row>54</xdr:row>
      <xdr:rowOff>142875</xdr:rowOff>
    </xdr:to>
    <xdr:sp macro="" textlink="">
      <xdr:nvSpPr>
        <xdr:cNvPr id="33190" name="Freeform 756"/>
        <xdr:cNvSpPr>
          <a:spLocks/>
        </xdr:cNvSpPr>
      </xdr:nvSpPr>
      <xdr:spPr bwMode="auto">
        <a:xfrm>
          <a:off x="3952875" y="7429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87870 h 2213037"/>
            <a:gd name="T4" fmla="*/ 198895 w 2070100"/>
            <a:gd name="T5" fmla="*/ 956608 h 2213037"/>
            <a:gd name="T6" fmla="*/ 443688 w 2070100"/>
            <a:gd name="T7" fmla="*/ 1320120 h 2213037"/>
            <a:gd name="T8" fmla="*/ 803229 w 2070100"/>
            <a:gd name="T9" fmla="*/ 1540140 h 2213037"/>
            <a:gd name="T10" fmla="*/ 1124520 w 2070100"/>
            <a:gd name="T11" fmla="*/ 1654933 h 2213037"/>
            <a:gd name="T12" fmla="*/ 1246917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352425</xdr:colOff>
      <xdr:row>44</xdr:row>
      <xdr:rowOff>114300</xdr:rowOff>
    </xdr:from>
    <xdr:to>
      <xdr:col>7</xdr:col>
      <xdr:colOff>381000</xdr:colOff>
      <xdr:row>55</xdr:row>
      <xdr:rowOff>152400</xdr:rowOff>
    </xdr:to>
    <xdr:cxnSp macro="">
      <xdr:nvCxnSpPr>
        <xdr:cNvPr id="33191" name="Straight Connector 759"/>
        <xdr:cNvCxnSpPr>
          <a:cxnSpLocks noChangeShapeType="1"/>
        </xdr:cNvCxnSpPr>
      </xdr:nvCxnSpPr>
      <xdr:spPr bwMode="auto">
        <a:xfrm flipH="1">
          <a:off x="4619625" y="7419975"/>
          <a:ext cx="28575" cy="18478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368300</xdr:colOff>
      <xdr:row>42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2" name="TextBox 761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762" name="TextBox 761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200025</xdr:colOff>
      <xdr:row>53</xdr:row>
      <xdr:rowOff>28575</xdr:rowOff>
    </xdr:from>
    <xdr:to>
      <xdr:col>7</xdr:col>
      <xdr:colOff>219075</xdr:colOff>
      <xdr:row>55</xdr:row>
      <xdr:rowOff>161925</xdr:rowOff>
    </xdr:to>
    <xdr:cxnSp macro="">
      <xdr:nvCxnSpPr>
        <xdr:cNvPr id="33193" name="Straight Arrow Connector 766"/>
        <xdr:cNvCxnSpPr>
          <a:cxnSpLocks noChangeShapeType="1"/>
        </xdr:cNvCxnSpPr>
      </xdr:nvCxnSpPr>
      <xdr:spPr bwMode="auto">
        <a:xfrm flipV="1">
          <a:off x="4467225" y="8820150"/>
          <a:ext cx="19050" cy="457200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228600</xdr:colOff>
      <xdr:row>53</xdr:row>
      <xdr:rowOff>9525</xdr:rowOff>
    </xdr:from>
    <xdr:to>
      <xdr:col>7</xdr:col>
      <xdr:colOff>209550</xdr:colOff>
      <xdr:row>53</xdr:row>
      <xdr:rowOff>28575</xdr:rowOff>
    </xdr:to>
    <xdr:cxnSp macro="">
      <xdr:nvCxnSpPr>
        <xdr:cNvPr id="33194" name="Straight Connector 769"/>
        <xdr:cNvCxnSpPr>
          <a:cxnSpLocks noChangeShapeType="1"/>
        </xdr:cNvCxnSpPr>
      </xdr:nvCxnSpPr>
      <xdr:spPr bwMode="auto">
        <a:xfrm flipH="1" flipV="1">
          <a:off x="3886200" y="8801100"/>
          <a:ext cx="5905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266700</xdr:colOff>
      <xdr:row>52</xdr:row>
      <xdr:rowOff>12700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9" name="TextBox 798"/>
            <xdr:cNvSpPr txBox="1"/>
          </xdr:nvSpPr>
          <xdr:spPr>
            <a:xfrm>
              <a:off x="3314700" y="88138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799" name="TextBox 798"/>
            <xdr:cNvSpPr txBox="1"/>
          </xdr:nvSpPr>
          <xdr:spPr>
            <a:xfrm>
              <a:off x="3314700" y="88138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^∗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twoCellAnchor>
    <xdr:from>
      <xdr:col>12</xdr:col>
      <xdr:colOff>276225</xdr:colOff>
      <xdr:row>45</xdr:row>
      <xdr:rowOff>28575</xdr:rowOff>
    </xdr:from>
    <xdr:to>
      <xdr:col>14</xdr:col>
      <xdr:colOff>381000</xdr:colOff>
      <xdr:row>53</xdr:row>
      <xdr:rowOff>19050</xdr:rowOff>
    </xdr:to>
    <xdr:sp macro="" textlink="">
      <xdr:nvSpPr>
        <xdr:cNvPr id="33196" name="Freeform 800"/>
        <xdr:cNvSpPr>
          <a:spLocks/>
        </xdr:cNvSpPr>
      </xdr:nvSpPr>
      <xdr:spPr bwMode="auto">
        <a:xfrm>
          <a:off x="6943725" y="7524750"/>
          <a:ext cx="1323975" cy="1285875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317500</xdr:colOff>
      <xdr:row>55</xdr:row>
      <xdr:rowOff>101600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5" name="TextBox 804"/>
            <xdr:cNvSpPr txBox="1"/>
          </xdr:nvSpPr>
          <xdr:spPr>
            <a:xfrm>
              <a:off x="6997700" y="93726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𝑛𝑏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805" name="TextBox 804"/>
            <xdr:cNvSpPr txBox="1"/>
          </xdr:nvSpPr>
          <xdr:spPr>
            <a:xfrm>
              <a:off x="6997700" y="93726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𝑦^𝑛𝑏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600075</xdr:colOff>
      <xdr:row>61</xdr:row>
      <xdr:rowOff>76200</xdr:rowOff>
    </xdr:from>
    <xdr:to>
      <xdr:col>9</xdr:col>
      <xdr:colOff>142875</xdr:colOff>
      <xdr:row>71</xdr:row>
      <xdr:rowOff>95250</xdr:rowOff>
    </xdr:to>
    <xdr:sp macro="" textlink="">
      <xdr:nvSpPr>
        <xdr:cNvPr id="33198" name="Freeform 817"/>
        <xdr:cNvSpPr>
          <a:spLocks/>
        </xdr:cNvSpPr>
      </xdr:nvSpPr>
      <xdr:spPr bwMode="auto">
        <a:xfrm>
          <a:off x="4257675" y="10182225"/>
          <a:ext cx="1371600" cy="1638300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487870 h 2213037"/>
            <a:gd name="T4" fmla="*/ 218783 w 2070100"/>
            <a:gd name="T5" fmla="*/ 956608 h 2213037"/>
            <a:gd name="T6" fmla="*/ 488054 w 2070100"/>
            <a:gd name="T7" fmla="*/ 1320120 h 2213037"/>
            <a:gd name="T8" fmla="*/ 883546 w 2070100"/>
            <a:gd name="T9" fmla="*/ 1540140 h 2213037"/>
            <a:gd name="T10" fmla="*/ 1236964 w 2070100"/>
            <a:gd name="T11" fmla="*/ 1654933 h 2213037"/>
            <a:gd name="T12" fmla="*/ 1371600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090" name="TextBox 108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091" name="TextBox 1090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092" name="TextBox 1091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155" name="TextBox 1154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161" name="TextBox 1160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372" name="TextBox 1371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380" name="TextBox 1379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381" name="TextBox 1380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382" name="TextBox 1381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383" name="TextBox 1382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384" name="TextBox 1383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385" name="TextBox 1384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386" name="TextBox 1385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387" name="TextBox 1386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388" name="TextBox 1387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389" name="TextBox 1388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390" name="TextBox 1389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391" name="TextBox 1390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392" name="TextBox 1391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393" name="TextBox 1392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394" name="TextBox 1393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395" name="TextBox 1394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396" name="TextBox 1395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397" name="TextBox 1396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398" name="TextBox 1397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399" name="TextBox 1398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00" name="TextBox 139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01" name="TextBox 1400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02" name="TextBox 1401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03" name="TextBox 1402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404" name="TextBox 1403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405" name="TextBox 1404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406" name="TextBox 1405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07" name="TextBox 1406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08" name="TextBox 1407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09" name="TextBox 1408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10" name="TextBox 140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411" name="TextBox 1410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412" name="TextBox 1411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413" name="TextBox 1412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14" name="TextBox 1413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15" name="TextBox 1414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16" name="TextBox 1415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17" name="TextBox 1416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18" name="TextBox 1417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419" name="TextBox 1418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420" name="TextBox 1419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421" name="TextBox 1420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22" name="TextBox 1421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23" name="TextBox 1422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24" name="TextBox 1423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25" name="TextBox 1424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426" name="TextBox 1425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96</xdr:row>
      <xdr:rowOff>101600</xdr:rowOff>
    </xdr:from>
    <xdr:ext cx="184731" cy="264560"/>
    <xdr:sp macro="" textlink="">
      <xdr:nvSpPr>
        <xdr:cNvPr id="1427" name="TextBox 1426"/>
        <xdr:cNvSpPr txBox="1"/>
      </xdr:nvSpPr>
      <xdr:spPr>
        <a:xfrm>
          <a:off x="36576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428" name="TextBox 1427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29" name="TextBox 1428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30" name="TextBox 1429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31" name="TextBox 1430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1432" name="TextBox 1431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33" name="TextBox 1432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96</xdr:row>
      <xdr:rowOff>0</xdr:rowOff>
    </xdr:from>
    <xdr:ext cx="184731" cy="264560"/>
    <xdr:sp macro="" textlink="">
      <xdr:nvSpPr>
        <xdr:cNvPr id="1434" name="TextBox 1433"/>
        <xdr:cNvSpPr txBox="1"/>
      </xdr:nvSpPr>
      <xdr:spPr>
        <a:xfrm>
          <a:off x="3644900" y="980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25400</xdr:colOff>
      <xdr:row>96</xdr:row>
      <xdr:rowOff>101600</xdr:rowOff>
    </xdr:from>
    <xdr:ext cx="184731" cy="264560"/>
    <xdr:sp macro="" textlink="">
      <xdr:nvSpPr>
        <xdr:cNvPr id="1435" name="TextBox 1434"/>
        <xdr:cNvSpPr txBox="1"/>
      </xdr:nvSpPr>
      <xdr:spPr>
        <a:xfrm>
          <a:off x="3683000" y="990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3261" name="Straight Arrow Connector 1435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3262" name="Straight Arrow Connector 1436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103</xdr:row>
      <xdr:rowOff>130175</xdr:rowOff>
    </xdr:from>
    <xdr:to>
      <xdr:col>7</xdr:col>
      <xdr:colOff>57150</xdr:colOff>
      <xdr:row>105</xdr:row>
      <xdr:rowOff>73025</xdr:rowOff>
    </xdr:to>
    <xdr:sp macro="" textlink="">
      <xdr:nvSpPr>
        <xdr:cNvPr id="1440" name="TextBox 1439"/>
        <xdr:cNvSpPr txBox="1"/>
      </xdr:nvSpPr>
      <xdr:spPr>
        <a:xfrm>
          <a:off x="4267200" y="111029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104</xdr:row>
      <xdr:rowOff>66675</xdr:rowOff>
    </xdr:from>
    <xdr:ext cx="247650" cy="264560"/>
    <xdr:sp macro="" textlink="">
      <xdr:nvSpPr>
        <xdr:cNvPr id="1441" name="TextBox 1440"/>
        <xdr:cNvSpPr txBox="1"/>
      </xdr:nvSpPr>
      <xdr:spPr>
        <a:xfrm>
          <a:off x="3657600" y="112045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12</xdr:col>
      <xdr:colOff>0</xdr:colOff>
      <xdr:row>85</xdr:row>
      <xdr:rowOff>130175</xdr:rowOff>
    </xdr:from>
    <xdr:to>
      <xdr:col>12</xdr:col>
      <xdr:colOff>57150</xdr:colOff>
      <xdr:row>87</xdr:row>
      <xdr:rowOff>0</xdr:rowOff>
    </xdr:to>
    <xdr:sp macro="" textlink="">
      <xdr:nvSpPr>
        <xdr:cNvPr id="1442" name="TextBox 1441"/>
        <xdr:cNvSpPr txBox="1"/>
      </xdr:nvSpPr>
      <xdr:spPr>
        <a:xfrm>
          <a:off x="6680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86</xdr:row>
      <xdr:rowOff>66675</xdr:rowOff>
    </xdr:from>
    <xdr:ext cx="247650" cy="264560"/>
    <xdr:sp macro="" textlink="">
      <xdr:nvSpPr>
        <xdr:cNvPr id="1443" name="TextBox 1442"/>
        <xdr:cNvSpPr txBox="1"/>
      </xdr:nvSpPr>
      <xdr:spPr>
        <a:xfrm>
          <a:off x="6070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93</xdr:row>
      <xdr:rowOff>152400</xdr:rowOff>
    </xdr:from>
    <xdr:to>
      <xdr:col>14</xdr:col>
      <xdr:colOff>533400</xdr:colOff>
      <xdr:row>93</xdr:row>
      <xdr:rowOff>161925</xdr:rowOff>
    </xdr:to>
    <xdr:cxnSp macro="">
      <xdr:nvCxnSpPr>
        <xdr:cNvPr id="33267" name="Straight Arrow Connector 1443"/>
        <xdr:cNvCxnSpPr>
          <a:cxnSpLocks noChangeShapeType="1"/>
        </xdr:cNvCxnSpPr>
      </xdr:nvCxnSpPr>
      <xdr:spPr bwMode="auto">
        <a:xfrm>
          <a:off x="6315075" y="155543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102</xdr:row>
      <xdr:rowOff>130175</xdr:rowOff>
    </xdr:from>
    <xdr:to>
      <xdr:col>7</xdr:col>
      <xdr:colOff>57150</xdr:colOff>
      <xdr:row>104</xdr:row>
      <xdr:rowOff>0</xdr:rowOff>
    </xdr:to>
    <xdr:sp macro="" textlink="">
      <xdr:nvSpPr>
        <xdr:cNvPr id="1445" name="TextBox 1444"/>
        <xdr:cNvSpPr txBox="1"/>
      </xdr:nvSpPr>
      <xdr:spPr>
        <a:xfrm>
          <a:off x="4267200" y="109378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46" name="TextBox 1445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102</xdr:row>
      <xdr:rowOff>130175</xdr:rowOff>
    </xdr:from>
    <xdr:to>
      <xdr:col>7</xdr:col>
      <xdr:colOff>57150</xdr:colOff>
      <xdr:row>104</xdr:row>
      <xdr:rowOff>0</xdr:rowOff>
    </xdr:to>
    <xdr:sp macro="" textlink="">
      <xdr:nvSpPr>
        <xdr:cNvPr id="1447" name="TextBox 1446"/>
        <xdr:cNvSpPr txBox="1"/>
      </xdr:nvSpPr>
      <xdr:spPr>
        <a:xfrm>
          <a:off x="4267200" y="109378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103</xdr:row>
      <xdr:rowOff>66675</xdr:rowOff>
    </xdr:from>
    <xdr:ext cx="247650" cy="264560"/>
    <xdr:sp macro="" textlink="">
      <xdr:nvSpPr>
        <xdr:cNvPr id="1448" name="TextBox 1447"/>
        <xdr:cNvSpPr txBox="1"/>
      </xdr:nvSpPr>
      <xdr:spPr>
        <a:xfrm>
          <a:off x="3657600" y="110394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276225</xdr:colOff>
      <xdr:row>110</xdr:row>
      <xdr:rowOff>142875</xdr:rowOff>
    </xdr:from>
    <xdr:to>
      <xdr:col>9</xdr:col>
      <xdr:colOff>295275</xdr:colOff>
      <xdr:row>110</xdr:row>
      <xdr:rowOff>152400</xdr:rowOff>
    </xdr:to>
    <xdr:cxnSp macro="">
      <xdr:nvCxnSpPr>
        <xdr:cNvPr id="33272" name="Straight Arrow Connector 1448"/>
        <xdr:cNvCxnSpPr>
          <a:cxnSpLocks noChangeShapeType="1"/>
        </xdr:cNvCxnSpPr>
      </xdr:nvCxnSpPr>
      <xdr:spPr bwMode="auto">
        <a:xfrm flipV="1">
          <a:off x="3933825" y="18316575"/>
          <a:ext cx="1847850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103</xdr:row>
      <xdr:rowOff>142875</xdr:rowOff>
    </xdr:from>
    <xdr:to>
      <xdr:col>7</xdr:col>
      <xdr:colOff>123825</xdr:colOff>
      <xdr:row>103</xdr:row>
      <xdr:rowOff>152400</xdr:rowOff>
    </xdr:to>
    <xdr:cxnSp macro="">
      <xdr:nvCxnSpPr>
        <xdr:cNvPr id="33273" name="Straight Connector 1452"/>
        <xdr:cNvCxnSpPr>
          <a:cxnSpLocks noChangeShapeType="1"/>
        </xdr:cNvCxnSpPr>
      </xdr:nvCxnSpPr>
      <xdr:spPr bwMode="auto">
        <a:xfrm flipH="1" flipV="1">
          <a:off x="3952875" y="17183100"/>
          <a:ext cx="438150" cy="95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276225</xdr:colOff>
      <xdr:row>88</xdr:row>
      <xdr:rowOff>123825</xdr:rowOff>
    </xdr:from>
    <xdr:to>
      <xdr:col>14</xdr:col>
      <xdr:colOff>295275</xdr:colOff>
      <xdr:row>88</xdr:row>
      <xdr:rowOff>142875</xdr:rowOff>
    </xdr:to>
    <xdr:cxnSp macro="">
      <xdr:nvCxnSpPr>
        <xdr:cNvPr id="33274" name="Straight Connector 1453"/>
        <xdr:cNvCxnSpPr>
          <a:cxnSpLocks noChangeShapeType="1"/>
        </xdr:cNvCxnSpPr>
      </xdr:nvCxnSpPr>
      <xdr:spPr bwMode="auto">
        <a:xfrm flipH="1" flipV="1">
          <a:off x="6334125" y="14716125"/>
          <a:ext cx="1847850" cy="19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13</xdr:col>
      <xdr:colOff>152400</xdr:colOff>
      <xdr:row>88</xdr:row>
      <xdr:rowOff>142875</xdr:rowOff>
    </xdr:from>
    <xdr:to>
      <xdr:col>13</xdr:col>
      <xdr:colOff>180975</xdr:colOff>
      <xdr:row>93</xdr:row>
      <xdr:rowOff>152400</xdr:rowOff>
    </xdr:to>
    <xdr:cxnSp macro="">
      <xdr:nvCxnSpPr>
        <xdr:cNvPr id="33275" name="Straight Connector 1454"/>
        <xdr:cNvCxnSpPr>
          <a:cxnSpLocks noChangeShapeType="1"/>
        </xdr:cNvCxnSpPr>
      </xdr:nvCxnSpPr>
      <xdr:spPr bwMode="auto">
        <a:xfrm flipH="1">
          <a:off x="7429500" y="14735175"/>
          <a:ext cx="28575" cy="8191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238125</xdr:colOff>
      <xdr:row>81</xdr:row>
      <xdr:rowOff>76200</xdr:rowOff>
    </xdr:from>
    <xdr:to>
      <xdr:col>11</xdr:col>
      <xdr:colOff>266700</xdr:colOff>
      <xdr:row>94</xdr:row>
      <xdr:rowOff>0</xdr:rowOff>
    </xdr:to>
    <xdr:cxnSp macro="">
      <xdr:nvCxnSpPr>
        <xdr:cNvPr id="33276" name="Straight Arrow Connector 1455"/>
        <xdr:cNvCxnSpPr>
          <a:cxnSpLocks noChangeShapeType="1"/>
        </xdr:cNvCxnSpPr>
      </xdr:nvCxnSpPr>
      <xdr:spPr bwMode="auto">
        <a:xfrm flipH="1" flipV="1">
          <a:off x="6296025" y="13506450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238125</xdr:colOff>
      <xdr:row>98</xdr:row>
      <xdr:rowOff>76200</xdr:rowOff>
    </xdr:from>
    <xdr:to>
      <xdr:col>6</xdr:col>
      <xdr:colOff>266700</xdr:colOff>
      <xdr:row>111</xdr:row>
      <xdr:rowOff>0</xdr:rowOff>
    </xdr:to>
    <xdr:cxnSp macro="">
      <xdr:nvCxnSpPr>
        <xdr:cNvPr id="33277" name="Straight Arrow Connector 1456"/>
        <xdr:cNvCxnSpPr>
          <a:cxnSpLocks noChangeShapeType="1"/>
        </xdr:cNvCxnSpPr>
      </xdr:nvCxnSpPr>
      <xdr:spPr bwMode="auto">
        <a:xfrm flipH="1" flipV="1">
          <a:off x="3895725" y="16306800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114300</xdr:colOff>
      <xdr:row>103</xdr:row>
      <xdr:rowOff>114300</xdr:rowOff>
    </xdr:from>
    <xdr:to>
      <xdr:col>7</xdr:col>
      <xdr:colOff>123825</xdr:colOff>
      <xdr:row>111</xdr:row>
      <xdr:rowOff>76200</xdr:rowOff>
    </xdr:to>
    <xdr:cxnSp macro="">
      <xdr:nvCxnSpPr>
        <xdr:cNvPr id="33278" name="Straight Connector 1457"/>
        <xdr:cNvCxnSpPr>
          <a:cxnSpLocks noChangeShapeType="1"/>
        </xdr:cNvCxnSpPr>
      </xdr:nvCxnSpPr>
      <xdr:spPr bwMode="auto">
        <a:xfrm>
          <a:off x="4381500" y="17154525"/>
          <a:ext cx="9525" cy="125730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9</xdr:col>
      <xdr:colOff>368300</xdr:colOff>
      <xdr:row>80</xdr:row>
      <xdr:rowOff>38100</xdr:rowOff>
    </xdr:from>
    <xdr:ext cx="914400" cy="47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9" name="TextBox 1458"/>
            <xdr:cNvSpPr txBox="1"/>
          </xdr:nvSpPr>
          <xdr:spPr>
            <a:xfrm>
              <a:off x="5854700" y="71628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lang="nb-NO" sz="1100" b="0"/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1459" name="TextBox 1458"/>
            <xdr:cNvSpPr txBox="1"/>
          </xdr:nvSpPr>
          <xdr:spPr>
            <a:xfrm>
              <a:off x="5854700" y="71628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</a:t>
              </a:r>
              <a:endParaRPr lang="nb-NO" sz="1100" b="0"/>
            </a:p>
            <a:p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165100</xdr:colOff>
      <xdr:row>93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0" name="TextBox 1459"/>
            <xdr:cNvSpPr txBox="1"/>
          </xdr:nvSpPr>
          <xdr:spPr>
            <a:xfrm>
              <a:off x="8064500" y="9309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0" name="TextBox 1459"/>
            <xdr:cNvSpPr txBox="1"/>
          </xdr:nvSpPr>
          <xdr:spPr>
            <a:xfrm>
              <a:off x="8064500" y="9309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495300</xdr:colOff>
      <xdr:row>93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1" name="TextBox 1460"/>
            <xdr:cNvSpPr txBox="1"/>
          </xdr:nvSpPr>
          <xdr:spPr>
            <a:xfrm>
              <a:off x="5372100" y="9296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1" name="TextBox 1460"/>
            <xdr:cNvSpPr txBox="1"/>
          </xdr:nvSpPr>
          <xdr:spPr>
            <a:xfrm>
              <a:off x="5372100" y="9296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2" name="TextBox 1461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2" name="TextBox 1461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12</xdr:col>
      <xdr:colOff>304800</xdr:colOff>
      <xdr:row>93</xdr:row>
      <xdr:rowOff>114300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3" name="TextBox 1462"/>
            <xdr:cNvSpPr txBox="1"/>
          </xdr:nvSpPr>
          <xdr:spPr>
            <a:xfrm>
              <a:off x="6985000" y="158242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𝑛𝑏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3" name="TextBox 1462"/>
            <xdr:cNvSpPr txBox="1"/>
          </xdr:nvSpPr>
          <xdr:spPr>
            <a:xfrm>
              <a:off x="6985000" y="158242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𝑦^𝑛𝑏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9</xdr:col>
      <xdr:colOff>304800</xdr:colOff>
      <xdr:row>87</xdr:row>
      <xdr:rowOff>139700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4" name="TextBox 1463"/>
            <xdr:cNvSpPr txBox="1"/>
          </xdr:nvSpPr>
          <xdr:spPr>
            <a:xfrm>
              <a:off x="5791200" y="84455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4" name="TextBox 1463"/>
            <xdr:cNvSpPr txBox="1"/>
          </xdr:nvSpPr>
          <xdr:spPr>
            <a:xfrm>
              <a:off x="5791200" y="84455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5" name="TextBox 1464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5" name="TextBox 1464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93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6" name="TextBox 1465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6" name="TextBox 1465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97</xdr:row>
      <xdr:rowOff>50800</xdr:rowOff>
    </xdr:from>
    <xdr:ext cx="914400" cy="264560"/>
    <xdr:sp macro="" textlink="">
      <xdr:nvSpPr>
        <xdr:cNvPr id="1467" name="TextBox 1466"/>
        <xdr:cNvSpPr txBox="1"/>
      </xdr:nvSpPr>
      <xdr:spPr>
        <a:xfrm>
          <a:off x="3784600" y="10033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i</a:t>
          </a:r>
        </a:p>
      </xdr:txBody>
    </xdr:sp>
    <xdr:clientData/>
  </xdr:oneCellAnchor>
  <xdr:oneCellAnchor>
    <xdr:from>
      <xdr:col>8</xdr:col>
      <xdr:colOff>520700</xdr:colOff>
      <xdr:row>109</xdr:row>
      <xdr:rowOff>88900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8" name="TextBox 1467"/>
            <xdr:cNvSpPr txBox="1"/>
          </xdr:nvSpPr>
          <xdr:spPr>
            <a:xfrm>
              <a:off x="5397500" y="120523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nb-NO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num>
                      <m:den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8" name="TextBox 1467"/>
            <xdr:cNvSpPr txBox="1"/>
          </xdr:nvSpPr>
          <xdr:spPr>
            <a:xfrm>
              <a:off x="5397500" y="120523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𝑀/𝑃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330200</xdr:colOff>
      <xdr:row>103</xdr:row>
      <xdr:rowOff>12700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9" name="TextBox 1468"/>
            <xdr:cNvSpPr txBox="1"/>
          </xdr:nvSpPr>
          <xdr:spPr>
            <a:xfrm>
              <a:off x="3378200" y="173990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69" name="TextBox 1468"/>
            <xdr:cNvSpPr txBox="1"/>
          </xdr:nvSpPr>
          <xdr:spPr>
            <a:xfrm>
              <a:off x="3378200" y="173990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110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0" name="TextBox 1469"/>
            <xdr:cNvSpPr txBox="1"/>
          </xdr:nvSpPr>
          <xdr:spPr>
            <a:xfrm>
              <a:off x="3962400" y="12242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  <m:r>
                      <a:rPr lang="nb-NO" sz="1100" b="0" i="1">
                        <a:latin typeface="Cambria Math"/>
                      </a:rPr>
                      <m:t>/</m:t>
                    </m:r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70" name="TextBox 1469"/>
            <xdr:cNvSpPr txBox="1"/>
          </xdr:nvSpPr>
          <xdr:spPr>
            <a:xfrm>
              <a:off x="3962400" y="12242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𝑀^∗/𝑃^∗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9</xdr:col>
      <xdr:colOff>88900</xdr:colOff>
      <xdr:row>108</xdr:row>
      <xdr:rowOff>101600</xdr:rowOff>
    </xdr:from>
    <xdr:ext cx="914400" cy="264560"/>
    <xdr:sp macro="" textlink="">
      <xdr:nvSpPr>
        <xdr:cNvPr id="1471" name="TextBox 1470"/>
        <xdr:cNvSpPr txBox="1"/>
      </xdr:nvSpPr>
      <xdr:spPr>
        <a:xfrm>
          <a:off x="5575300" y="11899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D</a:t>
          </a:r>
        </a:p>
      </xdr:txBody>
    </xdr:sp>
    <xdr:clientData/>
  </xdr:oneCellAnchor>
  <xdr:oneCellAnchor>
    <xdr:from>
      <xdr:col>7</xdr:col>
      <xdr:colOff>3143</xdr:colOff>
      <xdr:row>98</xdr:row>
      <xdr:rowOff>2063</xdr:rowOff>
    </xdr:from>
    <xdr:ext cx="527114" cy="264560"/>
    <xdr:sp macro="" textlink="">
      <xdr:nvSpPr>
        <xdr:cNvPr id="1472" name="TextBox 1471"/>
        <xdr:cNvSpPr txBox="1"/>
      </xdr:nvSpPr>
      <xdr:spPr>
        <a:xfrm>
          <a:off x="4270343" y="10149363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S</a:t>
          </a:r>
        </a:p>
      </xdr:txBody>
    </xdr:sp>
    <xdr:clientData/>
  </xdr:oneCellAnchor>
  <xdr:oneCellAnchor>
    <xdr:from>
      <xdr:col>11</xdr:col>
      <xdr:colOff>419100</xdr:colOff>
      <xdr:row>81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3" name="TextBox 1472"/>
            <xdr:cNvSpPr txBox="1"/>
          </xdr:nvSpPr>
          <xdr:spPr>
            <a:xfrm>
              <a:off x="6489700" y="7442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𝐶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73" name="TextBox 1472"/>
            <xdr:cNvSpPr txBox="1"/>
          </xdr:nvSpPr>
          <xdr:spPr>
            <a:xfrm>
              <a:off x="6489700" y="7442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𝐶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342900</xdr:colOff>
      <xdr:row>90</xdr:row>
      <xdr:rowOff>50800</xdr:rowOff>
    </xdr:from>
    <xdr:ext cx="914400" cy="264560"/>
    <xdr:sp macro="" textlink="">
      <xdr:nvSpPr>
        <xdr:cNvPr id="1474" name="TextBox 1473"/>
        <xdr:cNvSpPr txBox="1"/>
      </xdr:nvSpPr>
      <xdr:spPr>
        <a:xfrm>
          <a:off x="8242300" y="8851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C</a:t>
          </a:r>
        </a:p>
      </xdr:txBody>
    </xdr:sp>
    <xdr:clientData/>
  </xdr:oneCellAnchor>
  <xdr:twoCellAnchor>
    <xdr:from>
      <xdr:col>8</xdr:col>
      <xdr:colOff>304800</xdr:colOff>
      <xdr:row>83</xdr:row>
      <xdr:rowOff>0</xdr:rowOff>
    </xdr:from>
    <xdr:to>
      <xdr:col>8</xdr:col>
      <xdr:colOff>333375</xdr:colOff>
      <xdr:row>94</xdr:row>
      <xdr:rowOff>38100</xdr:rowOff>
    </xdr:to>
    <xdr:cxnSp macro="">
      <xdr:nvCxnSpPr>
        <xdr:cNvPr id="33295" name="Straight Connector 1476"/>
        <xdr:cNvCxnSpPr>
          <a:cxnSpLocks noChangeShapeType="1"/>
        </xdr:cNvCxnSpPr>
      </xdr:nvCxnSpPr>
      <xdr:spPr bwMode="auto">
        <a:xfrm flipH="1">
          <a:off x="5181600" y="13782675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7</xdr:col>
      <xdr:colOff>152400</xdr:colOff>
      <xdr:row>93</xdr:row>
      <xdr:rowOff>107950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8" name="TextBox 1477"/>
            <xdr:cNvSpPr txBox="1"/>
          </xdr:nvSpPr>
          <xdr:spPr>
            <a:xfrm>
              <a:off x="4419600" y="9404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+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78" name="TextBox 1477"/>
            <xdr:cNvSpPr txBox="1"/>
          </xdr:nvSpPr>
          <xdr:spPr>
            <a:xfrm>
              <a:off x="4419600" y="9404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+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122922</xdr:colOff>
      <xdr:row>93</xdr:row>
      <xdr:rowOff>120650</xdr:rowOff>
    </xdr:from>
    <xdr:ext cx="51615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9" name="TextBox 1478"/>
            <xdr:cNvSpPr txBox="1"/>
          </xdr:nvSpPr>
          <xdr:spPr>
            <a:xfrm>
              <a:off x="4999722" y="15830550"/>
              <a:ext cx="51615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nb-NO" sz="1100" b="0" i="1">
                      <a:latin typeface="Cambria Math"/>
                    </a:rPr>
                    <m:t>(</m:t>
                  </m:r>
                  <m:r>
                    <a:rPr lang="nb-NO" sz="1100" b="0" i="1">
                      <a:latin typeface="Cambria Math"/>
                    </a:rPr>
                    <m:t>𝐷</m:t>
                  </m:r>
                </m:oMath>
              </a14:m>
              <a:r>
                <a:rPr lang="nb-NO" sz="1100"/>
                <a:t>-R)</a:t>
              </a:r>
            </a:p>
          </xdr:txBody>
        </xdr:sp>
      </mc:Choice>
      <mc:Fallback xmlns="">
        <xdr:sp macro="" textlink="">
          <xdr:nvSpPr>
            <xdr:cNvPr id="1479" name="TextBox 1478"/>
            <xdr:cNvSpPr txBox="1"/>
          </xdr:nvSpPr>
          <xdr:spPr>
            <a:xfrm>
              <a:off x="4999722" y="15830550"/>
              <a:ext cx="51615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nb-NO" sz="1100" b="0" i="0">
                  <a:latin typeface="Cambria Math"/>
                </a:rPr>
                <a:t>(𝐷</a:t>
              </a:r>
              <a:r>
                <a:rPr lang="nb-NO" sz="1100"/>
                <a:t>-R)</a:t>
              </a:r>
            </a:p>
          </xdr:txBody>
        </xdr:sp>
      </mc:Fallback>
    </mc:AlternateContent>
    <xdr:clientData/>
  </xdr:oneCellAnchor>
  <xdr:twoCellAnchor>
    <xdr:from>
      <xdr:col>6</xdr:col>
      <xdr:colOff>447675</xdr:colOff>
      <xdr:row>83</xdr:row>
      <xdr:rowOff>0</xdr:rowOff>
    </xdr:from>
    <xdr:to>
      <xdr:col>8</xdr:col>
      <xdr:colOff>314325</xdr:colOff>
      <xdr:row>93</xdr:row>
      <xdr:rowOff>28575</xdr:rowOff>
    </xdr:to>
    <xdr:sp macro="" textlink="">
      <xdr:nvSpPr>
        <xdr:cNvPr id="33298" name="Freeform 1479"/>
        <xdr:cNvSpPr>
          <a:spLocks/>
        </xdr:cNvSpPr>
      </xdr:nvSpPr>
      <xdr:spPr bwMode="auto">
        <a:xfrm>
          <a:off x="4105275" y="13782675"/>
          <a:ext cx="1085850" cy="1647825"/>
        </a:xfrm>
        <a:custGeom>
          <a:avLst/>
          <a:gdLst>
            <a:gd name="T0" fmla="*/ 0 w 419100"/>
            <a:gd name="T1" fmla="*/ 1678962 h 1600200"/>
            <a:gd name="T2" fmla="*/ 527972 w 419100"/>
            <a:gd name="T3" fmla="*/ 1159283 h 1600200"/>
            <a:gd name="T4" fmla="*/ 956950 w 419100"/>
            <a:gd name="T5" fmla="*/ 533004 h 1600200"/>
            <a:gd name="T6" fmla="*/ 1088943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1481" name="TextBox 1480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82" name="TextBox 1481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3301" name="Straight Arrow Connector 1482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3302" name="Straight Arrow Connector 1483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82</xdr:row>
      <xdr:rowOff>123825</xdr:rowOff>
    </xdr:from>
    <xdr:to>
      <xdr:col>8</xdr:col>
      <xdr:colOff>314325</xdr:colOff>
      <xdr:row>92</xdr:row>
      <xdr:rowOff>142875</xdr:rowOff>
    </xdr:to>
    <xdr:sp macro="" textlink="">
      <xdr:nvSpPr>
        <xdr:cNvPr id="33303" name="Freeform 1484"/>
        <xdr:cNvSpPr>
          <a:spLocks/>
        </xdr:cNvSpPr>
      </xdr:nvSpPr>
      <xdr:spPr bwMode="auto">
        <a:xfrm>
          <a:off x="3952875" y="13716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8" name="TextBox 1487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88" name="TextBox 1487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9" name="TextBox 1488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89" name="TextBox 1488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93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0" name="TextBox 1489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90" name="TextBox 1489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1491" name="TextBox 1490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1492" name="TextBox 1491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3309" name="Straight Arrow Connector 1492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3310" name="Straight Arrow Connector 1493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82</xdr:row>
      <xdr:rowOff>123825</xdr:rowOff>
    </xdr:from>
    <xdr:to>
      <xdr:col>8</xdr:col>
      <xdr:colOff>314325</xdr:colOff>
      <xdr:row>92</xdr:row>
      <xdr:rowOff>142875</xdr:rowOff>
    </xdr:to>
    <xdr:sp macro="" textlink="">
      <xdr:nvSpPr>
        <xdr:cNvPr id="33311" name="Freeform 1494"/>
        <xdr:cNvSpPr>
          <a:spLocks/>
        </xdr:cNvSpPr>
      </xdr:nvSpPr>
      <xdr:spPr bwMode="auto">
        <a:xfrm>
          <a:off x="3952875" y="13716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8" name="TextBox 1497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98" name="TextBox 1497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9" name="TextBox 1498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499" name="TextBox 1498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200025</xdr:colOff>
      <xdr:row>91</xdr:row>
      <xdr:rowOff>28575</xdr:rowOff>
    </xdr:from>
    <xdr:to>
      <xdr:col>7</xdr:col>
      <xdr:colOff>219075</xdr:colOff>
      <xdr:row>93</xdr:row>
      <xdr:rowOff>161925</xdr:rowOff>
    </xdr:to>
    <xdr:cxnSp macro="">
      <xdr:nvCxnSpPr>
        <xdr:cNvPr id="33314" name="Straight Arrow Connector 1500"/>
        <xdr:cNvCxnSpPr>
          <a:cxnSpLocks noChangeShapeType="1"/>
        </xdr:cNvCxnSpPr>
      </xdr:nvCxnSpPr>
      <xdr:spPr bwMode="auto">
        <a:xfrm flipV="1">
          <a:off x="4467225" y="15106650"/>
          <a:ext cx="19050" cy="457200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228600</xdr:colOff>
      <xdr:row>91</xdr:row>
      <xdr:rowOff>9525</xdr:rowOff>
    </xdr:from>
    <xdr:to>
      <xdr:col>7</xdr:col>
      <xdr:colOff>209550</xdr:colOff>
      <xdr:row>91</xdr:row>
      <xdr:rowOff>28575</xdr:rowOff>
    </xdr:to>
    <xdr:cxnSp macro="">
      <xdr:nvCxnSpPr>
        <xdr:cNvPr id="33315" name="Straight Connector 1501"/>
        <xdr:cNvCxnSpPr>
          <a:cxnSpLocks noChangeShapeType="1"/>
        </xdr:cNvCxnSpPr>
      </xdr:nvCxnSpPr>
      <xdr:spPr bwMode="auto">
        <a:xfrm flipH="1" flipV="1">
          <a:off x="3886200" y="15087600"/>
          <a:ext cx="5905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266700</xdr:colOff>
      <xdr:row>90</xdr:row>
      <xdr:rowOff>12700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3" name="TextBox 1502"/>
            <xdr:cNvSpPr txBox="1"/>
          </xdr:nvSpPr>
          <xdr:spPr>
            <a:xfrm>
              <a:off x="3314700" y="152273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1503" name="TextBox 1502"/>
            <xdr:cNvSpPr txBox="1"/>
          </xdr:nvSpPr>
          <xdr:spPr>
            <a:xfrm>
              <a:off x="3314700" y="152273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^∗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twoCellAnchor>
    <xdr:from>
      <xdr:col>12</xdr:col>
      <xdr:colOff>276225</xdr:colOff>
      <xdr:row>83</xdr:row>
      <xdr:rowOff>28575</xdr:rowOff>
    </xdr:from>
    <xdr:to>
      <xdr:col>14</xdr:col>
      <xdr:colOff>381000</xdr:colOff>
      <xdr:row>91</xdr:row>
      <xdr:rowOff>19050</xdr:rowOff>
    </xdr:to>
    <xdr:sp macro="" textlink="">
      <xdr:nvSpPr>
        <xdr:cNvPr id="33317" name="Freeform 1503"/>
        <xdr:cNvSpPr>
          <a:spLocks/>
        </xdr:cNvSpPr>
      </xdr:nvSpPr>
      <xdr:spPr bwMode="auto">
        <a:xfrm>
          <a:off x="6943725" y="13811250"/>
          <a:ext cx="1323975" cy="1285875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600075</xdr:colOff>
      <xdr:row>99</xdr:row>
      <xdr:rowOff>76200</xdr:rowOff>
    </xdr:from>
    <xdr:to>
      <xdr:col>9</xdr:col>
      <xdr:colOff>142875</xdr:colOff>
      <xdr:row>109</xdr:row>
      <xdr:rowOff>95250</xdr:rowOff>
    </xdr:to>
    <xdr:sp macro="" textlink="">
      <xdr:nvSpPr>
        <xdr:cNvPr id="33318" name="Freeform 1505"/>
        <xdr:cNvSpPr>
          <a:spLocks/>
        </xdr:cNvSpPr>
      </xdr:nvSpPr>
      <xdr:spPr bwMode="auto">
        <a:xfrm>
          <a:off x="4257675" y="16468725"/>
          <a:ext cx="1371600" cy="1638300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487870 h 2213037"/>
            <a:gd name="T4" fmla="*/ 218783 w 2070100"/>
            <a:gd name="T5" fmla="*/ 956608 h 2213037"/>
            <a:gd name="T6" fmla="*/ 488054 w 2070100"/>
            <a:gd name="T7" fmla="*/ 1320120 h 2213037"/>
            <a:gd name="T8" fmla="*/ 883546 w 2070100"/>
            <a:gd name="T9" fmla="*/ 1540140 h 2213037"/>
            <a:gd name="T10" fmla="*/ 1236964 w 2070100"/>
            <a:gd name="T11" fmla="*/ 1654933 h 2213037"/>
            <a:gd name="T12" fmla="*/ 1371600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07" name="TextBox 150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08" name="TextBox 1507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09" name="TextBox 1508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10" name="TextBox 1509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11" name="TextBox 151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12" name="TextBox 1511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13" name="TextBox 1512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14" name="TextBox 151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15" name="TextBox 1514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16" name="TextBox 1515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17" name="TextBox 1516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18" name="TextBox 151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19" name="TextBox 1518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20" name="TextBox 1519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21" name="TextBox 152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22" name="TextBox 1521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23" name="TextBox 1522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24" name="TextBox 1523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25" name="TextBox 152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26" name="TextBox 1525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27" name="TextBox 1526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28" name="TextBox 152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29" name="TextBox 152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30" name="TextBox 1529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31" name="TextBox 1530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32" name="TextBox 1531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33" name="TextBox 153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34" name="TextBox 1533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35" name="TextBox 1534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36" name="TextBox 153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37" name="TextBox 1536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38" name="TextBox 1537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39" name="TextBox 1538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40" name="TextBox 153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41" name="TextBox 1540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42" name="TextBox 1541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43" name="TextBox 154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44" name="TextBox 1543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45" name="TextBox 1544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46" name="TextBox 1545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47" name="TextBox 154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48" name="TextBox 1547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49" name="TextBox 1548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50" name="TextBox 154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51" name="TextBox 155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52" name="TextBox 1551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53" name="TextBox 1552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54" name="TextBox 1553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55" name="TextBox 155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56" name="TextBox 1555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57" name="TextBox 1556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58" name="TextBox 155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59" name="TextBox 1558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60" name="TextBox 1559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61" name="TextBox 1560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62" name="TextBox 156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63" name="TextBox 1562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64" name="TextBox 1563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65" name="TextBox 156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66" name="TextBox 1565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67" name="TextBox 1566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68" name="TextBox 1567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69" name="TextBox 156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70" name="TextBox 1569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71" name="TextBox 1570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72" name="TextBox 157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73" name="TextBox 157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74" name="TextBox 1573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75" name="TextBox 1574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76" name="TextBox 1575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77" name="TextBox 157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78" name="TextBox 1577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79" name="TextBox 1578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80" name="TextBox 157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81" name="TextBox 1580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82" name="TextBox 1581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83" name="TextBox 1582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84" name="TextBox 158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85" name="TextBox 1584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86" name="TextBox 1585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87" name="TextBox 158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88" name="TextBox 1587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89" name="TextBox 1588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90" name="TextBox 1589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91" name="TextBox 159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92" name="TextBox 1591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93" name="TextBox 1592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94" name="TextBox 159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595" name="TextBox 1594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596" name="TextBox 1595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597" name="TextBox 1596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598" name="TextBox 159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599" name="TextBox 1598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00" name="TextBox 1599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01" name="TextBox 160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02" name="TextBox 160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603" name="TextBox 1602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604" name="TextBox 1603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605" name="TextBox 1604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06" name="TextBox 160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07" name="TextBox 1606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08" name="TextBox 1607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09" name="TextBox 160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610" name="TextBox 1609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611" name="TextBox 1610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612" name="TextBox 1611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13" name="TextBox 161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14" name="TextBox 1613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15" name="TextBox 1614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16" name="TextBox 161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617" name="TextBox 1616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618" name="TextBox 1617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619" name="TextBox 1618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20" name="TextBox 161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21" name="TextBox 1620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22" name="TextBox 1621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23" name="TextBox 162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24" name="TextBox 162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625" name="TextBox 1624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626" name="TextBox 1625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627" name="TextBox 1626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28" name="TextBox 162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29" name="TextBox 1628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30" name="TextBox 1629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31" name="TextBox 163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632" name="TextBox 1631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134</xdr:row>
      <xdr:rowOff>101600</xdr:rowOff>
    </xdr:from>
    <xdr:ext cx="184731" cy="264560"/>
    <xdr:sp macro="" textlink="">
      <xdr:nvSpPr>
        <xdr:cNvPr id="1633" name="TextBox 1632"/>
        <xdr:cNvSpPr txBox="1"/>
      </xdr:nvSpPr>
      <xdr:spPr>
        <a:xfrm>
          <a:off x="36576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634" name="TextBox 1633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35" name="TextBox 163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36" name="TextBox 1635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37" name="TextBox 1636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638" name="TextBox 1637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39" name="TextBox 163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134</xdr:row>
      <xdr:rowOff>0</xdr:rowOff>
    </xdr:from>
    <xdr:ext cx="184731" cy="264560"/>
    <xdr:sp macro="" textlink="">
      <xdr:nvSpPr>
        <xdr:cNvPr id="1640" name="TextBox 1639"/>
        <xdr:cNvSpPr txBox="1"/>
      </xdr:nvSpPr>
      <xdr:spPr>
        <a:xfrm>
          <a:off x="3644900" y="1605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25400</xdr:colOff>
      <xdr:row>134</xdr:row>
      <xdr:rowOff>101600</xdr:rowOff>
    </xdr:from>
    <xdr:ext cx="184731" cy="264560"/>
    <xdr:sp macro="" textlink="">
      <xdr:nvSpPr>
        <xdr:cNvPr id="1641" name="TextBox 1640"/>
        <xdr:cNvSpPr txBox="1"/>
      </xdr:nvSpPr>
      <xdr:spPr>
        <a:xfrm>
          <a:off x="3683000" y="1615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454" name="Straight Arrow Connector 1641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455" name="Straight Arrow Connector 1642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141</xdr:row>
      <xdr:rowOff>130175</xdr:rowOff>
    </xdr:from>
    <xdr:to>
      <xdr:col>7</xdr:col>
      <xdr:colOff>57150</xdr:colOff>
      <xdr:row>143</xdr:row>
      <xdr:rowOff>73025</xdr:rowOff>
    </xdr:to>
    <xdr:sp macro="" textlink="">
      <xdr:nvSpPr>
        <xdr:cNvPr id="1644" name="TextBox 1643"/>
        <xdr:cNvSpPr txBox="1"/>
      </xdr:nvSpPr>
      <xdr:spPr>
        <a:xfrm>
          <a:off x="4267200" y="173513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142</xdr:row>
      <xdr:rowOff>66675</xdr:rowOff>
    </xdr:from>
    <xdr:ext cx="247650" cy="264560"/>
    <xdr:sp macro="" textlink="">
      <xdr:nvSpPr>
        <xdr:cNvPr id="1645" name="TextBox 1644"/>
        <xdr:cNvSpPr txBox="1"/>
      </xdr:nvSpPr>
      <xdr:spPr>
        <a:xfrm>
          <a:off x="3657600" y="174529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12</xdr:col>
      <xdr:colOff>0</xdr:colOff>
      <xdr:row>123</xdr:row>
      <xdr:rowOff>130175</xdr:rowOff>
    </xdr:from>
    <xdr:to>
      <xdr:col>12</xdr:col>
      <xdr:colOff>57150</xdr:colOff>
      <xdr:row>125</xdr:row>
      <xdr:rowOff>0</xdr:rowOff>
    </xdr:to>
    <xdr:sp macro="" textlink="">
      <xdr:nvSpPr>
        <xdr:cNvPr id="1646" name="TextBox 1645"/>
        <xdr:cNvSpPr txBox="1"/>
      </xdr:nvSpPr>
      <xdr:spPr>
        <a:xfrm>
          <a:off x="6680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124</xdr:row>
      <xdr:rowOff>66675</xdr:rowOff>
    </xdr:from>
    <xdr:ext cx="247650" cy="264560"/>
    <xdr:sp macro="" textlink="">
      <xdr:nvSpPr>
        <xdr:cNvPr id="1647" name="TextBox 1646"/>
        <xdr:cNvSpPr txBox="1"/>
      </xdr:nvSpPr>
      <xdr:spPr>
        <a:xfrm>
          <a:off x="6070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131</xdr:row>
      <xdr:rowOff>152400</xdr:rowOff>
    </xdr:from>
    <xdr:to>
      <xdr:col>14</xdr:col>
      <xdr:colOff>533400</xdr:colOff>
      <xdr:row>131</xdr:row>
      <xdr:rowOff>161925</xdr:rowOff>
    </xdr:to>
    <xdr:cxnSp macro="">
      <xdr:nvCxnSpPr>
        <xdr:cNvPr id="33460" name="Straight Arrow Connector 1647"/>
        <xdr:cNvCxnSpPr>
          <a:cxnSpLocks noChangeShapeType="1"/>
        </xdr:cNvCxnSpPr>
      </xdr:nvCxnSpPr>
      <xdr:spPr bwMode="auto">
        <a:xfrm>
          <a:off x="6315075" y="218408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140</xdr:row>
      <xdr:rowOff>130175</xdr:rowOff>
    </xdr:from>
    <xdr:to>
      <xdr:col>7</xdr:col>
      <xdr:colOff>57150</xdr:colOff>
      <xdr:row>142</xdr:row>
      <xdr:rowOff>0</xdr:rowOff>
    </xdr:to>
    <xdr:sp macro="" textlink="">
      <xdr:nvSpPr>
        <xdr:cNvPr id="1649" name="TextBox 1648"/>
        <xdr:cNvSpPr txBox="1"/>
      </xdr:nvSpPr>
      <xdr:spPr>
        <a:xfrm>
          <a:off x="4267200" y="17186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50" name="TextBox 1649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140</xdr:row>
      <xdr:rowOff>130175</xdr:rowOff>
    </xdr:from>
    <xdr:to>
      <xdr:col>7</xdr:col>
      <xdr:colOff>57150</xdr:colOff>
      <xdr:row>142</xdr:row>
      <xdr:rowOff>0</xdr:rowOff>
    </xdr:to>
    <xdr:sp macro="" textlink="">
      <xdr:nvSpPr>
        <xdr:cNvPr id="1651" name="TextBox 1650"/>
        <xdr:cNvSpPr txBox="1"/>
      </xdr:nvSpPr>
      <xdr:spPr>
        <a:xfrm>
          <a:off x="4267200" y="17186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141</xdr:row>
      <xdr:rowOff>66675</xdr:rowOff>
    </xdr:from>
    <xdr:ext cx="247650" cy="264560"/>
    <xdr:sp macro="" textlink="">
      <xdr:nvSpPr>
        <xdr:cNvPr id="1652" name="TextBox 1651"/>
        <xdr:cNvSpPr txBox="1"/>
      </xdr:nvSpPr>
      <xdr:spPr>
        <a:xfrm>
          <a:off x="3657600" y="17287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276225</xdr:colOff>
      <xdr:row>148</xdr:row>
      <xdr:rowOff>142875</xdr:rowOff>
    </xdr:from>
    <xdr:to>
      <xdr:col>9</xdr:col>
      <xdr:colOff>295275</xdr:colOff>
      <xdr:row>148</xdr:row>
      <xdr:rowOff>152400</xdr:rowOff>
    </xdr:to>
    <xdr:cxnSp macro="">
      <xdr:nvCxnSpPr>
        <xdr:cNvPr id="33465" name="Straight Arrow Connector 1652"/>
        <xdr:cNvCxnSpPr>
          <a:cxnSpLocks noChangeShapeType="1"/>
        </xdr:cNvCxnSpPr>
      </xdr:nvCxnSpPr>
      <xdr:spPr bwMode="auto">
        <a:xfrm flipV="1">
          <a:off x="3933825" y="24603075"/>
          <a:ext cx="1847850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247650</xdr:colOff>
      <xdr:row>141</xdr:row>
      <xdr:rowOff>142875</xdr:rowOff>
    </xdr:from>
    <xdr:to>
      <xdr:col>6</xdr:col>
      <xdr:colOff>523875</xdr:colOff>
      <xdr:row>141</xdr:row>
      <xdr:rowOff>152400</xdr:rowOff>
    </xdr:to>
    <xdr:cxnSp macro="">
      <xdr:nvCxnSpPr>
        <xdr:cNvPr id="33466" name="Straight Connector 1653"/>
        <xdr:cNvCxnSpPr>
          <a:cxnSpLocks noChangeShapeType="1"/>
        </xdr:cNvCxnSpPr>
      </xdr:nvCxnSpPr>
      <xdr:spPr bwMode="auto">
        <a:xfrm flipH="1" flipV="1">
          <a:off x="3905250" y="23469600"/>
          <a:ext cx="276225" cy="95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295275</xdr:colOff>
      <xdr:row>126</xdr:row>
      <xdr:rowOff>123825</xdr:rowOff>
    </xdr:from>
    <xdr:to>
      <xdr:col>12</xdr:col>
      <xdr:colOff>333375</xdr:colOff>
      <xdr:row>126</xdr:row>
      <xdr:rowOff>142875</xdr:rowOff>
    </xdr:to>
    <xdr:cxnSp macro="">
      <xdr:nvCxnSpPr>
        <xdr:cNvPr id="33467" name="Straight Connector 1654"/>
        <xdr:cNvCxnSpPr>
          <a:cxnSpLocks noChangeShapeType="1"/>
        </xdr:cNvCxnSpPr>
      </xdr:nvCxnSpPr>
      <xdr:spPr bwMode="auto">
        <a:xfrm flipH="1" flipV="1">
          <a:off x="6353175" y="21002625"/>
          <a:ext cx="647700" cy="19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12</xdr:col>
      <xdr:colOff>314325</xdr:colOff>
      <xdr:row>126</xdr:row>
      <xdr:rowOff>142875</xdr:rowOff>
    </xdr:from>
    <xdr:to>
      <xdr:col>12</xdr:col>
      <xdr:colOff>342900</xdr:colOff>
      <xdr:row>131</xdr:row>
      <xdr:rowOff>152400</xdr:rowOff>
    </xdr:to>
    <xdr:cxnSp macro="">
      <xdr:nvCxnSpPr>
        <xdr:cNvPr id="33468" name="Straight Connector 1655"/>
        <xdr:cNvCxnSpPr>
          <a:cxnSpLocks noChangeShapeType="1"/>
        </xdr:cNvCxnSpPr>
      </xdr:nvCxnSpPr>
      <xdr:spPr bwMode="auto">
        <a:xfrm flipH="1">
          <a:off x="6981825" y="21021675"/>
          <a:ext cx="28575" cy="8191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238125</xdr:colOff>
      <xdr:row>119</xdr:row>
      <xdr:rowOff>76200</xdr:rowOff>
    </xdr:from>
    <xdr:to>
      <xdr:col>11</xdr:col>
      <xdr:colOff>266700</xdr:colOff>
      <xdr:row>132</xdr:row>
      <xdr:rowOff>0</xdr:rowOff>
    </xdr:to>
    <xdr:cxnSp macro="">
      <xdr:nvCxnSpPr>
        <xdr:cNvPr id="33469" name="Straight Arrow Connector 1656"/>
        <xdr:cNvCxnSpPr>
          <a:cxnSpLocks noChangeShapeType="1"/>
        </xdr:cNvCxnSpPr>
      </xdr:nvCxnSpPr>
      <xdr:spPr bwMode="auto">
        <a:xfrm flipH="1" flipV="1">
          <a:off x="6296025" y="19792950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238125</xdr:colOff>
      <xdr:row>136</xdr:row>
      <xdr:rowOff>76200</xdr:rowOff>
    </xdr:from>
    <xdr:to>
      <xdr:col>6</xdr:col>
      <xdr:colOff>266700</xdr:colOff>
      <xdr:row>149</xdr:row>
      <xdr:rowOff>0</xdr:rowOff>
    </xdr:to>
    <xdr:cxnSp macro="">
      <xdr:nvCxnSpPr>
        <xdr:cNvPr id="33470" name="Straight Arrow Connector 1657"/>
        <xdr:cNvCxnSpPr>
          <a:cxnSpLocks noChangeShapeType="1"/>
        </xdr:cNvCxnSpPr>
      </xdr:nvCxnSpPr>
      <xdr:spPr bwMode="auto">
        <a:xfrm flipH="1" flipV="1">
          <a:off x="3895725" y="22593300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533400</xdr:colOff>
      <xdr:row>141</xdr:row>
      <xdr:rowOff>114300</xdr:rowOff>
    </xdr:from>
    <xdr:to>
      <xdr:col>6</xdr:col>
      <xdr:colOff>542925</xdr:colOff>
      <xdr:row>149</xdr:row>
      <xdr:rowOff>76200</xdr:rowOff>
    </xdr:to>
    <xdr:cxnSp macro="">
      <xdr:nvCxnSpPr>
        <xdr:cNvPr id="33471" name="Straight Connector 1658"/>
        <xdr:cNvCxnSpPr>
          <a:cxnSpLocks noChangeShapeType="1"/>
        </xdr:cNvCxnSpPr>
      </xdr:nvCxnSpPr>
      <xdr:spPr bwMode="auto">
        <a:xfrm>
          <a:off x="4191000" y="23441025"/>
          <a:ext cx="9525" cy="125730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9</xdr:col>
      <xdr:colOff>368300</xdr:colOff>
      <xdr:row>118</xdr:row>
      <xdr:rowOff>38100</xdr:rowOff>
    </xdr:from>
    <xdr:ext cx="914400" cy="474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0" name="TextBox 1659"/>
            <xdr:cNvSpPr txBox="1"/>
          </xdr:nvSpPr>
          <xdr:spPr>
            <a:xfrm>
              <a:off x="5854700" y="134112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lang="nb-NO" sz="1100" b="0"/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1660" name="TextBox 1659"/>
            <xdr:cNvSpPr txBox="1"/>
          </xdr:nvSpPr>
          <xdr:spPr>
            <a:xfrm>
              <a:off x="5854700" y="13411200"/>
              <a:ext cx="914400" cy="474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</a:t>
              </a:r>
              <a:endParaRPr lang="nb-NO" sz="1100" b="0"/>
            </a:p>
            <a:p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165100</xdr:colOff>
      <xdr:row>131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1" name="TextBox 1660"/>
            <xdr:cNvSpPr txBox="1"/>
          </xdr:nvSpPr>
          <xdr:spPr>
            <a:xfrm>
              <a:off x="8064500" y="15557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61" name="TextBox 1660"/>
            <xdr:cNvSpPr txBox="1"/>
          </xdr:nvSpPr>
          <xdr:spPr>
            <a:xfrm>
              <a:off x="8064500" y="15557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495300</xdr:colOff>
      <xdr:row>131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2" name="TextBox 1661"/>
            <xdr:cNvSpPr txBox="1"/>
          </xdr:nvSpPr>
          <xdr:spPr>
            <a:xfrm>
              <a:off x="5372100" y="15544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62" name="TextBox 1661"/>
            <xdr:cNvSpPr txBox="1"/>
          </xdr:nvSpPr>
          <xdr:spPr>
            <a:xfrm>
              <a:off x="5372100" y="15544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3" name="TextBox 1662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63" name="TextBox 1662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12</xdr:col>
      <xdr:colOff>304800</xdr:colOff>
      <xdr:row>131</xdr:row>
      <xdr:rowOff>114300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4" name="TextBox 1663"/>
            <xdr:cNvSpPr txBox="1"/>
          </xdr:nvSpPr>
          <xdr:spPr>
            <a:xfrm>
              <a:off x="6985000" y="156591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𝑛𝑏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64" name="TextBox 1663"/>
            <xdr:cNvSpPr txBox="1"/>
          </xdr:nvSpPr>
          <xdr:spPr>
            <a:xfrm>
              <a:off x="6985000" y="156591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𝑦^𝑛𝑏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9</xdr:col>
      <xdr:colOff>304800</xdr:colOff>
      <xdr:row>125</xdr:row>
      <xdr:rowOff>139700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5" name="TextBox 1664"/>
            <xdr:cNvSpPr txBox="1"/>
          </xdr:nvSpPr>
          <xdr:spPr>
            <a:xfrm>
              <a:off x="5791200" y="146939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65" name="TextBox 1664"/>
            <xdr:cNvSpPr txBox="1"/>
          </xdr:nvSpPr>
          <xdr:spPr>
            <a:xfrm>
              <a:off x="5791200" y="146939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135</xdr:row>
      <xdr:rowOff>50800</xdr:rowOff>
    </xdr:from>
    <xdr:ext cx="914400" cy="264560"/>
    <xdr:sp macro="" textlink="">
      <xdr:nvSpPr>
        <xdr:cNvPr id="1668" name="TextBox 1667"/>
        <xdr:cNvSpPr txBox="1"/>
      </xdr:nvSpPr>
      <xdr:spPr>
        <a:xfrm>
          <a:off x="3784600" y="16281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i</a:t>
          </a:r>
        </a:p>
      </xdr:txBody>
    </xdr:sp>
    <xdr:clientData/>
  </xdr:oneCellAnchor>
  <xdr:oneCellAnchor>
    <xdr:from>
      <xdr:col>8</xdr:col>
      <xdr:colOff>520700</xdr:colOff>
      <xdr:row>147</xdr:row>
      <xdr:rowOff>88900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9" name="TextBox 1668"/>
            <xdr:cNvSpPr txBox="1"/>
          </xdr:nvSpPr>
          <xdr:spPr>
            <a:xfrm>
              <a:off x="5397500" y="183007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nb-NO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num>
                      <m:den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69" name="TextBox 1668"/>
            <xdr:cNvSpPr txBox="1"/>
          </xdr:nvSpPr>
          <xdr:spPr>
            <a:xfrm>
              <a:off x="5397500" y="183007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𝑀/𝑃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330200</xdr:colOff>
      <xdr:row>141</xdr:row>
      <xdr:rowOff>12700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0" name="TextBox 1669"/>
            <xdr:cNvSpPr txBox="1"/>
          </xdr:nvSpPr>
          <xdr:spPr>
            <a:xfrm>
              <a:off x="3378200" y="172339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70" name="TextBox 1669"/>
            <xdr:cNvSpPr txBox="1"/>
          </xdr:nvSpPr>
          <xdr:spPr>
            <a:xfrm>
              <a:off x="3378200" y="172339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88900</xdr:colOff>
      <xdr:row>148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1" name="TextBox 1670"/>
            <xdr:cNvSpPr txBox="1"/>
          </xdr:nvSpPr>
          <xdr:spPr>
            <a:xfrm>
              <a:off x="3746500" y="2473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  <m:r>
                      <a:rPr lang="nb-NO" sz="1100" b="0" i="1">
                        <a:latin typeface="Cambria Math"/>
                      </a:rPr>
                      <m:t>/</m:t>
                    </m:r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71" name="TextBox 1670"/>
            <xdr:cNvSpPr txBox="1"/>
          </xdr:nvSpPr>
          <xdr:spPr>
            <a:xfrm>
              <a:off x="3746500" y="2473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𝑀^∗/𝑃^∗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508000</xdr:colOff>
      <xdr:row>147</xdr:row>
      <xdr:rowOff>12700</xdr:rowOff>
    </xdr:from>
    <xdr:ext cx="914400" cy="264560"/>
    <xdr:sp macro="" textlink="">
      <xdr:nvSpPr>
        <xdr:cNvPr id="1672" name="TextBox 1671"/>
        <xdr:cNvSpPr txBox="1"/>
      </xdr:nvSpPr>
      <xdr:spPr>
        <a:xfrm>
          <a:off x="5384800" y="24472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D</a:t>
          </a:r>
        </a:p>
      </xdr:txBody>
    </xdr:sp>
    <xdr:clientData/>
  </xdr:oneCellAnchor>
  <xdr:oneCellAnchor>
    <xdr:from>
      <xdr:col>11</xdr:col>
      <xdr:colOff>88900</xdr:colOff>
      <xdr:row>120</xdr:row>
      <xdr:rowOff>76200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4" name="TextBox 1673"/>
            <xdr:cNvSpPr txBox="1"/>
          </xdr:nvSpPr>
          <xdr:spPr>
            <a:xfrm>
              <a:off x="6159500" y="20027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𝐶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74" name="TextBox 1673"/>
            <xdr:cNvSpPr txBox="1"/>
          </xdr:nvSpPr>
          <xdr:spPr>
            <a:xfrm>
              <a:off x="6159500" y="20027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𝐶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13</xdr:col>
      <xdr:colOff>596900</xdr:colOff>
      <xdr:row>128</xdr:row>
      <xdr:rowOff>127000</xdr:rowOff>
    </xdr:from>
    <xdr:ext cx="914400" cy="264560"/>
    <xdr:sp macro="" textlink="">
      <xdr:nvSpPr>
        <xdr:cNvPr id="1675" name="TextBox 1674"/>
        <xdr:cNvSpPr txBox="1"/>
      </xdr:nvSpPr>
      <xdr:spPr>
        <a:xfrm>
          <a:off x="7886700" y="21424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C</a:t>
          </a:r>
        </a:p>
      </xdr:txBody>
    </xdr:sp>
    <xdr:clientData/>
  </xdr:oneCellAnchor>
  <xdr:twoCellAnchor>
    <xdr:from>
      <xdr:col>8</xdr:col>
      <xdr:colOff>304800</xdr:colOff>
      <xdr:row>121</xdr:row>
      <xdr:rowOff>0</xdr:rowOff>
    </xdr:from>
    <xdr:to>
      <xdr:col>8</xdr:col>
      <xdr:colOff>333375</xdr:colOff>
      <xdr:row>132</xdr:row>
      <xdr:rowOff>38100</xdr:rowOff>
    </xdr:to>
    <xdr:cxnSp macro="">
      <xdr:nvCxnSpPr>
        <xdr:cNvPr id="33485" name="Straight Connector 1675"/>
        <xdr:cNvCxnSpPr>
          <a:cxnSpLocks noChangeShapeType="1"/>
        </xdr:cNvCxnSpPr>
      </xdr:nvCxnSpPr>
      <xdr:spPr bwMode="auto">
        <a:xfrm flipH="1">
          <a:off x="5181600" y="20069175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680" name="TextBox 1679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81" name="TextBox 168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488" name="Straight Arrow Connector 1681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489" name="Straight Arrow Connector 1682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490" name="Freeform 1683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5" name="TextBox 1684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85" name="TextBox 1684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688" name="TextBox 1687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689" name="TextBox 168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494" name="Straight Arrow Connector 1689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495" name="Straight Arrow Connector 1690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496" name="Freeform 1691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3" name="TextBox 1692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693" name="TextBox 1692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238125</xdr:colOff>
      <xdr:row>128</xdr:row>
      <xdr:rowOff>85725</xdr:rowOff>
    </xdr:from>
    <xdr:to>
      <xdr:col>7</xdr:col>
      <xdr:colOff>114300</xdr:colOff>
      <xdr:row>128</xdr:row>
      <xdr:rowOff>104775</xdr:rowOff>
    </xdr:to>
    <xdr:cxnSp macro="">
      <xdr:nvCxnSpPr>
        <xdr:cNvPr id="33498" name="Straight Connector 1696"/>
        <xdr:cNvCxnSpPr>
          <a:cxnSpLocks noChangeShapeType="1"/>
        </xdr:cNvCxnSpPr>
      </xdr:nvCxnSpPr>
      <xdr:spPr bwMode="auto">
        <a:xfrm flipH="1" flipV="1">
          <a:off x="3895725" y="21288375"/>
          <a:ext cx="485775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279400</xdr:colOff>
      <xdr:row>127</xdr:row>
      <xdr:rowOff>127000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8" name="TextBox 1697"/>
            <xdr:cNvSpPr txBox="1"/>
          </xdr:nvSpPr>
          <xdr:spPr>
            <a:xfrm>
              <a:off x="3327400" y="215900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1698" name="TextBox 1697"/>
            <xdr:cNvSpPr txBox="1"/>
          </xdr:nvSpPr>
          <xdr:spPr>
            <a:xfrm>
              <a:off x="3327400" y="215900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^∗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twoCellAnchor>
    <xdr:from>
      <xdr:col>12</xdr:col>
      <xdr:colOff>276225</xdr:colOff>
      <xdr:row>121</xdr:row>
      <xdr:rowOff>28575</xdr:rowOff>
    </xdr:from>
    <xdr:to>
      <xdr:col>14</xdr:col>
      <xdr:colOff>381000</xdr:colOff>
      <xdr:row>129</xdr:row>
      <xdr:rowOff>19050</xdr:rowOff>
    </xdr:to>
    <xdr:sp macro="" textlink="">
      <xdr:nvSpPr>
        <xdr:cNvPr id="33500" name="Freeform 1698"/>
        <xdr:cNvSpPr>
          <a:spLocks/>
        </xdr:cNvSpPr>
      </xdr:nvSpPr>
      <xdr:spPr bwMode="auto">
        <a:xfrm>
          <a:off x="6943725" y="20097750"/>
          <a:ext cx="1323975" cy="1285875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600075</xdr:colOff>
      <xdr:row>137</xdr:row>
      <xdr:rowOff>76200</xdr:rowOff>
    </xdr:from>
    <xdr:to>
      <xdr:col>9</xdr:col>
      <xdr:colOff>142875</xdr:colOff>
      <xdr:row>147</xdr:row>
      <xdr:rowOff>95250</xdr:rowOff>
    </xdr:to>
    <xdr:sp macro="" textlink="">
      <xdr:nvSpPr>
        <xdr:cNvPr id="33501" name="Freeform 1699"/>
        <xdr:cNvSpPr>
          <a:spLocks/>
        </xdr:cNvSpPr>
      </xdr:nvSpPr>
      <xdr:spPr bwMode="auto">
        <a:xfrm>
          <a:off x="4257675" y="22755225"/>
          <a:ext cx="1371600" cy="1638300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487870 h 2213037"/>
            <a:gd name="T4" fmla="*/ 218783 w 2070100"/>
            <a:gd name="T5" fmla="*/ 956608 h 2213037"/>
            <a:gd name="T6" fmla="*/ 488054 w 2070100"/>
            <a:gd name="T7" fmla="*/ 1320120 h 2213037"/>
            <a:gd name="T8" fmla="*/ 883546 w 2070100"/>
            <a:gd name="T9" fmla="*/ 1540140 h 2213037"/>
            <a:gd name="T10" fmla="*/ 1236964 w 2070100"/>
            <a:gd name="T11" fmla="*/ 1654933 h 2213037"/>
            <a:gd name="T12" fmla="*/ 1371600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47625</xdr:colOff>
      <xdr:row>120</xdr:row>
      <xdr:rowOff>161925</xdr:rowOff>
    </xdr:from>
    <xdr:to>
      <xdr:col>8</xdr:col>
      <xdr:colOff>76200</xdr:colOff>
      <xdr:row>132</xdr:row>
      <xdr:rowOff>9525</xdr:rowOff>
    </xdr:to>
    <xdr:cxnSp macro="">
      <xdr:nvCxnSpPr>
        <xdr:cNvPr id="33502" name="Straight Connector 1703"/>
        <xdr:cNvCxnSpPr>
          <a:cxnSpLocks noChangeShapeType="1"/>
        </xdr:cNvCxnSpPr>
      </xdr:nvCxnSpPr>
      <xdr:spPr bwMode="auto">
        <a:xfrm flipH="1">
          <a:off x="4924425" y="20040600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sysDash"/>
          <a:round/>
          <a:headEnd/>
          <a:tailEnd/>
        </a:ln>
      </xdr:spPr>
    </xdr:cxn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05" name="TextBox 170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06" name="TextBox 170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07" name="TextBox 170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08" name="TextBox 170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09" name="TextBox 170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0" name="TextBox 170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1" name="TextBox 171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2" name="TextBox 171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3" name="TextBox 171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4" name="TextBox 171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5" name="TextBox 171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6" name="TextBox 171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7" name="TextBox 171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8" name="TextBox 171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19" name="TextBox 171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0" name="TextBox 171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1" name="TextBox 172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2" name="TextBox 172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3" name="TextBox 172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4" name="TextBox 172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5" name="TextBox 172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6" name="TextBox 172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7" name="TextBox 172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8" name="TextBox 172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29" name="TextBox 172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0" name="TextBox 172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1" name="TextBox 173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2" name="TextBox 173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3" name="TextBox 173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4" name="TextBox 173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5" name="TextBox 173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6" name="TextBox 173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7" name="TextBox 173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8" name="TextBox 173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39" name="TextBox 173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0" name="TextBox 173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1" name="TextBox 174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2" name="TextBox 174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3" name="TextBox 174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4" name="TextBox 174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5" name="TextBox 174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746" name="TextBox 1745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47" name="TextBox 174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546" name="Straight Arrow Connector 1747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547" name="Straight Arrow Connector 1748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0" name="TextBox 1749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750" name="TextBox 1749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476250</xdr:colOff>
      <xdr:row>120</xdr:row>
      <xdr:rowOff>152400</xdr:rowOff>
    </xdr:from>
    <xdr:to>
      <xdr:col>8</xdr:col>
      <xdr:colOff>76200</xdr:colOff>
      <xdr:row>130</xdr:row>
      <xdr:rowOff>152400</xdr:rowOff>
    </xdr:to>
    <xdr:sp macro="" textlink="">
      <xdr:nvSpPr>
        <xdr:cNvPr id="33549" name="Freeform 1755"/>
        <xdr:cNvSpPr>
          <a:spLocks/>
        </xdr:cNvSpPr>
      </xdr:nvSpPr>
      <xdr:spPr bwMode="auto">
        <a:xfrm>
          <a:off x="4133850" y="20031075"/>
          <a:ext cx="819150" cy="1647825"/>
        </a:xfrm>
        <a:custGeom>
          <a:avLst/>
          <a:gdLst>
            <a:gd name="T0" fmla="*/ 0 w 419100"/>
            <a:gd name="T1" fmla="*/ 1678962 h 1600200"/>
            <a:gd name="T2" fmla="*/ 396673 w 419100"/>
            <a:gd name="T3" fmla="*/ 1159283 h 1600200"/>
            <a:gd name="T4" fmla="*/ 718971 w 419100"/>
            <a:gd name="T5" fmla="*/ 533004 h 1600200"/>
            <a:gd name="T6" fmla="*/ 818139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757" name="TextBox 1756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58" name="TextBox 175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552" name="Straight Arrow Connector 1758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553" name="Straight Arrow Connector 1759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554" name="Freeform 1760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2" name="TextBox 1761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762" name="TextBox 1761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765" name="TextBox 1764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66" name="TextBox 176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558" name="Straight Arrow Connector 1766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559" name="Straight Arrow Connector 1767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560" name="Freeform 1768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0" name="TextBox 1769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770" name="TextBox 1769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104775</xdr:colOff>
      <xdr:row>128</xdr:row>
      <xdr:rowOff>114300</xdr:rowOff>
    </xdr:from>
    <xdr:to>
      <xdr:col>7</xdr:col>
      <xdr:colOff>114300</xdr:colOff>
      <xdr:row>131</xdr:row>
      <xdr:rowOff>133350</xdr:rowOff>
    </xdr:to>
    <xdr:cxnSp macro="">
      <xdr:nvCxnSpPr>
        <xdr:cNvPr id="33562" name="Straight Arrow Connector 1772"/>
        <xdr:cNvCxnSpPr>
          <a:cxnSpLocks noChangeShapeType="1"/>
        </xdr:cNvCxnSpPr>
      </xdr:nvCxnSpPr>
      <xdr:spPr bwMode="auto">
        <a:xfrm flipV="1">
          <a:off x="4371975" y="21316950"/>
          <a:ext cx="9525" cy="50482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276225</xdr:colOff>
      <xdr:row>128</xdr:row>
      <xdr:rowOff>85725</xdr:rowOff>
    </xdr:from>
    <xdr:to>
      <xdr:col>7</xdr:col>
      <xdr:colOff>104775</xdr:colOff>
      <xdr:row>128</xdr:row>
      <xdr:rowOff>104775</xdr:rowOff>
    </xdr:to>
    <xdr:cxnSp macro="">
      <xdr:nvCxnSpPr>
        <xdr:cNvPr id="33563" name="Straight Connector 1773"/>
        <xdr:cNvCxnSpPr>
          <a:cxnSpLocks noChangeShapeType="1"/>
        </xdr:cNvCxnSpPr>
      </xdr:nvCxnSpPr>
      <xdr:spPr bwMode="auto">
        <a:xfrm flipH="1" flipV="1">
          <a:off x="3933825" y="21288375"/>
          <a:ext cx="4381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76" name="TextBox 177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77" name="TextBox 177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78" name="TextBox 177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79" name="TextBox 177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0" name="TextBox 177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1" name="TextBox 178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2" name="TextBox 178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3" name="TextBox 178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4" name="TextBox 178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5" name="TextBox 178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6" name="TextBox 178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7" name="TextBox 178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8" name="TextBox 178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89" name="TextBox 178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0" name="TextBox 178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1" name="TextBox 179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2" name="TextBox 179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3" name="TextBox 179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4" name="TextBox 179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5" name="TextBox 179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6" name="TextBox 179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7" name="TextBox 179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8" name="TextBox 179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799" name="TextBox 179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0" name="TextBox 179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1" name="TextBox 180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2" name="TextBox 180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3" name="TextBox 180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4" name="TextBox 180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5" name="TextBox 180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6" name="TextBox 180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7" name="TextBox 180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8" name="TextBox 180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09" name="TextBox 180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0" name="TextBox 180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1" name="TextBox 181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2" name="TextBox 181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3" name="TextBox 181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4" name="TextBox 181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5" name="TextBox 181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6" name="TextBox 181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817" name="TextBox 1816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18" name="TextBox 181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607" name="Straight Arrow Connector 1818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608" name="Straight Arrow Connector 1819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1" name="TextBox 1820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821" name="TextBox 1820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447675</xdr:colOff>
      <xdr:row>121</xdr:row>
      <xdr:rowOff>0</xdr:rowOff>
    </xdr:from>
    <xdr:to>
      <xdr:col>8</xdr:col>
      <xdr:colOff>314325</xdr:colOff>
      <xdr:row>131</xdr:row>
      <xdr:rowOff>28575</xdr:rowOff>
    </xdr:to>
    <xdr:sp macro="" textlink="">
      <xdr:nvSpPr>
        <xdr:cNvPr id="33610" name="Freeform 1826"/>
        <xdr:cNvSpPr>
          <a:spLocks/>
        </xdr:cNvSpPr>
      </xdr:nvSpPr>
      <xdr:spPr bwMode="auto">
        <a:xfrm>
          <a:off x="4105275" y="20069175"/>
          <a:ext cx="1085850" cy="1647825"/>
        </a:xfrm>
        <a:custGeom>
          <a:avLst/>
          <a:gdLst>
            <a:gd name="T0" fmla="*/ 0 w 419100"/>
            <a:gd name="T1" fmla="*/ 1678962 h 1600200"/>
            <a:gd name="T2" fmla="*/ 527972 w 419100"/>
            <a:gd name="T3" fmla="*/ 1159283 h 1600200"/>
            <a:gd name="T4" fmla="*/ 956950 w 419100"/>
            <a:gd name="T5" fmla="*/ 533004 h 1600200"/>
            <a:gd name="T6" fmla="*/ 1088943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828" name="TextBox 1827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29" name="TextBox 182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613" name="Straight Arrow Connector 1830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614" name="Freeform 1831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3" name="TextBox 1832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833" name="TextBox 1832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836" name="TextBox 1835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37" name="TextBox 183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618" name="Straight Arrow Connector 1838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619" name="Freeform 1839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1" name="TextBox 1840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841" name="TextBox 1840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131</xdr:row>
      <xdr:rowOff>120651</xdr:rowOff>
    </xdr:from>
    <xdr:ext cx="914400" cy="2857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3924300" y="21913851"/>
              <a:ext cx="914400" cy="285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3924300" y="21913851"/>
              <a:ext cx="914400" cy="285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254000</xdr:colOff>
      <xdr:row>131</xdr:row>
      <xdr:rowOff>101600</xdr:rowOff>
    </xdr:from>
    <xdr:ext cx="914400" cy="285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4521200" y="21894800"/>
              <a:ext cx="914400" cy="285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𝐷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𝐶𝑟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4521200" y="21894800"/>
              <a:ext cx="914400" cy="285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𝐷^𝐶𝑟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57" name="TextBox 185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58" name="TextBox 185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59" name="TextBox 185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0" name="TextBox 185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1" name="TextBox 186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2" name="TextBox 186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3" name="TextBox 186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4" name="TextBox 186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5" name="TextBox 186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6" name="TextBox 186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7" name="TextBox 186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8" name="TextBox 186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69" name="TextBox 186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0" name="TextBox 186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1" name="TextBox 187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2" name="TextBox 187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3" name="TextBox 187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4" name="TextBox 187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5" name="TextBox 187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6" name="TextBox 187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7" name="TextBox 187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8" name="TextBox 187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79" name="TextBox 187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0" name="TextBox 187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1" name="TextBox 188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2" name="TextBox 188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3" name="TextBox 188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4" name="TextBox 188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5" name="TextBox 188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6" name="TextBox 188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7" name="TextBox 188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8" name="TextBox 188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89" name="TextBox 188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0" name="TextBox 188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1" name="TextBox 1890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2" name="TextBox 1891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3" name="TextBox 1892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4" name="TextBox 1893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5" name="TextBox 1894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6" name="TextBox 1895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7" name="TextBox 1896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898" name="TextBox 1897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899" name="TextBox 1898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666" name="Straight Arrow Connector 1899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667" name="Straight Arrow Connector 1900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2" name="TextBox 1901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902" name="TextBox 1901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131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4" name="TextBox 1903"/>
            <xdr:cNvSpPr txBox="1"/>
          </xdr:nvSpPr>
          <xdr:spPr>
            <a:xfrm>
              <a:off x="4178300" y="156464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904" name="TextBox 1903"/>
            <xdr:cNvSpPr txBox="1"/>
          </xdr:nvSpPr>
          <xdr:spPr>
            <a:xfrm>
              <a:off x="4178300" y="156464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447675</xdr:colOff>
      <xdr:row>121</xdr:row>
      <xdr:rowOff>0</xdr:rowOff>
    </xdr:from>
    <xdr:to>
      <xdr:col>8</xdr:col>
      <xdr:colOff>314325</xdr:colOff>
      <xdr:row>131</xdr:row>
      <xdr:rowOff>28575</xdr:rowOff>
    </xdr:to>
    <xdr:sp macro="" textlink="">
      <xdr:nvSpPr>
        <xdr:cNvPr id="33670" name="Freeform 1907"/>
        <xdr:cNvSpPr>
          <a:spLocks/>
        </xdr:cNvSpPr>
      </xdr:nvSpPr>
      <xdr:spPr bwMode="auto">
        <a:xfrm>
          <a:off x="4105275" y="20069175"/>
          <a:ext cx="1085850" cy="1647825"/>
        </a:xfrm>
        <a:custGeom>
          <a:avLst/>
          <a:gdLst>
            <a:gd name="T0" fmla="*/ 0 w 419100"/>
            <a:gd name="T1" fmla="*/ 1678962 h 1600200"/>
            <a:gd name="T2" fmla="*/ 527972 w 419100"/>
            <a:gd name="T3" fmla="*/ 1159283 h 1600200"/>
            <a:gd name="T4" fmla="*/ 956950 w 419100"/>
            <a:gd name="T5" fmla="*/ 533004 h 1600200"/>
            <a:gd name="T6" fmla="*/ 1088943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909" name="TextBox 1908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910" name="TextBox 1909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131</xdr:row>
      <xdr:rowOff>152400</xdr:rowOff>
    </xdr:from>
    <xdr:to>
      <xdr:col>9</xdr:col>
      <xdr:colOff>266700</xdr:colOff>
      <xdr:row>131</xdr:row>
      <xdr:rowOff>152400</xdr:rowOff>
    </xdr:to>
    <xdr:cxnSp macro="">
      <xdr:nvCxnSpPr>
        <xdr:cNvPr id="33673" name="Straight Arrow Connector 1910"/>
        <xdr:cNvCxnSpPr>
          <a:cxnSpLocks noChangeShapeType="1"/>
        </xdr:cNvCxnSpPr>
      </xdr:nvCxnSpPr>
      <xdr:spPr bwMode="auto">
        <a:xfrm>
          <a:off x="3886200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674" name="Straight Arrow Connector 1911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675" name="Freeform 1912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4" name="TextBox 1913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914" name="TextBox 1913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123</xdr:row>
      <xdr:rowOff>130175</xdr:rowOff>
    </xdr:from>
    <xdr:to>
      <xdr:col>7</xdr:col>
      <xdr:colOff>57150</xdr:colOff>
      <xdr:row>125</xdr:row>
      <xdr:rowOff>0</xdr:rowOff>
    </xdr:to>
    <xdr:sp macro="" textlink="">
      <xdr:nvSpPr>
        <xdr:cNvPr id="1917" name="TextBox 1916"/>
        <xdr:cNvSpPr txBox="1"/>
      </xdr:nvSpPr>
      <xdr:spPr>
        <a:xfrm>
          <a:off x="4267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124</xdr:row>
      <xdr:rowOff>66675</xdr:rowOff>
    </xdr:from>
    <xdr:ext cx="247650" cy="264560"/>
    <xdr:sp macro="" textlink="">
      <xdr:nvSpPr>
        <xdr:cNvPr id="1918" name="TextBox 1917"/>
        <xdr:cNvSpPr txBox="1"/>
      </xdr:nvSpPr>
      <xdr:spPr>
        <a:xfrm>
          <a:off x="3657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238125</xdr:colOff>
      <xdr:row>131</xdr:row>
      <xdr:rowOff>152400</xdr:rowOff>
    </xdr:from>
    <xdr:to>
      <xdr:col>9</xdr:col>
      <xdr:colOff>276225</xdr:colOff>
      <xdr:row>131</xdr:row>
      <xdr:rowOff>152400</xdr:rowOff>
    </xdr:to>
    <xdr:cxnSp macro="">
      <xdr:nvCxnSpPr>
        <xdr:cNvPr id="33679" name="Straight Arrow Connector 1918"/>
        <xdr:cNvCxnSpPr>
          <a:cxnSpLocks noChangeShapeType="1"/>
        </xdr:cNvCxnSpPr>
      </xdr:nvCxnSpPr>
      <xdr:spPr bwMode="auto">
        <a:xfrm>
          <a:off x="3895725" y="218408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119</xdr:row>
      <xdr:rowOff>66675</xdr:rowOff>
    </xdr:from>
    <xdr:to>
      <xdr:col>6</xdr:col>
      <xdr:colOff>228600</xdr:colOff>
      <xdr:row>131</xdr:row>
      <xdr:rowOff>152400</xdr:rowOff>
    </xdr:to>
    <xdr:cxnSp macro="">
      <xdr:nvCxnSpPr>
        <xdr:cNvPr id="33680" name="Straight Arrow Connector 1919"/>
        <xdr:cNvCxnSpPr>
          <a:cxnSpLocks noChangeShapeType="1"/>
        </xdr:cNvCxnSpPr>
      </xdr:nvCxnSpPr>
      <xdr:spPr bwMode="auto">
        <a:xfrm flipH="1" flipV="1">
          <a:off x="3857625" y="19783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120</xdr:row>
      <xdr:rowOff>123825</xdr:rowOff>
    </xdr:from>
    <xdr:to>
      <xdr:col>8</xdr:col>
      <xdr:colOff>314325</xdr:colOff>
      <xdr:row>130</xdr:row>
      <xdr:rowOff>142875</xdr:rowOff>
    </xdr:to>
    <xdr:sp macro="" textlink="">
      <xdr:nvSpPr>
        <xdr:cNvPr id="33681" name="Freeform 1920"/>
        <xdr:cNvSpPr>
          <a:spLocks/>
        </xdr:cNvSpPr>
      </xdr:nvSpPr>
      <xdr:spPr bwMode="auto">
        <a:xfrm>
          <a:off x="3952875" y="200025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118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2" name="TextBox 1921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1922" name="TextBox 1921"/>
            <xdr:cNvSpPr txBox="1"/>
          </xdr:nvSpPr>
          <xdr:spPr>
            <a:xfrm>
              <a:off x="3416300" y="13385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200025</xdr:colOff>
      <xdr:row>129</xdr:row>
      <xdr:rowOff>28575</xdr:rowOff>
    </xdr:from>
    <xdr:to>
      <xdr:col>7</xdr:col>
      <xdr:colOff>219075</xdr:colOff>
      <xdr:row>131</xdr:row>
      <xdr:rowOff>161925</xdr:rowOff>
    </xdr:to>
    <xdr:cxnSp macro="">
      <xdr:nvCxnSpPr>
        <xdr:cNvPr id="33683" name="Straight Arrow Connector 1923"/>
        <xdr:cNvCxnSpPr>
          <a:cxnSpLocks noChangeShapeType="1"/>
        </xdr:cNvCxnSpPr>
      </xdr:nvCxnSpPr>
      <xdr:spPr bwMode="auto">
        <a:xfrm flipV="1">
          <a:off x="4467225" y="21393150"/>
          <a:ext cx="19050" cy="457200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228600</xdr:colOff>
      <xdr:row>129</xdr:row>
      <xdr:rowOff>9525</xdr:rowOff>
    </xdr:from>
    <xdr:to>
      <xdr:col>7</xdr:col>
      <xdr:colOff>209550</xdr:colOff>
      <xdr:row>129</xdr:row>
      <xdr:rowOff>28575</xdr:rowOff>
    </xdr:to>
    <xdr:cxnSp macro="">
      <xdr:nvCxnSpPr>
        <xdr:cNvPr id="33684" name="Straight Connector 1924"/>
        <xdr:cNvCxnSpPr>
          <a:cxnSpLocks noChangeShapeType="1"/>
        </xdr:cNvCxnSpPr>
      </xdr:nvCxnSpPr>
      <xdr:spPr bwMode="auto">
        <a:xfrm flipH="1" flipV="1">
          <a:off x="3886200" y="21374100"/>
          <a:ext cx="5905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7</xdr:col>
      <xdr:colOff>231743</xdr:colOff>
      <xdr:row>130</xdr:row>
      <xdr:rowOff>95172</xdr:rowOff>
    </xdr:from>
    <xdr:ext cx="527114" cy="450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 flipV="1">
              <a:off x="4498943" y="21723272"/>
              <a:ext cx="527114" cy="45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+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 flipV="1">
              <a:off x="4498943" y="21723272"/>
              <a:ext cx="527114" cy="45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+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11</xdr:col>
      <xdr:colOff>561975</xdr:colOff>
      <xdr:row>121</xdr:row>
      <xdr:rowOff>85725</xdr:rowOff>
    </xdr:from>
    <xdr:to>
      <xdr:col>14</xdr:col>
      <xdr:colOff>47625</xdr:colOff>
      <xdr:row>129</xdr:row>
      <xdr:rowOff>85725</xdr:rowOff>
    </xdr:to>
    <xdr:sp macro="" textlink="">
      <xdr:nvSpPr>
        <xdr:cNvPr id="33686" name="Freeform 1927"/>
        <xdr:cNvSpPr>
          <a:spLocks/>
        </xdr:cNvSpPr>
      </xdr:nvSpPr>
      <xdr:spPr bwMode="auto">
        <a:xfrm>
          <a:off x="6619875" y="20154900"/>
          <a:ext cx="1314450" cy="1295400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409575</xdr:colOff>
      <xdr:row>137</xdr:row>
      <xdr:rowOff>114300</xdr:rowOff>
    </xdr:from>
    <xdr:to>
      <xdr:col>8</xdr:col>
      <xdr:colOff>561975</xdr:colOff>
      <xdr:row>147</xdr:row>
      <xdr:rowOff>133350</xdr:rowOff>
    </xdr:to>
    <xdr:sp macro="" textlink="">
      <xdr:nvSpPr>
        <xdr:cNvPr id="33687" name="Freeform 1928"/>
        <xdr:cNvSpPr>
          <a:spLocks/>
        </xdr:cNvSpPr>
      </xdr:nvSpPr>
      <xdr:spPr bwMode="auto">
        <a:xfrm>
          <a:off x="4067175" y="22793325"/>
          <a:ext cx="1371600" cy="1638300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487870 h 2213037"/>
            <a:gd name="T4" fmla="*/ 218783 w 2070100"/>
            <a:gd name="T5" fmla="*/ 956608 h 2213037"/>
            <a:gd name="T6" fmla="*/ 488054 w 2070100"/>
            <a:gd name="T7" fmla="*/ 1320120 h 2213037"/>
            <a:gd name="T8" fmla="*/ 883546 w 2070100"/>
            <a:gd name="T9" fmla="*/ 1540140 h 2213037"/>
            <a:gd name="T10" fmla="*/ 1236964 w 2070100"/>
            <a:gd name="T11" fmla="*/ 1654933 h 2213037"/>
            <a:gd name="T12" fmla="*/ 1371600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30" name="TextBox 192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31" name="TextBox 1930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32" name="TextBox 1931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33" name="TextBox 1932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34" name="TextBox 193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35" name="TextBox 193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36" name="TextBox 1935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37" name="TextBox 193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38" name="TextBox 1937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39" name="TextBox 1938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40" name="TextBox 1939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41" name="TextBox 194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42" name="TextBox 1941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43" name="TextBox 1942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44" name="TextBox 194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45" name="TextBox 1944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46" name="TextBox 1945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47" name="TextBox 1946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48" name="TextBox 194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49" name="TextBox 1948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50" name="TextBox 194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51" name="TextBox 195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52" name="TextBox 195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53" name="TextBox 1952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54" name="TextBox 1953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55" name="TextBox 1954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56" name="TextBox 195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57" name="TextBox 195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58" name="TextBox 195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59" name="TextBox 195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60" name="TextBox 1959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61" name="TextBox 1960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62" name="TextBox 1961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63" name="TextBox 196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64" name="TextBox 196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65" name="TextBox 196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66" name="TextBox 196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67" name="TextBox 1966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68" name="TextBox 1967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69" name="TextBox 1968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70" name="TextBox 196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71" name="TextBox 1970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72" name="TextBox 1971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73" name="TextBox 197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74" name="TextBox 197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75" name="TextBox 1974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76" name="TextBox 1975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77" name="TextBox 1976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78" name="TextBox 197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79" name="TextBox 1978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80" name="TextBox 197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81" name="TextBox 198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82" name="TextBox 1981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83" name="TextBox 1982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84" name="TextBox 1983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85" name="TextBox 198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86" name="TextBox 1985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87" name="TextBox 198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88" name="TextBox 198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89" name="TextBox 1988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90" name="TextBox 1989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91" name="TextBox 1990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92" name="TextBox 199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93" name="TextBox 1992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1994" name="TextBox 199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95" name="TextBox 199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1996" name="TextBox 199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1997" name="TextBox 1996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1998" name="TextBox 1997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1999" name="TextBox 1998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00" name="TextBox 199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01" name="TextBox 2000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02" name="TextBox 2001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03" name="TextBox 200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04" name="TextBox 2003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05" name="TextBox 2004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06" name="TextBox 2005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07" name="TextBox 200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08" name="TextBox 200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09" name="TextBox 2008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10" name="TextBox 200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11" name="TextBox 2010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12" name="TextBox 2011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13" name="TextBox 2012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14" name="TextBox 201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15" name="TextBox 201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16" name="TextBox 2015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17" name="TextBox 201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18" name="TextBox 201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19" name="TextBox 2018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20" name="TextBox 2019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21" name="TextBox 2020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22" name="TextBox 202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23" name="TextBox 2022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24" name="TextBox 202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25" name="TextBox 202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26" name="TextBox 2025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27" name="TextBox 2026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28" name="TextBox 2027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29" name="TextBox 202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30" name="TextBox 202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31" name="TextBox 2030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32" name="TextBox 203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33" name="TextBox 2032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34" name="TextBox 2033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35" name="TextBox 2034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36" name="TextBox 203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37" name="TextBox 203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38" name="TextBox 203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39" name="TextBox 203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40" name="TextBox 2039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41" name="TextBox 2040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42" name="TextBox 2041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43" name="TextBox 204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44" name="TextBox 204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45" name="TextBox 204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46" name="TextBox 204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47" name="TextBox 204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48" name="TextBox 2047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49" name="TextBox 2048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50" name="TextBox 2049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51" name="TextBox 205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52" name="TextBox 2051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53" name="TextBox 2052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54" name="TextBox 205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55" name="TextBox 2054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56" name="TextBox 2055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57" name="TextBox 2056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58" name="TextBox 205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59" name="TextBox 2058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60" name="TextBox 205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61" name="TextBox 206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62" name="TextBox 2061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63" name="TextBox 2062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64" name="TextBox 2063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65" name="TextBox 206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66" name="TextBox 2065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67" name="TextBox 206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68" name="TextBox 206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69" name="TextBox 206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70" name="TextBox 2069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71" name="TextBox 2070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72" name="TextBox 2071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73" name="TextBox 207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74" name="TextBox 207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75" name="TextBox 207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76" name="TextBox 207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77" name="TextBox 2076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78" name="TextBox 2077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79" name="TextBox 2078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80" name="TextBox 207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81" name="TextBox 2080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82" name="TextBox 2081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83" name="TextBox 208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84" name="TextBox 2083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85" name="TextBox 2084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86" name="TextBox 2085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87" name="TextBox 208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88" name="TextBox 208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89" name="TextBox 2088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90" name="TextBox 208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91" name="TextBox 209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92" name="TextBox 2091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093" name="TextBox 2092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094" name="TextBox 2093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95" name="TextBox 209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96" name="TextBox 2095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097" name="TextBox 209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098" name="TextBox 209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099" name="TextBox 2098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00" name="TextBox 2099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01" name="TextBox 2100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02" name="TextBox 210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03" name="TextBox 2102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04" name="TextBox 210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05" name="TextBox 210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06" name="TextBox 2105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07" name="TextBox 2106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08" name="TextBox 2107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09" name="TextBox 210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10" name="TextBox 210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11" name="TextBox 2110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12" name="TextBox 211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13" name="TextBox 2112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14" name="TextBox 2113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15" name="TextBox 2114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16" name="TextBox 211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17" name="TextBox 211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18" name="TextBox 211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19" name="TextBox 211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20" name="TextBox 211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21" name="TextBox 2120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22" name="TextBox 2121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23" name="TextBox 2122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24" name="TextBox 212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25" name="TextBox 212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26" name="TextBox 2125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27" name="TextBox 212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28" name="TextBox 2127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29" name="TextBox 2128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30" name="TextBox 2129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31" name="TextBox 213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32" name="TextBox 2131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33" name="TextBox 2132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34" name="TextBox 213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35" name="TextBox 2134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36" name="TextBox 2135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37" name="TextBox 2136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38" name="TextBox 213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39" name="TextBox 2138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40" name="TextBox 213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41" name="TextBox 214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42" name="TextBox 214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43" name="TextBox 2142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44" name="TextBox 2143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45" name="TextBox 2144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46" name="TextBox 214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47" name="TextBox 2146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48" name="TextBox 214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49" name="TextBox 214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50" name="TextBox 2149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172</xdr:row>
      <xdr:rowOff>101600</xdr:rowOff>
    </xdr:from>
    <xdr:ext cx="184731" cy="264560"/>
    <xdr:sp macro="" textlink="">
      <xdr:nvSpPr>
        <xdr:cNvPr id="2151" name="TextBox 2150"/>
        <xdr:cNvSpPr txBox="1"/>
      </xdr:nvSpPr>
      <xdr:spPr>
        <a:xfrm>
          <a:off x="36576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52" name="TextBox 2151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53" name="TextBox 215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54" name="TextBox 2153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55" name="TextBox 2154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156" name="TextBox 2155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57" name="TextBox 215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5</xdr:col>
      <xdr:colOff>596900</xdr:colOff>
      <xdr:row>172</xdr:row>
      <xdr:rowOff>0</xdr:rowOff>
    </xdr:from>
    <xdr:ext cx="184731" cy="264560"/>
    <xdr:sp macro="" textlink="">
      <xdr:nvSpPr>
        <xdr:cNvPr id="2158" name="TextBox 2157"/>
        <xdr:cNvSpPr txBox="1"/>
      </xdr:nvSpPr>
      <xdr:spPr>
        <a:xfrm>
          <a:off x="3644900" y="2230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25400</xdr:colOff>
      <xdr:row>172</xdr:row>
      <xdr:rowOff>101600</xdr:rowOff>
    </xdr:from>
    <xdr:ext cx="184731" cy="264560"/>
    <xdr:sp macro="" textlink="">
      <xdr:nvSpPr>
        <xdr:cNvPr id="2159" name="TextBox 2158"/>
        <xdr:cNvSpPr txBox="1"/>
      </xdr:nvSpPr>
      <xdr:spPr>
        <a:xfrm>
          <a:off x="3683000" y="2240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038" name="Straight Arrow Connector 2159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039" name="Straight Arrow Connector 2160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0</xdr:colOff>
      <xdr:row>179</xdr:row>
      <xdr:rowOff>130175</xdr:rowOff>
    </xdr:from>
    <xdr:to>
      <xdr:col>7</xdr:col>
      <xdr:colOff>57150</xdr:colOff>
      <xdr:row>181</xdr:row>
      <xdr:rowOff>73025</xdr:rowOff>
    </xdr:to>
    <xdr:sp macro="" textlink="">
      <xdr:nvSpPr>
        <xdr:cNvPr id="2162" name="TextBox 2161"/>
        <xdr:cNvSpPr txBox="1"/>
      </xdr:nvSpPr>
      <xdr:spPr>
        <a:xfrm>
          <a:off x="4267200" y="23599775"/>
          <a:ext cx="571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180</xdr:row>
      <xdr:rowOff>66675</xdr:rowOff>
    </xdr:from>
    <xdr:ext cx="247650" cy="264560"/>
    <xdr:sp macro="" textlink="">
      <xdr:nvSpPr>
        <xdr:cNvPr id="2163" name="TextBox 2162"/>
        <xdr:cNvSpPr txBox="1"/>
      </xdr:nvSpPr>
      <xdr:spPr>
        <a:xfrm>
          <a:off x="3657600" y="23701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19</xdr:col>
      <xdr:colOff>0</xdr:colOff>
      <xdr:row>168</xdr:row>
      <xdr:rowOff>66675</xdr:rowOff>
    </xdr:from>
    <xdr:ext cx="247650" cy="264560"/>
    <xdr:sp macro="" textlink="">
      <xdr:nvSpPr>
        <xdr:cNvPr id="2165" name="TextBox 2164"/>
        <xdr:cNvSpPr txBox="1"/>
      </xdr:nvSpPr>
      <xdr:spPr>
        <a:xfrm>
          <a:off x="6070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178</xdr:row>
      <xdr:rowOff>130175</xdr:rowOff>
    </xdr:from>
    <xdr:to>
      <xdr:col>7</xdr:col>
      <xdr:colOff>57150</xdr:colOff>
      <xdr:row>180</xdr:row>
      <xdr:rowOff>0</xdr:rowOff>
    </xdr:to>
    <xdr:sp macro="" textlink="">
      <xdr:nvSpPr>
        <xdr:cNvPr id="2167" name="TextBox 2166"/>
        <xdr:cNvSpPr txBox="1"/>
      </xdr:nvSpPr>
      <xdr:spPr>
        <a:xfrm>
          <a:off x="4267200" y="234346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68" name="TextBox 2167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178</xdr:row>
      <xdr:rowOff>130175</xdr:rowOff>
    </xdr:from>
    <xdr:to>
      <xdr:col>7</xdr:col>
      <xdr:colOff>57150</xdr:colOff>
      <xdr:row>180</xdr:row>
      <xdr:rowOff>0</xdr:rowOff>
    </xdr:to>
    <xdr:sp macro="" textlink="">
      <xdr:nvSpPr>
        <xdr:cNvPr id="2169" name="TextBox 2168"/>
        <xdr:cNvSpPr txBox="1"/>
      </xdr:nvSpPr>
      <xdr:spPr>
        <a:xfrm>
          <a:off x="4267200" y="234346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179</xdr:row>
      <xdr:rowOff>66675</xdr:rowOff>
    </xdr:from>
    <xdr:ext cx="247650" cy="264560"/>
    <xdr:sp macro="" textlink="">
      <xdr:nvSpPr>
        <xdr:cNvPr id="2170" name="TextBox 2169"/>
        <xdr:cNvSpPr txBox="1"/>
      </xdr:nvSpPr>
      <xdr:spPr>
        <a:xfrm>
          <a:off x="3657600" y="235362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276225</xdr:colOff>
      <xdr:row>186</xdr:row>
      <xdr:rowOff>142875</xdr:rowOff>
    </xdr:from>
    <xdr:to>
      <xdr:col>9</xdr:col>
      <xdr:colOff>295275</xdr:colOff>
      <xdr:row>186</xdr:row>
      <xdr:rowOff>152400</xdr:rowOff>
    </xdr:to>
    <xdr:cxnSp macro="">
      <xdr:nvCxnSpPr>
        <xdr:cNvPr id="39047" name="Straight Arrow Connector 2170"/>
        <xdr:cNvCxnSpPr>
          <a:cxnSpLocks noChangeShapeType="1"/>
        </xdr:cNvCxnSpPr>
      </xdr:nvCxnSpPr>
      <xdr:spPr bwMode="auto">
        <a:xfrm flipV="1">
          <a:off x="3933825" y="30889575"/>
          <a:ext cx="1847850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247650</xdr:colOff>
      <xdr:row>179</xdr:row>
      <xdr:rowOff>142875</xdr:rowOff>
    </xdr:from>
    <xdr:to>
      <xdr:col>6</xdr:col>
      <xdr:colOff>523875</xdr:colOff>
      <xdr:row>179</xdr:row>
      <xdr:rowOff>152400</xdr:rowOff>
    </xdr:to>
    <xdr:cxnSp macro="">
      <xdr:nvCxnSpPr>
        <xdr:cNvPr id="39048" name="Straight Connector 2171"/>
        <xdr:cNvCxnSpPr>
          <a:cxnSpLocks noChangeShapeType="1"/>
        </xdr:cNvCxnSpPr>
      </xdr:nvCxnSpPr>
      <xdr:spPr bwMode="auto">
        <a:xfrm flipH="1" flipV="1">
          <a:off x="3905250" y="29756100"/>
          <a:ext cx="276225" cy="95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6</xdr:col>
      <xdr:colOff>238125</xdr:colOff>
      <xdr:row>174</xdr:row>
      <xdr:rowOff>76200</xdr:rowOff>
    </xdr:from>
    <xdr:to>
      <xdr:col>6</xdr:col>
      <xdr:colOff>266700</xdr:colOff>
      <xdr:row>187</xdr:row>
      <xdr:rowOff>0</xdr:rowOff>
    </xdr:to>
    <xdr:cxnSp macro="">
      <xdr:nvCxnSpPr>
        <xdr:cNvPr id="39049" name="Straight Arrow Connector 2175"/>
        <xdr:cNvCxnSpPr>
          <a:cxnSpLocks noChangeShapeType="1"/>
        </xdr:cNvCxnSpPr>
      </xdr:nvCxnSpPr>
      <xdr:spPr bwMode="auto">
        <a:xfrm flipH="1" flipV="1">
          <a:off x="3895725" y="28879800"/>
          <a:ext cx="28575" cy="2028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66675</xdr:colOff>
      <xdr:row>181</xdr:row>
      <xdr:rowOff>133350</xdr:rowOff>
    </xdr:from>
    <xdr:to>
      <xdr:col>7</xdr:col>
      <xdr:colOff>76200</xdr:colOff>
      <xdr:row>187</xdr:row>
      <xdr:rowOff>9525</xdr:rowOff>
    </xdr:to>
    <xdr:cxnSp macro="">
      <xdr:nvCxnSpPr>
        <xdr:cNvPr id="39050" name="Straight Connector 2176"/>
        <xdr:cNvCxnSpPr>
          <a:cxnSpLocks noChangeShapeType="1"/>
        </xdr:cNvCxnSpPr>
      </xdr:nvCxnSpPr>
      <xdr:spPr bwMode="auto">
        <a:xfrm>
          <a:off x="4333875" y="30070425"/>
          <a:ext cx="9525" cy="84772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8</xdr:col>
      <xdr:colOff>495300</xdr:colOff>
      <xdr:row>169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0" name="TextBox 2179"/>
            <xdr:cNvSpPr txBox="1"/>
          </xdr:nvSpPr>
          <xdr:spPr>
            <a:xfrm>
              <a:off x="5372100" y="21793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180" name="TextBox 2179"/>
            <xdr:cNvSpPr txBox="1"/>
          </xdr:nvSpPr>
          <xdr:spPr>
            <a:xfrm>
              <a:off x="5372100" y="21793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1" name="TextBox 2180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181" name="TextBox 2180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173</xdr:row>
      <xdr:rowOff>50800</xdr:rowOff>
    </xdr:from>
    <xdr:ext cx="914400" cy="264560"/>
    <xdr:sp macro="" textlink="">
      <xdr:nvSpPr>
        <xdr:cNvPr id="2184" name="TextBox 2183"/>
        <xdr:cNvSpPr txBox="1"/>
      </xdr:nvSpPr>
      <xdr:spPr>
        <a:xfrm>
          <a:off x="3784600" y="22529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i</a:t>
          </a:r>
        </a:p>
      </xdr:txBody>
    </xdr:sp>
    <xdr:clientData/>
  </xdr:oneCellAnchor>
  <xdr:oneCellAnchor>
    <xdr:from>
      <xdr:col>8</xdr:col>
      <xdr:colOff>520700</xdr:colOff>
      <xdr:row>185</xdr:row>
      <xdr:rowOff>88900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5" name="TextBox 2184"/>
            <xdr:cNvSpPr txBox="1"/>
          </xdr:nvSpPr>
          <xdr:spPr>
            <a:xfrm>
              <a:off x="5397500" y="245491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nb-NO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num>
                      <m:den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185" name="TextBox 2184"/>
            <xdr:cNvSpPr txBox="1"/>
          </xdr:nvSpPr>
          <xdr:spPr>
            <a:xfrm>
              <a:off x="5397500" y="24549100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𝑀/𝑃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5</xdr:col>
      <xdr:colOff>330200</xdr:colOff>
      <xdr:row>180</xdr:row>
      <xdr:rowOff>127000</xdr:rowOff>
    </xdr:from>
    <xdr:ext cx="914400" cy="30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6" name="TextBox 2185"/>
            <xdr:cNvSpPr txBox="1"/>
          </xdr:nvSpPr>
          <xdr:spPr>
            <a:xfrm>
              <a:off x="3378200" y="300101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𝑖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186" name="TextBox 2185"/>
            <xdr:cNvSpPr txBox="1"/>
          </xdr:nvSpPr>
          <xdr:spPr>
            <a:xfrm>
              <a:off x="3378200" y="30010100"/>
              <a:ext cx="914400" cy="30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𝑖^∗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292100</xdr:colOff>
      <xdr:row>186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7" name="TextBox 2186"/>
            <xdr:cNvSpPr txBox="1"/>
          </xdr:nvSpPr>
          <xdr:spPr>
            <a:xfrm>
              <a:off x="3949700" y="30988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𝑀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  <m:r>
                      <a:rPr lang="nb-NO" sz="1100" b="0" i="1">
                        <a:latin typeface="Cambria Math"/>
                      </a:rPr>
                      <m:t>/</m:t>
                    </m:r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𝑃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187" name="TextBox 2186"/>
            <xdr:cNvSpPr txBox="1"/>
          </xdr:nvSpPr>
          <xdr:spPr>
            <a:xfrm>
              <a:off x="3949700" y="30988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𝑀^∗/𝑃^∗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508000</xdr:colOff>
      <xdr:row>185</xdr:row>
      <xdr:rowOff>12700</xdr:rowOff>
    </xdr:from>
    <xdr:ext cx="914400" cy="264560"/>
    <xdr:sp macro="" textlink="">
      <xdr:nvSpPr>
        <xdr:cNvPr id="2188" name="TextBox 2187"/>
        <xdr:cNvSpPr txBox="1"/>
      </xdr:nvSpPr>
      <xdr:spPr>
        <a:xfrm>
          <a:off x="5384800" y="24472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D</a:t>
          </a:r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192" name="TextBox 2191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93" name="TextBox 219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060" name="Straight Arrow Connector 2193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061" name="Straight Arrow Connector 2194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062" name="Freeform 2195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7" name="TextBox 2196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197" name="TextBox 2196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198" name="TextBox 2197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199" name="TextBox 219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066" name="Straight Arrow Connector 2199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067" name="Straight Arrow Connector 2200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068" name="Freeform 2201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3" name="TextBox 2202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203" name="TextBox 2202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238125</xdr:colOff>
      <xdr:row>166</xdr:row>
      <xdr:rowOff>85725</xdr:rowOff>
    </xdr:from>
    <xdr:to>
      <xdr:col>7</xdr:col>
      <xdr:colOff>114300</xdr:colOff>
      <xdr:row>166</xdr:row>
      <xdr:rowOff>104775</xdr:rowOff>
    </xdr:to>
    <xdr:cxnSp macro="">
      <xdr:nvCxnSpPr>
        <xdr:cNvPr id="39070" name="Straight Connector 2203"/>
        <xdr:cNvCxnSpPr>
          <a:cxnSpLocks noChangeShapeType="1"/>
        </xdr:cNvCxnSpPr>
      </xdr:nvCxnSpPr>
      <xdr:spPr bwMode="auto">
        <a:xfrm flipH="1" flipV="1">
          <a:off x="3895725" y="27574875"/>
          <a:ext cx="485775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279400</xdr:colOff>
      <xdr:row>165</xdr:row>
      <xdr:rowOff>127000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5" name="TextBox 2204"/>
            <xdr:cNvSpPr txBox="1"/>
          </xdr:nvSpPr>
          <xdr:spPr>
            <a:xfrm>
              <a:off x="3327400" y="28003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2205" name="TextBox 2204"/>
            <xdr:cNvSpPr txBox="1"/>
          </xdr:nvSpPr>
          <xdr:spPr>
            <a:xfrm>
              <a:off x="3327400" y="28003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^∗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twoCellAnchor>
    <xdr:from>
      <xdr:col>8</xdr:col>
      <xdr:colOff>47625</xdr:colOff>
      <xdr:row>158</xdr:row>
      <xdr:rowOff>161925</xdr:rowOff>
    </xdr:from>
    <xdr:to>
      <xdr:col>8</xdr:col>
      <xdr:colOff>76200</xdr:colOff>
      <xdr:row>170</xdr:row>
      <xdr:rowOff>9525</xdr:rowOff>
    </xdr:to>
    <xdr:cxnSp macro="">
      <xdr:nvCxnSpPr>
        <xdr:cNvPr id="39072" name="Straight Connector 2207"/>
        <xdr:cNvCxnSpPr>
          <a:cxnSpLocks noChangeShapeType="1"/>
        </xdr:cNvCxnSpPr>
      </xdr:nvCxnSpPr>
      <xdr:spPr bwMode="auto">
        <a:xfrm flipH="1">
          <a:off x="4924425" y="26327100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sysDash"/>
          <a:round/>
          <a:headEnd/>
          <a:tailEnd/>
        </a:ln>
      </xdr:spPr>
    </xdr:cxn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09" name="TextBox 220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0" name="TextBox 220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1" name="TextBox 221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2" name="TextBox 221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3" name="TextBox 221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4" name="TextBox 221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5" name="TextBox 221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6" name="TextBox 221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7" name="TextBox 221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8" name="TextBox 221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19" name="TextBox 221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0" name="TextBox 221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1" name="TextBox 222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2" name="TextBox 222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3" name="TextBox 222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4" name="TextBox 222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5" name="TextBox 222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6" name="TextBox 222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7" name="TextBox 222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8" name="TextBox 222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29" name="TextBox 222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0" name="TextBox 222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1" name="TextBox 223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2" name="TextBox 223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3" name="TextBox 223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4" name="TextBox 223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5" name="TextBox 223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6" name="TextBox 223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7" name="TextBox 223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8" name="TextBox 223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39" name="TextBox 223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0" name="TextBox 223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1" name="TextBox 224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2" name="TextBox 224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3" name="TextBox 224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4" name="TextBox 224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5" name="TextBox 224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6" name="TextBox 224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7" name="TextBox 224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8" name="TextBox 224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49" name="TextBox 224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250" name="TextBox 2249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51" name="TextBox 225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116" name="Straight Arrow Connector 2251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117" name="Straight Arrow Connector 2252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4" name="TextBox 2253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254" name="TextBox 2253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476250</xdr:colOff>
      <xdr:row>158</xdr:row>
      <xdr:rowOff>152400</xdr:rowOff>
    </xdr:from>
    <xdr:to>
      <xdr:col>8</xdr:col>
      <xdr:colOff>76200</xdr:colOff>
      <xdr:row>168</xdr:row>
      <xdr:rowOff>152400</xdr:rowOff>
    </xdr:to>
    <xdr:sp macro="" textlink="">
      <xdr:nvSpPr>
        <xdr:cNvPr id="39119" name="Freeform 2254"/>
        <xdr:cNvSpPr>
          <a:spLocks/>
        </xdr:cNvSpPr>
      </xdr:nvSpPr>
      <xdr:spPr bwMode="auto">
        <a:xfrm>
          <a:off x="4133850" y="26317575"/>
          <a:ext cx="819150" cy="1647825"/>
        </a:xfrm>
        <a:custGeom>
          <a:avLst/>
          <a:gdLst>
            <a:gd name="T0" fmla="*/ 0 w 419100"/>
            <a:gd name="T1" fmla="*/ 1678962 h 1600200"/>
            <a:gd name="T2" fmla="*/ 396673 w 419100"/>
            <a:gd name="T3" fmla="*/ 1159283 h 1600200"/>
            <a:gd name="T4" fmla="*/ 718971 w 419100"/>
            <a:gd name="T5" fmla="*/ 533004 h 1600200"/>
            <a:gd name="T6" fmla="*/ 818139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256" name="TextBox 2255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57" name="TextBox 225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122" name="Straight Arrow Connector 2257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123" name="Straight Arrow Connector 2258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124" name="Freeform 2259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1" name="TextBox 2260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261" name="TextBox 2260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262" name="TextBox 2261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63" name="TextBox 226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128" name="Straight Arrow Connector 2263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129" name="Straight Arrow Connector 2264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130" name="Freeform 2265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7" name="TextBox 2266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267" name="TextBox 2266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104775</xdr:colOff>
      <xdr:row>166</xdr:row>
      <xdr:rowOff>114300</xdr:rowOff>
    </xdr:from>
    <xdr:to>
      <xdr:col>7</xdr:col>
      <xdr:colOff>114300</xdr:colOff>
      <xdr:row>169</xdr:row>
      <xdr:rowOff>133350</xdr:rowOff>
    </xdr:to>
    <xdr:cxnSp macro="">
      <xdr:nvCxnSpPr>
        <xdr:cNvPr id="39132" name="Straight Arrow Connector 2267"/>
        <xdr:cNvCxnSpPr>
          <a:cxnSpLocks noChangeShapeType="1"/>
        </xdr:cNvCxnSpPr>
      </xdr:nvCxnSpPr>
      <xdr:spPr bwMode="auto">
        <a:xfrm flipV="1">
          <a:off x="4371975" y="27603450"/>
          <a:ext cx="9525" cy="50482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276225</xdr:colOff>
      <xdr:row>166</xdr:row>
      <xdr:rowOff>85725</xdr:rowOff>
    </xdr:from>
    <xdr:to>
      <xdr:col>7</xdr:col>
      <xdr:colOff>104775</xdr:colOff>
      <xdr:row>166</xdr:row>
      <xdr:rowOff>104775</xdr:rowOff>
    </xdr:to>
    <xdr:cxnSp macro="">
      <xdr:nvCxnSpPr>
        <xdr:cNvPr id="39133" name="Straight Connector 2268"/>
        <xdr:cNvCxnSpPr>
          <a:cxnSpLocks noChangeShapeType="1"/>
        </xdr:cNvCxnSpPr>
      </xdr:nvCxnSpPr>
      <xdr:spPr bwMode="auto">
        <a:xfrm flipH="1" flipV="1">
          <a:off x="3933825" y="27574875"/>
          <a:ext cx="4381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0" name="TextBox 226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1" name="TextBox 227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2" name="TextBox 227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3" name="TextBox 227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4" name="TextBox 227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5" name="TextBox 227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6" name="TextBox 227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7" name="TextBox 227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8" name="TextBox 227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79" name="TextBox 227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0" name="TextBox 227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1" name="TextBox 228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2" name="TextBox 228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3" name="TextBox 228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4" name="TextBox 228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5" name="TextBox 228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6" name="TextBox 228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7" name="TextBox 228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8" name="TextBox 228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89" name="TextBox 228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0" name="TextBox 228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1" name="TextBox 229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2" name="TextBox 229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3" name="TextBox 229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4" name="TextBox 229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5" name="TextBox 229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6" name="TextBox 229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7" name="TextBox 229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8" name="TextBox 229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299" name="TextBox 229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0" name="TextBox 229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1" name="TextBox 230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2" name="TextBox 230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3" name="TextBox 230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4" name="TextBox 230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5" name="TextBox 230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6" name="TextBox 230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7" name="TextBox 230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8" name="TextBox 230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09" name="TextBox 230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10" name="TextBox 230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311" name="TextBox 2310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12" name="TextBox 231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177" name="Straight Arrow Connector 2312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178" name="Straight Arrow Connector 2313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5" name="TextBox 2314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15" name="TextBox 2314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317" name="TextBox 2316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18" name="TextBox 231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182" name="Straight Arrow Connector 2318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183" name="Freeform 2319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1" name="TextBox 2320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21" name="TextBox 2320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322" name="TextBox 2321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23" name="TextBox 232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187" name="Straight Arrow Connector 2323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188" name="Freeform 2324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6" name="TextBox 2325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26" name="TextBox 2325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169</xdr:row>
      <xdr:rowOff>120651</xdr:rowOff>
    </xdr:from>
    <xdr:ext cx="914400" cy="2857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7" name="TextBox 2326"/>
            <xdr:cNvSpPr txBox="1"/>
          </xdr:nvSpPr>
          <xdr:spPr>
            <a:xfrm>
              <a:off x="3924300" y="21913851"/>
              <a:ext cx="914400" cy="285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27" name="TextBox 2326"/>
            <xdr:cNvSpPr txBox="1"/>
          </xdr:nvSpPr>
          <xdr:spPr>
            <a:xfrm>
              <a:off x="3924300" y="21913851"/>
              <a:ext cx="914400" cy="285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254000</xdr:colOff>
      <xdr:row>169</xdr:row>
      <xdr:rowOff>101600</xdr:rowOff>
    </xdr:from>
    <xdr:ext cx="914400" cy="285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8" name="TextBox 2327"/>
            <xdr:cNvSpPr txBox="1"/>
          </xdr:nvSpPr>
          <xdr:spPr>
            <a:xfrm>
              <a:off x="4521200" y="21894800"/>
              <a:ext cx="914400" cy="285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𝐷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𝐶𝑟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28" name="TextBox 2327"/>
            <xdr:cNvSpPr txBox="1"/>
          </xdr:nvSpPr>
          <xdr:spPr>
            <a:xfrm>
              <a:off x="4521200" y="21894800"/>
              <a:ext cx="914400" cy="285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𝐷^𝐶𝑟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29" name="TextBox 232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0" name="TextBox 232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1" name="TextBox 233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2" name="TextBox 233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3" name="TextBox 233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4" name="TextBox 233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5" name="TextBox 233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6" name="TextBox 233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7" name="TextBox 233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8" name="TextBox 233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39" name="TextBox 233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0" name="TextBox 233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1" name="TextBox 234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2" name="TextBox 234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3" name="TextBox 234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4" name="TextBox 234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5" name="TextBox 234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6" name="TextBox 234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7" name="TextBox 234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8" name="TextBox 234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49" name="TextBox 234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0" name="TextBox 234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1" name="TextBox 235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2" name="TextBox 235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3" name="TextBox 235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4" name="TextBox 235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5" name="TextBox 235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6" name="TextBox 235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7" name="TextBox 235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8" name="TextBox 235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59" name="TextBox 235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0" name="TextBox 2359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1" name="TextBox 236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2" name="TextBox 2361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3" name="TextBox 2362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4" name="TextBox 236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5" name="TextBox 2364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6" name="TextBox 2365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7" name="TextBox 2366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8" name="TextBox 236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69" name="TextBox 2368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370" name="TextBox 2369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71" name="TextBox 2370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235" name="Straight Arrow Connector 2371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236" name="Straight Arrow Connector 2372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4" name="TextBox 2373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74" name="TextBox 2373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169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5" name="TextBox 2374"/>
            <xdr:cNvSpPr txBox="1"/>
          </xdr:nvSpPr>
          <xdr:spPr>
            <a:xfrm>
              <a:off x="4178300" y="218948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75" name="TextBox 2374"/>
            <xdr:cNvSpPr txBox="1"/>
          </xdr:nvSpPr>
          <xdr:spPr>
            <a:xfrm>
              <a:off x="4178300" y="218948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377" name="TextBox 2376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78" name="TextBox 2377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241" name="Straight Arrow Connector 2378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242" name="Straight Arrow Connector 2379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243" name="Freeform 2380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2" name="TextBox 2381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82" name="TextBox 2381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383" name="TextBox 2382"/>
        <xdr:cNvSpPr txBox="1"/>
      </xdr:nvSpPr>
      <xdr:spPr>
        <a:xfrm>
          <a:off x="4267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384" name="TextBox 2383"/>
        <xdr:cNvSpPr txBox="1"/>
      </xdr:nvSpPr>
      <xdr:spPr>
        <a:xfrm>
          <a:off x="3657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238125</xdr:colOff>
      <xdr:row>169</xdr:row>
      <xdr:rowOff>152400</xdr:rowOff>
    </xdr:from>
    <xdr:to>
      <xdr:col>9</xdr:col>
      <xdr:colOff>276225</xdr:colOff>
      <xdr:row>169</xdr:row>
      <xdr:rowOff>152400</xdr:rowOff>
    </xdr:to>
    <xdr:cxnSp macro="">
      <xdr:nvCxnSpPr>
        <xdr:cNvPr id="39247" name="Straight Arrow Connector 2384"/>
        <xdr:cNvCxnSpPr>
          <a:cxnSpLocks noChangeShapeType="1"/>
        </xdr:cNvCxnSpPr>
      </xdr:nvCxnSpPr>
      <xdr:spPr bwMode="auto">
        <a:xfrm>
          <a:off x="3895725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248" name="Straight Arrow Connector 2385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249" name="Freeform 2386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8" name="TextBox 2387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88" name="TextBox 2387"/>
            <xdr:cNvSpPr txBox="1"/>
          </xdr:nvSpPr>
          <xdr:spPr>
            <a:xfrm>
              <a:off x="3416300" y="19634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231743</xdr:colOff>
      <xdr:row>168</xdr:row>
      <xdr:rowOff>95172</xdr:rowOff>
    </xdr:from>
    <xdr:ext cx="527114" cy="450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1" name="TextBox 2390"/>
            <xdr:cNvSpPr txBox="1"/>
          </xdr:nvSpPr>
          <xdr:spPr>
            <a:xfrm flipV="1">
              <a:off x="4498943" y="21723272"/>
              <a:ext cx="527114" cy="45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+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391" name="TextBox 2390"/>
            <xdr:cNvSpPr txBox="1"/>
          </xdr:nvSpPr>
          <xdr:spPr>
            <a:xfrm flipV="1">
              <a:off x="4498943" y="21723272"/>
              <a:ext cx="527114" cy="45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+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409575</xdr:colOff>
      <xdr:row>175</xdr:row>
      <xdr:rowOff>114300</xdr:rowOff>
    </xdr:from>
    <xdr:to>
      <xdr:col>8</xdr:col>
      <xdr:colOff>561975</xdr:colOff>
      <xdr:row>185</xdr:row>
      <xdr:rowOff>133350</xdr:rowOff>
    </xdr:to>
    <xdr:sp macro="" textlink="">
      <xdr:nvSpPr>
        <xdr:cNvPr id="39252" name="Freeform 2392"/>
        <xdr:cNvSpPr>
          <a:spLocks/>
        </xdr:cNvSpPr>
      </xdr:nvSpPr>
      <xdr:spPr bwMode="auto">
        <a:xfrm>
          <a:off x="4067175" y="29079825"/>
          <a:ext cx="1371600" cy="1638300"/>
        </a:xfrm>
        <a:custGeom>
          <a:avLst/>
          <a:gdLst>
            <a:gd name="T0" fmla="*/ 0 w 2070100"/>
            <a:gd name="T1" fmla="*/ 0 h 2213037"/>
            <a:gd name="T2" fmla="*/ 67318 w 2070100"/>
            <a:gd name="T3" fmla="*/ 487870 h 2213037"/>
            <a:gd name="T4" fmla="*/ 218783 w 2070100"/>
            <a:gd name="T5" fmla="*/ 956608 h 2213037"/>
            <a:gd name="T6" fmla="*/ 488054 w 2070100"/>
            <a:gd name="T7" fmla="*/ 1320120 h 2213037"/>
            <a:gd name="T8" fmla="*/ 883546 w 2070100"/>
            <a:gd name="T9" fmla="*/ 1540140 h 2213037"/>
            <a:gd name="T10" fmla="*/ 1236964 w 2070100"/>
            <a:gd name="T11" fmla="*/ 1654933 h 2213037"/>
            <a:gd name="T12" fmla="*/ 1371600 w 2070100"/>
            <a:gd name="T13" fmla="*/ 1664499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247650</xdr:colOff>
      <xdr:row>182</xdr:row>
      <xdr:rowOff>0</xdr:rowOff>
    </xdr:from>
    <xdr:to>
      <xdr:col>7</xdr:col>
      <xdr:colOff>76200</xdr:colOff>
      <xdr:row>182</xdr:row>
      <xdr:rowOff>9525</xdr:rowOff>
    </xdr:to>
    <xdr:cxnSp macro="">
      <xdr:nvCxnSpPr>
        <xdr:cNvPr id="39253" name="Straight Connector 2397"/>
        <xdr:cNvCxnSpPr>
          <a:cxnSpLocks noChangeShapeType="1"/>
        </xdr:cNvCxnSpPr>
      </xdr:nvCxnSpPr>
      <xdr:spPr bwMode="auto">
        <a:xfrm flipH="1" flipV="1">
          <a:off x="3905250" y="30099000"/>
          <a:ext cx="438150" cy="95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12</xdr:col>
      <xdr:colOff>66643</xdr:colOff>
      <xdr:row>131</xdr:row>
      <xdr:rowOff>110013</xdr:rowOff>
    </xdr:from>
    <xdr:ext cx="527114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746843" y="219032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746843" y="219032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130143</xdr:colOff>
      <xdr:row>88</xdr:row>
      <xdr:rowOff>8413</xdr:rowOff>
    </xdr:from>
    <xdr:ext cx="527114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8029543" y="147277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𝑟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8029543" y="147277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𝑟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12</xdr:col>
      <xdr:colOff>0</xdr:colOff>
      <xdr:row>123</xdr:row>
      <xdr:rowOff>130175</xdr:rowOff>
    </xdr:from>
    <xdr:to>
      <xdr:col>12</xdr:col>
      <xdr:colOff>57150</xdr:colOff>
      <xdr:row>125</xdr:row>
      <xdr:rowOff>0</xdr:rowOff>
    </xdr:to>
    <xdr:sp macro="" textlink="">
      <xdr:nvSpPr>
        <xdr:cNvPr id="2399" name="TextBox 2398"/>
        <xdr:cNvSpPr txBox="1"/>
      </xdr:nvSpPr>
      <xdr:spPr>
        <a:xfrm>
          <a:off x="6680200" y="143541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124</xdr:row>
      <xdr:rowOff>66675</xdr:rowOff>
    </xdr:from>
    <xdr:ext cx="247650" cy="264560"/>
    <xdr:sp macro="" textlink="">
      <xdr:nvSpPr>
        <xdr:cNvPr id="2400" name="TextBox 2399"/>
        <xdr:cNvSpPr txBox="1"/>
      </xdr:nvSpPr>
      <xdr:spPr>
        <a:xfrm>
          <a:off x="6070600" y="144557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131</xdr:row>
      <xdr:rowOff>152400</xdr:rowOff>
    </xdr:from>
    <xdr:to>
      <xdr:col>14</xdr:col>
      <xdr:colOff>533400</xdr:colOff>
      <xdr:row>131</xdr:row>
      <xdr:rowOff>161925</xdr:rowOff>
    </xdr:to>
    <xdr:cxnSp macro="">
      <xdr:nvCxnSpPr>
        <xdr:cNvPr id="39258" name="Straight Arrow Connector 2400"/>
        <xdr:cNvCxnSpPr>
          <a:cxnSpLocks noChangeShapeType="1"/>
        </xdr:cNvCxnSpPr>
      </xdr:nvCxnSpPr>
      <xdr:spPr bwMode="auto">
        <a:xfrm>
          <a:off x="6315075" y="218408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11</xdr:col>
      <xdr:colOff>276225</xdr:colOff>
      <xdr:row>126</xdr:row>
      <xdr:rowOff>123825</xdr:rowOff>
    </xdr:from>
    <xdr:to>
      <xdr:col>14</xdr:col>
      <xdr:colOff>295275</xdr:colOff>
      <xdr:row>126</xdr:row>
      <xdr:rowOff>142875</xdr:rowOff>
    </xdr:to>
    <xdr:cxnSp macro="">
      <xdr:nvCxnSpPr>
        <xdr:cNvPr id="39259" name="Straight Connector 2401"/>
        <xdr:cNvCxnSpPr>
          <a:cxnSpLocks noChangeShapeType="1"/>
        </xdr:cNvCxnSpPr>
      </xdr:nvCxnSpPr>
      <xdr:spPr bwMode="auto">
        <a:xfrm flipH="1" flipV="1">
          <a:off x="6334125" y="21002625"/>
          <a:ext cx="1847850" cy="19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13</xdr:col>
      <xdr:colOff>152400</xdr:colOff>
      <xdr:row>126</xdr:row>
      <xdr:rowOff>142875</xdr:rowOff>
    </xdr:from>
    <xdr:to>
      <xdr:col>13</xdr:col>
      <xdr:colOff>180975</xdr:colOff>
      <xdr:row>131</xdr:row>
      <xdr:rowOff>152400</xdr:rowOff>
    </xdr:to>
    <xdr:cxnSp macro="">
      <xdr:nvCxnSpPr>
        <xdr:cNvPr id="39260" name="Straight Connector 2402"/>
        <xdr:cNvCxnSpPr>
          <a:cxnSpLocks noChangeShapeType="1"/>
        </xdr:cNvCxnSpPr>
      </xdr:nvCxnSpPr>
      <xdr:spPr bwMode="auto">
        <a:xfrm flipH="1">
          <a:off x="7429500" y="21021675"/>
          <a:ext cx="28575" cy="8191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238125</xdr:colOff>
      <xdr:row>119</xdr:row>
      <xdr:rowOff>76200</xdr:rowOff>
    </xdr:from>
    <xdr:to>
      <xdr:col>11</xdr:col>
      <xdr:colOff>266700</xdr:colOff>
      <xdr:row>132</xdr:row>
      <xdr:rowOff>0</xdr:rowOff>
    </xdr:to>
    <xdr:cxnSp macro="">
      <xdr:nvCxnSpPr>
        <xdr:cNvPr id="39261" name="Straight Arrow Connector 2403"/>
        <xdr:cNvCxnSpPr>
          <a:cxnSpLocks noChangeShapeType="1"/>
        </xdr:cNvCxnSpPr>
      </xdr:nvCxnSpPr>
      <xdr:spPr bwMode="auto">
        <a:xfrm flipH="1" flipV="1">
          <a:off x="6296025" y="19792950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14</xdr:col>
      <xdr:colOff>165100</xdr:colOff>
      <xdr:row>131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5" name="TextBox 2404"/>
            <xdr:cNvSpPr txBox="1"/>
          </xdr:nvSpPr>
          <xdr:spPr>
            <a:xfrm>
              <a:off x="8064500" y="15557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05" name="TextBox 2404"/>
            <xdr:cNvSpPr txBox="1"/>
          </xdr:nvSpPr>
          <xdr:spPr>
            <a:xfrm>
              <a:off x="8064500" y="15557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12</xdr:col>
      <xdr:colOff>304800</xdr:colOff>
      <xdr:row>131</xdr:row>
      <xdr:rowOff>114300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6" name="TextBox 2405"/>
            <xdr:cNvSpPr txBox="1"/>
          </xdr:nvSpPr>
          <xdr:spPr>
            <a:xfrm>
              <a:off x="6985000" y="156591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𝑛𝑏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06" name="TextBox 2405"/>
            <xdr:cNvSpPr txBox="1"/>
          </xdr:nvSpPr>
          <xdr:spPr>
            <a:xfrm>
              <a:off x="6985000" y="156591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𝑦^𝑛𝑏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12</xdr:col>
      <xdr:colOff>276225</xdr:colOff>
      <xdr:row>121</xdr:row>
      <xdr:rowOff>28575</xdr:rowOff>
    </xdr:from>
    <xdr:to>
      <xdr:col>14</xdr:col>
      <xdr:colOff>381000</xdr:colOff>
      <xdr:row>129</xdr:row>
      <xdr:rowOff>19050</xdr:rowOff>
    </xdr:to>
    <xdr:sp macro="" textlink="">
      <xdr:nvSpPr>
        <xdr:cNvPr id="39264" name="Freeform 2408"/>
        <xdr:cNvSpPr>
          <a:spLocks/>
        </xdr:cNvSpPr>
      </xdr:nvSpPr>
      <xdr:spPr bwMode="auto">
        <a:xfrm>
          <a:off x="6943725" y="20097750"/>
          <a:ext cx="1323975" cy="1285875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130143</xdr:colOff>
      <xdr:row>126</xdr:row>
      <xdr:rowOff>8413</xdr:rowOff>
    </xdr:from>
    <xdr:ext cx="527114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0" name="TextBox 2409"/>
            <xdr:cNvSpPr txBox="1"/>
          </xdr:nvSpPr>
          <xdr:spPr>
            <a:xfrm>
              <a:off x="8029543" y="147277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𝑟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10" name="TextBox 2409"/>
            <xdr:cNvSpPr txBox="1"/>
          </xdr:nvSpPr>
          <xdr:spPr>
            <a:xfrm>
              <a:off x="8029543" y="147277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𝑟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168</xdr:row>
      <xdr:rowOff>66675</xdr:rowOff>
    </xdr:from>
    <xdr:ext cx="247650" cy="264560"/>
    <xdr:sp macro="" textlink="">
      <xdr:nvSpPr>
        <xdr:cNvPr id="2412" name="TextBox 2411"/>
        <xdr:cNvSpPr txBox="1"/>
      </xdr:nvSpPr>
      <xdr:spPr>
        <a:xfrm>
          <a:off x="6070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19</xdr:col>
      <xdr:colOff>0</xdr:colOff>
      <xdr:row>168</xdr:row>
      <xdr:rowOff>66675</xdr:rowOff>
    </xdr:from>
    <xdr:ext cx="247650" cy="264560"/>
    <xdr:sp macro="" textlink="">
      <xdr:nvSpPr>
        <xdr:cNvPr id="2425" name="TextBox 2424"/>
        <xdr:cNvSpPr txBox="1"/>
      </xdr:nvSpPr>
      <xdr:spPr>
        <a:xfrm>
          <a:off x="6070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12</xdr:col>
      <xdr:colOff>0</xdr:colOff>
      <xdr:row>161</xdr:row>
      <xdr:rowOff>130175</xdr:rowOff>
    </xdr:from>
    <xdr:to>
      <xdr:col>12</xdr:col>
      <xdr:colOff>57150</xdr:colOff>
      <xdr:row>163</xdr:row>
      <xdr:rowOff>0</xdr:rowOff>
    </xdr:to>
    <xdr:sp macro="" textlink="">
      <xdr:nvSpPr>
        <xdr:cNvPr id="2434" name="TextBox 2433"/>
        <xdr:cNvSpPr txBox="1"/>
      </xdr:nvSpPr>
      <xdr:spPr>
        <a:xfrm>
          <a:off x="6680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162</xdr:row>
      <xdr:rowOff>66675</xdr:rowOff>
    </xdr:from>
    <xdr:ext cx="247650" cy="264560"/>
    <xdr:sp macro="" textlink="">
      <xdr:nvSpPr>
        <xdr:cNvPr id="2435" name="TextBox 2434"/>
        <xdr:cNvSpPr txBox="1"/>
      </xdr:nvSpPr>
      <xdr:spPr>
        <a:xfrm>
          <a:off x="6070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169</xdr:row>
      <xdr:rowOff>152400</xdr:rowOff>
    </xdr:from>
    <xdr:to>
      <xdr:col>14</xdr:col>
      <xdr:colOff>533400</xdr:colOff>
      <xdr:row>169</xdr:row>
      <xdr:rowOff>161925</xdr:rowOff>
    </xdr:to>
    <xdr:cxnSp macro="">
      <xdr:nvCxnSpPr>
        <xdr:cNvPr id="39270" name="Straight Arrow Connector 2435"/>
        <xdr:cNvCxnSpPr>
          <a:cxnSpLocks noChangeShapeType="1"/>
        </xdr:cNvCxnSpPr>
      </xdr:nvCxnSpPr>
      <xdr:spPr bwMode="auto">
        <a:xfrm>
          <a:off x="6315075" y="281273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11</xdr:col>
      <xdr:colOff>295275</xdr:colOff>
      <xdr:row>164</xdr:row>
      <xdr:rowOff>123825</xdr:rowOff>
    </xdr:from>
    <xdr:to>
      <xdr:col>12</xdr:col>
      <xdr:colOff>333375</xdr:colOff>
      <xdr:row>164</xdr:row>
      <xdr:rowOff>142875</xdr:rowOff>
    </xdr:to>
    <xdr:cxnSp macro="">
      <xdr:nvCxnSpPr>
        <xdr:cNvPr id="39271" name="Straight Connector 2436"/>
        <xdr:cNvCxnSpPr>
          <a:cxnSpLocks noChangeShapeType="1"/>
        </xdr:cNvCxnSpPr>
      </xdr:nvCxnSpPr>
      <xdr:spPr bwMode="auto">
        <a:xfrm flipH="1" flipV="1">
          <a:off x="6353175" y="27289125"/>
          <a:ext cx="647700" cy="19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238125</xdr:colOff>
      <xdr:row>157</xdr:row>
      <xdr:rowOff>76200</xdr:rowOff>
    </xdr:from>
    <xdr:to>
      <xdr:col>11</xdr:col>
      <xdr:colOff>266700</xdr:colOff>
      <xdr:row>170</xdr:row>
      <xdr:rowOff>0</xdr:rowOff>
    </xdr:to>
    <xdr:cxnSp macro="">
      <xdr:nvCxnSpPr>
        <xdr:cNvPr id="39272" name="Straight Arrow Connector 2438"/>
        <xdr:cNvCxnSpPr>
          <a:cxnSpLocks noChangeShapeType="1"/>
        </xdr:cNvCxnSpPr>
      </xdr:nvCxnSpPr>
      <xdr:spPr bwMode="auto">
        <a:xfrm flipH="1" flipV="1">
          <a:off x="6296025" y="26079450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14</xdr:col>
      <xdr:colOff>165100</xdr:colOff>
      <xdr:row>169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0" name="TextBox 2439"/>
            <xdr:cNvSpPr txBox="1"/>
          </xdr:nvSpPr>
          <xdr:spPr>
            <a:xfrm>
              <a:off x="8064500" y="21805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40" name="TextBox 2439"/>
            <xdr:cNvSpPr txBox="1"/>
          </xdr:nvSpPr>
          <xdr:spPr>
            <a:xfrm>
              <a:off x="8064500" y="21805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12</xdr:col>
      <xdr:colOff>304800</xdr:colOff>
      <xdr:row>169</xdr:row>
      <xdr:rowOff>114300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1" name="TextBox 2440"/>
            <xdr:cNvSpPr txBox="1"/>
          </xdr:nvSpPr>
          <xdr:spPr>
            <a:xfrm>
              <a:off x="6985000" y="219075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  <m:r>
                      <a:rPr lang="nb-NO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𝑦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𝑛𝑏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41" name="TextBox 2440"/>
            <xdr:cNvSpPr txBox="1"/>
          </xdr:nvSpPr>
          <xdr:spPr>
            <a:xfrm>
              <a:off x="6985000" y="219075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𝑦=𝑦^𝑛𝑏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11</xdr:col>
      <xdr:colOff>88900</xdr:colOff>
      <xdr:row>158</xdr:row>
      <xdr:rowOff>76200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2" name="TextBox 2441"/>
            <xdr:cNvSpPr txBox="1"/>
          </xdr:nvSpPr>
          <xdr:spPr>
            <a:xfrm>
              <a:off x="6159500" y="20027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𝐶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42" name="TextBox 2441"/>
            <xdr:cNvSpPr txBox="1"/>
          </xdr:nvSpPr>
          <xdr:spPr>
            <a:xfrm>
              <a:off x="6159500" y="20027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𝐶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13</xdr:col>
      <xdr:colOff>596900</xdr:colOff>
      <xdr:row>166</xdr:row>
      <xdr:rowOff>127000</xdr:rowOff>
    </xdr:from>
    <xdr:ext cx="914400" cy="264560"/>
    <xdr:sp macro="" textlink="">
      <xdr:nvSpPr>
        <xdr:cNvPr id="2443" name="TextBox 2442"/>
        <xdr:cNvSpPr txBox="1"/>
      </xdr:nvSpPr>
      <xdr:spPr>
        <a:xfrm>
          <a:off x="7886700" y="21424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nb-NO" sz="1100"/>
            <a:t>C</a:t>
          </a:r>
        </a:p>
      </xdr:txBody>
    </xdr:sp>
    <xdr:clientData/>
  </xdr:oneCellAnchor>
  <xdr:twoCellAnchor>
    <xdr:from>
      <xdr:col>11</xdr:col>
      <xdr:colOff>561975</xdr:colOff>
      <xdr:row>159</xdr:row>
      <xdr:rowOff>85725</xdr:rowOff>
    </xdr:from>
    <xdr:to>
      <xdr:col>14</xdr:col>
      <xdr:colOff>47625</xdr:colOff>
      <xdr:row>167</xdr:row>
      <xdr:rowOff>85725</xdr:rowOff>
    </xdr:to>
    <xdr:sp macro="" textlink="">
      <xdr:nvSpPr>
        <xdr:cNvPr id="39277" name="Freeform 2444"/>
        <xdr:cNvSpPr>
          <a:spLocks/>
        </xdr:cNvSpPr>
      </xdr:nvSpPr>
      <xdr:spPr bwMode="auto">
        <a:xfrm>
          <a:off x="6619875" y="26441400"/>
          <a:ext cx="1314450" cy="1295400"/>
        </a:xfrm>
        <a:custGeom>
          <a:avLst/>
          <a:gdLst>
            <a:gd name="T0" fmla="*/ 0 w 1727200"/>
            <a:gd name="T1" fmla="*/ 0 h 1397000"/>
            <a:gd name="T2" fmla="*/ 48410 w 1727200"/>
            <a:gd name="T3" fmla="*/ 203248 h 1397000"/>
            <a:gd name="T4" fmla="*/ 125866 w 1727200"/>
            <a:gd name="T5" fmla="*/ 394540 h 1397000"/>
            <a:gd name="T6" fmla="*/ 271097 w 1727200"/>
            <a:gd name="T7" fmla="*/ 705389 h 1397000"/>
            <a:gd name="T8" fmla="*/ 464737 w 1727200"/>
            <a:gd name="T9" fmla="*/ 908637 h 1397000"/>
            <a:gd name="T10" fmla="*/ 716470 w 1727200"/>
            <a:gd name="T11" fmla="*/ 1099929 h 1397000"/>
            <a:gd name="T12" fmla="*/ 1006930 w 1727200"/>
            <a:gd name="T13" fmla="*/ 1231442 h 1397000"/>
            <a:gd name="T14" fmla="*/ 1316755 w 1727200"/>
            <a:gd name="T15" fmla="*/ 1315132 h 13970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727200" h="1397000">
              <a:moveTo>
                <a:pt x="0" y="0"/>
              </a:moveTo>
              <a:cubicBezTo>
                <a:pt x="17991" y="73025"/>
                <a:pt x="35983" y="146050"/>
                <a:pt x="63500" y="215900"/>
              </a:cubicBezTo>
              <a:cubicBezTo>
                <a:pt x="91017" y="285750"/>
                <a:pt x="116417" y="330200"/>
                <a:pt x="165100" y="419100"/>
              </a:cubicBezTo>
              <a:cubicBezTo>
                <a:pt x="213783" y="508000"/>
                <a:pt x="281517" y="658283"/>
                <a:pt x="355600" y="749300"/>
              </a:cubicBezTo>
              <a:cubicBezTo>
                <a:pt x="429683" y="840317"/>
                <a:pt x="512233" y="895350"/>
                <a:pt x="609600" y="965200"/>
              </a:cubicBezTo>
              <a:cubicBezTo>
                <a:pt x="706967" y="1035050"/>
                <a:pt x="821267" y="1111250"/>
                <a:pt x="939800" y="1168400"/>
              </a:cubicBezTo>
              <a:cubicBezTo>
                <a:pt x="1058333" y="1225550"/>
                <a:pt x="1189567" y="1270000"/>
                <a:pt x="1320800" y="1308100"/>
              </a:cubicBezTo>
              <a:cubicBezTo>
                <a:pt x="1452033" y="1346200"/>
                <a:pt x="1727200" y="1397000"/>
                <a:pt x="1727200" y="13970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161</xdr:row>
      <xdr:rowOff>130175</xdr:rowOff>
    </xdr:from>
    <xdr:to>
      <xdr:col>12</xdr:col>
      <xdr:colOff>57150</xdr:colOff>
      <xdr:row>163</xdr:row>
      <xdr:rowOff>0</xdr:rowOff>
    </xdr:to>
    <xdr:sp macro="" textlink="">
      <xdr:nvSpPr>
        <xdr:cNvPr id="2447" name="TextBox 2446"/>
        <xdr:cNvSpPr txBox="1"/>
      </xdr:nvSpPr>
      <xdr:spPr>
        <a:xfrm>
          <a:off x="6680200" y="206025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11</xdr:col>
      <xdr:colOff>0</xdr:colOff>
      <xdr:row>162</xdr:row>
      <xdr:rowOff>66675</xdr:rowOff>
    </xdr:from>
    <xdr:ext cx="247650" cy="264560"/>
    <xdr:sp macro="" textlink="">
      <xdr:nvSpPr>
        <xdr:cNvPr id="2448" name="TextBox 2447"/>
        <xdr:cNvSpPr txBox="1"/>
      </xdr:nvSpPr>
      <xdr:spPr>
        <a:xfrm>
          <a:off x="6070600" y="207041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11</xdr:col>
      <xdr:colOff>257175</xdr:colOff>
      <xdr:row>169</xdr:row>
      <xdr:rowOff>152400</xdr:rowOff>
    </xdr:from>
    <xdr:to>
      <xdr:col>14</xdr:col>
      <xdr:colOff>533400</xdr:colOff>
      <xdr:row>169</xdr:row>
      <xdr:rowOff>161925</xdr:rowOff>
    </xdr:to>
    <xdr:cxnSp macro="">
      <xdr:nvCxnSpPr>
        <xdr:cNvPr id="39280" name="Straight Arrow Connector 2448"/>
        <xdr:cNvCxnSpPr>
          <a:cxnSpLocks noChangeShapeType="1"/>
        </xdr:cNvCxnSpPr>
      </xdr:nvCxnSpPr>
      <xdr:spPr bwMode="auto">
        <a:xfrm>
          <a:off x="6315075" y="28127325"/>
          <a:ext cx="2105025" cy="95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11</xdr:col>
      <xdr:colOff>276225</xdr:colOff>
      <xdr:row>164</xdr:row>
      <xdr:rowOff>123825</xdr:rowOff>
    </xdr:from>
    <xdr:to>
      <xdr:col>14</xdr:col>
      <xdr:colOff>295275</xdr:colOff>
      <xdr:row>164</xdr:row>
      <xdr:rowOff>142875</xdr:rowOff>
    </xdr:to>
    <xdr:cxnSp macro="">
      <xdr:nvCxnSpPr>
        <xdr:cNvPr id="39281" name="Straight Connector 2449"/>
        <xdr:cNvCxnSpPr>
          <a:cxnSpLocks noChangeShapeType="1"/>
        </xdr:cNvCxnSpPr>
      </xdr:nvCxnSpPr>
      <xdr:spPr bwMode="auto">
        <a:xfrm flipH="1" flipV="1">
          <a:off x="6334125" y="27289125"/>
          <a:ext cx="1847850" cy="19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13</xdr:col>
      <xdr:colOff>152400</xdr:colOff>
      <xdr:row>164</xdr:row>
      <xdr:rowOff>142875</xdr:rowOff>
    </xdr:from>
    <xdr:to>
      <xdr:col>13</xdr:col>
      <xdr:colOff>180975</xdr:colOff>
      <xdr:row>169</xdr:row>
      <xdr:rowOff>152400</xdr:rowOff>
    </xdr:to>
    <xdr:cxnSp macro="">
      <xdr:nvCxnSpPr>
        <xdr:cNvPr id="39282" name="Straight Connector 2450"/>
        <xdr:cNvCxnSpPr>
          <a:cxnSpLocks noChangeShapeType="1"/>
        </xdr:cNvCxnSpPr>
      </xdr:nvCxnSpPr>
      <xdr:spPr bwMode="auto">
        <a:xfrm flipH="1">
          <a:off x="7429500" y="27308175"/>
          <a:ext cx="28575" cy="8191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11</xdr:col>
      <xdr:colOff>238125</xdr:colOff>
      <xdr:row>157</xdr:row>
      <xdr:rowOff>76200</xdr:rowOff>
    </xdr:from>
    <xdr:to>
      <xdr:col>11</xdr:col>
      <xdr:colOff>266700</xdr:colOff>
      <xdr:row>170</xdr:row>
      <xdr:rowOff>0</xdr:rowOff>
    </xdr:to>
    <xdr:cxnSp macro="">
      <xdr:nvCxnSpPr>
        <xdr:cNvPr id="39283" name="Straight Arrow Connector 2451"/>
        <xdr:cNvCxnSpPr>
          <a:cxnSpLocks noChangeShapeType="1"/>
        </xdr:cNvCxnSpPr>
      </xdr:nvCxnSpPr>
      <xdr:spPr bwMode="auto">
        <a:xfrm flipH="1" flipV="1">
          <a:off x="6296025" y="26079450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14</xdr:col>
      <xdr:colOff>165100</xdr:colOff>
      <xdr:row>169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3" name="TextBox 2452"/>
            <xdr:cNvSpPr txBox="1"/>
          </xdr:nvSpPr>
          <xdr:spPr>
            <a:xfrm>
              <a:off x="8064500" y="21805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53" name="TextBox 2452"/>
            <xdr:cNvSpPr txBox="1"/>
          </xdr:nvSpPr>
          <xdr:spPr>
            <a:xfrm>
              <a:off x="8064500" y="21805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𝑦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14</xdr:col>
      <xdr:colOff>130143</xdr:colOff>
      <xdr:row>165</xdr:row>
      <xdr:rowOff>135413</xdr:rowOff>
    </xdr:from>
    <xdr:ext cx="527114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6" name="TextBox 2455"/>
            <xdr:cNvSpPr txBox="1"/>
          </xdr:nvSpPr>
          <xdr:spPr>
            <a:xfrm>
              <a:off x="8029543" y="275166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𝑟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56" name="TextBox 2455"/>
            <xdr:cNvSpPr txBox="1"/>
          </xdr:nvSpPr>
          <xdr:spPr>
            <a:xfrm>
              <a:off x="8029543" y="27516613"/>
              <a:ext cx="52711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𝑟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11</xdr:col>
      <xdr:colOff>257175</xdr:colOff>
      <xdr:row>166</xdr:row>
      <xdr:rowOff>85725</xdr:rowOff>
    </xdr:from>
    <xdr:to>
      <xdr:col>14</xdr:col>
      <xdr:colOff>285750</xdr:colOff>
      <xdr:row>166</xdr:row>
      <xdr:rowOff>104775</xdr:rowOff>
    </xdr:to>
    <xdr:cxnSp macro="">
      <xdr:nvCxnSpPr>
        <xdr:cNvPr id="39286" name="Straight Connector 2457"/>
        <xdr:cNvCxnSpPr>
          <a:cxnSpLocks noChangeShapeType="1"/>
        </xdr:cNvCxnSpPr>
      </xdr:nvCxnSpPr>
      <xdr:spPr bwMode="auto">
        <a:xfrm flipH="1" flipV="1">
          <a:off x="6315075" y="27574875"/>
          <a:ext cx="1857375" cy="19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14</xdr:col>
      <xdr:colOff>114300</xdr:colOff>
      <xdr:row>16</xdr:row>
      <xdr:rowOff>95250</xdr:rowOff>
    </xdr:from>
    <xdr:ext cx="914400" cy="264560"/>
    <xdr:sp macro="" textlink="">
      <xdr:nvSpPr>
        <xdr:cNvPr id="37" name="TextBox 36"/>
        <xdr:cNvSpPr txBox="1"/>
      </xdr:nvSpPr>
      <xdr:spPr>
        <a:xfrm>
          <a:off x="8013700" y="28130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8</xdr:col>
      <xdr:colOff>0</xdr:colOff>
      <xdr:row>16</xdr:row>
      <xdr:rowOff>6350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876800" y="272415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𝑑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876800" y="272415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𝐿^𝑑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12700</xdr:colOff>
      <xdr:row>6</xdr:row>
      <xdr:rowOff>25400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9" name="TextBox 2458"/>
            <xdr:cNvSpPr txBox="1"/>
          </xdr:nvSpPr>
          <xdr:spPr>
            <a:xfrm>
              <a:off x="4279900" y="1092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𝑠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59" name="TextBox 2458"/>
            <xdr:cNvSpPr txBox="1"/>
          </xdr:nvSpPr>
          <xdr:spPr>
            <a:xfrm>
              <a:off x="4279900" y="10922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𝐿^𝑠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47</xdr:row>
      <xdr:rowOff>130175</xdr:rowOff>
    </xdr:from>
    <xdr:to>
      <xdr:col>7</xdr:col>
      <xdr:colOff>57150</xdr:colOff>
      <xdr:row>49</xdr:row>
      <xdr:rowOff>0</xdr:rowOff>
    </xdr:to>
    <xdr:sp macro="" textlink="">
      <xdr:nvSpPr>
        <xdr:cNvPr id="2460" name="TextBox 2459"/>
        <xdr:cNvSpPr txBox="1"/>
      </xdr:nvSpPr>
      <xdr:spPr>
        <a:xfrm>
          <a:off x="4267200" y="16922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48</xdr:row>
      <xdr:rowOff>66675</xdr:rowOff>
    </xdr:from>
    <xdr:ext cx="247650" cy="264560"/>
    <xdr:sp macro="" textlink="">
      <xdr:nvSpPr>
        <xdr:cNvPr id="2461" name="TextBox 2460"/>
        <xdr:cNvSpPr txBox="1"/>
      </xdr:nvSpPr>
      <xdr:spPr>
        <a:xfrm>
          <a:off x="3657600" y="17938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43</xdr:row>
      <xdr:rowOff>66675</xdr:rowOff>
    </xdr:from>
    <xdr:to>
      <xdr:col>6</xdr:col>
      <xdr:colOff>228600</xdr:colOff>
      <xdr:row>55</xdr:row>
      <xdr:rowOff>152400</xdr:rowOff>
    </xdr:to>
    <xdr:cxnSp macro="">
      <xdr:nvCxnSpPr>
        <xdr:cNvPr id="39292" name="Straight Arrow Connector 2462"/>
        <xdr:cNvCxnSpPr>
          <a:cxnSpLocks noChangeShapeType="1"/>
        </xdr:cNvCxnSpPr>
      </xdr:nvCxnSpPr>
      <xdr:spPr bwMode="auto">
        <a:xfrm flipH="1" flipV="1">
          <a:off x="3857625" y="72104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47625</xdr:colOff>
      <xdr:row>52</xdr:row>
      <xdr:rowOff>76200</xdr:rowOff>
    </xdr:from>
    <xdr:to>
      <xdr:col>7</xdr:col>
      <xdr:colOff>66675</xdr:colOff>
      <xdr:row>55</xdr:row>
      <xdr:rowOff>95250</xdr:rowOff>
    </xdr:to>
    <xdr:cxnSp macro="">
      <xdr:nvCxnSpPr>
        <xdr:cNvPr id="39293" name="Straight Arrow Connector 2465"/>
        <xdr:cNvCxnSpPr>
          <a:cxnSpLocks noChangeShapeType="1"/>
        </xdr:cNvCxnSpPr>
      </xdr:nvCxnSpPr>
      <xdr:spPr bwMode="auto">
        <a:xfrm flipV="1">
          <a:off x="4314825" y="8705850"/>
          <a:ext cx="19050" cy="50482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238125</xdr:colOff>
      <xdr:row>52</xdr:row>
      <xdr:rowOff>47625</xdr:rowOff>
    </xdr:from>
    <xdr:to>
      <xdr:col>7</xdr:col>
      <xdr:colOff>28575</xdr:colOff>
      <xdr:row>52</xdr:row>
      <xdr:rowOff>66675</xdr:rowOff>
    </xdr:to>
    <xdr:cxnSp macro="">
      <xdr:nvCxnSpPr>
        <xdr:cNvPr id="39294" name="Straight Connector 2467"/>
        <xdr:cNvCxnSpPr>
          <a:cxnSpLocks noChangeShapeType="1"/>
        </xdr:cNvCxnSpPr>
      </xdr:nvCxnSpPr>
      <xdr:spPr bwMode="auto">
        <a:xfrm flipH="1" flipV="1">
          <a:off x="3895725" y="8677275"/>
          <a:ext cx="4000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368300</xdr:colOff>
      <xdr:row>42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9" name="TextBox 2468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69" name="TextBox 2468"/>
            <xdr:cNvSpPr txBox="1"/>
          </xdr:nvSpPr>
          <xdr:spPr>
            <a:xfrm>
              <a:off x="3416300" y="749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2613</xdr:colOff>
      <xdr:row>55</xdr:row>
      <xdr:rowOff>114300</xdr:rowOff>
    </xdr:from>
    <xdr:ext cx="42657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1" name="TextBox 2470"/>
            <xdr:cNvSpPr txBox="1"/>
          </xdr:nvSpPr>
          <xdr:spPr>
            <a:xfrm>
              <a:off x="4269813" y="9410700"/>
              <a:ext cx="4265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71" name="TextBox 2470"/>
            <xdr:cNvSpPr txBox="1"/>
          </xdr:nvSpPr>
          <xdr:spPr>
            <a:xfrm>
              <a:off x="4269813" y="9410700"/>
              <a:ext cx="4265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54</xdr:row>
      <xdr:rowOff>6350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3" name="TextBox 2472"/>
            <xdr:cNvSpPr txBox="1"/>
          </xdr:nvSpPr>
          <xdr:spPr>
            <a:xfrm>
              <a:off x="4876800" y="272415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𝑑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73" name="TextBox 2472"/>
            <xdr:cNvSpPr txBox="1"/>
          </xdr:nvSpPr>
          <xdr:spPr>
            <a:xfrm>
              <a:off x="4876800" y="272415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𝐿^𝑑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44</xdr:row>
      <xdr:rowOff>25400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4" name="TextBox 2473"/>
            <xdr:cNvSpPr txBox="1"/>
          </xdr:nvSpPr>
          <xdr:spPr>
            <a:xfrm>
              <a:off x="4876800" y="7480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𝑠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474" name="TextBox 2473"/>
            <xdr:cNvSpPr txBox="1"/>
          </xdr:nvSpPr>
          <xdr:spPr>
            <a:xfrm>
              <a:off x="4876800" y="7480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𝐿^𝑠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38" name="TextBox 2537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39" name="TextBox 2538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0" name="TextBox 253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1" name="TextBox 2540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2" name="TextBox 2541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3" name="TextBox 2542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4" name="TextBox 2543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5" name="TextBox 2544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6" name="TextBox 2545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7" name="TextBox 2546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8" name="TextBox 2547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49" name="TextBox 2548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0" name="TextBox 254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1" name="TextBox 2550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2" name="TextBox 2551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3" name="TextBox 2552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4" name="TextBox 2553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5" name="TextBox 2554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2556" name="TextBox 2555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57" name="TextBox 2556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9319" name="Straight Arrow Connector 2557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9320" name="Straight Arrow Connector 2558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2" name="TextBox 2561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62" name="TextBox 2561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3" name="TextBox 2562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63" name="TextBox 2562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93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4" name="TextBox 2563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64" name="TextBox 2563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8</xdr:col>
      <xdr:colOff>304800</xdr:colOff>
      <xdr:row>83</xdr:row>
      <xdr:rowOff>0</xdr:rowOff>
    </xdr:from>
    <xdr:to>
      <xdr:col>8</xdr:col>
      <xdr:colOff>333375</xdr:colOff>
      <xdr:row>94</xdr:row>
      <xdr:rowOff>38100</xdr:rowOff>
    </xdr:to>
    <xdr:cxnSp macro="">
      <xdr:nvCxnSpPr>
        <xdr:cNvPr id="39324" name="Straight Connector 2564"/>
        <xdr:cNvCxnSpPr>
          <a:cxnSpLocks noChangeShapeType="1"/>
        </xdr:cNvCxnSpPr>
      </xdr:nvCxnSpPr>
      <xdr:spPr bwMode="auto">
        <a:xfrm flipH="1">
          <a:off x="5181600" y="13782675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7</xdr:col>
      <xdr:colOff>152400</xdr:colOff>
      <xdr:row>93</xdr:row>
      <xdr:rowOff>107950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6" name="TextBox 2565"/>
            <xdr:cNvSpPr txBox="1"/>
          </xdr:nvSpPr>
          <xdr:spPr>
            <a:xfrm>
              <a:off x="4419600" y="9404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+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66" name="TextBox 2565"/>
            <xdr:cNvSpPr txBox="1"/>
          </xdr:nvSpPr>
          <xdr:spPr>
            <a:xfrm>
              <a:off x="4419600" y="9404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+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447675</xdr:colOff>
      <xdr:row>83</xdr:row>
      <xdr:rowOff>0</xdr:rowOff>
    </xdr:from>
    <xdr:to>
      <xdr:col>8</xdr:col>
      <xdr:colOff>314325</xdr:colOff>
      <xdr:row>93</xdr:row>
      <xdr:rowOff>28575</xdr:rowOff>
    </xdr:to>
    <xdr:sp macro="" textlink="">
      <xdr:nvSpPr>
        <xdr:cNvPr id="39326" name="Freeform 2567"/>
        <xdr:cNvSpPr>
          <a:spLocks/>
        </xdr:cNvSpPr>
      </xdr:nvSpPr>
      <xdr:spPr bwMode="auto">
        <a:xfrm>
          <a:off x="4105275" y="13782675"/>
          <a:ext cx="1085850" cy="1647825"/>
        </a:xfrm>
        <a:custGeom>
          <a:avLst/>
          <a:gdLst>
            <a:gd name="T0" fmla="*/ 0 w 419100"/>
            <a:gd name="T1" fmla="*/ 1678962 h 1600200"/>
            <a:gd name="T2" fmla="*/ 527972 w 419100"/>
            <a:gd name="T3" fmla="*/ 1159283 h 1600200"/>
            <a:gd name="T4" fmla="*/ 956950 w 419100"/>
            <a:gd name="T5" fmla="*/ 533004 h 1600200"/>
            <a:gd name="T6" fmla="*/ 1088943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2569" name="TextBox 2568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70" name="TextBox 256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9329" name="Straight Arrow Connector 2570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9330" name="Straight Arrow Connector 2571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82</xdr:row>
      <xdr:rowOff>123825</xdr:rowOff>
    </xdr:from>
    <xdr:to>
      <xdr:col>8</xdr:col>
      <xdr:colOff>314325</xdr:colOff>
      <xdr:row>92</xdr:row>
      <xdr:rowOff>142875</xdr:rowOff>
    </xdr:to>
    <xdr:sp macro="" textlink="">
      <xdr:nvSpPr>
        <xdr:cNvPr id="39331" name="Freeform 2572"/>
        <xdr:cNvSpPr>
          <a:spLocks/>
        </xdr:cNvSpPr>
      </xdr:nvSpPr>
      <xdr:spPr bwMode="auto">
        <a:xfrm>
          <a:off x="3952875" y="13716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6" name="TextBox 2575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76" name="TextBox 2575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7" name="TextBox 2576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77" name="TextBox 2576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2578" name="TextBox 2577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79" name="TextBox 2578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9336" name="Straight Arrow Connector 2579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9337" name="Straight Arrow Connector 2580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82</xdr:row>
      <xdr:rowOff>123825</xdr:rowOff>
    </xdr:from>
    <xdr:to>
      <xdr:col>8</xdr:col>
      <xdr:colOff>314325</xdr:colOff>
      <xdr:row>92</xdr:row>
      <xdr:rowOff>142875</xdr:rowOff>
    </xdr:to>
    <xdr:sp macro="" textlink="">
      <xdr:nvSpPr>
        <xdr:cNvPr id="39338" name="Freeform 2581"/>
        <xdr:cNvSpPr>
          <a:spLocks/>
        </xdr:cNvSpPr>
      </xdr:nvSpPr>
      <xdr:spPr bwMode="auto">
        <a:xfrm>
          <a:off x="3952875" y="13716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4" name="TextBox 2583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84" name="TextBox 2583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5" name="TextBox 2584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85" name="TextBox 2584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200025</xdr:colOff>
      <xdr:row>91</xdr:row>
      <xdr:rowOff>28575</xdr:rowOff>
    </xdr:from>
    <xdr:to>
      <xdr:col>7</xdr:col>
      <xdr:colOff>219075</xdr:colOff>
      <xdr:row>93</xdr:row>
      <xdr:rowOff>161925</xdr:rowOff>
    </xdr:to>
    <xdr:cxnSp macro="">
      <xdr:nvCxnSpPr>
        <xdr:cNvPr id="39341" name="Straight Arrow Connector 2585"/>
        <xdr:cNvCxnSpPr>
          <a:cxnSpLocks noChangeShapeType="1"/>
        </xdr:cNvCxnSpPr>
      </xdr:nvCxnSpPr>
      <xdr:spPr bwMode="auto">
        <a:xfrm flipV="1">
          <a:off x="4467225" y="15106650"/>
          <a:ext cx="19050" cy="457200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228600</xdr:colOff>
      <xdr:row>91</xdr:row>
      <xdr:rowOff>9525</xdr:rowOff>
    </xdr:from>
    <xdr:to>
      <xdr:col>7</xdr:col>
      <xdr:colOff>209550</xdr:colOff>
      <xdr:row>91</xdr:row>
      <xdr:rowOff>28575</xdr:rowOff>
    </xdr:to>
    <xdr:cxnSp macro="">
      <xdr:nvCxnSpPr>
        <xdr:cNvPr id="39342" name="Straight Connector 2586"/>
        <xdr:cNvCxnSpPr>
          <a:cxnSpLocks noChangeShapeType="1"/>
        </xdr:cNvCxnSpPr>
      </xdr:nvCxnSpPr>
      <xdr:spPr bwMode="auto">
        <a:xfrm flipH="1" flipV="1">
          <a:off x="3886200" y="15087600"/>
          <a:ext cx="5905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266700</xdr:colOff>
      <xdr:row>90</xdr:row>
      <xdr:rowOff>12700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8" name="TextBox 2587"/>
            <xdr:cNvSpPr txBox="1"/>
          </xdr:nvSpPr>
          <xdr:spPr>
            <a:xfrm>
              <a:off x="3314700" y="152273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2588" name="TextBox 2587"/>
            <xdr:cNvSpPr txBox="1"/>
          </xdr:nvSpPr>
          <xdr:spPr>
            <a:xfrm>
              <a:off x="3314700" y="152273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^∗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85</xdr:row>
      <xdr:rowOff>130175</xdr:rowOff>
    </xdr:from>
    <xdr:to>
      <xdr:col>7</xdr:col>
      <xdr:colOff>57150</xdr:colOff>
      <xdr:row>87</xdr:row>
      <xdr:rowOff>0</xdr:rowOff>
    </xdr:to>
    <xdr:sp macro="" textlink="">
      <xdr:nvSpPr>
        <xdr:cNvPr id="2589" name="TextBox 2588"/>
        <xdr:cNvSpPr txBox="1"/>
      </xdr:nvSpPr>
      <xdr:spPr>
        <a:xfrm>
          <a:off x="4267200" y="8105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86</xdr:row>
      <xdr:rowOff>66675</xdr:rowOff>
    </xdr:from>
    <xdr:ext cx="247650" cy="264560"/>
    <xdr:sp macro="" textlink="">
      <xdr:nvSpPr>
        <xdr:cNvPr id="2590" name="TextBox 2589"/>
        <xdr:cNvSpPr txBox="1"/>
      </xdr:nvSpPr>
      <xdr:spPr>
        <a:xfrm>
          <a:off x="3657600" y="8207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93</xdr:row>
      <xdr:rowOff>152400</xdr:rowOff>
    </xdr:from>
    <xdr:to>
      <xdr:col>9</xdr:col>
      <xdr:colOff>266700</xdr:colOff>
      <xdr:row>93</xdr:row>
      <xdr:rowOff>152400</xdr:rowOff>
    </xdr:to>
    <xdr:cxnSp macro="">
      <xdr:nvCxnSpPr>
        <xdr:cNvPr id="39346" name="Straight Arrow Connector 2590"/>
        <xdr:cNvCxnSpPr>
          <a:cxnSpLocks noChangeShapeType="1"/>
        </xdr:cNvCxnSpPr>
      </xdr:nvCxnSpPr>
      <xdr:spPr bwMode="auto">
        <a:xfrm>
          <a:off x="3886200" y="15554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228600</xdr:colOff>
      <xdr:row>93</xdr:row>
      <xdr:rowOff>152400</xdr:rowOff>
    </xdr:to>
    <xdr:cxnSp macro="">
      <xdr:nvCxnSpPr>
        <xdr:cNvPr id="39347" name="Straight Arrow Connector 2591"/>
        <xdr:cNvCxnSpPr>
          <a:cxnSpLocks noChangeShapeType="1"/>
        </xdr:cNvCxnSpPr>
      </xdr:nvCxnSpPr>
      <xdr:spPr bwMode="auto">
        <a:xfrm flipH="1" flipV="1">
          <a:off x="3857625" y="13496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80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5" name="TextBox 2594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95" name="TextBox 2594"/>
            <xdr:cNvSpPr txBox="1"/>
          </xdr:nvSpPr>
          <xdr:spPr>
            <a:xfrm>
              <a:off x="3416300" y="7137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254000</xdr:colOff>
      <xdr:row>93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7" name="TextBox 2596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97" name="TextBox 2596"/>
            <xdr:cNvSpPr txBox="1"/>
          </xdr:nvSpPr>
          <xdr:spPr>
            <a:xfrm>
              <a:off x="3911600" y="94107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93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8" name="TextBox 2597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98" name="TextBox 2597"/>
            <xdr:cNvSpPr txBox="1"/>
          </xdr:nvSpPr>
          <xdr:spPr>
            <a:xfrm>
              <a:off x="4178300" y="9398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92</xdr:row>
      <xdr:rowOff>6350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9" name="TextBox 2598"/>
            <xdr:cNvSpPr txBox="1"/>
          </xdr:nvSpPr>
          <xdr:spPr>
            <a:xfrm>
              <a:off x="4876800" y="913765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𝑑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599" name="TextBox 2598"/>
            <xdr:cNvSpPr txBox="1"/>
          </xdr:nvSpPr>
          <xdr:spPr>
            <a:xfrm>
              <a:off x="4876800" y="913765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𝐿^𝑑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82</xdr:row>
      <xdr:rowOff>25400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0" name="TextBox 2599"/>
            <xdr:cNvSpPr txBox="1"/>
          </xdr:nvSpPr>
          <xdr:spPr>
            <a:xfrm>
              <a:off x="4876800" y="7480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𝑠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00" name="TextBox 2599"/>
            <xdr:cNvSpPr txBox="1"/>
          </xdr:nvSpPr>
          <xdr:spPr>
            <a:xfrm>
              <a:off x="4876800" y="7480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𝐿^𝑠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330200</xdr:colOff>
      <xdr:row>120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1" name="TextBox 2600"/>
            <xdr:cNvSpPr txBox="1"/>
          </xdr:nvSpPr>
          <xdr:spPr>
            <a:xfrm>
              <a:off x="4597400" y="2028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𝑠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01" name="TextBox 2600"/>
            <xdr:cNvSpPr txBox="1"/>
          </xdr:nvSpPr>
          <xdr:spPr>
            <a:xfrm>
              <a:off x="4597400" y="2028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𝐿^𝑠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596900</xdr:colOff>
      <xdr:row>129</xdr:row>
      <xdr:rowOff>152400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2" name="TextBox 2601"/>
            <xdr:cNvSpPr txBox="1"/>
          </xdr:nvSpPr>
          <xdr:spPr>
            <a:xfrm>
              <a:off x="4864100" y="219456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𝑑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02" name="TextBox 2601"/>
            <xdr:cNvSpPr txBox="1"/>
          </xdr:nvSpPr>
          <xdr:spPr>
            <a:xfrm>
              <a:off x="4864100" y="219456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𝐿^𝑑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3" name="TextBox 260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4" name="TextBox 260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5" name="TextBox 260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6" name="TextBox 260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7" name="TextBox 260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8" name="TextBox 260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09" name="TextBox 260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0" name="TextBox 260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1" name="TextBox 261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2" name="TextBox 261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3" name="TextBox 261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4" name="TextBox 261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5" name="TextBox 261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6" name="TextBox 261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7" name="TextBox 261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8" name="TextBox 261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19" name="TextBox 261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0" name="TextBox 261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1" name="TextBox 262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2" name="TextBox 262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3" name="TextBox 262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4" name="TextBox 262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5" name="TextBox 262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6" name="TextBox 262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7" name="TextBox 262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8" name="TextBox 262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29" name="TextBox 262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0" name="TextBox 262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1" name="TextBox 263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2" name="TextBox 263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3" name="TextBox 263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4" name="TextBox 263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5" name="TextBox 263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6" name="TextBox 263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7" name="TextBox 263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8" name="TextBox 263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39" name="TextBox 263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0" name="TextBox 263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1" name="TextBox 264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2" name="TextBox 264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3" name="TextBox 264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4" name="TextBox 264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5" name="TextBox 264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6" name="TextBox 264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7" name="TextBox 264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8" name="TextBox 264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49" name="TextBox 264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0" name="TextBox 264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1" name="TextBox 265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2" name="TextBox 265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3" name="TextBox 265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4" name="TextBox 265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5" name="TextBox 265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6" name="TextBox 265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7" name="TextBox 265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8" name="TextBox 265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59" name="TextBox 265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0" name="TextBox 265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1" name="TextBox 266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2" name="TextBox 266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3" name="TextBox 266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4" name="TextBox 266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5" name="TextBox 266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6" name="TextBox 266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7" name="TextBox 266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8" name="TextBox 266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69" name="TextBox 266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70" name="TextBox 266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71" name="TextBox 267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72" name="TextBox 267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73" name="TextBox 267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674" name="TextBox 2673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75" name="TextBox 267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428" name="Straight Arrow Connector 2675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429" name="Straight Arrow Connector 2676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8" name="TextBox 2677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78" name="TextBox 2677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680" name="TextBox 2679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81" name="TextBox 268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433" name="Straight Arrow Connector 2681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434" name="Straight Arrow Connector 2682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435" name="Freeform 2683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5" name="TextBox 2684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85" name="TextBox 2684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686" name="TextBox 2685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87" name="TextBox 268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439" name="Straight Arrow Connector 2687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440" name="Straight Arrow Connector 2688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441" name="Freeform 2689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1" name="TextBox 2690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691" name="TextBox 2690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238125</xdr:colOff>
      <xdr:row>166</xdr:row>
      <xdr:rowOff>85725</xdr:rowOff>
    </xdr:from>
    <xdr:to>
      <xdr:col>7</xdr:col>
      <xdr:colOff>114300</xdr:colOff>
      <xdr:row>166</xdr:row>
      <xdr:rowOff>104775</xdr:rowOff>
    </xdr:to>
    <xdr:cxnSp macro="">
      <xdr:nvCxnSpPr>
        <xdr:cNvPr id="39443" name="Straight Connector 2691"/>
        <xdr:cNvCxnSpPr>
          <a:cxnSpLocks noChangeShapeType="1"/>
        </xdr:cNvCxnSpPr>
      </xdr:nvCxnSpPr>
      <xdr:spPr bwMode="auto">
        <a:xfrm flipH="1" flipV="1">
          <a:off x="3895725" y="27574875"/>
          <a:ext cx="485775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5</xdr:col>
      <xdr:colOff>279400</xdr:colOff>
      <xdr:row>165</xdr:row>
      <xdr:rowOff>127000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3" name="TextBox 2692"/>
            <xdr:cNvSpPr txBox="1"/>
          </xdr:nvSpPr>
          <xdr:spPr>
            <a:xfrm>
              <a:off x="3327400" y="28003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nb-NO" sz="11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  <a:ea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2693" name="TextBox 2692"/>
            <xdr:cNvSpPr txBox="1"/>
          </xdr:nvSpPr>
          <xdr:spPr>
            <a:xfrm>
              <a:off x="3327400" y="28003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r>
                <a:rPr lang="nb-NO" sz="1100" b="0" i="0">
                  <a:latin typeface="Cambria Math"/>
                  <a:ea typeface="Cambria Math"/>
                </a:rPr>
                <a:t>^∗</a:t>
              </a:r>
              <a:endParaRPr lang="nb-NO" sz="1100" b="0">
                <a:ea typeface="Cambria Math"/>
              </a:endParaRPr>
            </a:p>
            <a:p>
              <a:endParaRPr lang="nb-NO" sz="1100"/>
            </a:p>
          </xdr:txBody>
        </xdr:sp>
      </mc:Fallback>
    </mc:AlternateContent>
    <xdr:clientData/>
  </xdr:oneCellAnchor>
  <xdr:twoCellAnchor>
    <xdr:from>
      <xdr:col>8</xdr:col>
      <xdr:colOff>47625</xdr:colOff>
      <xdr:row>158</xdr:row>
      <xdr:rowOff>161925</xdr:rowOff>
    </xdr:from>
    <xdr:to>
      <xdr:col>8</xdr:col>
      <xdr:colOff>76200</xdr:colOff>
      <xdr:row>170</xdr:row>
      <xdr:rowOff>9525</xdr:rowOff>
    </xdr:to>
    <xdr:cxnSp macro="">
      <xdr:nvCxnSpPr>
        <xdr:cNvPr id="39445" name="Straight Connector 2693"/>
        <xdr:cNvCxnSpPr>
          <a:cxnSpLocks noChangeShapeType="1"/>
        </xdr:cNvCxnSpPr>
      </xdr:nvCxnSpPr>
      <xdr:spPr bwMode="auto">
        <a:xfrm flipH="1">
          <a:off x="4924425" y="26327100"/>
          <a:ext cx="28575" cy="1819275"/>
        </a:xfrm>
        <a:prstGeom prst="line">
          <a:avLst/>
        </a:prstGeom>
        <a:noFill/>
        <a:ln w="9525" algn="ctr">
          <a:solidFill>
            <a:srgbClr val="000000"/>
          </a:solidFill>
          <a:prstDash val="sysDash"/>
          <a:round/>
          <a:headEnd/>
          <a:tailEnd/>
        </a:ln>
      </xdr:spPr>
    </xdr:cxn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95" name="TextBox 269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96" name="TextBox 269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97" name="TextBox 269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98" name="TextBox 269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699" name="TextBox 269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0" name="TextBox 269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1" name="TextBox 270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2" name="TextBox 270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3" name="TextBox 270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4" name="TextBox 270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5" name="TextBox 270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6" name="TextBox 270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7" name="TextBox 270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8" name="TextBox 270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09" name="TextBox 270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0" name="TextBox 270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1" name="TextBox 271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2" name="TextBox 271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3" name="TextBox 271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4" name="TextBox 271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5" name="TextBox 271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6" name="TextBox 271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7" name="TextBox 271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8" name="TextBox 271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19" name="TextBox 271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0" name="TextBox 271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1" name="TextBox 272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2" name="TextBox 272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3" name="TextBox 272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4" name="TextBox 272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5" name="TextBox 272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6" name="TextBox 272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7" name="TextBox 272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8" name="TextBox 272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29" name="TextBox 272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0" name="TextBox 272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1" name="TextBox 273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2" name="TextBox 273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3" name="TextBox 273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4" name="TextBox 273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5" name="TextBox 273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736" name="TextBox 2735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37" name="TextBox 273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489" name="Straight Arrow Connector 2737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490" name="Straight Arrow Connector 2738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0" name="TextBox 2739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740" name="TextBox 2739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6</xdr:col>
      <xdr:colOff>476250</xdr:colOff>
      <xdr:row>158</xdr:row>
      <xdr:rowOff>152400</xdr:rowOff>
    </xdr:from>
    <xdr:to>
      <xdr:col>8</xdr:col>
      <xdr:colOff>76200</xdr:colOff>
      <xdr:row>168</xdr:row>
      <xdr:rowOff>152400</xdr:rowOff>
    </xdr:to>
    <xdr:sp macro="" textlink="">
      <xdr:nvSpPr>
        <xdr:cNvPr id="39492" name="Freeform 2740"/>
        <xdr:cNvSpPr>
          <a:spLocks/>
        </xdr:cNvSpPr>
      </xdr:nvSpPr>
      <xdr:spPr bwMode="auto">
        <a:xfrm>
          <a:off x="4133850" y="26317575"/>
          <a:ext cx="819150" cy="1647825"/>
        </a:xfrm>
        <a:custGeom>
          <a:avLst/>
          <a:gdLst>
            <a:gd name="T0" fmla="*/ 0 w 419100"/>
            <a:gd name="T1" fmla="*/ 1678962 h 1600200"/>
            <a:gd name="T2" fmla="*/ 396673 w 419100"/>
            <a:gd name="T3" fmla="*/ 1159283 h 1600200"/>
            <a:gd name="T4" fmla="*/ 718971 w 419100"/>
            <a:gd name="T5" fmla="*/ 533004 h 1600200"/>
            <a:gd name="T6" fmla="*/ 818139 w 419100"/>
            <a:gd name="T7" fmla="*/ 0 h 160020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19100" h="1600200">
              <a:moveTo>
                <a:pt x="0" y="1600200"/>
              </a:moveTo>
              <a:cubicBezTo>
                <a:pt x="74083" y="1447800"/>
                <a:pt x="141817" y="1286933"/>
                <a:pt x="203200" y="1104900"/>
              </a:cubicBezTo>
              <a:cubicBezTo>
                <a:pt x="264583" y="922867"/>
                <a:pt x="332317" y="692150"/>
                <a:pt x="368300" y="508000"/>
              </a:cubicBezTo>
              <a:cubicBezTo>
                <a:pt x="404283" y="323850"/>
                <a:pt x="411691" y="161925"/>
                <a:pt x="419100" y="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742" name="TextBox 2741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43" name="TextBox 274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495" name="Straight Arrow Connector 2743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496" name="Straight Arrow Connector 2744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497" name="Freeform 2745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7" name="TextBox 2746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747" name="TextBox 2746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748" name="TextBox 2747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49" name="TextBox 274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501" name="Straight Arrow Connector 2749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502" name="Straight Arrow Connector 2750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503" name="Freeform 2751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3" name="TextBox 2752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753" name="TextBox 2752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104775</xdr:colOff>
      <xdr:row>166</xdr:row>
      <xdr:rowOff>114300</xdr:rowOff>
    </xdr:from>
    <xdr:to>
      <xdr:col>7</xdr:col>
      <xdr:colOff>114300</xdr:colOff>
      <xdr:row>169</xdr:row>
      <xdr:rowOff>133350</xdr:rowOff>
    </xdr:to>
    <xdr:cxnSp macro="">
      <xdr:nvCxnSpPr>
        <xdr:cNvPr id="39505" name="Straight Arrow Connector 2753"/>
        <xdr:cNvCxnSpPr>
          <a:cxnSpLocks noChangeShapeType="1"/>
        </xdr:cNvCxnSpPr>
      </xdr:nvCxnSpPr>
      <xdr:spPr bwMode="auto">
        <a:xfrm flipV="1">
          <a:off x="4371975" y="27603450"/>
          <a:ext cx="9525" cy="50482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twoCellAnchor>
    <xdr:from>
      <xdr:col>6</xdr:col>
      <xdr:colOff>276225</xdr:colOff>
      <xdr:row>166</xdr:row>
      <xdr:rowOff>85725</xdr:rowOff>
    </xdr:from>
    <xdr:to>
      <xdr:col>7</xdr:col>
      <xdr:colOff>104775</xdr:colOff>
      <xdr:row>166</xdr:row>
      <xdr:rowOff>104775</xdr:rowOff>
    </xdr:to>
    <xdr:cxnSp macro="">
      <xdr:nvCxnSpPr>
        <xdr:cNvPr id="39506" name="Straight Connector 2754"/>
        <xdr:cNvCxnSpPr>
          <a:cxnSpLocks noChangeShapeType="1"/>
        </xdr:cNvCxnSpPr>
      </xdr:nvCxnSpPr>
      <xdr:spPr bwMode="auto">
        <a:xfrm flipH="1" flipV="1">
          <a:off x="3933825" y="27574875"/>
          <a:ext cx="438150" cy="19050"/>
        </a:xfrm>
        <a:prstGeom prst="line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/>
        </a:ln>
      </xdr:spPr>
    </xdr:cxn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56" name="TextBox 275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57" name="TextBox 275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58" name="TextBox 275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59" name="TextBox 275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0" name="TextBox 275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1" name="TextBox 276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2" name="TextBox 276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3" name="TextBox 276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4" name="TextBox 276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5" name="TextBox 276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6" name="TextBox 276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7" name="TextBox 276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8" name="TextBox 276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69" name="TextBox 276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0" name="TextBox 276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1" name="TextBox 277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2" name="TextBox 277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3" name="TextBox 277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4" name="TextBox 277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5" name="TextBox 277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6" name="TextBox 277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7" name="TextBox 277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8" name="TextBox 277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79" name="TextBox 277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0" name="TextBox 277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1" name="TextBox 278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2" name="TextBox 278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3" name="TextBox 278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4" name="TextBox 278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5" name="TextBox 278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6" name="TextBox 278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7" name="TextBox 278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8" name="TextBox 278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89" name="TextBox 278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0" name="TextBox 278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1" name="TextBox 279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2" name="TextBox 279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3" name="TextBox 279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4" name="TextBox 279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5" name="TextBox 279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6" name="TextBox 279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797" name="TextBox 2796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798" name="TextBox 279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550" name="Straight Arrow Connector 2798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551" name="Straight Arrow Connector 2799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1" name="TextBox 2800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01" name="TextBox 2800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803" name="TextBox 2802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04" name="TextBox 280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555" name="Straight Arrow Connector 2804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556" name="Freeform 2805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7" name="TextBox 2806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07" name="TextBox 2806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808" name="TextBox 2807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09" name="TextBox 280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560" name="Straight Arrow Connector 2809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561" name="Freeform 2810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2" name="TextBox 2811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12" name="TextBox 2811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169</xdr:row>
      <xdr:rowOff>120651</xdr:rowOff>
    </xdr:from>
    <xdr:ext cx="914400" cy="2857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3" name="TextBox 2812"/>
            <xdr:cNvSpPr txBox="1"/>
          </xdr:nvSpPr>
          <xdr:spPr>
            <a:xfrm>
              <a:off x="3924300" y="22244051"/>
              <a:ext cx="914400" cy="285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13" name="TextBox 2812"/>
            <xdr:cNvSpPr txBox="1"/>
          </xdr:nvSpPr>
          <xdr:spPr>
            <a:xfrm>
              <a:off x="3924300" y="22244051"/>
              <a:ext cx="914400" cy="285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𝐿^∗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254000</xdr:colOff>
      <xdr:row>169</xdr:row>
      <xdr:rowOff>101600</xdr:rowOff>
    </xdr:from>
    <xdr:ext cx="914400" cy="285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4" name="TextBox 2813"/>
            <xdr:cNvSpPr txBox="1"/>
          </xdr:nvSpPr>
          <xdr:spPr>
            <a:xfrm>
              <a:off x="4521200" y="22225000"/>
              <a:ext cx="914400" cy="285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𝐷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𝐶𝑟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14" name="TextBox 2813"/>
            <xdr:cNvSpPr txBox="1"/>
          </xdr:nvSpPr>
          <xdr:spPr>
            <a:xfrm>
              <a:off x="4521200" y="22225000"/>
              <a:ext cx="914400" cy="285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𝐷^𝐶𝑟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15" name="TextBox 281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16" name="TextBox 281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17" name="TextBox 281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18" name="TextBox 281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19" name="TextBox 281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0" name="TextBox 281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1" name="TextBox 282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2" name="TextBox 282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3" name="TextBox 282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4" name="TextBox 282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5" name="TextBox 282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6" name="TextBox 282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7" name="TextBox 282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8" name="TextBox 282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29" name="TextBox 282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0" name="TextBox 282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1" name="TextBox 283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2" name="TextBox 283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3" name="TextBox 283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4" name="TextBox 283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5" name="TextBox 283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6" name="TextBox 283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7" name="TextBox 283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8" name="TextBox 283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39" name="TextBox 283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0" name="TextBox 283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1" name="TextBox 284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2" name="TextBox 284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3" name="TextBox 284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4" name="TextBox 284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5" name="TextBox 284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6" name="TextBox 2845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7" name="TextBox 284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8" name="TextBox 2847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49" name="TextBox 2848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0" name="TextBox 284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1" name="TextBox 2850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2" name="TextBox 2851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3" name="TextBox 2852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4" name="TextBox 285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5" name="TextBox 2854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856" name="TextBox 2855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57" name="TextBox 2856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608" name="Straight Arrow Connector 2857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609" name="Straight Arrow Connector 2858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0" name="TextBox 2859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60" name="TextBox 2859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6</xdr:col>
      <xdr:colOff>520700</xdr:colOff>
      <xdr:row>169</xdr:row>
      <xdr:rowOff>101600</xdr:rowOff>
    </xdr:from>
    <xdr:ext cx="914400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1" name="TextBox 2860"/>
            <xdr:cNvSpPr txBox="1"/>
          </xdr:nvSpPr>
          <xdr:spPr>
            <a:xfrm>
              <a:off x="4178300" y="22225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b-NO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nb-NO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61" name="TextBox 2860"/>
            <xdr:cNvSpPr txBox="1"/>
          </xdr:nvSpPr>
          <xdr:spPr>
            <a:xfrm>
              <a:off x="4178300" y="22225000"/>
              <a:ext cx="914400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𝐸 ̅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863" name="TextBox 2862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64" name="TextBox 2863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228600</xdr:colOff>
      <xdr:row>169</xdr:row>
      <xdr:rowOff>152400</xdr:rowOff>
    </xdr:from>
    <xdr:to>
      <xdr:col>9</xdr:col>
      <xdr:colOff>266700</xdr:colOff>
      <xdr:row>169</xdr:row>
      <xdr:rowOff>152400</xdr:rowOff>
    </xdr:to>
    <xdr:cxnSp macro="">
      <xdr:nvCxnSpPr>
        <xdr:cNvPr id="39614" name="Straight Arrow Connector 2864"/>
        <xdr:cNvCxnSpPr>
          <a:cxnSpLocks noChangeShapeType="1"/>
        </xdr:cNvCxnSpPr>
      </xdr:nvCxnSpPr>
      <xdr:spPr bwMode="auto">
        <a:xfrm>
          <a:off x="3886200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615" name="Straight Arrow Connector 2865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616" name="Freeform 2866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8" name="TextBox 2867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68" name="TextBox 2867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161</xdr:row>
      <xdr:rowOff>130175</xdr:rowOff>
    </xdr:from>
    <xdr:to>
      <xdr:col>7</xdr:col>
      <xdr:colOff>57150</xdr:colOff>
      <xdr:row>163</xdr:row>
      <xdr:rowOff>0</xdr:rowOff>
    </xdr:to>
    <xdr:sp macro="" textlink="">
      <xdr:nvSpPr>
        <xdr:cNvPr id="2869" name="TextBox 2868"/>
        <xdr:cNvSpPr txBox="1"/>
      </xdr:nvSpPr>
      <xdr:spPr>
        <a:xfrm>
          <a:off x="4267200" y="20932775"/>
          <a:ext cx="57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b-NO"/>
        </a:p>
      </xdr:txBody>
    </xdr:sp>
    <xdr:clientData/>
  </xdr:twoCellAnchor>
  <xdr:oneCellAnchor>
    <xdr:from>
      <xdr:col>6</xdr:col>
      <xdr:colOff>0</xdr:colOff>
      <xdr:row>162</xdr:row>
      <xdr:rowOff>66675</xdr:rowOff>
    </xdr:from>
    <xdr:ext cx="247650" cy="264560"/>
    <xdr:sp macro="" textlink="">
      <xdr:nvSpPr>
        <xdr:cNvPr id="2870" name="TextBox 2869"/>
        <xdr:cNvSpPr txBox="1"/>
      </xdr:nvSpPr>
      <xdr:spPr>
        <a:xfrm>
          <a:off x="3657600" y="21034375"/>
          <a:ext cx="247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b-NO"/>
        </a:p>
      </xdr:txBody>
    </xdr:sp>
    <xdr:clientData/>
  </xdr:oneCellAnchor>
  <xdr:twoCellAnchor>
    <xdr:from>
      <xdr:col>6</xdr:col>
      <xdr:colOff>238125</xdr:colOff>
      <xdr:row>169</xdr:row>
      <xdr:rowOff>152400</xdr:rowOff>
    </xdr:from>
    <xdr:to>
      <xdr:col>9</xdr:col>
      <xdr:colOff>276225</xdr:colOff>
      <xdr:row>169</xdr:row>
      <xdr:rowOff>152400</xdr:rowOff>
    </xdr:to>
    <xdr:cxnSp macro="">
      <xdr:nvCxnSpPr>
        <xdr:cNvPr id="39620" name="Straight Arrow Connector 2870"/>
        <xdr:cNvCxnSpPr>
          <a:cxnSpLocks noChangeShapeType="1"/>
        </xdr:cNvCxnSpPr>
      </xdr:nvCxnSpPr>
      <xdr:spPr bwMode="auto">
        <a:xfrm>
          <a:off x="3895725" y="28127325"/>
          <a:ext cx="18669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200025</xdr:colOff>
      <xdr:row>157</xdr:row>
      <xdr:rowOff>66675</xdr:rowOff>
    </xdr:from>
    <xdr:to>
      <xdr:col>6</xdr:col>
      <xdr:colOff>228600</xdr:colOff>
      <xdr:row>169</xdr:row>
      <xdr:rowOff>152400</xdr:rowOff>
    </xdr:to>
    <xdr:cxnSp macro="">
      <xdr:nvCxnSpPr>
        <xdr:cNvPr id="39621" name="Straight Arrow Connector 2871"/>
        <xdr:cNvCxnSpPr>
          <a:cxnSpLocks noChangeShapeType="1"/>
        </xdr:cNvCxnSpPr>
      </xdr:nvCxnSpPr>
      <xdr:spPr bwMode="auto">
        <a:xfrm flipH="1" flipV="1">
          <a:off x="3857625" y="26069925"/>
          <a:ext cx="28575" cy="20574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6</xdr:col>
      <xdr:colOff>295275</xdr:colOff>
      <xdr:row>158</xdr:row>
      <xdr:rowOff>123825</xdr:rowOff>
    </xdr:from>
    <xdr:to>
      <xdr:col>8</xdr:col>
      <xdr:colOff>314325</xdr:colOff>
      <xdr:row>168</xdr:row>
      <xdr:rowOff>142875</xdr:rowOff>
    </xdr:to>
    <xdr:sp macro="" textlink="">
      <xdr:nvSpPr>
        <xdr:cNvPr id="39622" name="Freeform 2872"/>
        <xdr:cNvSpPr>
          <a:spLocks/>
        </xdr:cNvSpPr>
      </xdr:nvSpPr>
      <xdr:spPr bwMode="auto">
        <a:xfrm>
          <a:off x="3952875" y="26289000"/>
          <a:ext cx="1238250" cy="1666875"/>
        </a:xfrm>
        <a:custGeom>
          <a:avLst/>
          <a:gdLst>
            <a:gd name="T0" fmla="*/ 0 w 2070100"/>
            <a:gd name="T1" fmla="*/ 0 h 2213037"/>
            <a:gd name="T2" fmla="*/ 61198 w 2070100"/>
            <a:gd name="T3" fmla="*/ 495304 h 2213037"/>
            <a:gd name="T4" fmla="*/ 198895 w 2070100"/>
            <a:gd name="T5" fmla="*/ 971185 h 2213037"/>
            <a:gd name="T6" fmla="*/ 443688 w 2070100"/>
            <a:gd name="T7" fmla="*/ 1340235 h 2213037"/>
            <a:gd name="T8" fmla="*/ 803229 w 2070100"/>
            <a:gd name="T9" fmla="*/ 1563608 h 2213037"/>
            <a:gd name="T10" fmla="*/ 1124520 w 2070100"/>
            <a:gd name="T11" fmla="*/ 1680150 h 2213037"/>
            <a:gd name="T12" fmla="*/ 1246917 w 2070100"/>
            <a:gd name="T13" fmla="*/ 1689862 h 22130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0100" h="2213037">
              <a:moveTo>
                <a:pt x="0" y="0"/>
              </a:moveTo>
              <a:cubicBezTo>
                <a:pt x="23283" y="218016"/>
                <a:pt x="46567" y="436033"/>
                <a:pt x="101600" y="647700"/>
              </a:cubicBezTo>
              <a:cubicBezTo>
                <a:pt x="156633" y="859367"/>
                <a:pt x="224367" y="1085850"/>
                <a:pt x="330200" y="1270000"/>
              </a:cubicBezTo>
              <a:cubicBezTo>
                <a:pt x="436033" y="1454150"/>
                <a:pt x="569384" y="1623483"/>
                <a:pt x="736600" y="1752600"/>
              </a:cubicBezTo>
              <a:cubicBezTo>
                <a:pt x="903816" y="1881717"/>
                <a:pt x="1145117" y="1970617"/>
                <a:pt x="1333500" y="2044700"/>
              </a:cubicBezTo>
              <a:cubicBezTo>
                <a:pt x="1521883" y="2118783"/>
                <a:pt x="1744133" y="2169583"/>
                <a:pt x="1866900" y="2197100"/>
              </a:cubicBezTo>
              <a:cubicBezTo>
                <a:pt x="1989667" y="2224617"/>
                <a:pt x="2032000" y="2207683"/>
                <a:pt x="2070100" y="2209800"/>
              </a:cubicBezTo>
            </a:path>
          </a:pathLst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368300</xdr:colOff>
      <xdr:row>156</xdr:row>
      <xdr:rowOff>12700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4" name="TextBox 2873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i="1">
                        <a:latin typeface="Cambria Math"/>
                        <a:ea typeface="Cambria Math"/>
                      </a:rPr>
                      <m:t>𝜌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74" name="TextBox 2873"/>
            <xdr:cNvSpPr txBox="1"/>
          </xdr:nvSpPr>
          <xdr:spPr>
            <a:xfrm>
              <a:off x="3416300" y="199644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i="0">
                  <a:latin typeface="Cambria Math"/>
                  <a:ea typeface="Cambria Math"/>
                </a:rPr>
                <a:t>𝜌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231743</xdr:colOff>
      <xdr:row>168</xdr:row>
      <xdr:rowOff>95172</xdr:rowOff>
    </xdr:from>
    <xdr:ext cx="527114" cy="450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7" name="TextBox 2876"/>
            <xdr:cNvSpPr txBox="1"/>
          </xdr:nvSpPr>
          <xdr:spPr>
            <a:xfrm flipV="1">
              <a:off x="4498943" y="22053472"/>
              <a:ext cx="527114" cy="45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>
                        <a:latin typeface="Cambria Math"/>
                      </a:rPr>
                      <m:t>+</m:t>
                    </m:r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77" name="TextBox 2876"/>
            <xdr:cNvSpPr txBox="1"/>
          </xdr:nvSpPr>
          <xdr:spPr>
            <a:xfrm flipV="1">
              <a:off x="4498943" y="22053472"/>
              <a:ext cx="527114" cy="45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nb-NO" sz="1100" b="0" i="0">
                  <a:latin typeface="Cambria Math"/>
                </a:rPr>
                <a:t>+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330200</xdr:colOff>
      <xdr:row>158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8" name="TextBox 2877"/>
            <xdr:cNvSpPr txBox="1"/>
          </xdr:nvSpPr>
          <xdr:spPr>
            <a:xfrm>
              <a:off x="4597400" y="2028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𝑠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78" name="TextBox 2877"/>
            <xdr:cNvSpPr txBox="1"/>
          </xdr:nvSpPr>
          <xdr:spPr>
            <a:xfrm>
              <a:off x="4597400" y="2028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𝐿^𝑠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7</xdr:col>
      <xdr:colOff>596900</xdr:colOff>
      <xdr:row>167</xdr:row>
      <xdr:rowOff>152400</xdr:rowOff>
    </xdr:from>
    <xdr:ext cx="914400" cy="271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9" name="TextBox 2878"/>
            <xdr:cNvSpPr txBox="1"/>
          </xdr:nvSpPr>
          <xdr:spPr>
            <a:xfrm>
              <a:off x="4864100" y="219456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nb-NO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nb-NO" sz="11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nb-NO" sz="1100" b="0" i="1">
                            <a:latin typeface="Cambria Math"/>
                          </a:rPr>
                          <m:t>𝑑</m:t>
                        </m:r>
                      </m:sup>
                    </m:sSup>
                  </m:oMath>
                </m:oMathPara>
              </a14:m>
              <a:endParaRPr lang="nb-NO" sz="1100"/>
            </a:p>
          </xdr:txBody>
        </xdr:sp>
      </mc:Choice>
      <mc:Fallback xmlns="">
        <xdr:sp macro="" textlink="">
          <xdr:nvSpPr>
            <xdr:cNvPr id="2879" name="TextBox 2878"/>
            <xdr:cNvSpPr txBox="1"/>
          </xdr:nvSpPr>
          <xdr:spPr>
            <a:xfrm>
              <a:off x="4864100" y="21945600"/>
              <a:ext cx="914400" cy="271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nb-NO" sz="1100" b="0" i="0">
                  <a:latin typeface="Cambria Math"/>
                </a:rPr>
                <a:t>𝐿^𝑑</a:t>
              </a:r>
              <a:endParaRPr lang="nb-NO" sz="1100"/>
            </a:p>
          </xdr:txBody>
        </xdr:sp>
      </mc:Fallback>
    </mc:AlternateContent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0.63821</cdr:x>
      <cdr:y>0.73643</cdr:y>
    </cdr:from>
    <cdr:to>
      <cdr:x>0.84146</cdr:x>
      <cdr:y>0.8292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93899" y="2217739"/>
          <a:ext cx="6350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Deposit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110" workbookViewId="0">
      <selection activeCell="G110" sqref="G110"/>
    </sheetView>
  </sheetViews>
  <sheetFormatPr defaultRowHeight="12.75" x14ac:dyDescent="0.2"/>
  <cols>
    <col min="1" max="3" width="10.7109375" style="15" customWidth="1"/>
    <col min="4" max="4" width="12.140625" style="15" customWidth="1"/>
    <col min="5" max="12" width="10.7109375" style="15" customWidth="1"/>
    <col min="13" max="16384" width="9.140625" style="15"/>
  </cols>
  <sheetData>
    <row r="1" spans="1:13" ht="15.75" x14ac:dyDescent="0.25">
      <c r="A1" s="178" t="s">
        <v>169</v>
      </c>
      <c r="I1" s="52"/>
      <c r="J1" s="52"/>
      <c r="M1" s="170"/>
    </row>
    <row r="2" spans="1:13" ht="15.75" x14ac:dyDescent="0.25">
      <c r="A2" s="178"/>
      <c r="I2" s="52"/>
      <c r="J2" s="52"/>
      <c r="M2" s="170"/>
    </row>
    <row r="3" spans="1:13" x14ac:dyDescent="0.2">
      <c r="D3" s="174" t="s">
        <v>150</v>
      </c>
      <c r="E3" s="167"/>
      <c r="F3" s="167"/>
      <c r="G3" s="167"/>
      <c r="I3" s="52"/>
      <c r="J3" s="52"/>
      <c r="M3" s="170"/>
    </row>
    <row r="4" spans="1:13" x14ac:dyDescent="0.2">
      <c r="D4" s="139" t="s">
        <v>148</v>
      </c>
      <c r="E4" s="139"/>
      <c r="F4" s="139" t="s">
        <v>180</v>
      </c>
      <c r="G4" s="139"/>
      <c r="H4" s="168"/>
      <c r="I4" s="52"/>
      <c r="J4" s="52"/>
      <c r="M4" s="170"/>
    </row>
    <row r="5" spans="1:13" x14ac:dyDescent="0.2">
      <c r="D5" s="31" t="s">
        <v>144</v>
      </c>
      <c r="E5" s="31">
        <v>50</v>
      </c>
      <c r="F5" s="34">
        <v>25</v>
      </c>
      <c r="G5" s="31" t="s">
        <v>145</v>
      </c>
      <c r="I5" s="52"/>
      <c r="J5" s="52"/>
      <c r="M5" s="170"/>
    </row>
    <row r="6" spans="1:13" x14ac:dyDescent="0.2">
      <c r="D6" s="32"/>
      <c r="E6" s="32"/>
      <c r="F6" s="169">
        <v>25</v>
      </c>
      <c r="G6" s="172" t="s">
        <v>146</v>
      </c>
      <c r="I6" s="52"/>
      <c r="J6" s="52"/>
      <c r="M6" s="170"/>
    </row>
    <row r="7" spans="1:13" x14ac:dyDescent="0.2">
      <c r="E7" s="15">
        <v>50</v>
      </c>
      <c r="F7" s="15">
        <v>50</v>
      </c>
      <c r="I7" s="52"/>
      <c r="J7" s="52"/>
      <c r="M7" s="170"/>
    </row>
    <row r="8" spans="1:13" x14ac:dyDescent="0.2">
      <c r="D8" s="173" t="s">
        <v>172</v>
      </c>
      <c r="E8" s="167"/>
      <c r="F8" s="167"/>
      <c r="G8" s="167"/>
      <c r="I8" s="52"/>
      <c r="J8" s="52"/>
      <c r="M8" s="170"/>
    </row>
    <row r="9" spans="1:13" x14ac:dyDescent="0.2">
      <c r="D9" s="139" t="str">
        <f>D4</f>
        <v>Eiendeler</v>
      </c>
      <c r="E9" s="139"/>
      <c r="F9" s="139" t="s">
        <v>180</v>
      </c>
      <c r="G9" s="139"/>
      <c r="I9" s="52"/>
      <c r="J9" s="52"/>
      <c r="M9" s="170"/>
    </row>
    <row r="10" spans="1:13" x14ac:dyDescent="0.2">
      <c r="D10" s="176" t="s">
        <v>159</v>
      </c>
      <c r="E10" s="176">
        <v>150</v>
      </c>
      <c r="F10" s="177">
        <v>150</v>
      </c>
      <c r="G10" s="176" t="s">
        <v>147</v>
      </c>
      <c r="I10" s="52"/>
      <c r="J10" s="52"/>
      <c r="M10" s="170"/>
    </row>
    <row r="11" spans="1:13" x14ac:dyDescent="0.2">
      <c r="D11" s="52"/>
      <c r="E11" s="52">
        <v>150</v>
      </c>
      <c r="F11" s="52">
        <v>150</v>
      </c>
      <c r="G11" s="52"/>
      <c r="I11" s="52"/>
      <c r="J11" s="52"/>
      <c r="M11" s="170"/>
    </row>
    <row r="12" spans="1:13" x14ac:dyDescent="0.2">
      <c r="D12" s="139" t="s">
        <v>151</v>
      </c>
      <c r="E12" s="167"/>
      <c r="F12" s="167"/>
      <c r="G12" s="167"/>
      <c r="I12" s="52"/>
      <c r="J12" s="52"/>
      <c r="M12" s="170"/>
    </row>
    <row r="13" spans="1:13" x14ac:dyDescent="0.2">
      <c r="D13" s="139" t="str">
        <f>D9</f>
        <v>Eiendeler</v>
      </c>
      <c r="E13" s="139"/>
      <c r="F13" s="139" t="s">
        <v>180</v>
      </c>
      <c r="G13" s="139"/>
      <c r="I13" s="52"/>
      <c r="J13" s="52"/>
      <c r="M13" s="170"/>
    </row>
    <row r="14" spans="1:13" x14ac:dyDescent="0.2">
      <c r="D14" s="31" t="s">
        <v>144</v>
      </c>
      <c r="E14" s="31">
        <v>50</v>
      </c>
      <c r="F14" s="34">
        <v>25</v>
      </c>
      <c r="G14" s="31" t="s">
        <v>145</v>
      </c>
      <c r="I14" s="52"/>
      <c r="J14" s="52"/>
      <c r="M14" s="170"/>
    </row>
    <row r="15" spans="1:13" x14ac:dyDescent="0.2">
      <c r="D15" s="33" t="str">
        <f>D10</f>
        <v>Gullreserver</v>
      </c>
      <c r="E15" s="31">
        <v>150</v>
      </c>
      <c r="F15" s="170">
        <v>25</v>
      </c>
      <c r="G15" s="168" t="s">
        <v>146</v>
      </c>
      <c r="I15" s="52"/>
      <c r="J15" s="52"/>
      <c r="M15" s="170"/>
    </row>
    <row r="16" spans="1:13" x14ac:dyDescent="0.2">
      <c r="D16" s="167"/>
      <c r="E16" s="32"/>
      <c r="F16" s="39">
        <v>150</v>
      </c>
      <c r="G16" s="32" t="s">
        <v>147</v>
      </c>
      <c r="I16" s="52"/>
      <c r="J16" s="52"/>
      <c r="M16" s="170"/>
    </row>
    <row r="17" spans="1:13" x14ac:dyDescent="0.2">
      <c r="E17" s="15">
        <v>200</v>
      </c>
      <c r="F17" s="15">
        <v>200</v>
      </c>
      <c r="I17" s="52"/>
      <c r="J17" s="52"/>
      <c r="M17" s="170"/>
    </row>
    <row r="18" spans="1:13" x14ac:dyDescent="0.2">
      <c r="A18" s="175"/>
      <c r="B18" s="52"/>
      <c r="C18" s="52"/>
      <c r="D18" s="52"/>
      <c r="F18" s="175"/>
      <c r="G18" s="52"/>
      <c r="H18" s="52"/>
      <c r="I18" s="52"/>
      <c r="J18" s="52"/>
      <c r="M18" s="170"/>
    </row>
    <row r="19" spans="1:13" x14ac:dyDescent="0.2">
      <c r="J19" s="52"/>
      <c r="M19" s="170"/>
    </row>
    <row r="20" spans="1:13" x14ac:dyDescent="0.2">
      <c r="J20" s="52"/>
      <c r="M20" s="170"/>
    </row>
    <row r="21" spans="1:13" x14ac:dyDescent="0.2">
      <c r="J21" s="52"/>
      <c r="M21" s="170"/>
    </row>
    <row r="22" spans="1:13" x14ac:dyDescent="0.2">
      <c r="J22" s="52"/>
      <c r="M22" s="170"/>
    </row>
    <row r="23" spans="1:13" x14ac:dyDescent="0.2">
      <c r="M23" s="170"/>
    </row>
    <row r="24" spans="1:13" x14ac:dyDescent="0.2">
      <c r="M24" s="170"/>
    </row>
    <row r="25" spans="1:13" x14ac:dyDescent="0.2">
      <c r="M25" s="170"/>
    </row>
    <row r="26" spans="1:13" x14ac:dyDescent="0.2">
      <c r="M26" s="170"/>
    </row>
    <row r="27" spans="1:13" x14ac:dyDescent="0.2">
      <c r="M27" s="170"/>
    </row>
    <row r="28" spans="1:13" x14ac:dyDescent="0.2">
      <c r="M28" s="170"/>
    </row>
    <row r="29" spans="1:13" x14ac:dyDescent="0.2">
      <c r="M29" s="170"/>
    </row>
    <row r="30" spans="1:13" x14ac:dyDescent="0.2">
      <c r="M30" s="170"/>
    </row>
    <row r="31" spans="1:13" x14ac:dyDescent="0.2">
      <c r="M31" s="170"/>
    </row>
    <row r="32" spans="1:13" x14ac:dyDescent="0.2">
      <c r="M32" s="170"/>
    </row>
    <row r="33" spans="1:13" x14ac:dyDescent="0.2">
      <c r="M33" s="170"/>
    </row>
    <row r="34" spans="1:13" x14ac:dyDescent="0.2">
      <c r="M34" s="170"/>
    </row>
    <row r="35" spans="1:13" x14ac:dyDescent="0.2">
      <c r="M35" s="170"/>
    </row>
    <row r="36" spans="1:13" x14ac:dyDescent="0.2">
      <c r="M36" s="170"/>
    </row>
    <row r="37" spans="1:13" x14ac:dyDescent="0.2">
      <c r="M37" s="170"/>
    </row>
    <row r="38" spans="1:13" x14ac:dyDescent="0.2">
      <c r="M38" s="170"/>
    </row>
    <row r="39" spans="1:13" ht="15.75" x14ac:dyDescent="0.25">
      <c r="A39" s="178" t="s">
        <v>199</v>
      </c>
      <c r="M39" s="170"/>
    </row>
    <row r="40" spans="1:13" x14ac:dyDescent="0.2">
      <c r="M40" s="170"/>
    </row>
    <row r="41" spans="1:13" x14ac:dyDescent="0.2">
      <c r="D41" s="139" t="s">
        <v>151</v>
      </c>
      <c r="E41" s="167"/>
      <c r="F41" s="167"/>
      <c r="G41" s="167"/>
      <c r="M41" s="170"/>
    </row>
    <row r="42" spans="1:13" x14ac:dyDescent="0.2">
      <c r="D42" s="139" t="s">
        <v>148</v>
      </c>
      <c r="E42" s="139"/>
      <c r="F42" s="139" t="s">
        <v>180</v>
      </c>
      <c r="G42" s="139"/>
      <c r="J42" s="52"/>
      <c r="M42" s="170"/>
    </row>
    <row r="43" spans="1:13" x14ac:dyDescent="0.2">
      <c r="D43" s="31" t="s">
        <v>144</v>
      </c>
      <c r="E43" s="31">
        <v>50</v>
      </c>
      <c r="F43" s="34">
        <v>25</v>
      </c>
      <c r="G43" s="31" t="s">
        <v>145</v>
      </c>
      <c r="J43" s="52"/>
      <c r="M43" s="170"/>
    </row>
    <row r="44" spans="1:13" x14ac:dyDescent="0.2">
      <c r="D44" s="33" t="s">
        <v>174</v>
      </c>
      <c r="E44" s="31">
        <v>150</v>
      </c>
      <c r="F44" s="170">
        <v>25</v>
      </c>
      <c r="G44" s="168" t="s">
        <v>146</v>
      </c>
      <c r="J44" s="52"/>
      <c r="K44" s="52"/>
      <c r="M44" s="170"/>
    </row>
    <row r="45" spans="1:13" x14ac:dyDescent="0.2">
      <c r="D45" s="167"/>
      <c r="E45" s="32"/>
      <c r="F45" s="39">
        <v>150</v>
      </c>
      <c r="G45" s="32" t="s">
        <v>147</v>
      </c>
      <c r="J45" s="52"/>
      <c r="K45" s="52"/>
      <c r="M45" s="170"/>
    </row>
    <row r="46" spans="1:13" x14ac:dyDescent="0.2">
      <c r="E46" s="15">
        <v>200</v>
      </c>
      <c r="F46" s="15">
        <v>200</v>
      </c>
      <c r="J46" s="52"/>
      <c r="K46" s="52"/>
      <c r="M46" s="170"/>
    </row>
    <row r="47" spans="1:13" x14ac:dyDescent="0.2">
      <c r="B47" s="175"/>
      <c r="C47" s="52"/>
      <c r="D47" s="52"/>
      <c r="E47" s="52"/>
      <c r="G47" s="175"/>
      <c r="H47" s="52"/>
      <c r="I47" s="52"/>
      <c r="J47" s="52"/>
      <c r="K47" s="52"/>
      <c r="M47" s="170"/>
    </row>
    <row r="48" spans="1:13" x14ac:dyDescent="0.2">
      <c r="B48" s="139" t="s">
        <v>152</v>
      </c>
      <c r="C48" s="167"/>
      <c r="D48" s="167"/>
      <c r="E48" s="167"/>
      <c r="G48" s="139" t="s">
        <v>153</v>
      </c>
      <c r="H48" s="167"/>
      <c r="I48" s="167"/>
      <c r="J48" s="167"/>
      <c r="K48" s="52"/>
      <c r="M48" s="170"/>
    </row>
    <row r="49" spans="2:13" x14ac:dyDescent="0.2">
      <c r="B49" s="139" t="s">
        <v>148</v>
      </c>
      <c r="C49" s="139"/>
      <c r="D49" s="139" t="s">
        <v>180</v>
      </c>
      <c r="E49" s="139"/>
      <c r="G49" s="139" t="s">
        <v>148</v>
      </c>
      <c r="H49" s="139"/>
      <c r="I49" s="139" t="s">
        <v>180</v>
      </c>
      <c r="J49" s="139"/>
      <c r="K49" s="52"/>
      <c r="M49" s="170"/>
    </row>
    <row r="50" spans="2:13" x14ac:dyDescent="0.2">
      <c r="B50" s="31" t="s">
        <v>144</v>
      </c>
      <c r="C50" s="31">
        <v>25</v>
      </c>
      <c r="D50" s="34">
        <v>25</v>
      </c>
      <c r="E50" s="31" t="s">
        <v>145</v>
      </c>
      <c r="G50" s="31" t="s">
        <v>144</v>
      </c>
      <c r="H50" s="31">
        <v>25</v>
      </c>
      <c r="I50" s="34">
        <v>25</v>
      </c>
      <c r="J50" s="31" t="s">
        <v>146</v>
      </c>
      <c r="K50" s="52"/>
      <c r="M50" s="170"/>
    </row>
    <row r="51" spans="2:13" x14ac:dyDescent="0.2">
      <c r="B51" s="32" t="s">
        <v>159</v>
      </c>
      <c r="C51" s="32">
        <v>75</v>
      </c>
      <c r="D51" s="169">
        <v>75</v>
      </c>
      <c r="E51" s="172" t="s">
        <v>154</v>
      </c>
      <c r="G51" s="32" t="s">
        <v>159</v>
      </c>
      <c r="H51" s="32">
        <v>75</v>
      </c>
      <c r="I51" s="169">
        <v>75</v>
      </c>
      <c r="J51" s="172" t="s">
        <v>155</v>
      </c>
      <c r="K51" s="52"/>
      <c r="M51" s="170"/>
    </row>
    <row r="52" spans="2:13" x14ac:dyDescent="0.2">
      <c r="C52" s="15">
        <f>SUM(C50:C51)</f>
        <v>100</v>
      </c>
      <c r="D52" s="52">
        <f>SUM(D50:D51)</f>
        <v>100</v>
      </c>
      <c r="E52" s="168"/>
      <c r="H52" s="15">
        <f>SUM(H50:H51)</f>
        <v>100</v>
      </c>
      <c r="I52" s="52">
        <f>SUM(I50:I51)</f>
        <v>100</v>
      </c>
      <c r="J52" s="168"/>
      <c r="K52" s="52"/>
      <c r="M52" s="170"/>
    </row>
    <row r="53" spans="2:13" x14ac:dyDescent="0.2">
      <c r="K53" s="52"/>
      <c r="M53" s="170"/>
    </row>
    <row r="54" spans="2:13" x14ac:dyDescent="0.2">
      <c r="K54" s="52"/>
      <c r="M54" s="170"/>
    </row>
    <row r="55" spans="2:13" x14ac:dyDescent="0.2">
      <c r="B55" s="139" t="s">
        <v>152</v>
      </c>
      <c r="C55" s="167"/>
      <c r="D55" s="167"/>
      <c r="E55" s="167"/>
      <c r="G55" s="139" t="s">
        <v>153</v>
      </c>
      <c r="H55" s="167"/>
      <c r="I55" s="167"/>
      <c r="J55" s="167"/>
      <c r="K55" s="52"/>
      <c r="M55" s="170"/>
    </row>
    <row r="56" spans="2:13" x14ac:dyDescent="0.2">
      <c r="B56" s="139" t="s">
        <v>148</v>
      </c>
      <c r="C56" s="139"/>
      <c r="D56" s="139" t="s">
        <v>180</v>
      </c>
      <c r="E56" s="139"/>
      <c r="G56" s="139" t="s">
        <v>148</v>
      </c>
      <c r="H56" s="139"/>
      <c r="I56" s="139" t="s">
        <v>180</v>
      </c>
      <c r="J56" s="139"/>
      <c r="K56" s="52"/>
      <c r="M56" s="170"/>
    </row>
    <row r="57" spans="2:13" x14ac:dyDescent="0.2">
      <c r="B57" s="31" t="s">
        <v>144</v>
      </c>
      <c r="C57" s="31">
        <v>25</v>
      </c>
      <c r="D57" s="34">
        <v>25</v>
      </c>
      <c r="E57" s="31" t="s">
        <v>145</v>
      </c>
      <c r="G57" s="31" t="s">
        <v>144</v>
      </c>
      <c r="H57" s="31">
        <v>25</v>
      </c>
      <c r="I57" s="34">
        <v>25</v>
      </c>
      <c r="J57" s="31" t="s">
        <v>145</v>
      </c>
      <c r="K57" s="52"/>
      <c r="M57" s="170"/>
    </row>
    <row r="58" spans="2:13" x14ac:dyDescent="0.2">
      <c r="B58" s="32" t="s">
        <v>159</v>
      </c>
      <c r="C58" s="179">
        <v>50</v>
      </c>
      <c r="D58" s="180">
        <v>50</v>
      </c>
      <c r="E58" s="172" t="s">
        <v>154</v>
      </c>
      <c r="G58" s="32" t="s">
        <v>159</v>
      </c>
      <c r="H58" s="179">
        <v>100</v>
      </c>
      <c r="I58" s="180">
        <v>100</v>
      </c>
      <c r="J58" s="172" t="s">
        <v>155</v>
      </c>
      <c r="M58" s="170"/>
    </row>
    <row r="59" spans="2:13" x14ac:dyDescent="0.2">
      <c r="C59" s="15">
        <f>SUM(C57:C58)</f>
        <v>75</v>
      </c>
      <c r="D59" s="15">
        <f>SUM(D57:D58)</f>
        <v>75</v>
      </c>
      <c r="H59" s="15">
        <f>SUM(H57:H58)</f>
        <v>125</v>
      </c>
      <c r="I59" s="15">
        <f>SUM(I57:I58)</f>
        <v>125</v>
      </c>
      <c r="M59" s="170"/>
    </row>
    <row r="60" spans="2:13" x14ac:dyDescent="0.2">
      <c r="B60" s="15" t="s">
        <v>173</v>
      </c>
      <c r="I60" s="52"/>
      <c r="J60" s="52"/>
      <c r="M60" s="170"/>
    </row>
    <row r="61" spans="2:13" x14ac:dyDescent="0.2">
      <c r="I61" s="52"/>
      <c r="J61" s="52"/>
      <c r="M61" s="170"/>
    </row>
    <row r="62" spans="2:13" x14ac:dyDescent="0.2">
      <c r="I62" s="52"/>
      <c r="J62" s="52"/>
      <c r="M62" s="170"/>
    </row>
    <row r="63" spans="2:13" x14ac:dyDescent="0.2">
      <c r="I63" s="52"/>
      <c r="J63" s="52"/>
      <c r="M63" s="170"/>
    </row>
    <row r="64" spans="2:13" x14ac:dyDescent="0.2">
      <c r="I64" s="52"/>
      <c r="J64" s="52"/>
      <c r="M64" s="170"/>
    </row>
    <row r="65" spans="1:13" x14ac:dyDescent="0.2">
      <c r="I65" s="52"/>
      <c r="J65" s="52"/>
      <c r="M65" s="170"/>
    </row>
    <row r="66" spans="1:13" x14ac:dyDescent="0.2">
      <c r="I66" s="52"/>
      <c r="J66" s="52"/>
      <c r="M66" s="170"/>
    </row>
    <row r="67" spans="1:13" x14ac:dyDescent="0.2">
      <c r="I67" s="52"/>
      <c r="J67" s="52"/>
      <c r="M67" s="170"/>
    </row>
    <row r="68" spans="1:13" x14ac:dyDescent="0.2">
      <c r="I68" s="52"/>
      <c r="J68" s="52"/>
      <c r="M68" s="170"/>
    </row>
    <row r="69" spans="1:13" x14ac:dyDescent="0.2">
      <c r="I69" s="52"/>
      <c r="J69" s="52"/>
      <c r="M69" s="170"/>
    </row>
    <row r="70" spans="1:13" x14ac:dyDescent="0.2">
      <c r="I70" s="52"/>
      <c r="J70" s="52"/>
      <c r="M70" s="170"/>
    </row>
    <row r="71" spans="1:13" x14ac:dyDescent="0.2">
      <c r="I71" s="52"/>
      <c r="J71" s="52"/>
      <c r="M71" s="170"/>
    </row>
    <row r="72" spans="1:13" x14ac:dyDescent="0.2">
      <c r="I72" s="52"/>
      <c r="J72" s="52"/>
      <c r="M72" s="170"/>
    </row>
    <row r="73" spans="1:13" x14ac:dyDescent="0.2">
      <c r="I73" s="52"/>
      <c r="J73" s="52"/>
      <c r="M73" s="170"/>
    </row>
    <row r="74" spans="1:13" x14ac:dyDescent="0.2">
      <c r="I74" s="52"/>
      <c r="J74" s="52"/>
      <c r="M74" s="170"/>
    </row>
    <row r="75" spans="1:13" x14ac:dyDescent="0.2">
      <c r="I75" s="52"/>
      <c r="J75" s="52"/>
      <c r="M75" s="170"/>
    </row>
    <row r="76" spans="1:13" x14ac:dyDescent="0.2">
      <c r="I76" s="52"/>
      <c r="J76" s="52"/>
      <c r="M76" s="170"/>
    </row>
    <row r="77" spans="1:13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M77" s="170"/>
    </row>
    <row r="78" spans="1:13" ht="15.75" x14ac:dyDescent="0.25">
      <c r="A78" s="178" t="s">
        <v>170</v>
      </c>
      <c r="I78" s="52"/>
      <c r="J78" s="52"/>
      <c r="M78" s="170"/>
    </row>
    <row r="79" spans="1:13" x14ac:dyDescent="0.2">
      <c r="I79" s="52"/>
      <c r="J79" s="52"/>
      <c r="M79" s="170"/>
    </row>
    <row r="80" spans="1:13" x14ac:dyDescent="0.2">
      <c r="D80" s="139" t="s">
        <v>151</v>
      </c>
      <c r="E80" s="167"/>
      <c r="F80" s="167"/>
      <c r="G80" s="167"/>
      <c r="J80" s="52"/>
      <c r="M80" s="170"/>
    </row>
    <row r="81" spans="2:13" x14ac:dyDescent="0.2">
      <c r="D81" s="139" t="s">
        <v>148</v>
      </c>
      <c r="E81" s="139"/>
      <c r="F81" s="139" t="s">
        <v>180</v>
      </c>
      <c r="G81" s="139"/>
      <c r="J81" s="52"/>
      <c r="M81" s="170"/>
    </row>
    <row r="82" spans="2:13" x14ac:dyDescent="0.2">
      <c r="D82" s="31" t="s">
        <v>144</v>
      </c>
      <c r="E82" s="31">
        <v>200</v>
      </c>
      <c r="F82" s="34">
        <v>25</v>
      </c>
      <c r="G82" s="31" t="s">
        <v>145</v>
      </c>
      <c r="J82" s="52"/>
      <c r="M82" s="170"/>
    </row>
    <row r="83" spans="2:13" x14ac:dyDescent="0.2">
      <c r="D83" s="31" t="s">
        <v>156</v>
      </c>
      <c r="E83" s="31">
        <v>150</v>
      </c>
      <c r="F83" s="170">
        <v>25</v>
      </c>
      <c r="G83" s="168" t="s">
        <v>146</v>
      </c>
      <c r="J83" s="52"/>
      <c r="M83" s="170"/>
    </row>
    <row r="84" spans="2:13" x14ac:dyDescent="0.2">
      <c r="D84" s="167"/>
      <c r="E84" s="167"/>
      <c r="F84" s="169">
        <v>300</v>
      </c>
      <c r="G84" s="167" t="s">
        <v>147</v>
      </c>
      <c r="J84" s="52"/>
      <c r="M84" s="170"/>
    </row>
    <row r="85" spans="2:13" x14ac:dyDescent="0.2">
      <c r="E85" s="15">
        <f>SUM(E82:E83)</f>
        <v>350</v>
      </c>
      <c r="F85" s="15">
        <f>SUM(F82:F84)</f>
        <v>350</v>
      </c>
      <c r="J85" s="52"/>
      <c r="M85" s="170"/>
    </row>
    <row r="86" spans="2:13" x14ac:dyDescent="0.2">
      <c r="J86" s="52"/>
      <c r="M86" s="170"/>
    </row>
    <row r="87" spans="2:13" x14ac:dyDescent="0.2">
      <c r="B87" s="175"/>
      <c r="C87" s="52"/>
      <c r="D87" s="52"/>
      <c r="E87" s="52"/>
      <c r="G87" s="175"/>
      <c r="H87" s="52"/>
      <c r="I87" s="52"/>
      <c r="J87" s="52"/>
      <c r="K87" s="52"/>
      <c r="M87" s="170"/>
    </row>
    <row r="88" spans="2:13" x14ac:dyDescent="0.2">
      <c r="B88" s="139" t="s">
        <v>152</v>
      </c>
      <c r="C88" s="167"/>
      <c r="D88" s="167"/>
      <c r="E88" s="167"/>
      <c r="G88" s="139" t="s">
        <v>153</v>
      </c>
      <c r="H88" s="167"/>
      <c r="I88" s="167"/>
      <c r="J88" s="167"/>
      <c r="M88" s="170"/>
    </row>
    <row r="89" spans="2:13" x14ac:dyDescent="0.2">
      <c r="B89" s="139" t="s">
        <v>148</v>
      </c>
      <c r="C89" s="139"/>
      <c r="D89" s="139" t="s">
        <v>180</v>
      </c>
      <c r="E89" s="139"/>
      <c r="G89" s="139" t="s">
        <v>148</v>
      </c>
      <c r="H89" s="139"/>
      <c r="I89" s="139" t="s">
        <v>180</v>
      </c>
      <c r="J89" s="139"/>
      <c r="M89" s="170"/>
    </row>
    <row r="90" spans="2:13" x14ac:dyDescent="0.2">
      <c r="B90" s="31" t="s">
        <v>144</v>
      </c>
      <c r="C90" s="181">
        <v>100</v>
      </c>
      <c r="D90" s="34">
        <v>25</v>
      </c>
      <c r="E90" s="31" t="s">
        <v>145</v>
      </c>
      <c r="G90" s="31" t="s">
        <v>144</v>
      </c>
      <c r="H90" s="181">
        <v>100</v>
      </c>
      <c r="I90" s="34">
        <v>25</v>
      </c>
      <c r="J90" s="31" t="s">
        <v>146</v>
      </c>
      <c r="M90" s="170"/>
    </row>
    <row r="91" spans="2:13" x14ac:dyDescent="0.2">
      <c r="B91" s="33" t="s">
        <v>156</v>
      </c>
      <c r="C91" s="33">
        <v>75</v>
      </c>
      <c r="D91" s="170">
        <v>75</v>
      </c>
      <c r="E91" s="168" t="s">
        <v>154</v>
      </c>
      <c r="G91" s="33" t="s">
        <v>156</v>
      </c>
      <c r="H91" s="33">
        <v>75</v>
      </c>
      <c r="I91" s="170">
        <v>75</v>
      </c>
      <c r="J91" s="168" t="s">
        <v>155</v>
      </c>
      <c r="M91" s="170"/>
    </row>
    <row r="92" spans="2:13" x14ac:dyDescent="0.2">
      <c r="B92" s="167"/>
      <c r="C92" s="171"/>
      <c r="D92" s="180">
        <v>75</v>
      </c>
      <c r="E92" s="172" t="s">
        <v>157</v>
      </c>
      <c r="G92" s="167"/>
      <c r="H92" s="171"/>
      <c r="I92" s="180">
        <v>75</v>
      </c>
      <c r="J92" s="172" t="s">
        <v>158</v>
      </c>
      <c r="M92" s="170"/>
    </row>
    <row r="93" spans="2:13" x14ac:dyDescent="0.2">
      <c r="C93" s="15">
        <f>SUM(C90:C91)</f>
        <v>175</v>
      </c>
      <c r="D93" s="15">
        <f>SUM(D90:D92)</f>
        <v>175</v>
      </c>
      <c r="H93" s="15">
        <f>SUM(H90:H91)</f>
        <v>175</v>
      </c>
      <c r="I93" s="15">
        <f>SUM(I90:I92)</f>
        <v>175</v>
      </c>
      <c r="M93" s="170"/>
    </row>
    <row r="94" spans="2:13" x14ac:dyDescent="0.2">
      <c r="B94" s="168" t="s">
        <v>187</v>
      </c>
      <c r="K94" s="52"/>
      <c r="M94" s="170"/>
    </row>
    <row r="95" spans="2:13" x14ac:dyDescent="0.2">
      <c r="K95" s="52"/>
      <c r="M95" s="170"/>
    </row>
    <row r="96" spans="2:13" x14ac:dyDescent="0.2">
      <c r="K96" s="52"/>
      <c r="M96" s="170"/>
    </row>
    <row r="97" spans="1:13" x14ac:dyDescent="0.2">
      <c r="K97" s="52"/>
      <c r="M97" s="170"/>
    </row>
    <row r="98" spans="1:13" x14ac:dyDescent="0.2">
      <c r="K98" s="52"/>
      <c r="M98" s="170"/>
    </row>
    <row r="99" spans="1:13" x14ac:dyDescent="0.2">
      <c r="K99" s="52"/>
      <c r="M99" s="170"/>
    </row>
    <row r="100" spans="1:13" x14ac:dyDescent="0.2">
      <c r="K100" s="52"/>
      <c r="M100" s="170"/>
    </row>
    <row r="101" spans="1:13" x14ac:dyDescent="0.2">
      <c r="K101" s="52"/>
      <c r="M101" s="170"/>
    </row>
    <row r="102" spans="1:13" x14ac:dyDescent="0.2">
      <c r="A102" s="52"/>
      <c r="B102" s="52"/>
      <c r="C102" s="52"/>
      <c r="D102" s="52"/>
      <c r="E102" s="52"/>
      <c r="F102" s="52"/>
      <c r="J102" s="52"/>
      <c r="M102" s="170"/>
    </row>
    <row r="103" spans="1:13" x14ac:dyDescent="0.2">
      <c r="A103" s="52"/>
      <c r="B103" s="52"/>
      <c r="C103" s="52"/>
      <c r="D103" s="52"/>
      <c r="E103" s="52"/>
      <c r="F103" s="52"/>
      <c r="J103" s="52"/>
      <c r="M103" s="170"/>
    </row>
    <row r="104" spans="1:13" x14ac:dyDescent="0.2">
      <c r="A104" s="52"/>
      <c r="B104" s="52"/>
      <c r="C104" s="52"/>
      <c r="D104" s="52"/>
      <c r="E104" s="52"/>
      <c r="F104" s="52"/>
      <c r="J104" s="52"/>
      <c r="M104" s="170"/>
    </row>
    <row r="105" spans="1:13" x14ac:dyDescent="0.2">
      <c r="A105" s="52"/>
      <c r="B105" s="52"/>
      <c r="C105" s="52"/>
      <c r="D105" s="52"/>
      <c r="E105" s="52"/>
      <c r="F105" s="52"/>
      <c r="J105" s="52"/>
      <c r="M105" s="170"/>
    </row>
    <row r="106" spans="1:13" x14ac:dyDescent="0.2">
      <c r="A106" s="52"/>
      <c r="B106" s="52"/>
      <c r="C106" s="52"/>
      <c r="D106" s="52"/>
      <c r="E106" s="52"/>
      <c r="F106" s="52"/>
      <c r="J106" s="52"/>
      <c r="M106" s="170"/>
    </row>
    <row r="107" spans="1:13" x14ac:dyDescent="0.2">
      <c r="A107" s="52"/>
      <c r="B107" s="52"/>
      <c r="C107" s="52"/>
      <c r="D107" s="52"/>
      <c r="E107" s="52"/>
      <c r="F107" s="52"/>
      <c r="J107" s="52"/>
      <c r="M107" s="170"/>
    </row>
    <row r="108" spans="1:13" x14ac:dyDescent="0.2">
      <c r="A108" s="52"/>
      <c r="B108" s="52"/>
      <c r="C108" s="52"/>
      <c r="D108" s="52"/>
      <c r="E108" s="52"/>
      <c r="F108" s="52"/>
      <c r="J108" s="52"/>
      <c r="M108" s="170"/>
    </row>
    <row r="109" spans="1:13" x14ac:dyDescent="0.2">
      <c r="A109" s="52"/>
      <c r="B109" s="52"/>
      <c r="C109" s="52"/>
      <c r="D109" s="52"/>
      <c r="E109" s="52"/>
      <c r="F109" s="52"/>
      <c r="J109" s="52"/>
      <c r="M109" s="170"/>
    </row>
    <row r="110" spans="1:13" x14ac:dyDescent="0.2">
      <c r="I110" s="52"/>
      <c r="J110" s="52"/>
      <c r="M110" s="170"/>
    </row>
    <row r="111" spans="1:13" x14ac:dyDescent="0.2">
      <c r="I111" s="52"/>
      <c r="J111" s="52"/>
      <c r="M111" s="170"/>
    </row>
    <row r="112" spans="1:13" x14ac:dyDescent="0.2">
      <c r="I112" s="52"/>
      <c r="J112" s="52"/>
      <c r="M112" s="170"/>
    </row>
    <row r="113" spans="1:13" x14ac:dyDescent="0.2">
      <c r="I113" s="52"/>
      <c r="J113" s="52"/>
      <c r="M113" s="170"/>
    </row>
    <row r="114" spans="1:13" x14ac:dyDescent="0.2">
      <c r="I114" s="52"/>
      <c r="J114" s="52"/>
      <c r="M114" s="170"/>
    </row>
    <row r="115" spans="1:13" x14ac:dyDescent="0.2">
      <c r="I115" s="52"/>
      <c r="J115" s="52"/>
      <c r="M115" s="170"/>
    </row>
    <row r="116" spans="1:13" x14ac:dyDescent="0.2">
      <c r="I116" s="52"/>
      <c r="J116" s="52"/>
      <c r="M116" s="170"/>
    </row>
    <row r="117" spans="1:13" ht="15.75" x14ac:dyDescent="0.25">
      <c r="A117" s="178" t="s">
        <v>171</v>
      </c>
      <c r="I117" s="52"/>
      <c r="J117" s="52"/>
      <c r="M117" s="170"/>
    </row>
    <row r="118" spans="1:13" x14ac:dyDescent="0.2">
      <c r="B118" s="52"/>
      <c r="C118" s="52"/>
      <c r="D118" s="52"/>
      <c r="E118" s="52"/>
      <c r="F118" s="52"/>
      <c r="G118" s="52"/>
      <c r="H118" s="52"/>
      <c r="I118" s="52"/>
      <c r="J118" s="52"/>
      <c r="M118" s="170"/>
    </row>
    <row r="119" spans="1:13" x14ac:dyDescent="0.2">
      <c r="D119" s="139" t="s">
        <v>151</v>
      </c>
      <c r="E119" s="167"/>
      <c r="F119" s="167"/>
      <c r="G119" s="167"/>
      <c r="J119" s="52"/>
      <c r="M119" s="170"/>
    </row>
    <row r="120" spans="1:13" x14ac:dyDescent="0.2">
      <c r="A120" s="52"/>
      <c r="B120" s="52"/>
      <c r="C120" s="52"/>
      <c r="D120" s="139" t="s">
        <v>148</v>
      </c>
      <c r="E120" s="139"/>
      <c r="F120" s="139" t="s">
        <v>180</v>
      </c>
      <c r="G120" s="139"/>
      <c r="H120" s="52"/>
      <c r="I120" s="52"/>
      <c r="J120" s="52"/>
      <c r="M120" s="170"/>
    </row>
    <row r="121" spans="1:13" x14ac:dyDescent="0.2">
      <c r="D121" s="31" t="s">
        <v>144</v>
      </c>
      <c r="E121" s="31">
        <v>200</v>
      </c>
      <c r="F121" s="34">
        <v>25</v>
      </c>
      <c r="G121" s="31" t="s">
        <v>145</v>
      </c>
      <c r="J121" s="52"/>
      <c r="M121" s="170"/>
    </row>
    <row r="122" spans="1:13" x14ac:dyDescent="0.2">
      <c r="D122" s="31" t="s">
        <v>156</v>
      </c>
      <c r="E122" s="184" t="s">
        <v>185</v>
      </c>
      <c r="F122" s="170">
        <v>25</v>
      </c>
      <c r="G122" s="168" t="s">
        <v>146</v>
      </c>
      <c r="J122" s="52"/>
      <c r="M122" s="170"/>
    </row>
    <row r="123" spans="1:13" x14ac:dyDescent="0.2">
      <c r="F123" s="170">
        <v>300</v>
      </c>
      <c r="G123" s="15" t="s">
        <v>147</v>
      </c>
      <c r="J123" s="52"/>
      <c r="M123" s="170"/>
    </row>
    <row r="124" spans="1:13" x14ac:dyDescent="0.2">
      <c r="D124" s="32"/>
      <c r="E124" s="32"/>
      <c r="F124" s="188" t="s">
        <v>186</v>
      </c>
      <c r="G124" s="179" t="s">
        <v>165</v>
      </c>
      <c r="J124" s="52"/>
      <c r="M124" s="170"/>
    </row>
    <row r="125" spans="1:13" x14ac:dyDescent="0.2">
      <c r="E125" s="190" t="s">
        <v>191</v>
      </c>
      <c r="F125" s="190" t="s">
        <v>192</v>
      </c>
      <c r="J125" s="52"/>
      <c r="M125" s="170"/>
    </row>
    <row r="126" spans="1:13" x14ac:dyDescent="0.2">
      <c r="J126" s="52"/>
      <c r="M126" s="170"/>
    </row>
    <row r="127" spans="1:13" x14ac:dyDescent="0.2">
      <c r="A127" s="139" t="s">
        <v>152</v>
      </c>
      <c r="B127" s="167"/>
      <c r="C127" s="167"/>
      <c r="D127" s="167"/>
      <c r="H127" s="139" t="s">
        <v>153</v>
      </c>
      <c r="I127" s="167"/>
      <c r="J127" s="167"/>
      <c r="K127" s="167"/>
      <c r="M127" s="170"/>
    </row>
    <row r="128" spans="1:13" x14ac:dyDescent="0.2">
      <c r="A128" s="139" t="s">
        <v>148</v>
      </c>
      <c r="B128" s="139"/>
      <c r="C128" s="139" t="s">
        <v>180</v>
      </c>
      <c r="D128" s="139"/>
      <c r="H128" s="139" t="s">
        <v>148</v>
      </c>
      <c r="I128" s="139"/>
      <c r="J128" s="139" t="s">
        <v>180</v>
      </c>
      <c r="K128" s="139"/>
      <c r="L128" s="52"/>
      <c r="M128" s="170"/>
    </row>
    <row r="129" spans="1:13" x14ac:dyDescent="0.2">
      <c r="A129" s="31" t="s">
        <v>144</v>
      </c>
      <c r="B129" s="184">
        <v>100</v>
      </c>
      <c r="C129" s="34">
        <v>25</v>
      </c>
      <c r="D129" s="31" t="s">
        <v>145</v>
      </c>
      <c r="H129" s="31" t="s">
        <v>144</v>
      </c>
      <c r="I129" s="184">
        <v>100</v>
      </c>
      <c r="J129" s="34">
        <v>25</v>
      </c>
      <c r="K129" s="31" t="s">
        <v>146</v>
      </c>
      <c r="L129" s="52"/>
      <c r="M129" s="170"/>
    </row>
    <row r="130" spans="1:13" x14ac:dyDescent="0.2">
      <c r="A130" s="33" t="s">
        <v>156</v>
      </c>
      <c r="B130" s="187" t="s">
        <v>204</v>
      </c>
      <c r="C130" s="170">
        <f>75+75</f>
        <v>150</v>
      </c>
      <c r="D130" s="168" t="s">
        <v>206</v>
      </c>
      <c r="H130" s="33" t="s">
        <v>156</v>
      </c>
      <c r="I130" s="187" t="s">
        <v>205</v>
      </c>
      <c r="J130" s="170">
        <f>75+75</f>
        <v>150</v>
      </c>
      <c r="K130" s="168" t="s">
        <v>164</v>
      </c>
      <c r="L130" s="52"/>
      <c r="M130" s="170"/>
    </row>
    <row r="131" spans="1:13" x14ac:dyDescent="0.2">
      <c r="A131" s="33"/>
      <c r="B131" s="33"/>
      <c r="C131" s="182" t="s">
        <v>166</v>
      </c>
      <c r="D131" s="168" t="s">
        <v>168</v>
      </c>
      <c r="H131" s="33"/>
      <c r="I131" s="33"/>
      <c r="J131" s="182" t="s">
        <v>176</v>
      </c>
      <c r="K131" s="168" t="s">
        <v>167</v>
      </c>
      <c r="L131" s="52"/>
      <c r="M131" s="170"/>
    </row>
    <row r="132" spans="1:13" x14ac:dyDescent="0.2">
      <c r="A132" s="32"/>
      <c r="B132" s="32"/>
      <c r="C132" s="183" t="s">
        <v>177</v>
      </c>
      <c r="D132" s="172" t="s">
        <v>165</v>
      </c>
      <c r="H132" s="32"/>
      <c r="I132" s="32"/>
      <c r="J132" s="183" t="s">
        <v>179</v>
      </c>
      <c r="K132" s="172" t="s">
        <v>165</v>
      </c>
      <c r="L132" s="52"/>
      <c r="M132" s="170"/>
    </row>
    <row r="133" spans="1:13" x14ac:dyDescent="0.2">
      <c r="B133" s="190" t="s">
        <v>193</v>
      </c>
      <c r="C133" s="168" t="s">
        <v>195</v>
      </c>
      <c r="I133" s="168" t="s">
        <v>194</v>
      </c>
      <c r="J133" s="168" t="s">
        <v>196</v>
      </c>
      <c r="L133" s="52"/>
      <c r="M133" s="170"/>
    </row>
    <row r="134" spans="1:13" x14ac:dyDescent="0.2">
      <c r="K134" s="52"/>
      <c r="L134" s="52"/>
      <c r="M134" s="170"/>
    </row>
    <row r="135" spans="1:13" x14ac:dyDescent="0.2">
      <c r="D135" s="139" t="s">
        <v>160</v>
      </c>
      <c r="E135" s="167"/>
      <c r="F135" s="167"/>
      <c r="G135" s="167"/>
      <c r="K135" s="52"/>
      <c r="L135" s="52"/>
      <c r="M135" s="170"/>
    </row>
    <row r="136" spans="1:13" x14ac:dyDescent="0.2">
      <c r="D136" s="139" t="s">
        <v>148</v>
      </c>
      <c r="E136" s="139"/>
      <c r="F136" s="139" t="s">
        <v>149</v>
      </c>
      <c r="G136" s="139"/>
      <c r="K136" s="52"/>
      <c r="L136" s="52"/>
      <c r="M136" s="170"/>
    </row>
    <row r="137" spans="1:13" x14ac:dyDescent="0.2">
      <c r="D137" s="31" t="s">
        <v>162</v>
      </c>
      <c r="E137" s="181">
        <v>200</v>
      </c>
      <c r="F137" s="191" t="s">
        <v>202</v>
      </c>
      <c r="G137" s="31" t="s">
        <v>161</v>
      </c>
      <c r="K137" s="52"/>
      <c r="L137" s="52"/>
      <c r="M137" s="170"/>
    </row>
    <row r="138" spans="1:13" x14ac:dyDescent="0.2">
      <c r="C138" s="175"/>
      <c r="D138" s="31" t="s">
        <v>201</v>
      </c>
      <c r="E138" s="184" t="s">
        <v>163</v>
      </c>
      <c r="F138" s="182" t="str">
        <f>B130</f>
        <v>75+Y1+Z</v>
      </c>
      <c r="G138" s="168" t="s">
        <v>184</v>
      </c>
      <c r="I138" s="52"/>
      <c r="J138" s="52"/>
      <c r="K138" s="52"/>
      <c r="L138" s="52"/>
      <c r="M138" s="170"/>
    </row>
    <row r="139" spans="1:13" x14ac:dyDescent="0.2">
      <c r="C139" s="175"/>
      <c r="D139" s="31" t="s">
        <v>181</v>
      </c>
      <c r="E139" s="184" t="s">
        <v>182</v>
      </c>
      <c r="F139" s="189" t="s">
        <v>200</v>
      </c>
      <c r="G139" s="168" t="s">
        <v>183</v>
      </c>
      <c r="I139" s="52"/>
      <c r="J139" s="52"/>
      <c r="K139" s="52"/>
      <c r="L139" s="52"/>
      <c r="M139" s="170"/>
    </row>
    <row r="140" spans="1:13" x14ac:dyDescent="0.2">
      <c r="D140" s="32" t="s">
        <v>175</v>
      </c>
      <c r="E140" s="185" t="s">
        <v>178</v>
      </c>
      <c r="F140" s="186"/>
      <c r="G140" s="32"/>
      <c r="L140" s="52"/>
      <c r="M140" s="170"/>
    </row>
    <row r="141" spans="1:13" x14ac:dyDescent="0.2">
      <c r="E141" s="168" t="s">
        <v>203</v>
      </c>
      <c r="F141" s="168" t="s">
        <v>203</v>
      </c>
      <c r="L141" s="52"/>
      <c r="M141" s="170"/>
    </row>
    <row r="142" spans="1:13" x14ac:dyDescent="0.2">
      <c r="D142" s="168" t="s">
        <v>197</v>
      </c>
      <c r="L142" s="52"/>
      <c r="M142" s="170"/>
    </row>
    <row r="143" spans="1:13" x14ac:dyDescent="0.2">
      <c r="D143" s="168" t="s">
        <v>188</v>
      </c>
      <c r="L143" s="52"/>
      <c r="M143" s="170"/>
    </row>
    <row r="144" spans="1:13" x14ac:dyDescent="0.2">
      <c r="D144" s="168" t="s">
        <v>189</v>
      </c>
      <c r="L144" s="52"/>
      <c r="M144" s="170"/>
    </row>
    <row r="145" spans="4:13" x14ac:dyDescent="0.2">
      <c r="D145" s="168" t="s">
        <v>198</v>
      </c>
      <c r="L145" s="52"/>
      <c r="M145" s="170"/>
    </row>
    <row r="146" spans="4:13" x14ac:dyDescent="0.2">
      <c r="D146" s="168" t="s">
        <v>190</v>
      </c>
      <c r="L146" s="52"/>
      <c r="M146" s="170"/>
    </row>
    <row r="147" spans="4:13" x14ac:dyDescent="0.2">
      <c r="L147" s="52"/>
      <c r="M147" s="170"/>
    </row>
    <row r="148" spans="4:13" x14ac:dyDescent="0.2">
      <c r="L148" s="52"/>
      <c r="M148" s="170"/>
    </row>
    <row r="149" spans="4:13" x14ac:dyDescent="0.2">
      <c r="L149" s="52"/>
      <c r="M149" s="170"/>
    </row>
    <row r="150" spans="4:13" x14ac:dyDescent="0.2">
      <c r="L150" s="52"/>
      <c r="M150" s="170"/>
    </row>
    <row r="151" spans="4:13" x14ac:dyDescent="0.2">
      <c r="L151" s="52"/>
      <c r="M151" s="170"/>
    </row>
    <row r="152" spans="4:13" x14ac:dyDescent="0.2">
      <c r="L152" s="52"/>
      <c r="M152" s="170"/>
    </row>
    <row r="153" spans="4:13" x14ac:dyDescent="0.2">
      <c r="L153" s="52"/>
      <c r="M153" s="170"/>
    </row>
    <row r="154" spans="4:13" x14ac:dyDescent="0.2">
      <c r="J154" s="52"/>
      <c r="M154" s="170"/>
    </row>
    <row r="155" spans="4:13" x14ac:dyDescent="0.2">
      <c r="J155" s="52"/>
      <c r="M155" s="170"/>
    </row>
    <row r="156" spans="4:13" x14ac:dyDescent="0.2">
      <c r="M156" s="170"/>
    </row>
    <row r="157" spans="4:13" x14ac:dyDescent="0.2">
      <c r="M157" s="170"/>
    </row>
    <row r="158" spans="4:13" x14ac:dyDescent="0.2">
      <c r="M158" s="170"/>
    </row>
    <row r="159" spans="4:13" x14ac:dyDescent="0.2">
      <c r="M159" s="170"/>
    </row>
    <row r="160" spans="4:13" x14ac:dyDescent="0.2">
      <c r="M160" s="170"/>
    </row>
    <row r="161" spans="1:13" x14ac:dyDescent="0.2">
      <c r="M161" s="170"/>
    </row>
    <row r="162" spans="1:13" x14ac:dyDescent="0.2">
      <c r="M162" s="170"/>
    </row>
    <row r="163" spans="1:13" x14ac:dyDescent="0.2">
      <c r="M163" s="170"/>
    </row>
    <row r="164" spans="1:13" x14ac:dyDescent="0.2">
      <c r="M164" s="170"/>
    </row>
    <row r="165" spans="1:13" x14ac:dyDescent="0.2">
      <c r="M165" s="170"/>
    </row>
    <row r="166" spans="1:13" x14ac:dyDescent="0.2">
      <c r="M166" s="170"/>
    </row>
    <row r="167" spans="1:13" x14ac:dyDescent="0.2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71"/>
      <c r="M167" s="170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8"/>
  <sheetViews>
    <sheetView tabSelected="1" topLeftCell="A153" zoomScale="75" zoomScaleNormal="75" workbookViewId="0">
      <selection activeCell="B155" sqref="B155"/>
    </sheetView>
  </sheetViews>
  <sheetFormatPr defaultRowHeight="12.75" x14ac:dyDescent="0.2"/>
  <cols>
    <col min="1" max="9" width="9.140625" style="31"/>
    <col min="10" max="10" width="6.5703125" style="31" customWidth="1"/>
    <col min="11" max="11" width="2" style="31" customWidth="1"/>
    <col min="12" max="14" width="9.140625" style="31"/>
    <col min="15" max="15" width="11.28515625" style="31" customWidth="1"/>
    <col min="16" max="16384" width="9.140625" style="31"/>
  </cols>
  <sheetData>
    <row r="1" spans="1:16" s="50" customFormat="1" ht="18" x14ac:dyDescent="0.25">
      <c r="A1" s="137" t="str">
        <f>Disaggregate_1!A1</f>
        <v>1. Loanable fund equilibrium</v>
      </c>
      <c r="B1" s="137"/>
      <c r="C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3" spans="1:16" x14ac:dyDescent="0.2">
      <c r="B3" s="36" t="s">
        <v>50</v>
      </c>
      <c r="I3" s="33"/>
      <c r="J3" s="36"/>
      <c r="K3" s="36"/>
      <c r="L3" s="36"/>
      <c r="M3" s="36"/>
      <c r="N3" s="36"/>
    </row>
    <row r="4" spans="1:16" ht="13.5" thickBot="1" x14ac:dyDescent="0.25">
      <c r="G4" s="36" t="s">
        <v>116</v>
      </c>
      <c r="I4" s="33"/>
      <c r="J4" s="33"/>
      <c r="K4" s="33"/>
      <c r="L4" s="138" t="s">
        <v>118</v>
      </c>
      <c r="M4" s="33"/>
      <c r="N4" s="33"/>
    </row>
    <row r="5" spans="1:16" x14ac:dyDescent="0.2">
      <c r="G5" s="40"/>
      <c r="H5" s="41"/>
      <c r="I5" s="41"/>
      <c r="J5" s="42"/>
      <c r="K5" s="33"/>
      <c r="L5" s="40"/>
      <c r="M5" s="41"/>
      <c r="N5" s="41"/>
      <c r="O5" s="42"/>
    </row>
    <row r="6" spans="1:16" x14ac:dyDescent="0.2">
      <c r="G6" s="43"/>
      <c r="H6" s="33"/>
      <c r="I6" s="33"/>
      <c r="J6" s="44"/>
      <c r="L6" s="43"/>
      <c r="M6" s="33"/>
      <c r="N6" s="33"/>
      <c r="O6" s="44"/>
    </row>
    <row r="7" spans="1:16" x14ac:dyDescent="0.2">
      <c r="G7" s="43"/>
      <c r="H7" s="33"/>
      <c r="I7" s="33"/>
      <c r="J7" s="44"/>
      <c r="L7" s="43"/>
      <c r="M7" s="33"/>
      <c r="N7" s="33"/>
      <c r="O7" s="44"/>
    </row>
    <row r="8" spans="1:16" x14ac:dyDescent="0.2">
      <c r="G8" s="43"/>
      <c r="H8" s="33"/>
      <c r="I8" s="33"/>
      <c r="J8" s="44"/>
      <c r="L8" s="43"/>
      <c r="M8" s="33"/>
      <c r="N8" s="33"/>
      <c r="O8" s="44"/>
    </row>
    <row r="9" spans="1:16" x14ac:dyDescent="0.2">
      <c r="G9" s="43"/>
      <c r="H9" s="33"/>
      <c r="I9" s="33"/>
      <c r="J9" s="44"/>
      <c r="L9" s="43"/>
      <c r="M9" s="33"/>
      <c r="N9" s="33"/>
      <c r="O9" s="44"/>
    </row>
    <row r="10" spans="1:16" x14ac:dyDescent="0.2">
      <c r="G10" s="43"/>
      <c r="H10" s="33"/>
      <c r="I10" s="33"/>
      <c r="J10" s="44"/>
      <c r="L10" s="43"/>
      <c r="M10" s="33"/>
      <c r="N10" s="33"/>
      <c r="O10" s="44"/>
    </row>
    <row r="11" spans="1:16" x14ac:dyDescent="0.2">
      <c r="G11" s="43"/>
      <c r="H11" s="33"/>
      <c r="I11" s="33"/>
      <c r="J11" s="44"/>
      <c r="L11" s="43"/>
      <c r="M11" s="33"/>
      <c r="N11" s="33"/>
      <c r="O11" s="44"/>
    </row>
    <row r="12" spans="1:16" x14ac:dyDescent="0.2">
      <c r="G12" s="43"/>
      <c r="H12" s="33"/>
      <c r="I12" s="33"/>
      <c r="J12" s="44"/>
      <c r="L12" s="43"/>
      <c r="M12" s="33"/>
      <c r="N12" s="33"/>
      <c r="O12" s="44"/>
    </row>
    <row r="13" spans="1:16" x14ac:dyDescent="0.2">
      <c r="G13" s="43"/>
      <c r="H13" s="33"/>
      <c r="I13" s="33"/>
      <c r="J13" s="44"/>
      <c r="L13" s="43"/>
      <c r="M13" s="33"/>
      <c r="N13" s="33"/>
      <c r="O13" s="44"/>
    </row>
    <row r="14" spans="1:16" x14ac:dyDescent="0.2">
      <c r="G14" s="43"/>
      <c r="H14" s="33"/>
      <c r="I14" s="33"/>
      <c r="J14" s="44"/>
      <c r="L14" s="43"/>
      <c r="M14" s="33"/>
      <c r="N14" s="33"/>
      <c r="O14" s="44"/>
    </row>
    <row r="15" spans="1:16" x14ac:dyDescent="0.2">
      <c r="G15" s="43"/>
      <c r="H15" s="33"/>
      <c r="I15" s="33"/>
      <c r="J15" s="44"/>
      <c r="L15" s="43"/>
      <c r="M15" s="33"/>
      <c r="N15" s="33"/>
      <c r="O15" s="44"/>
    </row>
    <row r="16" spans="1:16" x14ac:dyDescent="0.2">
      <c r="G16" s="43"/>
      <c r="H16" s="33"/>
      <c r="I16" s="33"/>
      <c r="J16" s="44"/>
      <c r="L16" s="43"/>
      <c r="M16" s="33"/>
      <c r="N16" s="33"/>
      <c r="O16" s="44"/>
    </row>
    <row r="17" spans="2:15" x14ac:dyDescent="0.2">
      <c r="G17" s="43"/>
      <c r="H17" s="33"/>
      <c r="I17" s="33"/>
      <c r="J17" s="44"/>
      <c r="L17" s="43"/>
      <c r="M17" s="33"/>
      <c r="N17" s="33"/>
      <c r="O17" s="44"/>
    </row>
    <row r="18" spans="2:15" x14ac:dyDescent="0.2">
      <c r="G18" s="43"/>
      <c r="H18" s="33"/>
      <c r="I18" s="33"/>
      <c r="J18" s="44"/>
      <c r="L18" s="43"/>
      <c r="M18" s="33"/>
      <c r="N18" s="33"/>
      <c r="O18" s="44"/>
    </row>
    <row r="19" spans="2:15" ht="13.5" thickBot="1" x14ac:dyDescent="0.25">
      <c r="G19" s="45"/>
      <c r="H19" s="46"/>
      <c r="I19" s="46"/>
      <c r="J19" s="47"/>
      <c r="L19" s="45"/>
      <c r="M19" s="46"/>
      <c r="N19" s="46"/>
      <c r="O19" s="47"/>
    </row>
    <row r="21" spans="2:15" ht="13.5" thickBot="1" x14ac:dyDescent="0.25">
      <c r="G21" s="138" t="s">
        <v>117</v>
      </c>
      <c r="H21" s="33"/>
      <c r="I21" s="33"/>
    </row>
    <row r="22" spans="2:15" x14ac:dyDescent="0.2">
      <c r="G22" s="40"/>
      <c r="H22" s="41"/>
      <c r="I22" s="41"/>
      <c r="J22" s="42"/>
    </row>
    <row r="23" spans="2:15" x14ac:dyDescent="0.2">
      <c r="B23" s="36" t="s">
        <v>119</v>
      </c>
      <c r="C23" s="32"/>
      <c r="D23" s="32"/>
      <c r="E23" s="32"/>
      <c r="G23" s="43"/>
      <c r="H23" s="33"/>
      <c r="I23" s="33"/>
      <c r="J23" s="44"/>
    </row>
    <row r="24" spans="2:15" x14ac:dyDescent="0.2">
      <c r="B24" s="139"/>
      <c r="C24" s="139" t="s">
        <v>46</v>
      </c>
      <c r="D24" s="139" t="s">
        <v>47</v>
      </c>
      <c r="E24" s="139"/>
      <c r="G24" s="43"/>
      <c r="H24" s="33"/>
      <c r="I24" s="33"/>
      <c r="J24" s="44"/>
    </row>
    <row r="25" spans="2:15" x14ac:dyDescent="0.2">
      <c r="B25" s="31" t="s">
        <v>52</v>
      </c>
      <c r="C25" s="31">
        <v>25</v>
      </c>
      <c r="D25" s="34">
        <v>50</v>
      </c>
      <c r="E25" s="31" t="s">
        <v>10</v>
      </c>
      <c r="G25" s="43"/>
      <c r="H25" s="33"/>
      <c r="I25" s="33"/>
      <c r="J25" s="44"/>
    </row>
    <row r="26" spans="2:15" x14ac:dyDescent="0.2">
      <c r="B26" s="31" t="s">
        <v>3</v>
      </c>
      <c r="C26" s="31">
        <v>25</v>
      </c>
      <c r="D26" s="35">
        <v>150</v>
      </c>
      <c r="E26" s="31" t="s">
        <v>45</v>
      </c>
      <c r="G26" s="43"/>
      <c r="H26" s="33"/>
      <c r="I26" s="33"/>
      <c r="J26" s="44"/>
    </row>
    <row r="27" spans="2:15" x14ac:dyDescent="0.2">
      <c r="B27" s="31" t="s">
        <v>7</v>
      </c>
      <c r="C27" s="31">
        <v>150</v>
      </c>
      <c r="D27" s="35">
        <v>0</v>
      </c>
      <c r="G27" s="43"/>
      <c r="H27" s="33"/>
      <c r="I27" s="33"/>
      <c r="J27" s="44"/>
    </row>
    <row r="28" spans="2:15" x14ac:dyDescent="0.2">
      <c r="C28" s="31">
        <f>SUM(C25:C27)</f>
        <v>200</v>
      </c>
      <c r="D28" s="35">
        <f>SUM(D25:D26)</f>
        <v>200</v>
      </c>
      <c r="G28" s="43"/>
      <c r="H28" s="33"/>
      <c r="I28" s="33"/>
      <c r="J28" s="44"/>
    </row>
    <row r="29" spans="2:15" x14ac:dyDescent="0.2">
      <c r="G29" s="43"/>
      <c r="H29" s="33"/>
      <c r="I29" s="33"/>
      <c r="J29" s="44"/>
    </row>
    <row r="30" spans="2:15" x14ac:dyDescent="0.2">
      <c r="G30" s="43"/>
      <c r="H30" s="33"/>
      <c r="I30" s="33"/>
      <c r="J30" s="44"/>
    </row>
    <row r="31" spans="2:15" x14ac:dyDescent="0.2">
      <c r="B31" s="34" t="s">
        <v>41</v>
      </c>
      <c r="C31" s="37">
        <f>C27+C25+C26</f>
        <v>200</v>
      </c>
      <c r="G31" s="43"/>
      <c r="H31" s="33"/>
      <c r="I31" s="33"/>
      <c r="J31" s="44"/>
    </row>
    <row r="32" spans="2:15" x14ac:dyDescent="0.2">
      <c r="B32" s="35" t="s">
        <v>42</v>
      </c>
      <c r="C32" s="38">
        <f>C31+(D26-C27)</f>
        <v>200</v>
      </c>
      <c r="D32" s="33"/>
      <c r="G32" s="43"/>
      <c r="H32" s="33"/>
      <c r="I32" s="33"/>
      <c r="J32" s="44"/>
    </row>
    <row r="33" spans="1:39" x14ac:dyDescent="0.2">
      <c r="B33" s="35" t="s">
        <v>43</v>
      </c>
      <c r="C33" s="49">
        <f>C27/D26</f>
        <v>1</v>
      </c>
      <c r="D33" s="33"/>
      <c r="G33" s="43"/>
      <c r="H33" s="33"/>
      <c r="I33" s="33"/>
      <c r="J33" s="44"/>
    </row>
    <row r="34" spans="1:39" x14ac:dyDescent="0.2">
      <c r="B34" s="39" t="s">
        <v>44</v>
      </c>
      <c r="C34" s="48">
        <f>D25/D28</f>
        <v>0.25</v>
      </c>
      <c r="D34" s="33"/>
      <c r="G34" s="43"/>
      <c r="H34" s="33"/>
      <c r="I34" s="33"/>
      <c r="J34" s="44"/>
    </row>
    <row r="35" spans="1:39" x14ac:dyDescent="0.2">
      <c r="D35" s="33"/>
      <c r="G35" s="43"/>
      <c r="H35" s="33"/>
      <c r="I35" s="33"/>
      <c r="J35" s="44"/>
    </row>
    <row r="36" spans="1:39" ht="13.5" thickBot="1" x14ac:dyDescent="0.25">
      <c r="D36" s="33"/>
      <c r="G36" s="45"/>
      <c r="H36" s="46"/>
      <c r="I36" s="46"/>
      <c r="J36" s="47"/>
    </row>
    <row r="37" spans="1:39" x14ac:dyDescent="0.2">
      <c r="G37" s="33"/>
      <c r="H37" s="33"/>
      <c r="I37" s="33"/>
    </row>
    <row r="38" spans="1:39" x14ac:dyDescent="0.2">
      <c r="G38" s="33"/>
      <c r="H38" s="33"/>
      <c r="I38" s="33"/>
    </row>
    <row r="39" spans="1:39" ht="18" x14ac:dyDescent="0.25">
      <c r="A39" s="137" t="str">
        <f>Disaggregate_2!A1</f>
        <v xml:space="preserve">2. Fractional reserve banking with reserve requirements </v>
      </c>
      <c r="B39" s="137"/>
      <c r="C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</row>
    <row r="40" spans="1:39" x14ac:dyDescent="0.2">
      <c r="AL40" s="33"/>
      <c r="AM40" s="33"/>
    </row>
    <row r="41" spans="1:39" x14ac:dyDescent="0.2">
      <c r="B41" s="36" t="s">
        <v>50</v>
      </c>
      <c r="I41" s="33"/>
      <c r="J41" s="36"/>
      <c r="K41" s="36"/>
      <c r="L41" s="36"/>
      <c r="M41" s="36"/>
      <c r="N41" s="36"/>
    </row>
    <row r="42" spans="1:39" ht="13.5" thickBot="1" x14ac:dyDescent="0.25">
      <c r="G42" s="36" t="s">
        <v>116</v>
      </c>
      <c r="I42" s="33"/>
      <c r="J42" s="33"/>
      <c r="K42" s="33"/>
      <c r="L42" s="138" t="s">
        <v>118</v>
      </c>
      <c r="M42" s="33"/>
      <c r="N42" s="33"/>
    </row>
    <row r="43" spans="1:39" x14ac:dyDescent="0.2">
      <c r="G43" s="40"/>
      <c r="H43" s="41"/>
      <c r="I43" s="41"/>
      <c r="J43" s="42"/>
      <c r="K43" s="33"/>
      <c r="L43" s="40"/>
      <c r="M43" s="41"/>
      <c r="N43" s="41"/>
      <c r="O43" s="42"/>
    </row>
    <row r="44" spans="1:39" x14ac:dyDescent="0.2">
      <c r="G44" s="43"/>
      <c r="H44" s="33"/>
      <c r="I44" s="33"/>
      <c r="J44" s="44"/>
      <c r="L44" s="43"/>
      <c r="M44" s="33"/>
      <c r="N44" s="33"/>
      <c r="O44" s="44"/>
    </row>
    <row r="45" spans="1:39" ht="15" x14ac:dyDescent="0.25">
      <c r="G45" s="43"/>
      <c r="H45" s="33"/>
      <c r="I45" s="33"/>
      <c r="J45" s="44"/>
      <c r="L45" s="43"/>
      <c r="M45" s="33"/>
      <c r="N45" s="143"/>
      <c r="O45" s="44"/>
    </row>
    <row r="46" spans="1:39" x14ac:dyDescent="0.2">
      <c r="G46" s="43"/>
      <c r="H46" s="33"/>
      <c r="I46" s="33"/>
      <c r="J46" s="44"/>
      <c r="L46" s="43"/>
      <c r="M46" s="33"/>
      <c r="N46" s="33"/>
      <c r="O46" s="44"/>
    </row>
    <row r="47" spans="1:39" x14ac:dyDescent="0.2">
      <c r="G47" s="43"/>
      <c r="H47" s="33"/>
      <c r="I47" s="33"/>
      <c r="J47" s="44"/>
      <c r="L47" s="43"/>
      <c r="M47" s="33"/>
      <c r="N47" s="33"/>
      <c r="O47" s="44"/>
    </row>
    <row r="48" spans="1:39" x14ac:dyDescent="0.2">
      <c r="G48" s="43"/>
      <c r="H48" s="33"/>
      <c r="I48" s="33"/>
      <c r="J48" s="44"/>
      <c r="L48" s="43"/>
      <c r="M48" s="33"/>
      <c r="N48" s="33"/>
      <c r="O48" s="44"/>
    </row>
    <row r="49" spans="2:20" x14ac:dyDescent="0.2">
      <c r="G49" s="43"/>
      <c r="H49" s="33"/>
      <c r="I49" s="33"/>
      <c r="J49" s="44"/>
      <c r="L49" s="43"/>
      <c r="M49" s="33"/>
      <c r="N49" s="33"/>
      <c r="O49" s="44"/>
      <c r="P49" s="33"/>
    </row>
    <row r="50" spans="2:20" x14ac:dyDescent="0.2">
      <c r="G50" s="43"/>
      <c r="H50" s="33"/>
      <c r="I50" s="33"/>
      <c r="J50" s="44"/>
      <c r="L50" s="43"/>
      <c r="M50" s="33"/>
      <c r="N50" s="33"/>
      <c r="O50" s="44"/>
      <c r="P50" s="33"/>
    </row>
    <row r="51" spans="2:20" x14ac:dyDescent="0.2">
      <c r="G51" s="43"/>
      <c r="H51" s="33"/>
      <c r="I51" s="33"/>
      <c r="J51" s="44"/>
      <c r="L51" s="43"/>
      <c r="M51" s="33"/>
      <c r="N51" s="33"/>
      <c r="O51" s="44"/>
      <c r="P51" s="33"/>
    </row>
    <row r="52" spans="2:20" x14ac:dyDescent="0.2">
      <c r="G52" s="43"/>
      <c r="H52" s="33"/>
      <c r="I52" s="33"/>
      <c r="J52" s="44"/>
      <c r="L52" s="43"/>
      <c r="M52" s="33"/>
      <c r="N52" s="33"/>
      <c r="O52" s="44"/>
      <c r="P52" s="33"/>
    </row>
    <row r="53" spans="2:20" x14ac:dyDescent="0.2">
      <c r="G53" s="43"/>
      <c r="H53" s="33"/>
      <c r="I53" s="33"/>
      <c r="J53" s="44"/>
      <c r="L53" s="43"/>
      <c r="M53" s="33"/>
      <c r="N53" s="33"/>
      <c r="O53" s="44"/>
      <c r="P53" s="33"/>
    </row>
    <row r="54" spans="2:20" x14ac:dyDescent="0.2">
      <c r="G54" s="43"/>
      <c r="H54" s="33"/>
      <c r="I54" s="33"/>
      <c r="J54" s="44"/>
      <c r="L54" s="43"/>
      <c r="M54" s="33"/>
      <c r="N54" s="33"/>
      <c r="O54" s="44"/>
      <c r="P54" s="33"/>
    </row>
    <row r="55" spans="2:20" x14ac:dyDescent="0.2">
      <c r="G55" s="43"/>
      <c r="H55" s="33"/>
      <c r="I55" s="33"/>
      <c r="J55" s="44"/>
      <c r="L55" s="43"/>
      <c r="M55" s="33"/>
      <c r="N55" s="33"/>
      <c r="O55" s="44"/>
      <c r="P55" s="33"/>
    </row>
    <row r="56" spans="2:20" x14ac:dyDescent="0.2">
      <c r="G56" s="43"/>
      <c r="H56" s="33"/>
      <c r="I56" s="33"/>
      <c r="J56" s="44"/>
      <c r="L56" s="43"/>
      <c r="M56" s="33"/>
      <c r="N56" s="33"/>
      <c r="O56" s="44"/>
      <c r="P56" s="33"/>
    </row>
    <row r="57" spans="2:20" ht="13.5" thickBot="1" x14ac:dyDescent="0.25">
      <c r="G57" s="45"/>
      <c r="H57" s="46"/>
      <c r="I57" s="46"/>
      <c r="J57" s="47"/>
      <c r="L57" s="45"/>
      <c r="M57" s="46"/>
      <c r="N57" s="46"/>
      <c r="O57" s="47"/>
      <c r="P57" s="33"/>
    </row>
    <row r="58" spans="2:20" x14ac:dyDescent="0.2">
      <c r="T58" s="33"/>
    </row>
    <row r="59" spans="2:20" ht="13.5" thickBot="1" x14ac:dyDescent="0.25">
      <c r="G59" s="138" t="s">
        <v>117</v>
      </c>
      <c r="H59" s="33"/>
      <c r="I59" s="33"/>
      <c r="T59" s="33"/>
    </row>
    <row r="60" spans="2:20" x14ac:dyDescent="0.2">
      <c r="G60" s="40"/>
      <c r="H60" s="41"/>
      <c r="I60" s="41"/>
      <c r="J60" s="42"/>
      <c r="T60" s="33"/>
    </row>
    <row r="61" spans="2:20" x14ac:dyDescent="0.2">
      <c r="B61" s="36" t="str">
        <f>B23</f>
        <v>Numbers (illustration)</v>
      </c>
      <c r="C61" s="32"/>
      <c r="D61" s="32"/>
      <c r="E61" s="32"/>
      <c r="G61" s="43"/>
      <c r="H61" s="33"/>
      <c r="I61" s="33"/>
      <c r="J61" s="44"/>
      <c r="T61" s="33"/>
    </row>
    <row r="62" spans="2:20" x14ac:dyDescent="0.2">
      <c r="B62" s="139"/>
      <c r="C62" s="139" t="s">
        <v>46</v>
      </c>
      <c r="D62" s="139" t="s">
        <v>47</v>
      </c>
      <c r="E62" s="139"/>
      <c r="G62" s="43"/>
      <c r="H62" s="33"/>
      <c r="I62" s="33"/>
      <c r="J62" s="44"/>
      <c r="T62" s="33"/>
    </row>
    <row r="63" spans="2:20" x14ac:dyDescent="0.2">
      <c r="B63" s="31" t="s">
        <v>52</v>
      </c>
      <c r="C63" s="31">
        <v>225</v>
      </c>
      <c r="D63" s="34">
        <v>50</v>
      </c>
      <c r="E63" s="31" t="s">
        <v>10</v>
      </c>
      <c r="G63" s="43"/>
      <c r="H63" s="33"/>
      <c r="I63" s="33"/>
      <c r="J63" s="44"/>
      <c r="S63" s="160"/>
      <c r="T63" s="33"/>
    </row>
    <row r="64" spans="2:20" x14ac:dyDescent="0.2">
      <c r="B64" s="31" t="s">
        <v>3</v>
      </c>
      <c r="C64" s="31">
        <v>225</v>
      </c>
      <c r="D64" s="35">
        <v>500</v>
      </c>
      <c r="E64" s="31" t="s">
        <v>45</v>
      </c>
      <c r="G64" s="43"/>
      <c r="H64" s="33"/>
      <c r="I64" s="33"/>
      <c r="J64" s="44"/>
      <c r="T64" s="33"/>
    </row>
    <row r="65" spans="1:20" x14ac:dyDescent="0.2">
      <c r="B65" s="31" t="s">
        <v>7</v>
      </c>
      <c r="C65" s="31">
        <v>100</v>
      </c>
      <c r="D65" s="35">
        <v>0</v>
      </c>
      <c r="G65" s="43"/>
      <c r="H65" s="33"/>
      <c r="I65" s="33"/>
      <c r="J65" s="44"/>
      <c r="T65" s="33"/>
    </row>
    <row r="66" spans="1:20" x14ac:dyDescent="0.2">
      <c r="C66" s="31">
        <f>SUM(C63:C65)</f>
        <v>550</v>
      </c>
      <c r="D66" s="35">
        <f>SUM(D63:D64)</f>
        <v>550</v>
      </c>
      <c r="G66" s="43"/>
      <c r="H66" s="33"/>
      <c r="I66" s="33"/>
      <c r="J66" s="44"/>
    </row>
    <row r="67" spans="1:20" x14ac:dyDescent="0.2">
      <c r="G67" s="43"/>
      <c r="H67" s="33"/>
      <c r="I67" s="33"/>
      <c r="J67" s="44"/>
    </row>
    <row r="68" spans="1:20" x14ac:dyDescent="0.2">
      <c r="G68" s="43"/>
      <c r="H68" s="33"/>
      <c r="I68" s="33"/>
      <c r="J68" s="44"/>
    </row>
    <row r="69" spans="1:20" x14ac:dyDescent="0.2">
      <c r="B69" s="34" t="s">
        <v>41</v>
      </c>
      <c r="C69" s="37">
        <v>200</v>
      </c>
      <c r="G69" s="43"/>
      <c r="H69" s="33"/>
      <c r="I69" s="33"/>
      <c r="J69" s="44"/>
    </row>
    <row r="70" spans="1:20" x14ac:dyDescent="0.2">
      <c r="B70" s="35" t="s">
        <v>42</v>
      </c>
      <c r="C70" s="38">
        <v>550</v>
      </c>
      <c r="D70" s="33"/>
      <c r="G70" s="43"/>
      <c r="H70" s="33"/>
      <c r="I70" s="33"/>
      <c r="J70" s="44"/>
    </row>
    <row r="71" spans="1:20" x14ac:dyDescent="0.2">
      <c r="B71" s="35" t="s">
        <v>43</v>
      </c>
      <c r="C71" s="49">
        <f>C65/D64</f>
        <v>0.2</v>
      </c>
      <c r="D71" s="33"/>
      <c r="G71" s="43"/>
      <c r="H71" s="33"/>
      <c r="I71" s="33"/>
      <c r="J71" s="44"/>
    </row>
    <row r="72" spans="1:20" x14ac:dyDescent="0.2">
      <c r="B72" s="39" t="s">
        <v>44</v>
      </c>
      <c r="C72" s="48">
        <f>D63/D66</f>
        <v>9.0909090909090912E-2</v>
      </c>
      <c r="D72" s="33"/>
      <c r="G72" s="43"/>
      <c r="H72" s="33"/>
      <c r="I72" s="33"/>
      <c r="J72" s="44"/>
    </row>
    <row r="73" spans="1:20" x14ac:dyDescent="0.2">
      <c r="D73" s="33"/>
      <c r="G73" s="43"/>
      <c r="H73" s="33"/>
      <c r="I73" s="33"/>
      <c r="J73" s="44"/>
    </row>
    <row r="74" spans="1:20" ht="13.5" thickBot="1" x14ac:dyDescent="0.25">
      <c r="D74" s="33"/>
      <c r="G74" s="45"/>
      <c r="H74" s="46"/>
      <c r="I74" s="46"/>
      <c r="J74" s="47"/>
    </row>
    <row r="75" spans="1:20" x14ac:dyDescent="0.2">
      <c r="D75" s="33"/>
      <c r="G75" s="33"/>
      <c r="H75" s="33"/>
      <c r="I75" s="33"/>
      <c r="J75" s="33"/>
    </row>
    <row r="77" spans="1:20" ht="18" x14ac:dyDescent="0.25">
      <c r="A77" s="50" t="str">
        <f>Disaggregate3!A1</f>
        <v>3. Endogenous money economy</v>
      </c>
      <c r="F77" s="137"/>
    </row>
    <row r="79" spans="1:20" x14ac:dyDescent="0.2">
      <c r="B79" s="36" t="s">
        <v>50</v>
      </c>
    </row>
    <row r="80" spans="1:20" ht="13.5" thickBot="1" x14ac:dyDescent="0.25">
      <c r="G80" s="36"/>
      <c r="I80" s="33"/>
      <c r="J80" s="33"/>
      <c r="K80" s="33"/>
      <c r="L80" s="138" t="s">
        <v>118</v>
      </c>
      <c r="M80" s="33"/>
      <c r="N80" s="33"/>
    </row>
    <row r="81" spans="7:15" x14ac:dyDescent="0.2">
      <c r="G81" s="40"/>
      <c r="H81" s="41"/>
      <c r="I81" s="41"/>
      <c r="J81" s="42"/>
      <c r="K81" s="33"/>
      <c r="L81" s="40"/>
      <c r="M81" s="41"/>
      <c r="N81" s="41"/>
      <c r="O81" s="42"/>
    </row>
    <row r="82" spans="7:15" x14ac:dyDescent="0.2">
      <c r="G82" s="43"/>
      <c r="H82" s="33"/>
      <c r="I82" s="33"/>
      <c r="J82" s="44"/>
      <c r="L82" s="43"/>
      <c r="M82" s="33"/>
      <c r="N82" s="33"/>
      <c r="O82" s="44"/>
    </row>
    <row r="83" spans="7:15" ht="15" x14ac:dyDescent="0.25">
      <c r="G83" s="43"/>
      <c r="H83" s="33"/>
      <c r="I83" s="33"/>
      <c r="J83" s="44"/>
      <c r="L83" s="43"/>
      <c r="M83" s="33"/>
      <c r="N83" s="143"/>
      <c r="O83" s="44"/>
    </row>
    <row r="84" spans="7:15" x14ac:dyDescent="0.2">
      <c r="G84" s="43"/>
      <c r="H84" s="33"/>
      <c r="I84" s="33"/>
      <c r="J84" s="44"/>
      <c r="L84" s="43"/>
      <c r="M84" s="33"/>
      <c r="N84" s="33"/>
      <c r="O84" s="44"/>
    </row>
    <row r="85" spans="7:15" x14ac:dyDescent="0.2">
      <c r="G85" s="43"/>
      <c r="H85" s="33"/>
      <c r="I85" s="33"/>
      <c r="J85" s="44"/>
      <c r="L85" s="43"/>
      <c r="M85" s="33"/>
      <c r="N85" s="33"/>
      <c r="O85" s="44"/>
    </row>
    <row r="86" spans="7:15" x14ac:dyDescent="0.2">
      <c r="G86" s="43"/>
      <c r="H86" s="33"/>
      <c r="I86" s="33"/>
      <c r="J86" s="44"/>
      <c r="L86" s="43"/>
      <c r="M86" s="33"/>
      <c r="N86" s="33"/>
      <c r="O86" s="44"/>
    </row>
    <row r="87" spans="7:15" x14ac:dyDescent="0.2">
      <c r="G87" s="43"/>
      <c r="H87" s="33"/>
      <c r="I87" s="33"/>
      <c r="J87" s="44"/>
      <c r="L87" s="43"/>
      <c r="M87" s="33"/>
      <c r="N87" s="33"/>
      <c r="O87" s="44"/>
    </row>
    <row r="88" spans="7:15" x14ac:dyDescent="0.2">
      <c r="G88" s="43"/>
      <c r="H88" s="33"/>
      <c r="I88" s="33"/>
      <c r="J88" s="44"/>
      <c r="L88" s="43"/>
      <c r="M88" s="33"/>
      <c r="N88" s="33"/>
      <c r="O88" s="44"/>
    </row>
    <row r="89" spans="7:15" x14ac:dyDescent="0.2">
      <c r="G89" s="43"/>
      <c r="H89" s="33"/>
      <c r="I89" s="33"/>
      <c r="J89" s="44"/>
      <c r="L89" s="43"/>
      <c r="M89" s="33"/>
      <c r="N89" s="33"/>
      <c r="O89" s="44"/>
    </row>
    <row r="90" spans="7:15" x14ac:dyDescent="0.2">
      <c r="G90" s="43"/>
      <c r="H90" s="33"/>
      <c r="I90" s="33"/>
      <c r="J90" s="44"/>
      <c r="L90" s="43"/>
      <c r="M90" s="33"/>
      <c r="N90" s="33"/>
      <c r="O90" s="44"/>
    </row>
    <row r="91" spans="7:15" x14ac:dyDescent="0.2">
      <c r="G91" s="43"/>
      <c r="H91" s="33"/>
      <c r="I91" s="33"/>
      <c r="J91" s="44"/>
      <c r="L91" s="43"/>
      <c r="M91" s="33"/>
      <c r="N91" s="33"/>
      <c r="O91" s="44"/>
    </row>
    <row r="92" spans="7:15" x14ac:dyDescent="0.2">
      <c r="G92" s="43"/>
      <c r="H92" s="33"/>
      <c r="I92" s="33"/>
      <c r="J92" s="44"/>
      <c r="L92" s="43"/>
      <c r="M92" s="33"/>
      <c r="N92" s="33"/>
      <c r="O92" s="44"/>
    </row>
    <row r="93" spans="7:15" x14ac:dyDescent="0.2">
      <c r="G93" s="43"/>
      <c r="H93" s="33"/>
      <c r="I93" s="33"/>
      <c r="J93" s="44"/>
      <c r="L93" s="43"/>
      <c r="M93" s="33"/>
      <c r="N93" s="33"/>
      <c r="O93" s="44"/>
    </row>
    <row r="94" spans="7:15" x14ac:dyDescent="0.2">
      <c r="G94" s="43"/>
      <c r="H94" s="33"/>
      <c r="I94" s="33"/>
      <c r="J94" s="44"/>
      <c r="L94" s="43"/>
      <c r="M94" s="33"/>
      <c r="N94" s="33"/>
      <c r="O94" s="44"/>
    </row>
    <row r="95" spans="7:15" ht="13.5" thickBot="1" x14ac:dyDescent="0.25">
      <c r="G95" s="45"/>
      <c r="H95" s="46"/>
      <c r="I95" s="46"/>
      <c r="J95" s="47"/>
      <c r="L95" s="45"/>
      <c r="M95" s="46"/>
      <c r="N95" s="46"/>
      <c r="O95" s="47"/>
    </row>
    <row r="97" spans="2:10" ht="13.5" thickBot="1" x14ac:dyDescent="0.25">
      <c r="G97" s="138" t="s">
        <v>117</v>
      </c>
      <c r="H97" s="33"/>
      <c r="I97" s="33"/>
    </row>
    <row r="98" spans="2:10" x14ac:dyDescent="0.2">
      <c r="G98" s="40"/>
      <c r="H98" s="41"/>
      <c r="I98" s="41"/>
      <c r="J98" s="42"/>
    </row>
    <row r="99" spans="2:10" x14ac:dyDescent="0.2">
      <c r="B99" s="36" t="str">
        <f>B61</f>
        <v>Numbers (illustration)</v>
      </c>
      <c r="C99" s="32"/>
      <c r="D99" s="32"/>
      <c r="E99" s="32"/>
      <c r="G99" s="43"/>
      <c r="H99" s="33"/>
      <c r="I99" s="33"/>
      <c r="J99" s="44"/>
    </row>
    <row r="100" spans="2:10" x14ac:dyDescent="0.2">
      <c r="B100" s="139"/>
      <c r="C100" s="139" t="s">
        <v>46</v>
      </c>
      <c r="D100" s="139" t="s">
        <v>47</v>
      </c>
      <c r="E100" s="139"/>
      <c r="G100" s="43"/>
      <c r="H100" s="33"/>
      <c r="I100" s="33"/>
      <c r="J100" s="44"/>
    </row>
    <row r="101" spans="2:10" x14ac:dyDescent="0.2">
      <c r="B101" s="31" t="s">
        <v>52</v>
      </c>
      <c r="C101" s="31">
        <v>225</v>
      </c>
      <c r="D101" s="34">
        <v>50</v>
      </c>
      <c r="E101" s="31" t="s">
        <v>10</v>
      </c>
      <c r="G101" s="43"/>
      <c r="H101" s="33"/>
      <c r="I101" s="33"/>
      <c r="J101" s="44"/>
    </row>
    <row r="102" spans="2:10" x14ac:dyDescent="0.2">
      <c r="B102" s="31" t="s">
        <v>3</v>
      </c>
      <c r="C102" s="31">
        <v>225</v>
      </c>
      <c r="D102" s="35">
        <v>500</v>
      </c>
      <c r="E102" s="31" t="s">
        <v>45</v>
      </c>
      <c r="G102" s="43"/>
      <c r="H102" s="33"/>
      <c r="I102" s="33"/>
      <c r="J102" s="44"/>
    </row>
    <row r="103" spans="2:10" x14ac:dyDescent="0.2">
      <c r="B103" s="31" t="s">
        <v>7</v>
      </c>
      <c r="C103" s="31">
        <v>100</v>
      </c>
      <c r="D103" s="35">
        <v>0</v>
      </c>
      <c r="G103" s="43"/>
      <c r="H103" s="33"/>
      <c r="I103" s="33"/>
      <c r="J103" s="44"/>
    </row>
    <row r="104" spans="2:10" x14ac:dyDescent="0.2">
      <c r="C104" s="31">
        <f>SUM(C101:C103)</f>
        <v>550</v>
      </c>
      <c r="D104" s="35">
        <f>SUM(D101:D102)</f>
        <v>550</v>
      </c>
      <c r="G104" s="43"/>
      <c r="H104" s="33"/>
      <c r="I104" s="33"/>
      <c r="J104" s="44"/>
    </row>
    <row r="105" spans="2:10" x14ac:dyDescent="0.2">
      <c r="G105" s="43"/>
      <c r="H105" s="33"/>
      <c r="I105" s="33"/>
      <c r="J105" s="44"/>
    </row>
    <row r="106" spans="2:10" x14ac:dyDescent="0.2">
      <c r="G106" s="43"/>
      <c r="H106" s="33"/>
      <c r="I106" s="33"/>
      <c r="J106" s="44"/>
    </row>
    <row r="107" spans="2:10" x14ac:dyDescent="0.2">
      <c r="B107" s="34" t="s">
        <v>41</v>
      </c>
      <c r="C107" s="37">
        <v>200</v>
      </c>
      <c r="G107" s="43"/>
      <c r="H107" s="33"/>
      <c r="I107" s="33"/>
      <c r="J107" s="44"/>
    </row>
    <row r="108" spans="2:10" x14ac:dyDescent="0.2">
      <c r="B108" s="35" t="s">
        <v>42</v>
      </c>
      <c r="C108" s="38">
        <v>550</v>
      </c>
      <c r="D108" s="33"/>
      <c r="G108" s="43"/>
      <c r="H108" s="33"/>
      <c r="I108" s="33"/>
      <c r="J108" s="44"/>
    </row>
    <row r="109" spans="2:10" x14ac:dyDescent="0.2">
      <c r="B109" s="35" t="s">
        <v>43</v>
      </c>
      <c r="C109" s="49">
        <f>C103/D102</f>
        <v>0.2</v>
      </c>
      <c r="D109" s="33"/>
      <c r="G109" s="43"/>
      <c r="H109" s="33"/>
      <c r="I109" s="33"/>
      <c r="J109" s="44"/>
    </row>
    <row r="110" spans="2:10" x14ac:dyDescent="0.2">
      <c r="B110" s="39" t="s">
        <v>44</v>
      </c>
      <c r="C110" s="48">
        <f>D101/D104</f>
        <v>9.0909090909090912E-2</v>
      </c>
      <c r="D110" s="33"/>
      <c r="G110" s="43"/>
      <c r="H110" s="33"/>
      <c r="I110" s="33"/>
      <c r="J110" s="44"/>
    </row>
    <row r="111" spans="2:10" x14ac:dyDescent="0.2">
      <c r="D111" s="33"/>
      <c r="G111" s="43"/>
      <c r="H111" s="33"/>
      <c r="I111" s="33"/>
      <c r="J111" s="44"/>
    </row>
    <row r="112" spans="2:10" ht="13.5" thickBot="1" x14ac:dyDescent="0.25">
      <c r="D112" s="33"/>
      <c r="G112" s="45"/>
      <c r="H112" s="46"/>
      <c r="I112" s="46"/>
      <c r="J112" s="47"/>
    </row>
    <row r="113" spans="1:15" x14ac:dyDescent="0.2">
      <c r="D113" s="33"/>
      <c r="G113" s="33"/>
      <c r="H113" s="33"/>
      <c r="I113" s="33"/>
      <c r="J113" s="33"/>
    </row>
    <row r="115" spans="1:15" ht="18" x14ac:dyDescent="0.25">
      <c r="A115" s="137" t="str">
        <f>Disaggregate4!A1</f>
        <v>4. Endogoenous money economy with increasing capital requirment</v>
      </c>
      <c r="B115" s="137"/>
      <c r="C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</row>
    <row r="117" spans="1:15" x14ac:dyDescent="0.2">
      <c r="B117" s="36" t="s">
        <v>50</v>
      </c>
      <c r="I117" s="33"/>
      <c r="J117" s="36"/>
      <c r="K117" s="36"/>
      <c r="L117" s="36"/>
      <c r="M117" s="36"/>
      <c r="N117" s="36"/>
    </row>
    <row r="118" spans="1:15" ht="13.5" thickBot="1" x14ac:dyDescent="0.25">
      <c r="G118" s="36" t="s">
        <v>116</v>
      </c>
      <c r="I118" s="33"/>
      <c r="J118" s="33"/>
      <c r="K118" s="33"/>
      <c r="L118" s="138" t="s">
        <v>118</v>
      </c>
      <c r="M118" s="33"/>
      <c r="N118" s="33"/>
    </row>
    <row r="119" spans="1:15" x14ac:dyDescent="0.2">
      <c r="G119" s="40"/>
      <c r="H119" s="41"/>
      <c r="I119" s="41"/>
      <c r="J119" s="42"/>
      <c r="K119" s="33"/>
      <c r="L119" s="40"/>
      <c r="M119" s="41"/>
      <c r="N119" s="41"/>
      <c r="O119" s="42"/>
    </row>
    <row r="120" spans="1:15" x14ac:dyDescent="0.2">
      <c r="G120" s="43"/>
      <c r="H120" s="33"/>
      <c r="I120" s="33"/>
      <c r="J120" s="44"/>
      <c r="L120" s="43"/>
      <c r="M120" s="33"/>
      <c r="N120" s="33"/>
      <c r="O120" s="44"/>
    </row>
    <row r="121" spans="1:15" ht="15" x14ac:dyDescent="0.25">
      <c r="G121" s="43"/>
      <c r="H121" s="33"/>
      <c r="I121" s="33"/>
      <c r="J121" s="44"/>
      <c r="L121" s="43"/>
      <c r="M121" s="33"/>
      <c r="N121" s="143"/>
      <c r="O121" s="44"/>
    </row>
    <row r="122" spans="1:15" x14ac:dyDescent="0.2">
      <c r="G122" s="43"/>
      <c r="H122" s="33"/>
      <c r="I122" s="33"/>
      <c r="J122" s="44"/>
      <c r="L122" s="43"/>
      <c r="M122" s="33"/>
      <c r="N122" s="33"/>
      <c r="O122" s="44"/>
    </row>
    <row r="123" spans="1:15" x14ac:dyDescent="0.2">
      <c r="G123" s="43"/>
      <c r="H123" s="33"/>
      <c r="I123" s="33"/>
      <c r="J123" s="44"/>
      <c r="L123" s="43"/>
      <c r="M123" s="33"/>
      <c r="N123" s="33"/>
      <c r="O123" s="44"/>
    </row>
    <row r="124" spans="1:15" x14ac:dyDescent="0.2">
      <c r="G124" s="43"/>
      <c r="H124" s="33"/>
      <c r="I124" s="33"/>
      <c r="J124" s="44"/>
      <c r="L124" s="43"/>
      <c r="M124" s="33"/>
      <c r="N124" s="33"/>
      <c r="O124" s="44"/>
    </row>
    <row r="125" spans="1:15" x14ac:dyDescent="0.2">
      <c r="G125" s="43"/>
      <c r="H125" s="33"/>
      <c r="I125" s="33"/>
      <c r="J125" s="44"/>
      <c r="L125" s="43"/>
      <c r="M125" s="33"/>
      <c r="N125" s="33"/>
      <c r="O125" s="44"/>
    </row>
    <row r="126" spans="1:15" x14ac:dyDescent="0.2">
      <c r="G126" s="43"/>
      <c r="H126" s="33"/>
      <c r="I126" s="33"/>
      <c r="J126" s="44"/>
      <c r="L126" s="43"/>
      <c r="M126" s="33"/>
      <c r="N126" s="33"/>
      <c r="O126" s="44"/>
    </row>
    <row r="127" spans="1:15" x14ac:dyDescent="0.2">
      <c r="G127" s="43"/>
      <c r="H127" s="33"/>
      <c r="I127" s="33"/>
      <c r="J127" s="44"/>
      <c r="L127" s="43"/>
      <c r="M127" s="33"/>
      <c r="N127" s="33"/>
      <c r="O127" s="44"/>
    </row>
    <row r="128" spans="1:15" x14ac:dyDescent="0.2">
      <c r="G128" s="43"/>
      <c r="H128" s="33"/>
      <c r="I128" s="33"/>
      <c r="J128" s="44"/>
      <c r="L128" s="43"/>
      <c r="M128" s="33"/>
      <c r="N128" s="33"/>
      <c r="O128" s="44"/>
    </row>
    <row r="129" spans="2:20" x14ac:dyDescent="0.2">
      <c r="G129" s="43"/>
      <c r="H129" s="33"/>
      <c r="I129" s="33"/>
      <c r="J129" s="44"/>
      <c r="L129" s="43"/>
      <c r="M129" s="33"/>
      <c r="N129" s="33"/>
      <c r="O129" s="44"/>
    </row>
    <row r="130" spans="2:20" x14ac:dyDescent="0.2">
      <c r="G130" s="43"/>
      <c r="H130" s="33"/>
      <c r="I130" s="33"/>
      <c r="J130" s="44"/>
      <c r="L130" s="43"/>
      <c r="M130" s="33"/>
      <c r="N130" s="33"/>
      <c r="O130" s="44"/>
    </row>
    <row r="131" spans="2:20" x14ac:dyDescent="0.2">
      <c r="G131" s="43"/>
      <c r="H131" s="33"/>
      <c r="I131" s="33"/>
      <c r="J131" s="44"/>
      <c r="L131" s="43"/>
      <c r="M131" s="33"/>
      <c r="N131" s="33"/>
      <c r="O131" s="44"/>
    </row>
    <row r="132" spans="2:20" x14ac:dyDescent="0.2">
      <c r="G132" s="43"/>
      <c r="H132" s="33"/>
      <c r="I132" s="33"/>
      <c r="J132" s="44"/>
      <c r="L132" s="43"/>
      <c r="M132" s="33"/>
      <c r="N132" s="33"/>
      <c r="O132" s="44"/>
    </row>
    <row r="133" spans="2:20" ht="13.5" thickBot="1" x14ac:dyDescent="0.25">
      <c r="G133" s="45"/>
      <c r="H133" s="46"/>
      <c r="I133" s="46"/>
      <c r="J133" s="47"/>
      <c r="L133" s="45"/>
      <c r="M133" s="46"/>
      <c r="N133" s="46"/>
      <c r="O133" s="47"/>
    </row>
    <row r="135" spans="2:20" ht="13.5" thickBot="1" x14ac:dyDescent="0.25">
      <c r="G135" s="138" t="s">
        <v>117</v>
      </c>
      <c r="H135" s="33"/>
      <c r="I135" s="33"/>
    </row>
    <row r="136" spans="2:20" x14ac:dyDescent="0.2">
      <c r="G136" s="40"/>
      <c r="H136" s="41"/>
      <c r="I136" s="41"/>
      <c r="J136" s="42"/>
    </row>
    <row r="137" spans="2:20" x14ac:dyDescent="0.2">
      <c r="B137" s="36" t="str">
        <f>B99</f>
        <v>Numbers (illustration)</v>
      </c>
      <c r="C137" s="32"/>
      <c r="D137" s="32"/>
      <c r="E137" s="32"/>
      <c r="G137" s="43"/>
      <c r="H137" s="33"/>
      <c r="I137" s="33"/>
      <c r="J137" s="44"/>
    </row>
    <row r="138" spans="2:20" x14ac:dyDescent="0.2">
      <c r="B138" s="139"/>
      <c r="C138" s="139" t="s">
        <v>46</v>
      </c>
      <c r="D138" s="139" t="s">
        <v>47</v>
      </c>
      <c r="E138" s="139"/>
      <c r="G138" s="43"/>
      <c r="H138" s="33"/>
      <c r="I138" s="33"/>
      <c r="J138" s="44"/>
    </row>
    <row r="139" spans="2:20" x14ac:dyDescent="0.2">
      <c r="B139" s="31" t="s">
        <v>52</v>
      </c>
      <c r="C139" s="31">
        <v>145</v>
      </c>
      <c r="D139" s="34">
        <v>50</v>
      </c>
      <c r="E139" s="31" t="s">
        <v>10</v>
      </c>
      <c r="G139" s="43"/>
      <c r="H139" s="33"/>
      <c r="I139" s="33"/>
      <c r="J139" s="44"/>
    </row>
    <row r="140" spans="2:20" x14ac:dyDescent="0.2">
      <c r="B140" s="31" t="s">
        <v>3</v>
      </c>
      <c r="C140" s="31">
        <v>145</v>
      </c>
      <c r="D140" s="35">
        <v>300</v>
      </c>
      <c r="E140" s="31" t="s">
        <v>45</v>
      </c>
      <c r="G140" s="43"/>
      <c r="H140" s="33"/>
      <c r="I140" s="33"/>
      <c r="J140" s="44"/>
    </row>
    <row r="141" spans="2:20" x14ac:dyDescent="0.2">
      <c r="B141" s="31" t="s">
        <v>7</v>
      </c>
      <c r="C141" s="31">
        <v>60</v>
      </c>
      <c r="D141" s="35">
        <v>0</v>
      </c>
      <c r="G141" s="43"/>
      <c r="H141" s="33"/>
      <c r="I141" s="33"/>
      <c r="J141" s="44"/>
      <c r="T141" s="31">
        <f>300*0.2</f>
        <v>60</v>
      </c>
    </row>
    <row r="142" spans="2:20" x14ac:dyDescent="0.2">
      <c r="C142" s="31">
        <f>SUM(C139:C141)</f>
        <v>350</v>
      </c>
      <c r="D142" s="35">
        <f>SUM(D139:D140)</f>
        <v>350</v>
      </c>
      <c r="G142" s="43"/>
      <c r="H142" s="33"/>
      <c r="I142" s="33"/>
      <c r="J142" s="44"/>
    </row>
    <row r="143" spans="2:20" x14ac:dyDescent="0.2">
      <c r="G143" s="43"/>
      <c r="H143" s="33"/>
      <c r="I143" s="33"/>
      <c r="J143" s="44"/>
    </row>
    <row r="144" spans="2:20" x14ac:dyDescent="0.2">
      <c r="G144" s="43"/>
      <c r="H144" s="33"/>
      <c r="I144" s="33"/>
      <c r="J144" s="44"/>
    </row>
    <row r="145" spans="1:15" x14ac:dyDescent="0.2">
      <c r="B145" s="34" t="s">
        <v>41</v>
      </c>
      <c r="C145" s="37">
        <f>C141+C139+C140</f>
        <v>350</v>
      </c>
      <c r="G145" s="43"/>
      <c r="H145" s="33"/>
      <c r="I145" s="33"/>
      <c r="J145" s="44"/>
    </row>
    <row r="146" spans="1:15" x14ac:dyDescent="0.2">
      <c r="B146" s="35" t="s">
        <v>42</v>
      </c>
      <c r="C146" s="38">
        <v>500</v>
      </c>
      <c r="D146" s="33"/>
      <c r="G146" s="43"/>
      <c r="H146" s="33"/>
      <c r="I146" s="33"/>
      <c r="J146" s="44"/>
    </row>
    <row r="147" spans="1:15" x14ac:dyDescent="0.2">
      <c r="B147" s="35" t="s">
        <v>43</v>
      </c>
      <c r="C147" s="49">
        <f>C141/D140</f>
        <v>0.2</v>
      </c>
      <c r="D147" s="33"/>
      <c r="G147" s="43"/>
      <c r="H147" s="33"/>
      <c r="I147" s="33"/>
      <c r="J147" s="44"/>
    </row>
    <row r="148" spans="1:15" x14ac:dyDescent="0.2">
      <c r="B148" s="39" t="s">
        <v>44</v>
      </c>
      <c r="C148" s="48">
        <f>D139/D142</f>
        <v>0.14285714285714285</v>
      </c>
      <c r="D148" s="33"/>
      <c r="G148" s="43"/>
      <c r="H148" s="33"/>
      <c r="I148" s="33"/>
      <c r="J148" s="44"/>
    </row>
    <row r="149" spans="1:15" x14ac:dyDescent="0.2">
      <c r="D149" s="33"/>
      <c r="G149" s="43"/>
      <c r="H149" s="33"/>
      <c r="I149" s="33"/>
      <c r="J149" s="44"/>
    </row>
    <row r="150" spans="1:15" ht="13.5" thickBot="1" x14ac:dyDescent="0.25">
      <c r="D150" s="33"/>
      <c r="G150" s="45"/>
      <c r="H150" s="46"/>
      <c r="I150" s="46"/>
      <c r="J150" s="47"/>
    </row>
    <row r="151" spans="1:15" x14ac:dyDescent="0.2">
      <c r="D151" s="33"/>
      <c r="G151" s="33"/>
      <c r="H151" s="33"/>
      <c r="I151" s="33"/>
      <c r="J151" s="33"/>
    </row>
    <row r="152" spans="1:15" x14ac:dyDescent="0.2">
      <c r="G152" s="33"/>
      <c r="H152" s="33"/>
      <c r="I152" s="33"/>
    </row>
    <row r="153" spans="1:15" ht="18" x14ac:dyDescent="0.25">
      <c r="A153" s="50" t="str">
        <f>Disaggregate5!A1</f>
        <v xml:space="preserve">5. Endogoenous money economy with increasing capital requirment and lowering interest rate </v>
      </c>
    </row>
    <row r="155" spans="1:15" x14ac:dyDescent="0.2">
      <c r="B155" s="36" t="s">
        <v>50</v>
      </c>
      <c r="I155" s="33"/>
      <c r="J155" s="36"/>
      <c r="K155" s="36"/>
      <c r="L155" s="36"/>
      <c r="M155" s="36"/>
      <c r="N155" s="36"/>
    </row>
    <row r="156" spans="1:15" ht="13.5" thickBot="1" x14ac:dyDescent="0.25">
      <c r="G156" s="36"/>
      <c r="I156" s="33"/>
      <c r="J156" s="33"/>
      <c r="K156" s="33"/>
      <c r="L156" s="138" t="s">
        <v>118</v>
      </c>
      <c r="M156" s="33"/>
      <c r="N156" s="33"/>
    </row>
    <row r="157" spans="1:15" x14ac:dyDescent="0.2">
      <c r="G157" s="40"/>
      <c r="H157" s="41"/>
      <c r="I157" s="41"/>
      <c r="J157" s="42"/>
      <c r="K157" s="33"/>
      <c r="L157" s="40"/>
      <c r="M157" s="41"/>
      <c r="N157" s="41"/>
      <c r="O157" s="42"/>
    </row>
    <row r="158" spans="1:15" x14ac:dyDescent="0.2">
      <c r="G158" s="43"/>
      <c r="H158" s="33"/>
      <c r="I158" s="33"/>
      <c r="J158" s="44"/>
      <c r="L158" s="43"/>
      <c r="M158" s="33"/>
      <c r="N158" s="33"/>
      <c r="O158" s="44"/>
    </row>
    <row r="159" spans="1:15" ht="15" x14ac:dyDescent="0.25">
      <c r="G159" s="43"/>
      <c r="H159" s="33"/>
      <c r="I159" s="33"/>
      <c r="J159" s="44"/>
      <c r="L159" s="43"/>
      <c r="M159" s="33"/>
      <c r="N159" s="143"/>
      <c r="O159" s="44"/>
    </row>
    <row r="160" spans="1:15" x14ac:dyDescent="0.2">
      <c r="G160" s="43"/>
      <c r="H160" s="33"/>
      <c r="I160" s="33"/>
      <c r="J160" s="44"/>
      <c r="L160" s="43"/>
      <c r="M160" s="33"/>
      <c r="N160" s="33"/>
      <c r="O160" s="44"/>
    </row>
    <row r="161" spans="2:15" x14ac:dyDescent="0.2">
      <c r="G161" s="43"/>
      <c r="H161" s="33"/>
      <c r="I161" s="33"/>
      <c r="J161" s="44"/>
      <c r="L161" s="43"/>
      <c r="M161" s="33"/>
      <c r="N161" s="33"/>
      <c r="O161" s="44"/>
    </row>
    <row r="162" spans="2:15" x14ac:dyDescent="0.2">
      <c r="G162" s="43"/>
      <c r="H162" s="33"/>
      <c r="I162" s="33"/>
      <c r="J162" s="44"/>
      <c r="L162" s="43"/>
      <c r="M162" s="33"/>
      <c r="N162" s="33"/>
      <c r="O162" s="44"/>
    </row>
    <row r="163" spans="2:15" x14ac:dyDescent="0.2">
      <c r="G163" s="43"/>
      <c r="H163" s="33"/>
      <c r="I163" s="33"/>
      <c r="J163" s="44"/>
      <c r="L163" s="43"/>
      <c r="M163" s="33"/>
      <c r="N163" s="33"/>
      <c r="O163" s="44"/>
    </row>
    <row r="164" spans="2:15" x14ac:dyDescent="0.2">
      <c r="G164" s="43"/>
      <c r="H164" s="33"/>
      <c r="I164" s="33"/>
      <c r="J164" s="44"/>
      <c r="L164" s="43"/>
      <c r="M164" s="33"/>
      <c r="N164" s="33"/>
      <c r="O164" s="44"/>
    </row>
    <row r="165" spans="2:15" x14ac:dyDescent="0.2">
      <c r="G165" s="43"/>
      <c r="H165" s="33"/>
      <c r="I165" s="33"/>
      <c r="J165" s="44"/>
      <c r="L165" s="43"/>
      <c r="M165" s="33"/>
      <c r="N165" s="33"/>
      <c r="O165" s="44"/>
    </row>
    <row r="166" spans="2:15" x14ac:dyDescent="0.2">
      <c r="G166" s="43"/>
      <c r="H166" s="33"/>
      <c r="I166" s="33"/>
      <c r="J166" s="44"/>
      <c r="L166" s="43"/>
      <c r="M166" s="33"/>
      <c r="N166" s="33"/>
      <c r="O166" s="44"/>
    </row>
    <row r="167" spans="2:15" x14ac:dyDescent="0.2">
      <c r="G167" s="43"/>
      <c r="H167" s="33"/>
      <c r="I167" s="33"/>
      <c r="J167" s="44"/>
      <c r="L167" s="43"/>
      <c r="M167" s="33"/>
      <c r="N167" s="33"/>
      <c r="O167" s="44"/>
    </row>
    <row r="168" spans="2:15" x14ac:dyDescent="0.2">
      <c r="G168" s="43"/>
      <c r="H168" s="33"/>
      <c r="I168" s="33"/>
      <c r="J168" s="44"/>
      <c r="L168" s="43"/>
      <c r="M168" s="33"/>
      <c r="N168" s="33"/>
      <c r="O168" s="44"/>
    </row>
    <row r="169" spans="2:15" x14ac:dyDescent="0.2">
      <c r="G169" s="43"/>
      <c r="H169" s="33"/>
      <c r="I169" s="33"/>
      <c r="J169" s="44"/>
      <c r="L169" s="43"/>
      <c r="M169" s="33"/>
      <c r="N169" s="33"/>
      <c r="O169" s="44"/>
    </row>
    <row r="170" spans="2:15" x14ac:dyDescent="0.2">
      <c r="G170" s="43"/>
      <c r="H170" s="33"/>
      <c r="I170" s="33"/>
      <c r="J170" s="44"/>
      <c r="L170" s="43"/>
      <c r="M170" s="33"/>
      <c r="N170" s="33"/>
      <c r="O170" s="44"/>
    </row>
    <row r="171" spans="2:15" ht="13.5" thickBot="1" x14ac:dyDescent="0.25">
      <c r="G171" s="45"/>
      <c r="H171" s="46"/>
      <c r="I171" s="46"/>
      <c r="J171" s="47"/>
      <c r="L171" s="45"/>
      <c r="M171" s="46"/>
      <c r="N171" s="46"/>
      <c r="O171" s="47"/>
    </row>
    <row r="173" spans="2:15" ht="13.5" thickBot="1" x14ac:dyDescent="0.25">
      <c r="G173" s="138" t="s">
        <v>117</v>
      </c>
      <c r="H173" s="33"/>
      <c r="I173" s="33"/>
    </row>
    <row r="174" spans="2:15" x14ac:dyDescent="0.2">
      <c r="G174" s="40"/>
      <c r="H174" s="41"/>
      <c r="I174" s="41"/>
      <c r="J174" s="42"/>
    </row>
    <row r="175" spans="2:15" x14ac:dyDescent="0.2">
      <c r="B175" s="36" t="str">
        <f>B137</f>
        <v>Numbers (illustration)</v>
      </c>
      <c r="C175" s="32"/>
      <c r="D175" s="32"/>
      <c r="E175" s="32"/>
      <c r="G175" s="43"/>
      <c r="H175" s="33"/>
      <c r="I175" s="33"/>
      <c r="J175" s="44"/>
    </row>
    <row r="176" spans="2:15" x14ac:dyDescent="0.2">
      <c r="B176" s="139"/>
      <c r="C176" s="139" t="s">
        <v>46</v>
      </c>
      <c r="D176" s="139" t="s">
        <v>47</v>
      </c>
      <c r="E176" s="139"/>
      <c r="G176" s="43"/>
      <c r="H176" s="33"/>
      <c r="I176" s="33"/>
      <c r="J176" s="44"/>
    </row>
    <row r="177" spans="1:14" x14ac:dyDescent="0.2">
      <c r="B177" s="31" t="s">
        <v>52</v>
      </c>
      <c r="C177" s="31">
        <v>154</v>
      </c>
      <c r="D177" s="34">
        <v>55</v>
      </c>
      <c r="E177" s="31" t="s">
        <v>10</v>
      </c>
      <c r="G177" s="43"/>
      <c r="H177" s="33"/>
      <c r="I177" s="33"/>
      <c r="J177" s="44"/>
    </row>
    <row r="178" spans="1:14" x14ac:dyDescent="0.2">
      <c r="B178" s="31" t="s">
        <v>3</v>
      </c>
      <c r="C178" s="31">
        <v>165</v>
      </c>
      <c r="D178" s="35">
        <v>330</v>
      </c>
      <c r="E178" s="31" t="s">
        <v>45</v>
      </c>
      <c r="G178" s="43"/>
      <c r="H178" s="33"/>
      <c r="I178" s="33"/>
      <c r="J178" s="44"/>
    </row>
    <row r="179" spans="1:14" x14ac:dyDescent="0.2">
      <c r="B179" s="31" t="s">
        <v>7</v>
      </c>
      <c r="C179" s="31">
        <v>66</v>
      </c>
      <c r="D179" s="35">
        <v>0</v>
      </c>
      <c r="G179" s="43"/>
      <c r="H179" s="33"/>
      <c r="I179" s="33"/>
      <c r="J179" s="44"/>
    </row>
    <row r="180" spans="1:14" x14ac:dyDescent="0.2">
      <c r="C180" s="31">
        <f>SUM(C177:C179)</f>
        <v>385</v>
      </c>
      <c r="D180" s="35">
        <f>SUM(D177:D178)</f>
        <v>385</v>
      </c>
      <c r="G180" s="43"/>
      <c r="H180" s="33"/>
      <c r="I180" s="33"/>
      <c r="J180" s="44"/>
    </row>
    <row r="181" spans="1:14" x14ac:dyDescent="0.2">
      <c r="G181" s="43"/>
      <c r="H181" s="33"/>
      <c r="I181" s="33"/>
      <c r="J181" s="44"/>
    </row>
    <row r="182" spans="1:14" x14ac:dyDescent="0.2">
      <c r="G182" s="43"/>
      <c r="H182" s="33"/>
      <c r="I182" s="33"/>
      <c r="J182" s="44"/>
    </row>
    <row r="183" spans="1:14" x14ac:dyDescent="0.2">
      <c r="B183" s="34" t="s">
        <v>41</v>
      </c>
      <c r="C183" s="37">
        <f>C179+C177+C178</f>
        <v>385</v>
      </c>
      <c r="G183" s="43"/>
      <c r="H183" s="33"/>
      <c r="I183" s="33"/>
      <c r="J183" s="44"/>
    </row>
    <row r="184" spans="1:14" x14ac:dyDescent="0.2">
      <c r="B184" s="35" t="s">
        <v>42</v>
      </c>
      <c r="C184" s="38">
        <f>C183+(D178-C179)</f>
        <v>649</v>
      </c>
      <c r="D184" s="33"/>
      <c r="G184" s="43"/>
      <c r="H184" s="33"/>
      <c r="I184" s="33"/>
      <c r="J184" s="44"/>
    </row>
    <row r="185" spans="1:14" x14ac:dyDescent="0.2">
      <c r="B185" s="35" t="s">
        <v>43</v>
      </c>
      <c r="C185" s="49">
        <f>C179/D178</f>
        <v>0.2</v>
      </c>
      <c r="D185" s="142"/>
      <c r="G185" s="43"/>
      <c r="H185" s="33"/>
      <c r="I185" s="33"/>
      <c r="J185" s="44"/>
    </row>
    <row r="186" spans="1:14" x14ac:dyDescent="0.2">
      <c r="B186" s="39" t="s">
        <v>44</v>
      </c>
      <c r="C186" s="48">
        <f>D177/D180</f>
        <v>0.14285714285714285</v>
      </c>
      <c r="D186" s="33"/>
      <c r="G186" s="43"/>
      <c r="H186" s="33"/>
      <c r="I186" s="33"/>
      <c r="J186" s="44"/>
    </row>
    <row r="187" spans="1:14" x14ac:dyDescent="0.2">
      <c r="D187" s="33"/>
      <c r="G187" s="43"/>
      <c r="H187" s="33"/>
      <c r="I187" s="33"/>
      <c r="J187" s="44"/>
    </row>
    <row r="188" spans="1:14" ht="13.5" thickBot="1" x14ac:dyDescent="0.25">
      <c r="D188" s="33"/>
      <c r="G188" s="45"/>
      <c r="H188" s="46"/>
      <c r="I188" s="46"/>
      <c r="J188" s="47"/>
    </row>
    <row r="190" spans="1:14" x14ac:dyDescent="0.2">
      <c r="G190" s="33"/>
      <c r="H190" s="33"/>
      <c r="I190" s="33"/>
    </row>
    <row r="191" spans="1:14" ht="20.25" x14ac:dyDescent="0.3">
      <c r="B191" s="159" t="s">
        <v>124</v>
      </c>
    </row>
    <row r="192" spans="1:14" ht="18.75" thickBot="1" x14ac:dyDescent="0.3">
      <c r="A192" s="33"/>
      <c r="B192" s="145" t="s">
        <v>111</v>
      </c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</row>
    <row r="193" spans="1:19" ht="18" x14ac:dyDescent="0.25">
      <c r="A193" s="144"/>
      <c r="B193" s="146" t="s">
        <v>126</v>
      </c>
      <c r="C193" s="147"/>
      <c r="D193" s="147"/>
      <c r="E193" s="147"/>
      <c r="F193" s="147"/>
      <c r="G193" s="147"/>
      <c r="H193" s="147" t="s">
        <v>127</v>
      </c>
      <c r="I193" s="147"/>
      <c r="J193" s="147"/>
      <c r="K193" s="147"/>
      <c r="L193" s="147"/>
      <c r="M193" s="147"/>
      <c r="N193" s="148"/>
      <c r="O193" s="145"/>
    </row>
    <row r="194" spans="1:19" ht="18" x14ac:dyDescent="0.25">
      <c r="A194" s="145"/>
      <c r="B194" s="149"/>
      <c r="C194" s="144"/>
      <c r="D194" s="144"/>
      <c r="E194" s="144"/>
      <c r="F194" s="144"/>
      <c r="G194" s="150"/>
      <c r="H194" s="144"/>
      <c r="I194" s="144"/>
      <c r="J194" s="144"/>
      <c r="K194" s="144"/>
      <c r="L194" s="144"/>
      <c r="M194" s="144"/>
      <c r="N194" s="151"/>
      <c r="O194" s="144"/>
    </row>
    <row r="195" spans="1:19" ht="18" x14ac:dyDescent="0.25">
      <c r="A195" s="145"/>
      <c r="B195" s="152"/>
      <c r="C195" s="153" t="s">
        <v>46</v>
      </c>
      <c r="D195" s="153" t="s">
        <v>47</v>
      </c>
      <c r="E195" s="153"/>
      <c r="F195" s="144"/>
      <c r="G195" s="144"/>
      <c r="H195" s="153"/>
      <c r="I195" s="153" t="s">
        <v>46</v>
      </c>
      <c r="J195" s="153" t="s">
        <v>47</v>
      </c>
      <c r="K195" s="153"/>
      <c r="L195" s="144"/>
      <c r="M195" s="144"/>
      <c r="N195" s="151"/>
      <c r="O195" s="144"/>
    </row>
    <row r="196" spans="1:19" ht="18" x14ac:dyDescent="0.25">
      <c r="A196" s="145"/>
      <c r="B196" s="149" t="s">
        <v>52</v>
      </c>
      <c r="C196" s="144">
        <v>50</v>
      </c>
      <c r="D196" s="154">
        <v>50</v>
      </c>
      <c r="E196" s="144" t="s">
        <v>49</v>
      </c>
      <c r="F196" s="144"/>
      <c r="G196" s="144"/>
      <c r="H196" s="144" t="s">
        <v>52</v>
      </c>
      <c r="I196" s="144">
        <v>50</v>
      </c>
      <c r="J196" s="155">
        <v>0</v>
      </c>
      <c r="K196" s="144" t="s">
        <v>49</v>
      </c>
      <c r="L196" s="144"/>
      <c r="M196" s="144"/>
      <c r="N196" s="151"/>
      <c r="O196" s="144"/>
      <c r="P196" s="33"/>
      <c r="Q196" s="33"/>
      <c r="R196" s="33"/>
      <c r="S196" s="33"/>
    </row>
    <row r="197" spans="1:19" ht="18" x14ac:dyDescent="0.25">
      <c r="A197" s="145"/>
      <c r="B197" s="149" t="s">
        <v>3</v>
      </c>
      <c r="C197" s="144">
        <v>0</v>
      </c>
      <c r="D197" s="154">
        <v>0</v>
      </c>
      <c r="E197" s="144" t="s">
        <v>48</v>
      </c>
      <c r="F197" s="144"/>
      <c r="G197" s="144"/>
      <c r="H197" s="144" t="s">
        <v>3</v>
      </c>
      <c r="I197" s="144">
        <v>0</v>
      </c>
      <c r="J197" s="154">
        <v>50</v>
      </c>
      <c r="K197" s="144" t="s">
        <v>48</v>
      </c>
      <c r="L197" s="144"/>
      <c r="M197" s="144"/>
      <c r="N197" s="151"/>
      <c r="O197" s="144"/>
      <c r="P197" s="33"/>
      <c r="Q197" s="33"/>
      <c r="R197" s="33"/>
      <c r="S197" s="33"/>
    </row>
    <row r="198" spans="1:19" ht="18" x14ac:dyDescent="0.25">
      <c r="A198" s="145"/>
      <c r="B198" s="149" t="s">
        <v>7</v>
      </c>
      <c r="C198" s="144"/>
      <c r="D198" s="154"/>
      <c r="E198" s="145"/>
      <c r="F198" s="145"/>
      <c r="G198" s="144"/>
      <c r="H198" s="144" t="s">
        <v>7</v>
      </c>
      <c r="I198" s="144"/>
      <c r="J198" s="154"/>
      <c r="K198" s="145"/>
      <c r="L198" s="145"/>
      <c r="M198" s="145"/>
      <c r="N198" s="151"/>
      <c r="O198" s="144"/>
      <c r="P198" s="33"/>
      <c r="Q198" s="33"/>
      <c r="R198" s="33"/>
      <c r="S198" s="33"/>
    </row>
    <row r="199" spans="1:19" ht="18" x14ac:dyDescent="0.25">
      <c r="A199" s="145"/>
      <c r="B199" s="149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51"/>
      <c r="O199" s="144"/>
      <c r="P199" s="33"/>
      <c r="Q199" s="33"/>
      <c r="R199" s="33"/>
      <c r="S199" s="33"/>
    </row>
    <row r="200" spans="1:19" ht="18" x14ac:dyDescent="0.25">
      <c r="A200" s="145"/>
      <c r="B200" s="149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51"/>
      <c r="O200" s="144"/>
      <c r="P200" s="33"/>
      <c r="Q200" s="33"/>
      <c r="R200" s="33"/>
      <c r="S200" s="33"/>
    </row>
    <row r="201" spans="1:19" ht="18" x14ac:dyDescent="0.25">
      <c r="A201" s="145"/>
      <c r="B201" s="149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51"/>
      <c r="O201" s="144"/>
      <c r="P201" s="33"/>
      <c r="Q201" s="33"/>
      <c r="R201" s="33"/>
      <c r="S201" s="33"/>
    </row>
    <row r="202" spans="1:19" ht="18" x14ac:dyDescent="0.25">
      <c r="A202" s="145"/>
      <c r="B202" s="149" t="s">
        <v>128</v>
      </c>
      <c r="C202" s="144"/>
      <c r="D202" s="144"/>
      <c r="E202" s="144"/>
      <c r="F202" s="144"/>
      <c r="G202" s="144"/>
      <c r="H202" s="144" t="s">
        <v>133</v>
      </c>
      <c r="I202" s="144"/>
      <c r="J202" s="144"/>
      <c r="K202" s="144"/>
      <c r="L202" s="144"/>
      <c r="M202" s="144"/>
      <c r="N202" s="151"/>
      <c r="O202" s="144"/>
      <c r="P202" s="33"/>
      <c r="Q202" s="33"/>
      <c r="R202" s="33"/>
      <c r="S202" s="33"/>
    </row>
    <row r="203" spans="1:19" ht="18" x14ac:dyDescent="0.25">
      <c r="A203" s="145"/>
      <c r="B203" s="152"/>
      <c r="C203" s="153" t="s">
        <v>46</v>
      </c>
      <c r="D203" s="153" t="s">
        <v>47</v>
      </c>
      <c r="E203" s="153"/>
      <c r="F203" s="144"/>
      <c r="G203" s="144"/>
      <c r="H203" s="153"/>
      <c r="I203" s="153" t="s">
        <v>46</v>
      </c>
      <c r="J203" s="153" t="s">
        <v>47</v>
      </c>
      <c r="K203" s="153"/>
      <c r="L203" s="144"/>
      <c r="M203" s="144"/>
      <c r="N203" s="151"/>
      <c r="O203" s="144"/>
      <c r="P203" s="33"/>
      <c r="Q203" s="33"/>
      <c r="R203" s="33"/>
      <c r="S203" s="33"/>
    </row>
    <row r="204" spans="1:19" ht="18" x14ac:dyDescent="0.25">
      <c r="A204" s="145"/>
      <c r="B204" s="149" t="s">
        <v>52</v>
      </c>
      <c r="C204" s="144">
        <v>50</v>
      </c>
      <c r="D204" s="154">
        <v>50</v>
      </c>
      <c r="E204" s="144" t="s">
        <v>49</v>
      </c>
      <c r="F204" s="144"/>
      <c r="G204" s="144"/>
      <c r="H204" s="144" t="s">
        <v>52</v>
      </c>
      <c r="I204" s="144">
        <v>0</v>
      </c>
      <c r="J204" s="154">
        <v>0</v>
      </c>
      <c r="K204" s="144" t="s">
        <v>49</v>
      </c>
      <c r="L204" s="144"/>
      <c r="M204" s="144"/>
      <c r="N204" s="151"/>
      <c r="O204" s="144"/>
      <c r="P204" s="33"/>
      <c r="Q204" s="33"/>
      <c r="R204" s="33"/>
      <c r="S204" s="33"/>
    </row>
    <row r="205" spans="1:19" ht="18" x14ac:dyDescent="0.25">
      <c r="A205" s="145"/>
      <c r="B205" s="149" t="s">
        <v>3</v>
      </c>
      <c r="C205" s="144">
        <v>0</v>
      </c>
      <c r="D205" s="154">
        <v>0</v>
      </c>
      <c r="E205" s="144" t="s">
        <v>48</v>
      </c>
      <c r="F205" s="144"/>
      <c r="G205" s="144"/>
      <c r="H205" s="144" t="s">
        <v>3</v>
      </c>
      <c r="I205" s="144">
        <v>0</v>
      </c>
      <c r="J205" s="154">
        <v>0</v>
      </c>
      <c r="K205" s="144" t="s">
        <v>48</v>
      </c>
      <c r="L205" s="144"/>
      <c r="M205" s="144"/>
      <c r="N205" s="151"/>
      <c r="O205" s="144"/>
      <c r="P205" s="33"/>
      <c r="Q205" s="33"/>
      <c r="R205" s="33"/>
      <c r="S205" s="33"/>
    </row>
    <row r="206" spans="1:19" ht="18" x14ac:dyDescent="0.25">
      <c r="A206" s="145"/>
      <c r="B206" s="149"/>
      <c r="C206" s="144"/>
      <c r="D206" s="145"/>
      <c r="E206" s="145"/>
      <c r="F206" s="145"/>
      <c r="G206" s="144"/>
      <c r="H206" s="144"/>
      <c r="I206" s="144"/>
      <c r="J206" s="154"/>
      <c r="K206" s="145"/>
      <c r="L206" s="145"/>
      <c r="M206" s="145"/>
      <c r="N206" s="151"/>
      <c r="O206" s="144"/>
      <c r="P206" s="33"/>
      <c r="Q206" s="33"/>
      <c r="R206" s="33"/>
      <c r="S206" s="33"/>
    </row>
    <row r="207" spans="1:19" ht="18" x14ac:dyDescent="0.25">
      <c r="A207" s="145"/>
      <c r="B207" s="149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51"/>
      <c r="O207" s="144"/>
      <c r="P207" s="33"/>
      <c r="Q207" s="33"/>
      <c r="R207" s="33"/>
      <c r="S207" s="33"/>
    </row>
    <row r="208" spans="1:19" ht="18.75" thickBot="1" x14ac:dyDescent="0.3">
      <c r="A208" s="145"/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8"/>
      <c r="O208" s="144"/>
      <c r="P208" s="33"/>
      <c r="Q208" s="33"/>
      <c r="R208" s="33"/>
      <c r="S208" s="33"/>
    </row>
    <row r="209" spans="1:19" ht="18" x14ac:dyDescent="0.25">
      <c r="A209" s="145"/>
      <c r="O209" s="144"/>
      <c r="P209" s="33"/>
      <c r="Q209" s="33"/>
      <c r="R209" s="33"/>
      <c r="S209" s="33"/>
    </row>
    <row r="210" spans="1:19" x14ac:dyDescent="0.2">
      <c r="O210" s="33"/>
      <c r="P210" s="33"/>
      <c r="Q210" s="33"/>
      <c r="R210" s="33"/>
      <c r="S210" s="33"/>
    </row>
    <row r="211" spans="1:19" x14ac:dyDescent="0.2">
      <c r="P211" s="33"/>
      <c r="Q211" s="33"/>
      <c r="R211" s="33"/>
      <c r="S211" s="33"/>
    </row>
    <row r="212" spans="1:19" x14ac:dyDescent="0.2">
      <c r="P212" s="33"/>
      <c r="Q212" s="33"/>
      <c r="R212" s="33"/>
      <c r="S212" s="33"/>
    </row>
    <row r="213" spans="1:19" x14ac:dyDescent="0.2">
      <c r="P213" s="33"/>
      <c r="Q213" s="33"/>
      <c r="R213" s="33"/>
      <c r="S213" s="33"/>
    </row>
    <row r="218" spans="1:19" x14ac:dyDescent="0.2">
      <c r="P218" s="33"/>
    </row>
    <row r="219" spans="1:19" x14ac:dyDescent="0.2">
      <c r="P219" s="33"/>
    </row>
    <row r="220" spans="1:19" x14ac:dyDescent="0.2">
      <c r="P220" s="33"/>
    </row>
    <row r="221" spans="1:19" x14ac:dyDescent="0.2">
      <c r="P221" s="33"/>
    </row>
    <row r="222" spans="1:19" ht="20.25" x14ac:dyDescent="0.3">
      <c r="B222" s="159" t="s">
        <v>125</v>
      </c>
      <c r="P222" s="33"/>
    </row>
    <row r="223" spans="1:19" ht="18.75" thickBot="1" x14ac:dyDescent="0.3">
      <c r="B223" s="145" t="s">
        <v>123</v>
      </c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P223" s="33"/>
    </row>
    <row r="224" spans="1:19" ht="18" x14ac:dyDescent="0.25">
      <c r="B224" s="146" t="s">
        <v>129</v>
      </c>
      <c r="C224" s="147"/>
      <c r="D224" s="147"/>
      <c r="E224" s="147"/>
      <c r="F224" s="147"/>
      <c r="G224" s="147"/>
      <c r="H224" s="147"/>
      <c r="I224" s="147" t="s">
        <v>131</v>
      </c>
      <c r="J224" s="147"/>
      <c r="K224" s="147"/>
      <c r="L224" s="147"/>
      <c r="M224" s="147"/>
      <c r="N224" s="148"/>
      <c r="P224" s="33"/>
    </row>
    <row r="225" spans="2:16" ht="18" x14ac:dyDescent="0.25">
      <c r="B225" s="149"/>
      <c r="C225" s="144"/>
      <c r="D225" s="144"/>
      <c r="E225" s="144"/>
      <c r="F225" s="144"/>
      <c r="G225" s="150"/>
      <c r="H225" s="144"/>
      <c r="I225" s="144"/>
      <c r="J225" s="144"/>
      <c r="K225" s="144"/>
      <c r="L225" s="144"/>
      <c r="M225" s="144"/>
      <c r="N225" s="151"/>
      <c r="P225" s="33"/>
    </row>
    <row r="226" spans="2:16" ht="18" x14ac:dyDescent="0.25">
      <c r="B226" s="149"/>
      <c r="C226" s="153" t="s">
        <v>46</v>
      </c>
      <c r="D226" s="153" t="s">
        <v>47</v>
      </c>
      <c r="E226" s="144"/>
      <c r="F226" s="144"/>
      <c r="G226" s="144"/>
      <c r="H226" s="144"/>
      <c r="I226" s="153" t="s">
        <v>46</v>
      </c>
      <c r="J226" s="153" t="s">
        <v>47</v>
      </c>
      <c r="K226" s="144"/>
      <c r="L226" s="144"/>
      <c r="M226" s="144"/>
      <c r="N226" s="151"/>
      <c r="P226" s="33"/>
    </row>
    <row r="227" spans="2:16" ht="18" x14ac:dyDescent="0.25">
      <c r="B227" s="149" t="s">
        <v>52</v>
      </c>
      <c r="C227" s="144">
        <v>50</v>
      </c>
      <c r="D227" s="154">
        <v>50</v>
      </c>
      <c r="E227" s="144" t="s">
        <v>122</v>
      </c>
      <c r="F227" s="144"/>
      <c r="G227" s="144"/>
      <c r="H227" s="144" t="s">
        <v>52</v>
      </c>
      <c r="I227" s="144">
        <v>50</v>
      </c>
      <c r="J227" s="154">
        <v>0</v>
      </c>
      <c r="K227" s="144" t="s">
        <v>122</v>
      </c>
      <c r="L227" s="144"/>
      <c r="M227" s="144"/>
      <c r="N227" s="151"/>
      <c r="P227" s="33"/>
    </row>
    <row r="228" spans="2:16" ht="18" x14ac:dyDescent="0.25">
      <c r="B228" s="149" t="s">
        <v>3</v>
      </c>
      <c r="C228" s="144"/>
      <c r="D228" s="154">
        <v>0</v>
      </c>
      <c r="E228" s="144" t="s">
        <v>121</v>
      </c>
      <c r="F228" s="144"/>
      <c r="G228" s="144"/>
      <c r="H228" s="144" t="s">
        <v>3</v>
      </c>
      <c r="I228" s="144"/>
      <c r="J228" s="154">
        <v>50</v>
      </c>
      <c r="K228" s="144" t="s">
        <v>136</v>
      </c>
      <c r="L228" s="144"/>
      <c r="M228" s="144"/>
      <c r="N228" s="151"/>
      <c r="P228" s="33"/>
    </row>
    <row r="229" spans="2:16" ht="18" x14ac:dyDescent="0.25">
      <c r="B229" s="149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51"/>
      <c r="P229" s="33"/>
    </row>
    <row r="230" spans="2:16" ht="18" x14ac:dyDescent="0.25">
      <c r="B230" s="149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51"/>
      <c r="P230" s="33"/>
    </row>
    <row r="231" spans="2:16" ht="18" x14ac:dyDescent="0.25">
      <c r="B231" s="149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51"/>
      <c r="P231" s="33"/>
    </row>
    <row r="232" spans="2:16" ht="18" x14ac:dyDescent="0.25">
      <c r="B232" s="149" t="s">
        <v>130</v>
      </c>
      <c r="C232" s="144"/>
      <c r="D232" s="144"/>
      <c r="E232" s="144"/>
      <c r="F232" s="144"/>
      <c r="G232" s="144"/>
      <c r="H232" s="144"/>
      <c r="I232" s="144" t="s">
        <v>132</v>
      </c>
      <c r="J232" s="144"/>
      <c r="K232" s="144"/>
      <c r="L232" s="144"/>
      <c r="M232" s="144"/>
      <c r="N232" s="151"/>
      <c r="P232" s="33"/>
    </row>
    <row r="233" spans="2:16" ht="18" x14ac:dyDescent="0.25">
      <c r="B233" s="149"/>
      <c r="C233" s="153" t="s">
        <v>46</v>
      </c>
      <c r="D233" s="153" t="s">
        <v>47</v>
      </c>
      <c r="E233" s="144"/>
      <c r="F233" s="144"/>
      <c r="G233" s="144"/>
      <c r="H233" s="144"/>
      <c r="I233" s="153" t="s">
        <v>46</v>
      </c>
      <c r="J233" s="153" t="s">
        <v>47</v>
      </c>
      <c r="K233" s="144"/>
      <c r="L233" s="144"/>
      <c r="M233" s="144"/>
      <c r="N233" s="151"/>
    </row>
    <row r="234" spans="2:16" ht="18" x14ac:dyDescent="0.25">
      <c r="B234" s="149" t="s">
        <v>52</v>
      </c>
      <c r="C234" s="144">
        <v>100</v>
      </c>
      <c r="D234" s="154">
        <v>50</v>
      </c>
      <c r="E234" s="144" t="s">
        <v>122</v>
      </c>
      <c r="F234" s="144"/>
      <c r="G234" s="144"/>
      <c r="H234" s="144" t="s">
        <v>52</v>
      </c>
      <c r="I234" s="144">
        <v>100</v>
      </c>
      <c r="J234" s="154">
        <v>0</v>
      </c>
      <c r="K234" s="144" t="s">
        <v>122</v>
      </c>
      <c r="L234" s="144"/>
      <c r="M234" s="144"/>
      <c r="N234" s="151"/>
    </row>
    <row r="235" spans="2:16" ht="18" x14ac:dyDescent="0.25">
      <c r="B235" s="149" t="s">
        <v>3</v>
      </c>
      <c r="C235" s="144"/>
      <c r="D235" s="154">
        <v>50</v>
      </c>
      <c r="E235" s="144" t="s">
        <v>121</v>
      </c>
      <c r="F235" s="144"/>
      <c r="G235" s="144"/>
      <c r="H235" s="144" t="s">
        <v>3</v>
      </c>
      <c r="I235" s="144">
        <v>0</v>
      </c>
      <c r="J235" s="154">
        <v>100</v>
      </c>
      <c r="K235" s="144" t="s">
        <v>136</v>
      </c>
      <c r="L235" s="144"/>
      <c r="M235" s="144"/>
      <c r="N235" s="151"/>
    </row>
    <row r="236" spans="2:16" ht="18" x14ac:dyDescent="0.25">
      <c r="B236" s="149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51"/>
    </row>
    <row r="237" spans="2:16" ht="18" x14ac:dyDescent="0.25">
      <c r="B237" s="149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51"/>
    </row>
    <row r="238" spans="2:16" ht="18.75" thickBot="1" x14ac:dyDescent="0.3">
      <c r="B238" s="156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8"/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5" zoomScaleNormal="75" workbookViewId="0">
      <selection activeCell="A19" sqref="A19"/>
    </sheetView>
  </sheetViews>
  <sheetFormatPr defaultRowHeight="15" x14ac:dyDescent="0.25"/>
  <cols>
    <col min="1" max="13" width="9.140625" style="1"/>
    <col min="14" max="14" width="5.7109375" style="1" customWidth="1"/>
    <col min="15" max="16" width="9.140625" style="1"/>
    <col min="17" max="17" width="12.7109375" style="1" customWidth="1"/>
    <col min="18" max="16384" width="9.140625" style="1"/>
  </cols>
  <sheetData>
    <row r="1" spans="1:25" ht="18.75" x14ac:dyDescent="0.3">
      <c r="A1" s="20">
        <v>0</v>
      </c>
      <c r="B1" s="20" t="s">
        <v>32</v>
      </c>
      <c r="C1" s="20"/>
    </row>
    <row r="3" spans="1:25" x14ac:dyDescent="0.25">
      <c r="A3" s="5" t="s">
        <v>16</v>
      </c>
      <c r="B3" s="3"/>
      <c r="C3" s="3"/>
      <c r="D3" s="3"/>
      <c r="E3" s="3"/>
      <c r="F3" s="3"/>
      <c r="G3" s="7"/>
      <c r="H3" s="5" t="s">
        <v>15</v>
      </c>
      <c r="I3" s="3"/>
      <c r="J3" s="3"/>
      <c r="K3" s="3"/>
      <c r="L3" s="3"/>
      <c r="M3" s="3"/>
      <c r="O3" s="5" t="s">
        <v>54</v>
      </c>
      <c r="P3" s="3"/>
      <c r="Q3" s="3"/>
      <c r="R3" s="3"/>
      <c r="S3" s="3"/>
      <c r="T3" s="3"/>
      <c r="V3" s="5" t="s">
        <v>14</v>
      </c>
      <c r="W3" s="3"/>
      <c r="X3" s="3"/>
      <c r="Y3" s="3"/>
    </row>
    <row r="4" spans="1:25" x14ac:dyDescent="0.25">
      <c r="A4" s="10" t="s">
        <v>19</v>
      </c>
      <c r="C4" s="1">
        <v>100</v>
      </c>
      <c r="D4" s="2">
        <v>1200</v>
      </c>
      <c r="F4" s="1" t="s">
        <v>10</v>
      </c>
      <c r="G4" s="7"/>
      <c r="H4" s="10" t="s">
        <v>19</v>
      </c>
      <c r="J4" s="1">
        <v>100</v>
      </c>
      <c r="K4" s="2">
        <v>1200</v>
      </c>
      <c r="M4" s="1" t="s">
        <v>10</v>
      </c>
      <c r="O4" s="10" t="s">
        <v>19</v>
      </c>
      <c r="Q4" s="1">
        <v>0</v>
      </c>
      <c r="R4" s="2">
        <v>0</v>
      </c>
      <c r="T4" s="1" t="s">
        <v>10</v>
      </c>
      <c r="V4" s="10" t="s">
        <v>23</v>
      </c>
      <c r="W4" s="1">
        <v>0</v>
      </c>
      <c r="X4" s="2">
        <v>0</v>
      </c>
      <c r="Y4" s="1" t="s">
        <v>10</v>
      </c>
    </row>
    <row r="5" spans="1:25" x14ac:dyDescent="0.25">
      <c r="A5" s="22" t="s">
        <v>33</v>
      </c>
      <c r="C5" s="1">
        <v>1000</v>
      </c>
      <c r="D5" s="2">
        <v>0</v>
      </c>
      <c r="F5" s="1" t="s">
        <v>13</v>
      </c>
      <c r="G5" s="7"/>
      <c r="H5" s="22" t="s">
        <v>33</v>
      </c>
      <c r="J5" s="1">
        <v>1000</v>
      </c>
      <c r="K5" s="2">
        <v>0</v>
      </c>
      <c r="M5" s="1" t="s">
        <v>13</v>
      </c>
      <c r="O5" s="22" t="s">
        <v>33</v>
      </c>
      <c r="Q5" s="1">
        <v>0</v>
      </c>
      <c r="R5" s="2">
        <v>0</v>
      </c>
      <c r="T5" s="1" t="s">
        <v>13</v>
      </c>
      <c r="V5" s="17" t="s">
        <v>28</v>
      </c>
      <c r="W5" s="1">
        <v>0</v>
      </c>
      <c r="X5" s="2">
        <v>0</v>
      </c>
      <c r="Y5" s="1" t="s">
        <v>13</v>
      </c>
    </row>
    <row r="6" spans="1:25" x14ac:dyDescent="0.25">
      <c r="A6" s="22" t="s">
        <v>30</v>
      </c>
      <c r="C6" s="1">
        <v>0</v>
      </c>
      <c r="D6" s="2"/>
      <c r="G6" s="7"/>
      <c r="H6" s="22" t="s">
        <v>30</v>
      </c>
      <c r="J6" s="1">
        <v>0</v>
      </c>
      <c r="K6" s="2"/>
      <c r="O6" s="22" t="s">
        <v>30</v>
      </c>
      <c r="Q6" s="1">
        <v>0</v>
      </c>
      <c r="R6" s="2"/>
      <c r="V6" s="26" t="s">
        <v>36</v>
      </c>
      <c r="W6" s="1">
        <v>0</v>
      </c>
      <c r="X6" s="2"/>
    </row>
    <row r="7" spans="1:25" x14ac:dyDescent="0.25">
      <c r="A7" s="1" t="s">
        <v>12</v>
      </c>
      <c r="C7" s="1">
        <v>0</v>
      </c>
      <c r="D7" s="2"/>
      <c r="H7" s="1" t="s">
        <v>12</v>
      </c>
      <c r="J7" s="1">
        <v>0</v>
      </c>
      <c r="K7" s="2"/>
      <c r="O7" s="1" t="s">
        <v>12</v>
      </c>
      <c r="Q7" s="1">
        <v>0</v>
      </c>
      <c r="R7" s="2"/>
      <c r="V7" s="10" t="s">
        <v>0</v>
      </c>
      <c r="W7" s="1">
        <v>0</v>
      </c>
      <c r="X7" s="2"/>
    </row>
    <row r="8" spans="1:25" x14ac:dyDescent="0.25">
      <c r="A8" s="1" t="s">
        <v>11</v>
      </c>
      <c r="C8" s="1">
        <v>0</v>
      </c>
      <c r="D8" s="2"/>
      <c r="G8" s="7"/>
      <c r="H8" s="1" t="s">
        <v>11</v>
      </c>
      <c r="J8" s="1">
        <v>0</v>
      </c>
      <c r="K8" s="2"/>
      <c r="O8" s="1" t="s">
        <v>11</v>
      </c>
      <c r="Q8" s="1">
        <v>0</v>
      </c>
      <c r="R8" s="2"/>
      <c r="V8" s="24" t="s">
        <v>11</v>
      </c>
      <c r="W8" s="3">
        <v>0</v>
      </c>
      <c r="X8" s="4"/>
      <c r="Y8" s="3"/>
    </row>
    <row r="9" spans="1:25" x14ac:dyDescent="0.25">
      <c r="A9" s="1" t="s">
        <v>0</v>
      </c>
      <c r="C9" s="1">
        <v>100</v>
      </c>
      <c r="D9" s="2"/>
      <c r="G9" s="7"/>
      <c r="H9" s="1" t="s">
        <v>0</v>
      </c>
      <c r="J9" s="1">
        <v>100</v>
      </c>
      <c r="K9" s="2"/>
      <c r="O9" s="1" t="s">
        <v>0</v>
      </c>
      <c r="Q9" s="1">
        <v>0</v>
      </c>
      <c r="R9" s="2"/>
      <c r="W9" s="7">
        <f>SUM(W4:W8)</f>
        <v>0</v>
      </c>
      <c r="X9" s="7">
        <f>SUM(X4:X5)</f>
        <v>0</v>
      </c>
    </row>
    <row r="10" spans="1:25" x14ac:dyDescent="0.25">
      <c r="A10" s="1" t="s">
        <v>3</v>
      </c>
      <c r="C10" s="1">
        <v>0</v>
      </c>
      <c r="D10" s="2"/>
      <c r="H10" s="1" t="s">
        <v>3</v>
      </c>
      <c r="J10" s="1">
        <v>0</v>
      </c>
      <c r="K10" s="2"/>
      <c r="O10" s="1" t="s">
        <v>3</v>
      </c>
      <c r="Q10" s="1">
        <v>0</v>
      </c>
      <c r="R10" s="2"/>
    </row>
    <row r="11" spans="1:25" x14ac:dyDescent="0.25">
      <c r="A11" s="23" t="s">
        <v>20</v>
      </c>
      <c r="B11" s="3"/>
      <c r="C11" s="3">
        <v>0</v>
      </c>
      <c r="D11" s="4"/>
      <c r="E11" s="3"/>
      <c r="F11" s="3"/>
      <c r="H11" s="23" t="s">
        <v>20</v>
      </c>
      <c r="I11" s="3"/>
      <c r="J11" s="3">
        <v>0</v>
      </c>
      <c r="K11" s="4"/>
      <c r="L11" s="3"/>
      <c r="M11" s="3"/>
      <c r="O11" s="23" t="s">
        <v>20</v>
      </c>
      <c r="P11" s="3"/>
      <c r="Q11" s="3">
        <v>0</v>
      </c>
      <c r="R11" s="4"/>
      <c r="S11" s="3"/>
      <c r="T11" s="3"/>
    </row>
    <row r="12" spans="1:25" x14ac:dyDescent="0.25">
      <c r="A12" s="17"/>
      <c r="C12" s="1">
        <f>SUM(C4:C11)</f>
        <v>1200</v>
      </c>
      <c r="D12" s="1">
        <f>SUM(D4:D11)</f>
        <v>1200</v>
      </c>
      <c r="H12" s="7"/>
      <c r="I12" s="7"/>
      <c r="J12" s="1">
        <f>SUM(J4:J11)</f>
        <v>1200</v>
      </c>
      <c r="K12" s="1">
        <f>SUM(K4:K11)</f>
        <v>1200</v>
      </c>
      <c r="O12" s="7"/>
      <c r="P12" s="7"/>
      <c r="Q12" s="1">
        <f>SUM(Q4:Q11)</f>
        <v>0</v>
      </c>
      <c r="R12" s="1">
        <f>SUM(R4:R5)</f>
        <v>0</v>
      </c>
    </row>
    <row r="13" spans="1:25" x14ac:dyDescent="0.25">
      <c r="A13" s="5" t="s">
        <v>17</v>
      </c>
      <c r="B13" s="3"/>
      <c r="C13" s="3"/>
      <c r="D13" s="3"/>
      <c r="E13" s="3"/>
      <c r="F13" s="3"/>
      <c r="H13" s="5" t="s">
        <v>18</v>
      </c>
      <c r="I13" s="3"/>
      <c r="J13" s="3"/>
      <c r="K13" s="3"/>
      <c r="L13" s="3"/>
      <c r="M13" s="3"/>
      <c r="P13" s="5" t="s">
        <v>53</v>
      </c>
      <c r="Q13" s="3"/>
      <c r="R13" s="3"/>
      <c r="S13" s="3"/>
      <c r="T13" s="3"/>
      <c r="U13" s="3"/>
    </row>
    <row r="14" spans="1:25" x14ac:dyDescent="0.25">
      <c r="A14" s="135" t="s">
        <v>52</v>
      </c>
      <c r="C14" s="1">
        <v>0</v>
      </c>
      <c r="D14" s="2">
        <v>0</v>
      </c>
      <c r="F14" s="21" t="s">
        <v>10</v>
      </c>
      <c r="H14" s="135" t="s">
        <v>52</v>
      </c>
      <c r="J14" s="1">
        <v>0</v>
      </c>
      <c r="K14" s="2">
        <v>0</v>
      </c>
      <c r="M14" s="21" t="s">
        <v>10</v>
      </c>
      <c r="P14" s="30" t="s">
        <v>40</v>
      </c>
      <c r="R14" s="1">
        <f>C14+J14</f>
        <v>0</v>
      </c>
      <c r="S14" s="2">
        <f>D14+K14</f>
        <v>0</v>
      </c>
      <c r="U14" s="21" t="s">
        <v>10</v>
      </c>
    </row>
    <row r="15" spans="1:25" ht="15.75" thickBot="1" x14ac:dyDescent="0.3">
      <c r="A15" s="135" t="s">
        <v>3</v>
      </c>
      <c r="C15" s="1">
        <v>0</v>
      </c>
      <c r="D15" s="12">
        <v>0</v>
      </c>
      <c r="E15" s="13"/>
      <c r="F15" s="14" t="s">
        <v>3</v>
      </c>
      <c r="H15" s="135" t="s">
        <v>3</v>
      </c>
      <c r="J15" s="1">
        <v>0</v>
      </c>
      <c r="K15" s="12">
        <v>0</v>
      </c>
      <c r="L15" s="13"/>
      <c r="M15" s="14" t="s">
        <v>3</v>
      </c>
      <c r="P15" s="135" t="s">
        <v>3</v>
      </c>
      <c r="R15" s="1">
        <f>C15+J15</f>
        <v>0</v>
      </c>
      <c r="S15" s="2">
        <f>D15+K15</f>
        <v>0</v>
      </c>
      <c r="T15" s="13"/>
      <c r="U15" s="14" t="s">
        <v>3</v>
      </c>
    </row>
    <row r="16" spans="1:25" ht="15.75" thickTop="1" x14ac:dyDescent="0.25">
      <c r="A16" s="1" t="s">
        <v>7</v>
      </c>
      <c r="C16" s="1">
        <v>0</v>
      </c>
      <c r="D16" s="2">
        <v>0</v>
      </c>
      <c r="F16" s="10" t="s">
        <v>21</v>
      </c>
      <c r="H16" s="1" t="s">
        <v>7</v>
      </c>
      <c r="J16" s="1">
        <v>0</v>
      </c>
      <c r="K16" s="2">
        <v>0</v>
      </c>
      <c r="L16" s="7"/>
      <c r="M16" s="10" t="s">
        <v>22</v>
      </c>
      <c r="P16" s="1" t="s">
        <v>7</v>
      </c>
      <c r="R16" s="1">
        <f>C16+J16</f>
        <v>0</v>
      </c>
      <c r="S16" s="2">
        <f>D16+K16+D17+K17</f>
        <v>0</v>
      </c>
      <c r="T16" s="7"/>
      <c r="U16" s="135" t="s">
        <v>45</v>
      </c>
    </row>
    <row r="17" spans="1:21" x14ac:dyDescent="0.25">
      <c r="A17" s="1" t="s">
        <v>1</v>
      </c>
      <c r="C17" s="1">
        <v>0</v>
      </c>
      <c r="D17" s="2">
        <v>0</v>
      </c>
      <c r="F17" s="26" t="s">
        <v>35</v>
      </c>
      <c r="H17" s="1" t="s">
        <v>1</v>
      </c>
      <c r="J17" s="1">
        <v>0</v>
      </c>
      <c r="K17" s="2">
        <v>0</v>
      </c>
      <c r="L17" s="7"/>
      <c r="M17" s="26" t="s">
        <v>35</v>
      </c>
      <c r="P17" s="1" t="s">
        <v>1</v>
      </c>
      <c r="R17" s="1">
        <f>C17+J17</f>
        <v>0</v>
      </c>
      <c r="S17" s="2">
        <f>D18+K18</f>
        <v>0</v>
      </c>
      <c r="T17" s="7"/>
      <c r="U17" s="136" t="s">
        <v>6</v>
      </c>
    </row>
    <row r="18" spans="1:21" x14ac:dyDescent="0.25">
      <c r="A18" s="7" t="s">
        <v>0</v>
      </c>
      <c r="B18" s="7"/>
      <c r="C18" s="7">
        <v>0</v>
      </c>
      <c r="D18" s="2">
        <v>0</v>
      </c>
      <c r="F18" s="136" t="s">
        <v>6</v>
      </c>
      <c r="H18" s="7" t="s">
        <v>0</v>
      </c>
      <c r="I18" s="7"/>
      <c r="J18" s="7">
        <v>0</v>
      </c>
      <c r="K18" s="2">
        <v>0</v>
      </c>
      <c r="L18" s="7"/>
      <c r="M18" s="21" t="s">
        <v>6</v>
      </c>
      <c r="P18" s="7" t="s">
        <v>0</v>
      </c>
      <c r="Q18" s="7"/>
      <c r="R18" s="1">
        <f>C18+J18</f>
        <v>0</v>
      </c>
      <c r="S18" s="2"/>
    </row>
    <row r="19" spans="1:21" x14ac:dyDescent="0.25">
      <c r="A19" s="25" t="s">
        <v>34</v>
      </c>
      <c r="B19" s="3"/>
      <c r="C19" s="3">
        <v>0</v>
      </c>
      <c r="D19" s="4"/>
      <c r="E19" s="3"/>
      <c r="F19" s="23"/>
      <c r="H19" s="25" t="s">
        <v>34</v>
      </c>
      <c r="I19" s="3"/>
      <c r="J19" s="3">
        <v>0</v>
      </c>
      <c r="K19" s="4"/>
      <c r="L19" s="3"/>
      <c r="M19" s="3"/>
      <c r="O19" s="7"/>
      <c r="P19" s="25" t="s">
        <v>34</v>
      </c>
      <c r="Q19" s="3"/>
      <c r="R19" s="3">
        <f>C19+J19</f>
        <v>0</v>
      </c>
      <c r="S19" s="4"/>
      <c r="T19" s="3"/>
      <c r="U19" s="23"/>
    </row>
    <row r="20" spans="1:21" x14ac:dyDescent="0.25">
      <c r="C20" s="7">
        <f>SUM(C14:C19)</f>
        <v>0</v>
      </c>
      <c r="D20" s="1">
        <f>SUM(D14:D19)</f>
        <v>0</v>
      </c>
      <c r="J20" s="7">
        <f>SUM(J14:J19)</f>
        <v>0</v>
      </c>
      <c r="K20" s="1">
        <f>SUM(K14:K19)</f>
        <v>0</v>
      </c>
      <c r="R20" s="7">
        <f>SUM(R14:R19)</f>
        <v>0</v>
      </c>
      <c r="S20" s="2">
        <f>D20+K20</f>
        <v>0</v>
      </c>
    </row>
    <row r="21" spans="1:21" x14ac:dyDescent="0.25">
      <c r="A21" s="16" t="s">
        <v>27</v>
      </c>
      <c r="B21" s="1" t="e">
        <f>( C16+C17+C18)/(D16+D17)</f>
        <v>#DIV/0!</v>
      </c>
      <c r="H21" s="19" t="s">
        <v>29</v>
      </c>
      <c r="I21" s="1" t="e">
        <f>(J16+J17+J18)/(K16+K17)</f>
        <v>#DIV/0!</v>
      </c>
      <c r="O21" s="7"/>
      <c r="P21" s="135" t="s">
        <v>56</v>
      </c>
      <c r="Q21" s="1" t="e">
        <f>R16/(S16+#REF!)</f>
        <v>#REF!</v>
      </c>
    </row>
    <row r="22" spans="1:21" x14ac:dyDescent="0.25">
      <c r="P22" s="135" t="s">
        <v>57</v>
      </c>
      <c r="Q22" s="1" t="e">
        <f>S14/S20</f>
        <v>#DIV/0!</v>
      </c>
      <c r="T22" s="10"/>
    </row>
    <row r="23" spans="1:21" x14ac:dyDescent="0.25">
      <c r="G23" s="5" t="s">
        <v>5</v>
      </c>
      <c r="H23" s="3"/>
      <c r="I23" s="3"/>
      <c r="J23" s="3"/>
      <c r="K23" s="3"/>
      <c r="L23" s="3"/>
      <c r="M23" s="3"/>
      <c r="T23" s="11"/>
    </row>
    <row r="24" spans="1:21" x14ac:dyDescent="0.25">
      <c r="B24" s="9" t="s">
        <v>8</v>
      </c>
      <c r="G24" s="1" t="s">
        <v>0</v>
      </c>
      <c r="I24" s="1">
        <v>0</v>
      </c>
      <c r="J24" s="6">
        <v>0</v>
      </c>
      <c r="K24" s="22" t="s">
        <v>11</v>
      </c>
    </row>
    <row r="25" spans="1:21" x14ac:dyDescent="0.25">
      <c r="B25" s="27" t="s">
        <v>37</v>
      </c>
      <c r="C25" s="18">
        <f>C9+J9+C18+J18+W7+J24+J25+J26+J27</f>
        <v>200</v>
      </c>
      <c r="G25" s="1" t="s">
        <v>4</v>
      </c>
      <c r="I25" s="1">
        <v>0</v>
      </c>
      <c r="J25" s="2">
        <v>0</v>
      </c>
      <c r="K25" s="16" t="s">
        <v>24</v>
      </c>
    </row>
    <row r="26" spans="1:21" x14ac:dyDescent="0.25">
      <c r="B26" s="28" t="s">
        <v>38</v>
      </c>
      <c r="C26" s="8">
        <f>C25+S16-R16</f>
        <v>200</v>
      </c>
      <c r="G26" s="19" t="s">
        <v>30</v>
      </c>
      <c r="I26" s="1">
        <v>0</v>
      </c>
      <c r="J26" s="2">
        <v>0</v>
      </c>
      <c r="K26" s="16" t="s">
        <v>25</v>
      </c>
    </row>
    <row r="27" spans="1:21" x14ac:dyDescent="0.25">
      <c r="G27" s="19" t="s">
        <v>9</v>
      </c>
      <c r="I27" s="1">
        <v>0</v>
      </c>
      <c r="J27" s="2">
        <v>0</v>
      </c>
      <c r="K27" s="16" t="s">
        <v>26</v>
      </c>
    </row>
    <row r="28" spans="1:21" x14ac:dyDescent="0.25">
      <c r="A28" s="7"/>
      <c r="B28" s="51"/>
      <c r="C28" s="7"/>
      <c r="D28" s="7"/>
      <c r="E28" s="7"/>
      <c r="F28" s="7"/>
      <c r="G28" s="1" t="s">
        <v>2</v>
      </c>
      <c r="I28" s="1">
        <v>0</v>
      </c>
      <c r="J28" s="2">
        <v>0</v>
      </c>
      <c r="K28" s="29" t="s">
        <v>39</v>
      </c>
    </row>
    <row r="29" spans="1:21" x14ac:dyDescent="0.25">
      <c r="A29" s="7"/>
      <c r="B29" s="7"/>
      <c r="C29" s="21"/>
      <c r="D29" s="21"/>
      <c r="E29" s="21"/>
      <c r="F29" s="7"/>
      <c r="G29" s="24" t="s">
        <v>31</v>
      </c>
      <c r="H29" s="3"/>
      <c r="I29" s="3">
        <v>0</v>
      </c>
      <c r="J29" s="4"/>
      <c r="K29" s="3"/>
      <c r="L29" s="3"/>
      <c r="M29" s="3"/>
    </row>
    <row r="30" spans="1:21" x14ac:dyDescent="0.25">
      <c r="A30" s="7"/>
      <c r="B30" s="21"/>
      <c r="C30" s="7"/>
      <c r="D30" s="7"/>
      <c r="E30" s="7"/>
      <c r="F30" s="7"/>
      <c r="I30" s="1">
        <f>SUM(I24:I29)</f>
        <v>0</v>
      </c>
      <c r="J30" s="1">
        <f>SUM(J24:J28)</f>
        <v>0</v>
      </c>
    </row>
    <row r="31" spans="1:21" x14ac:dyDescent="0.25">
      <c r="A31" s="7"/>
      <c r="B31" s="21"/>
      <c r="C31" s="7"/>
      <c r="D31" s="7"/>
      <c r="E31" s="7"/>
      <c r="F31" s="7"/>
    </row>
    <row r="32" spans="1:21" x14ac:dyDescent="0.25">
      <c r="A32" s="7"/>
      <c r="B32" s="7"/>
      <c r="C32" s="7"/>
      <c r="D32" s="7"/>
      <c r="E32" s="7"/>
      <c r="F32" s="7"/>
    </row>
    <row r="52" s="15" customFormat="1" ht="12.75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75" zoomScaleNormal="75" workbookViewId="0">
      <selection activeCell="A2" sqref="A2"/>
    </sheetView>
  </sheetViews>
  <sheetFormatPr defaultRowHeight="12.75" x14ac:dyDescent="0.2"/>
  <cols>
    <col min="1" max="16384" width="9.140625" style="15"/>
  </cols>
  <sheetData>
    <row r="1" spans="1:25" s="1" customFormat="1" ht="18.75" x14ac:dyDescent="0.3">
      <c r="A1" s="20" t="s">
        <v>137</v>
      </c>
      <c r="B1" s="20"/>
      <c r="C1" s="20"/>
    </row>
    <row r="2" spans="1:25" s="1" customFormat="1" ht="15" x14ac:dyDescent="0.25"/>
    <row r="3" spans="1:25" s="1" customFormat="1" ht="15" x14ac:dyDescent="0.25">
      <c r="A3" s="5" t="s">
        <v>16</v>
      </c>
      <c r="B3" s="3"/>
      <c r="C3" s="3"/>
      <c r="D3" s="3"/>
      <c r="E3" s="3"/>
      <c r="F3" s="3"/>
      <c r="G3" s="7"/>
      <c r="H3" s="5" t="s">
        <v>15</v>
      </c>
      <c r="I3" s="3"/>
      <c r="J3" s="3"/>
      <c r="K3" s="3"/>
      <c r="L3" s="3"/>
      <c r="M3" s="3"/>
      <c r="O3" s="5" t="s">
        <v>54</v>
      </c>
      <c r="P3" s="3"/>
      <c r="Q3" s="3"/>
      <c r="R3" s="3"/>
      <c r="S3" s="3"/>
      <c r="T3" s="3"/>
      <c r="V3" s="5" t="s">
        <v>14</v>
      </c>
      <c r="W3" s="3"/>
      <c r="X3" s="3"/>
      <c r="Y3" s="3"/>
    </row>
    <row r="4" spans="1:25" s="1" customFormat="1" ht="15" x14ac:dyDescent="0.25">
      <c r="A4" s="10" t="s">
        <v>19</v>
      </c>
      <c r="C4" s="1">
        <v>100</v>
      </c>
      <c r="D4" s="2">
        <v>1200</v>
      </c>
      <c r="F4" s="1" t="s">
        <v>10</v>
      </c>
      <c r="G4" s="7"/>
      <c r="H4" s="10" t="s">
        <v>19</v>
      </c>
      <c r="J4" s="1">
        <v>100</v>
      </c>
      <c r="K4" s="2">
        <v>1200</v>
      </c>
      <c r="M4" s="1" t="s">
        <v>10</v>
      </c>
      <c r="O4" s="10" t="s">
        <v>19</v>
      </c>
      <c r="Q4" s="1">
        <v>0</v>
      </c>
      <c r="R4" s="2">
        <v>0</v>
      </c>
      <c r="T4" s="1" t="s">
        <v>10</v>
      </c>
      <c r="V4" s="10" t="s">
        <v>23</v>
      </c>
      <c r="W4" s="1">
        <v>0</v>
      </c>
      <c r="X4" s="2">
        <v>0</v>
      </c>
      <c r="Y4" s="1" t="s">
        <v>10</v>
      </c>
    </row>
    <row r="5" spans="1:25" s="1" customFormat="1" ht="15" x14ac:dyDescent="0.25">
      <c r="A5" s="22" t="s">
        <v>33</v>
      </c>
      <c r="C5" s="1">
        <v>1100</v>
      </c>
      <c r="D5" s="2">
        <v>100</v>
      </c>
      <c r="F5" s="1" t="s">
        <v>13</v>
      </c>
      <c r="G5" s="7"/>
      <c r="H5" s="22" t="s">
        <v>33</v>
      </c>
      <c r="J5" s="1">
        <v>900</v>
      </c>
      <c r="K5" s="2">
        <v>0</v>
      </c>
      <c r="M5" s="1" t="s">
        <v>13</v>
      </c>
      <c r="O5" s="22" t="s">
        <v>33</v>
      </c>
      <c r="Q5" s="1">
        <v>0</v>
      </c>
      <c r="R5" s="2">
        <v>0</v>
      </c>
      <c r="T5" s="1" t="s">
        <v>13</v>
      </c>
      <c r="V5" s="17" t="s">
        <v>28</v>
      </c>
      <c r="W5" s="1">
        <v>0</v>
      </c>
      <c r="X5" s="2">
        <v>50</v>
      </c>
      <c r="Y5" s="1" t="s">
        <v>13</v>
      </c>
    </row>
    <row r="6" spans="1:25" s="1" customFormat="1" ht="15" x14ac:dyDescent="0.25">
      <c r="A6" s="22" t="s">
        <v>30</v>
      </c>
      <c r="C6" s="1">
        <v>0</v>
      </c>
      <c r="D6" s="2"/>
      <c r="G6" s="7"/>
      <c r="H6" s="22" t="s">
        <v>30</v>
      </c>
      <c r="J6" s="1">
        <v>50</v>
      </c>
      <c r="K6" s="2"/>
      <c r="O6" s="22" t="s">
        <v>30</v>
      </c>
      <c r="Q6" s="1">
        <v>0</v>
      </c>
      <c r="R6" s="2"/>
      <c r="V6" s="26" t="s">
        <v>36</v>
      </c>
      <c r="W6" s="1">
        <v>0</v>
      </c>
      <c r="X6" s="2"/>
    </row>
    <row r="7" spans="1:25" s="1" customFormat="1" ht="15" x14ac:dyDescent="0.25">
      <c r="A7" s="1" t="s">
        <v>12</v>
      </c>
      <c r="C7" s="1">
        <v>50</v>
      </c>
      <c r="D7" s="2"/>
      <c r="H7" s="1" t="s">
        <v>12</v>
      </c>
      <c r="J7" s="1">
        <v>50</v>
      </c>
      <c r="K7" s="2"/>
      <c r="O7" s="1" t="s">
        <v>12</v>
      </c>
      <c r="Q7" s="1">
        <v>0</v>
      </c>
      <c r="R7" s="2"/>
      <c r="V7" s="10" t="s">
        <v>0</v>
      </c>
      <c r="W7" s="1">
        <v>0</v>
      </c>
      <c r="X7" s="2"/>
    </row>
    <row r="8" spans="1:25" s="1" customFormat="1" ht="15" x14ac:dyDescent="0.25">
      <c r="A8" s="1" t="s">
        <v>11</v>
      </c>
      <c r="C8" s="1">
        <v>0</v>
      </c>
      <c r="D8" s="2"/>
      <c r="G8" s="7"/>
      <c r="H8" s="1" t="s">
        <v>11</v>
      </c>
      <c r="J8" s="1">
        <v>50</v>
      </c>
      <c r="K8" s="2"/>
      <c r="O8" s="1" t="s">
        <v>11</v>
      </c>
      <c r="Q8" s="1">
        <v>0</v>
      </c>
      <c r="R8" s="2"/>
      <c r="V8" s="24" t="s">
        <v>11</v>
      </c>
      <c r="W8" s="3">
        <v>50</v>
      </c>
      <c r="X8" s="4"/>
      <c r="Y8" s="3"/>
    </row>
    <row r="9" spans="1:25" s="1" customFormat="1" ht="15" x14ac:dyDescent="0.25">
      <c r="A9" s="1" t="s">
        <v>0</v>
      </c>
      <c r="C9" s="1">
        <v>0</v>
      </c>
      <c r="D9" s="2"/>
      <c r="G9" s="7"/>
      <c r="H9" s="1" t="s">
        <v>0</v>
      </c>
      <c r="J9" s="1">
        <v>0</v>
      </c>
      <c r="K9" s="2"/>
      <c r="O9" s="1" t="s">
        <v>0</v>
      </c>
      <c r="Q9" s="1">
        <v>0</v>
      </c>
      <c r="R9" s="2"/>
      <c r="W9" s="7">
        <f>SUM(W4:W8)</f>
        <v>50</v>
      </c>
      <c r="X9" s="7">
        <f>SUM(X4:X5)</f>
        <v>50</v>
      </c>
    </row>
    <row r="10" spans="1:25" s="1" customFormat="1" ht="15" x14ac:dyDescent="0.25">
      <c r="A10" s="1" t="s">
        <v>3</v>
      </c>
      <c r="C10" s="1">
        <v>0</v>
      </c>
      <c r="D10" s="2"/>
      <c r="H10" s="1" t="s">
        <v>3</v>
      </c>
      <c r="J10" s="1">
        <v>0</v>
      </c>
      <c r="K10" s="2"/>
      <c r="O10" s="1" t="s">
        <v>3</v>
      </c>
      <c r="Q10" s="1">
        <v>0</v>
      </c>
      <c r="R10" s="2"/>
    </row>
    <row r="11" spans="1:25" s="1" customFormat="1" ht="15" x14ac:dyDescent="0.25">
      <c r="A11" s="23" t="s">
        <v>20</v>
      </c>
      <c r="B11" s="3"/>
      <c r="C11" s="3">
        <v>50</v>
      </c>
      <c r="D11" s="4"/>
      <c r="E11" s="3"/>
      <c r="F11" s="3"/>
      <c r="H11" s="23" t="s">
        <v>20</v>
      </c>
      <c r="I11" s="3"/>
      <c r="J11" s="3">
        <v>50</v>
      </c>
      <c r="K11" s="4"/>
      <c r="L11" s="3"/>
      <c r="M11" s="3"/>
      <c r="O11" s="23" t="s">
        <v>20</v>
      </c>
      <c r="P11" s="3"/>
      <c r="Q11" s="3">
        <v>0</v>
      </c>
      <c r="R11" s="4"/>
      <c r="S11" s="3"/>
      <c r="T11" s="3"/>
    </row>
    <row r="12" spans="1:25" s="1" customFormat="1" ht="15" x14ac:dyDescent="0.25">
      <c r="A12" s="17"/>
      <c r="C12" s="1">
        <f>SUM(C4:C11)</f>
        <v>1300</v>
      </c>
      <c r="D12" s="1">
        <f>SUM(D4:D11)</f>
        <v>1300</v>
      </c>
      <c r="H12" s="7"/>
      <c r="I12" s="7"/>
      <c r="J12" s="1">
        <f>SUM(J4:J11)</f>
        <v>1200</v>
      </c>
      <c r="K12" s="1">
        <f>SUM(K4:K11)</f>
        <v>1200</v>
      </c>
      <c r="O12" s="7"/>
      <c r="P12" s="7"/>
      <c r="Q12" s="1">
        <f>SUM(Q4:Q11)</f>
        <v>0</v>
      </c>
      <c r="R12" s="1">
        <f>SUM(R4:R5)</f>
        <v>0</v>
      </c>
    </row>
    <row r="13" spans="1:25" s="1" customFormat="1" ht="15" x14ac:dyDescent="0.25">
      <c r="A13" s="5" t="s">
        <v>17</v>
      </c>
      <c r="B13" s="3"/>
      <c r="C13" s="3"/>
      <c r="D13" s="3"/>
      <c r="E13" s="3"/>
      <c r="F13" s="3"/>
      <c r="H13" s="5" t="s">
        <v>18</v>
      </c>
      <c r="I13" s="3"/>
      <c r="J13" s="3"/>
      <c r="K13" s="3"/>
      <c r="L13" s="3"/>
      <c r="M13" s="3"/>
      <c r="P13" s="5" t="s">
        <v>53</v>
      </c>
      <c r="Q13" s="3"/>
      <c r="R13" s="3"/>
      <c r="S13" s="3"/>
      <c r="T13" s="3"/>
      <c r="U13" s="3"/>
    </row>
    <row r="14" spans="1:25" s="1" customFormat="1" ht="15" x14ac:dyDescent="0.25">
      <c r="A14" s="135" t="s">
        <v>52</v>
      </c>
      <c r="C14" s="1">
        <v>50</v>
      </c>
      <c r="D14" s="2">
        <v>50</v>
      </c>
      <c r="F14" s="21" t="s">
        <v>10</v>
      </c>
      <c r="H14" s="135" t="s">
        <v>52</v>
      </c>
      <c r="J14" s="1">
        <v>50</v>
      </c>
      <c r="K14" s="2">
        <v>50</v>
      </c>
      <c r="M14" s="21" t="s">
        <v>10</v>
      </c>
      <c r="P14" s="30" t="s">
        <v>40</v>
      </c>
      <c r="R14" s="1">
        <f>C14+J14</f>
        <v>100</v>
      </c>
      <c r="S14" s="2">
        <f>D14+K14</f>
        <v>100</v>
      </c>
      <c r="U14" s="21" t="s">
        <v>10</v>
      </c>
    </row>
    <row r="15" spans="1:25" s="1" customFormat="1" ht="15.75" thickBot="1" x14ac:dyDescent="0.3">
      <c r="A15" s="135" t="s">
        <v>3</v>
      </c>
      <c r="C15" s="1">
        <v>0</v>
      </c>
      <c r="D15" s="12">
        <v>0</v>
      </c>
      <c r="E15" s="13"/>
      <c r="F15" s="14" t="s">
        <v>3</v>
      </c>
      <c r="H15" s="135" t="s">
        <v>3</v>
      </c>
      <c r="J15" s="1">
        <v>0</v>
      </c>
      <c r="K15" s="12">
        <v>0</v>
      </c>
      <c r="L15" s="13"/>
      <c r="M15" s="14" t="s">
        <v>3</v>
      </c>
      <c r="P15" s="135" t="s">
        <v>3</v>
      </c>
      <c r="R15" s="1">
        <f t="shared" ref="R15:S20" si="0">C15+J15</f>
        <v>0</v>
      </c>
      <c r="S15" s="2">
        <f t="shared" si="0"/>
        <v>0</v>
      </c>
      <c r="T15" s="13"/>
      <c r="U15" s="14" t="s">
        <v>3</v>
      </c>
    </row>
    <row r="16" spans="1:25" s="1" customFormat="1" ht="15.75" thickTop="1" x14ac:dyDescent="0.25">
      <c r="A16" s="1" t="s">
        <v>7</v>
      </c>
      <c r="C16" s="1">
        <v>50</v>
      </c>
      <c r="D16" s="2">
        <v>50</v>
      </c>
      <c r="F16" s="10" t="s">
        <v>21</v>
      </c>
      <c r="H16" s="1" t="s">
        <v>7</v>
      </c>
      <c r="J16" s="1">
        <v>50</v>
      </c>
      <c r="K16" s="2">
        <v>50</v>
      </c>
      <c r="L16" s="7"/>
      <c r="M16" s="10" t="s">
        <v>22</v>
      </c>
      <c r="P16" s="1" t="s">
        <v>7</v>
      </c>
      <c r="R16" s="1">
        <f t="shared" si="0"/>
        <v>100</v>
      </c>
      <c r="S16" s="2">
        <f>D16+K16+D17+K17</f>
        <v>100</v>
      </c>
      <c r="T16" s="7"/>
      <c r="U16" s="135" t="s">
        <v>45</v>
      </c>
    </row>
    <row r="17" spans="1:27" s="1" customFormat="1" ht="15" x14ac:dyDescent="0.25">
      <c r="A17" s="1" t="s">
        <v>1</v>
      </c>
      <c r="C17" s="1">
        <v>0</v>
      </c>
      <c r="D17" s="2">
        <v>0</v>
      </c>
      <c r="F17" s="26" t="s">
        <v>35</v>
      </c>
      <c r="H17" s="1" t="s">
        <v>1</v>
      </c>
      <c r="J17" s="1">
        <v>0</v>
      </c>
      <c r="K17" s="2">
        <v>0</v>
      </c>
      <c r="L17" s="7"/>
      <c r="M17" s="26" t="s">
        <v>35</v>
      </c>
      <c r="P17" s="1" t="s">
        <v>1</v>
      </c>
      <c r="R17" s="1">
        <f t="shared" si="0"/>
        <v>0</v>
      </c>
      <c r="S17" s="2">
        <f>D18+K18</f>
        <v>0</v>
      </c>
      <c r="T17" s="7"/>
      <c r="U17" s="136" t="s">
        <v>6</v>
      </c>
    </row>
    <row r="18" spans="1:27" s="1" customFormat="1" ht="15" x14ac:dyDescent="0.25">
      <c r="A18" s="7" t="s">
        <v>0</v>
      </c>
      <c r="B18" s="7"/>
      <c r="C18" s="7">
        <v>0</v>
      </c>
      <c r="D18" s="2">
        <v>0</v>
      </c>
      <c r="F18" s="136" t="s">
        <v>6</v>
      </c>
      <c r="H18" s="7" t="s">
        <v>0</v>
      </c>
      <c r="I18" s="7"/>
      <c r="J18" s="7">
        <v>0</v>
      </c>
      <c r="K18" s="2">
        <v>0</v>
      </c>
      <c r="L18" s="7"/>
      <c r="M18" s="21" t="s">
        <v>6</v>
      </c>
      <c r="P18" s="7" t="s">
        <v>0</v>
      </c>
      <c r="Q18" s="7"/>
      <c r="R18" s="1">
        <f t="shared" si="0"/>
        <v>0</v>
      </c>
      <c r="S18" s="2"/>
    </row>
    <row r="19" spans="1:27" s="1" customFormat="1" ht="15" x14ac:dyDescent="0.25">
      <c r="A19" s="25" t="s">
        <v>34</v>
      </c>
      <c r="B19" s="3"/>
      <c r="C19" s="3">
        <v>0</v>
      </c>
      <c r="D19" s="4"/>
      <c r="E19" s="3"/>
      <c r="F19" s="23"/>
      <c r="H19" s="25" t="s">
        <v>34</v>
      </c>
      <c r="I19" s="3"/>
      <c r="J19" s="3">
        <v>0</v>
      </c>
      <c r="K19" s="4"/>
      <c r="L19" s="3"/>
      <c r="M19" s="3"/>
      <c r="O19" s="7"/>
      <c r="P19" s="25" t="s">
        <v>34</v>
      </c>
      <c r="Q19" s="3"/>
      <c r="R19" s="3">
        <f t="shared" si="0"/>
        <v>0</v>
      </c>
      <c r="S19" s="4"/>
      <c r="T19" s="3"/>
      <c r="U19" s="23"/>
    </row>
    <row r="20" spans="1:27" s="1" customFormat="1" ht="15" x14ac:dyDescent="0.25">
      <c r="C20" s="7">
        <f>SUM(C14:C19)</f>
        <v>100</v>
      </c>
      <c r="D20" s="1">
        <f>SUM(D14:D19)</f>
        <v>100</v>
      </c>
      <c r="J20" s="7">
        <f>SUM(J14:J19)</f>
        <v>100</v>
      </c>
      <c r="K20" s="1">
        <f>SUM(K14:K19)</f>
        <v>100</v>
      </c>
      <c r="R20" s="7">
        <f>SUM(R14:R19)</f>
        <v>200</v>
      </c>
      <c r="S20" s="2">
        <f t="shared" si="0"/>
        <v>200</v>
      </c>
    </row>
    <row r="21" spans="1:27" s="1" customFormat="1" ht="15" x14ac:dyDescent="0.25">
      <c r="A21" s="16" t="s">
        <v>27</v>
      </c>
      <c r="B21" s="1">
        <f>( C16+C17+C18)/(D16+D17)</f>
        <v>1</v>
      </c>
      <c r="H21" s="19" t="s">
        <v>29</v>
      </c>
      <c r="I21" s="1">
        <f>(J16+J17+J18)/(K16+K17)</f>
        <v>1</v>
      </c>
      <c r="O21" s="7"/>
      <c r="P21" s="135" t="s">
        <v>56</v>
      </c>
      <c r="Q21" s="1" t="e">
        <f>R16/(S16+#REF!)</f>
        <v>#REF!</v>
      </c>
    </row>
    <row r="22" spans="1:27" s="1" customFormat="1" ht="15" x14ac:dyDescent="0.25">
      <c r="P22" s="135" t="s">
        <v>57</v>
      </c>
      <c r="Q22" s="1">
        <f>S14/S20</f>
        <v>0.5</v>
      </c>
      <c r="T22" s="10"/>
    </row>
    <row r="23" spans="1:27" s="1" customFormat="1" ht="15" x14ac:dyDescent="0.25">
      <c r="G23" s="5" t="s">
        <v>5</v>
      </c>
      <c r="H23" s="3"/>
      <c r="I23" s="3"/>
      <c r="J23" s="3"/>
      <c r="K23" s="3"/>
      <c r="L23" s="3"/>
      <c r="M23" s="3"/>
      <c r="T23" s="11"/>
    </row>
    <row r="24" spans="1:27" s="1" customFormat="1" ht="15" x14ac:dyDescent="0.25">
      <c r="B24" s="9" t="s">
        <v>8</v>
      </c>
      <c r="G24" s="1" t="s">
        <v>0</v>
      </c>
      <c r="I24" s="1">
        <v>200</v>
      </c>
      <c r="J24" s="6">
        <v>100</v>
      </c>
      <c r="K24" s="22" t="s">
        <v>11</v>
      </c>
    </row>
    <row r="25" spans="1:27" s="1" customFormat="1" ht="15" x14ac:dyDescent="0.25">
      <c r="B25" s="27" t="s">
        <v>37</v>
      </c>
      <c r="C25" s="18">
        <f>C9+J9+C18+J18+W7+J24+J25+J26+J27</f>
        <v>200</v>
      </c>
      <c r="G25" s="1" t="s">
        <v>4</v>
      </c>
      <c r="I25" s="1">
        <v>0</v>
      </c>
      <c r="J25" s="2">
        <v>50</v>
      </c>
      <c r="K25" s="16" t="s">
        <v>24</v>
      </c>
    </row>
    <row r="26" spans="1:27" s="1" customFormat="1" ht="15" x14ac:dyDescent="0.25">
      <c r="B26" s="28" t="s">
        <v>38</v>
      </c>
      <c r="C26" s="8">
        <f>C25+S16-R16</f>
        <v>200</v>
      </c>
      <c r="G26" s="19" t="s">
        <v>30</v>
      </c>
      <c r="I26" s="1">
        <v>0</v>
      </c>
      <c r="J26" s="2">
        <v>50</v>
      </c>
      <c r="K26" s="16" t="s">
        <v>25</v>
      </c>
    </row>
    <row r="27" spans="1:27" s="1" customFormat="1" ht="15" x14ac:dyDescent="0.25">
      <c r="G27" s="19" t="s">
        <v>9</v>
      </c>
      <c r="I27" s="1">
        <v>0</v>
      </c>
      <c r="J27" s="2">
        <v>0</v>
      </c>
      <c r="K27" s="16" t="s">
        <v>26</v>
      </c>
    </row>
    <row r="28" spans="1:27" s="1" customFormat="1" ht="15" x14ac:dyDescent="0.25">
      <c r="A28" s="7"/>
      <c r="B28" s="51"/>
      <c r="C28" s="7"/>
      <c r="D28" s="7"/>
      <c r="E28" s="7"/>
      <c r="F28" s="7"/>
      <c r="G28" s="1" t="s">
        <v>2</v>
      </c>
      <c r="I28" s="1">
        <v>0</v>
      </c>
      <c r="J28" s="2">
        <v>0</v>
      </c>
      <c r="K28" s="29" t="s">
        <v>39</v>
      </c>
    </row>
    <row r="29" spans="1:27" s="1" customFormat="1" ht="15" x14ac:dyDescent="0.25">
      <c r="A29" s="7"/>
      <c r="B29" s="7"/>
      <c r="C29" s="21"/>
      <c r="D29" s="21"/>
      <c r="E29" s="21"/>
      <c r="F29" s="7"/>
      <c r="G29" s="24" t="s">
        <v>31</v>
      </c>
      <c r="H29" s="3"/>
      <c r="I29" s="3">
        <v>0</v>
      </c>
      <c r="J29" s="4"/>
      <c r="K29" s="3"/>
      <c r="L29" s="3"/>
      <c r="M29" s="3"/>
    </row>
    <row r="30" spans="1:27" s="1" customFormat="1" ht="15" x14ac:dyDescent="0.25">
      <c r="A30" s="7"/>
      <c r="B30" s="21"/>
      <c r="C30" s="7"/>
      <c r="D30" s="7"/>
      <c r="E30" s="7"/>
      <c r="F30" s="7"/>
      <c r="I30" s="1">
        <f>SUM(I24:I29)</f>
        <v>200</v>
      </c>
      <c r="J30" s="1">
        <f>SUM(J24:J28)</f>
        <v>200</v>
      </c>
    </row>
    <row r="31" spans="1:27" s="1" customFormat="1" ht="15" x14ac:dyDescent="0.25">
      <c r="A31" s="7"/>
      <c r="B31" s="21"/>
      <c r="C31" s="7"/>
      <c r="D31" s="7"/>
      <c r="E31" s="7"/>
      <c r="F31" s="7"/>
    </row>
    <row r="32" spans="1:27" ht="15" x14ac:dyDescent="0.25">
      <c r="A32" s="7"/>
      <c r="B32" s="7"/>
      <c r="C32" s="7"/>
      <c r="D32" s="7"/>
      <c r="E32" s="7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75" zoomScaleNormal="75" workbookViewId="0">
      <selection activeCell="A3" sqref="A3:Z31"/>
    </sheetView>
  </sheetViews>
  <sheetFormatPr defaultRowHeight="12.75" x14ac:dyDescent="0.2"/>
  <cols>
    <col min="1" max="16384" width="9.140625" style="15"/>
  </cols>
  <sheetData>
    <row r="1" spans="1:25" s="1" customFormat="1" ht="18.75" x14ac:dyDescent="0.3">
      <c r="A1" s="20" t="s">
        <v>110</v>
      </c>
      <c r="B1" s="20"/>
      <c r="C1" s="20"/>
    </row>
    <row r="2" spans="1:25" s="1" customFormat="1" ht="15" x14ac:dyDescent="0.25"/>
    <row r="3" spans="1:25" s="1" customFormat="1" ht="15" x14ac:dyDescent="0.25">
      <c r="A3" s="5" t="s">
        <v>16</v>
      </c>
      <c r="B3" s="3"/>
      <c r="C3" s="3"/>
      <c r="D3" s="3"/>
      <c r="E3" s="3"/>
      <c r="F3" s="3"/>
      <c r="G3" s="7"/>
      <c r="H3" s="5" t="s">
        <v>15</v>
      </c>
      <c r="I3" s="3"/>
      <c r="J3" s="3"/>
      <c r="K3" s="3"/>
      <c r="L3" s="3"/>
      <c r="M3" s="3"/>
      <c r="O3" s="5" t="s">
        <v>54</v>
      </c>
      <c r="P3" s="3"/>
      <c r="Q3" s="3"/>
      <c r="R3" s="3"/>
      <c r="S3" s="3"/>
      <c r="T3" s="3"/>
      <c r="V3" s="5" t="s">
        <v>14</v>
      </c>
      <c r="W3" s="3"/>
      <c r="X3" s="3"/>
      <c r="Y3" s="3"/>
    </row>
    <row r="4" spans="1:25" s="1" customFormat="1" ht="15" x14ac:dyDescent="0.25">
      <c r="A4" s="10" t="s">
        <v>19</v>
      </c>
      <c r="C4" s="1">
        <v>100</v>
      </c>
      <c r="D4" s="2">
        <v>1200</v>
      </c>
      <c r="F4" s="1" t="s">
        <v>10</v>
      </c>
      <c r="G4" s="7"/>
      <c r="H4" s="10" t="s">
        <v>19</v>
      </c>
      <c r="J4" s="1">
        <v>100</v>
      </c>
      <c r="K4" s="2">
        <v>1200</v>
      </c>
      <c r="M4" s="1" t="s">
        <v>10</v>
      </c>
      <c r="O4" s="10" t="s">
        <v>19</v>
      </c>
      <c r="Q4" s="1">
        <v>0</v>
      </c>
      <c r="R4" s="2">
        <v>0</v>
      </c>
      <c r="T4" s="1" t="s">
        <v>10</v>
      </c>
      <c r="V4" s="10" t="s">
        <v>23</v>
      </c>
      <c r="W4" s="1">
        <v>0</v>
      </c>
      <c r="X4" s="2">
        <v>0</v>
      </c>
      <c r="Y4" s="1" t="s">
        <v>10</v>
      </c>
    </row>
    <row r="5" spans="1:25" s="1" customFormat="1" ht="15" x14ac:dyDescent="0.25">
      <c r="A5" s="22" t="s">
        <v>33</v>
      </c>
      <c r="C5" s="1">
        <v>1100</v>
      </c>
      <c r="D5" s="2">
        <v>100</v>
      </c>
      <c r="F5" s="1" t="s">
        <v>13</v>
      </c>
      <c r="G5" s="7"/>
      <c r="H5" s="22" t="s">
        <v>33</v>
      </c>
      <c r="J5" s="1">
        <v>900</v>
      </c>
      <c r="K5" s="2">
        <v>200</v>
      </c>
      <c r="M5" s="1" t="s">
        <v>13</v>
      </c>
      <c r="O5" s="22" t="s">
        <v>33</v>
      </c>
      <c r="Q5" s="1">
        <v>0</v>
      </c>
      <c r="R5" s="2">
        <v>0</v>
      </c>
      <c r="T5" s="1" t="s">
        <v>13</v>
      </c>
      <c r="V5" s="17" t="s">
        <v>28</v>
      </c>
      <c r="W5" s="1">
        <v>200</v>
      </c>
      <c r="X5" s="2">
        <v>250</v>
      </c>
      <c r="Y5" s="1" t="s">
        <v>13</v>
      </c>
    </row>
    <row r="6" spans="1:25" s="1" customFormat="1" ht="15" x14ac:dyDescent="0.25">
      <c r="A6" s="22" t="s">
        <v>30</v>
      </c>
      <c r="C6" s="1">
        <v>0</v>
      </c>
      <c r="D6" s="2"/>
      <c r="G6" s="7"/>
      <c r="H6" s="22" t="s">
        <v>30</v>
      </c>
      <c r="J6" s="1">
        <v>50</v>
      </c>
      <c r="K6" s="2"/>
      <c r="O6" s="22" t="s">
        <v>30</v>
      </c>
      <c r="Q6" s="1">
        <v>0</v>
      </c>
      <c r="R6" s="2"/>
      <c r="V6" s="26" t="s">
        <v>36</v>
      </c>
      <c r="W6" s="1">
        <v>0</v>
      </c>
      <c r="X6" s="2"/>
    </row>
    <row r="7" spans="1:25" s="1" customFormat="1" ht="15" x14ac:dyDescent="0.25">
      <c r="A7" s="1" t="s">
        <v>12</v>
      </c>
      <c r="C7" s="1">
        <v>50</v>
      </c>
      <c r="D7" s="2"/>
      <c r="H7" s="1" t="s">
        <v>12</v>
      </c>
      <c r="J7" s="1">
        <v>50</v>
      </c>
      <c r="K7" s="2"/>
      <c r="O7" s="1" t="s">
        <v>12</v>
      </c>
      <c r="Q7" s="1">
        <v>0</v>
      </c>
      <c r="R7" s="2"/>
      <c r="V7" s="10" t="s">
        <v>0</v>
      </c>
      <c r="W7" s="1">
        <v>0</v>
      </c>
      <c r="X7" s="2"/>
    </row>
    <row r="8" spans="1:25" s="1" customFormat="1" ht="15" x14ac:dyDescent="0.25">
      <c r="A8" s="1" t="s">
        <v>11</v>
      </c>
      <c r="C8" s="1">
        <v>0</v>
      </c>
      <c r="D8" s="2"/>
      <c r="G8" s="7"/>
      <c r="H8" s="1" t="s">
        <v>11</v>
      </c>
      <c r="J8" s="1">
        <v>250</v>
      </c>
      <c r="K8" s="2"/>
      <c r="O8" s="1" t="s">
        <v>11</v>
      </c>
      <c r="Q8" s="1">
        <v>0</v>
      </c>
      <c r="R8" s="2"/>
      <c r="V8" s="24" t="s">
        <v>11</v>
      </c>
      <c r="W8" s="3">
        <v>50</v>
      </c>
      <c r="X8" s="4"/>
      <c r="Y8" s="3"/>
    </row>
    <row r="9" spans="1:25" s="1" customFormat="1" ht="15" x14ac:dyDescent="0.25">
      <c r="A9" s="1" t="s">
        <v>0</v>
      </c>
      <c r="C9" s="1">
        <v>0</v>
      </c>
      <c r="D9" s="2"/>
      <c r="G9" s="7"/>
      <c r="H9" s="1" t="s">
        <v>0</v>
      </c>
      <c r="J9" s="1">
        <v>0</v>
      </c>
      <c r="K9" s="2"/>
      <c r="O9" s="1" t="s">
        <v>0</v>
      </c>
      <c r="Q9" s="1">
        <v>0</v>
      </c>
      <c r="R9" s="2"/>
      <c r="W9" s="7">
        <f>SUM(W4:W8)</f>
        <v>250</v>
      </c>
      <c r="X9" s="7">
        <f>SUM(X4:X5)</f>
        <v>250</v>
      </c>
    </row>
    <row r="10" spans="1:25" s="1" customFormat="1" ht="15" x14ac:dyDescent="0.25">
      <c r="A10" s="1" t="s">
        <v>3</v>
      </c>
      <c r="C10" s="1">
        <v>0</v>
      </c>
      <c r="D10" s="2"/>
      <c r="H10" s="1" t="s">
        <v>3</v>
      </c>
      <c r="J10" s="1">
        <v>0</v>
      </c>
      <c r="K10" s="2"/>
      <c r="O10" s="1" t="s">
        <v>3</v>
      </c>
      <c r="Q10" s="1">
        <v>0</v>
      </c>
      <c r="R10" s="2"/>
    </row>
    <row r="11" spans="1:25" s="1" customFormat="1" ht="15" x14ac:dyDescent="0.25">
      <c r="A11" s="23" t="s">
        <v>20</v>
      </c>
      <c r="B11" s="3"/>
      <c r="C11" s="3">
        <v>50</v>
      </c>
      <c r="D11" s="4"/>
      <c r="E11" s="3"/>
      <c r="F11" s="3"/>
      <c r="H11" s="23" t="s">
        <v>20</v>
      </c>
      <c r="I11" s="3"/>
      <c r="J11" s="3">
        <v>50</v>
      </c>
      <c r="K11" s="4"/>
      <c r="L11" s="3"/>
      <c r="M11" s="3"/>
      <c r="O11" s="23" t="s">
        <v>20</v>
      </c>
      <c r="P11" s="3"/>
      <c r="Q11" s="3">
        <v>0</v>
      </c>
      <c r="R11" s="4"/>
      <c r="S11" s="3"/>
      <c r="T11" s="3"/>
    </row>
    <row r="12" spans="1:25" s="1" customFormat="1" ht="15" x14ac:dyDescent="0.25">
      <c r="A12" s="17"/>
      <c r="C12" s="1">
        <f>SUM(C4:C11)</f>
        <v>1300</v>
      </c>
      <c r="D12" s="1">
        <f>SUM(D4:D11)</f>
        <v>1300</v>
      </c>
      <c r="H12" s="7"/>
      <c r="I12" s="7"/>
      <c r="J12" s="1">
        <f>SUM(J4:J11)</f>
        <v>1400</v>
      </c>
      <c r="K12" s="1">
        <f>SUM(K4:K11)</f>
        <v>1400</v>
      </c>
      <c r="O12" s="7"/>
      <c r="P12" s="7"/>
      <c r="Q12" s="1">
        <f>SUM(Q4:Q11)</f>
        <v>0</v>
      </c>
      <c r="R12" s="1">
        <f>SUM(R4:R5)</f>
        <v>0</v>
      </c>
    </row>
    <row r="13" spans="1:25" s="1" customFormat="1" ht="15" x14ac:dyDescent="0.25">
      <c r="A13" s="5" t="s">
        <v>17</v>
      </c>
      <c r="B13" s="3"/>
      <c r="C13" s="3"/>
      <c r="D13" s="3"/>
      <c r="E13" s="3"/>
      <c r="F13" s="3"/>
      <c r="H13" s="5" t="s">
        <v>18</v>
      </c>
      <c r="I13" s="3"/>
      <c r="J13" s="3"/>
      <c r="K13" s="3"/>
      <c r="L13" s="3"/>
      <c r="M13" s="3"/>
      <c r="P13" s="5" t="s">
        <v>53</v>
      </c>
      <c r="Q13" s="3"/>
      <c r="R13" s="3"/>
      <c r="S13" s="3"/>
      <c r="T13" s="3"/>
      <c r="U13" s="3"/>
    </row>
    <row r="14" spans="1:25" s="1" customFormat="1" ht="15" x14ac:dyDescent="0.25">
      <c r="A14" s="135" t="s">
        <v>52</v>
      </c>
      <c r="C14" s="1">
        <v>0</v>
      </c>
      <c r="D14" s="2">
        <v>50</v>
      </c>
      <c r="F14" s="21" t="s">
        <v>10</v>
      </c>
      <c r="H14" s="135" t="s">
        <v>52</v>
      </c>
      <c r="J14" s="1">
        <v>250</v>
      </c>
      <c r="K14" s="2">
        <v>50</v>
      </c>
      <c r="M14" s="21" t="s">
        <v>10</v>
      </c>
      <c r="P14" s="30" t="s">
        <v>40</v>
      </c>
      <c r="R14" s="1">
        <f>C14+J14</f>
        <v>250</v>
      </c>
      <c r="S14" s="2">
        <f>D14+K14</f>
        <v>100</v>
      </c>
      <c r="U14" s="21" t="s">
        <v>10</v>
      </c>
    </row>
    <row r="15" spans="1:25" s="1" customFormat="1" ht="15.75" thickBot="1" x14ac:dyDescent="0.3">
      <c r="A15" s="135" t="s">
        <v>3</v>
      </c>
      <c r="C15" s="1">
        <v>250</v>
      </c>
      <c r="D15" s="12">
        <v>0</v>
      </c>
      <c r="E15" s="13"/>
      <c r="F15" s="14" t="s">
        <v>3</v>
      </c>
      <c r="H15" s="135" t="s">
        <v>3</v>
      </c>
      <c r="J15" s="1">
        <v>0</v>
      </c>
      <c r="K15" s="12">
        <v>0</v>
      </c>
      <c r="L15" s="13"/>
      <c r="M15" s="14" t="s">
        <v>3</v>
      </c>
      <c r="P15" s="135" t="s">
        <v>3</v>
      </c>
      <c r="R15" s="1">
        <f t="shared" ref="R15:S20" si="0">C15+J15</f>
        <v>250</v>
      </c>
      <c r="S15" s="2">
        <f t="shared" si="0"/>
        <v>0</v>
      </c>
      <c r="T15" s="13"/>
      <c r="U15" s="14" t="s">
        <v>3</v>
      </c>
    </row>
    <row r="16" spans="1:25" s="1" customFormat="1" ht="15.75" thickTop="1" x14ac:dyDescent="0.25">
      <c r="A16" s="1" t="s">
        <v>7</v>
      </c>
      <c r="C16" s="1">
        <v>50</v>
      </c>
      <c r="D16" s="2">
        <v>50</v>
      </c>
      <c r="F16" s="10" t="s">
        <v>21</v>
      </c>
      <c r="H16" s="1" t="s">
        <v>7</v>
      </c>
      <c r="J16" s="1">
        <v>50</v>
      </c>
      <c r="K16" s="2">
        <v>250</v>
      </c>
      <c r="L16" s="7"/>
      <c r="M16" s="10" t="s">
        <v>22</v>
      </c>
      <c r="P16" s="1" t="s">
        <v>7</v>
      </c>
      <c r="R16" s="1">
        <f t="shared" si="0"/>
        <v>100</v>
      </c>
      <c r="S16" s="2">
        <f>D16+K16+D17+K17</f>
        <v>500</v>
      </c>
      <c r="T16" s="7"/>
      <c r="U16" s="135" t="s">
        <v>45</v>
      </c>
    </row>
    <row r="17" spans="1:21" s="1" customFormat="1" ht="15" x14ac:dyDescent="0.25">
      <c r="A17" s="1" t="s">
        <v>1</v>
      </c>
      <c r="C17" s="1">
        <v>0</v>
      </c>
      <c r="D17" s="2">
        <v>200</v>
      </c>
      <c r="F17" s="26" t="s">
        <v>35</v>
      </c>
      <c r="H17" s="1" t="s">
        <v>1</v>
      </c>
      <c r="J17" s="1">
        <v>0</v>
      </c>
      <c r="K17" s="2">
        <v>0</v>
      </c>
      <c r="L17" s="7"/>
      <c r="M17" s="26" t="s">
        <v>35</v>
      </c>
      <c r="P17" s="1" t="s">
        <v>1</v>
      </c>
      <c r="R17" s="1">
        <f t="shared" si="0"/>
        <v>0</v>
      </c>
      <c r="S17" s="2">
        <f>D18+K18</f>
        <v>0</v>
      </c>
      <c r="T17" s="7"/>
      <c r="U17" s="136" t="s">
        <v>6</v>
      </c>
    </row>
    <row r="18" spans="1:21" s="1" customFormat="1" ht="15" x14ac:dyDescent="0.25">
      <c r="A18" s="7" t="s">
        <v>0</v>
      </c>
      <c r="B18" s="7"/>
      <c r="C18" s="7">
        <v>0</v>
      </c>
      <c r="D18" s="2">
        <v>0</v>
      </c>
      <c r="F18" s="136" t="s">
        <v>6</v>
      </c>
      <c r="H18" s="7" t="s">
        <v>0</v>
      </c>
      <c r="I18" s="7"/>
      <c r="J18" s="7">
        <v>0</v>
      </c>
      <c r="K18" s="2">
        <v>0</v>
      </c>
      <c r="L18" s="7"/>
      <c r="M18" s="21" t="s">
        <v>6</v>
      </c>
      <c r="P18" s="7" t="s">
        <v>0</v>
      </c>
      <c r="Q18" s="7"/>
      <c r="R18" s="1">
        <f t="shared" si="0"/>
        <v>0</v>
      </c>
      <c r="S18" s="2"/>
    </row>
    <row r="19" spans="1:21" s="1" customFormat="1" ht="15" x14ac:dyDescent="0.25">
      <c r="A19" s="25" t="s">
        <v>34</v>
      </c>
      <c r="B19" s="3"/>
      <c r="C19" s="3">
        <v>0</v>
      </c>
      <c r="D19" s="4"/>
      <c r="E19" s="3"/>
      <c r="F19" s="23"/>
      <c r="H19" s="25" t="s">
        <v>34</v>
      </c>
      <c r="I19" s="3"/>
      <c r="J19" s="3">
        <v>0</v>
      </c>
      <c r="K19" s="4"/>
      <c r="L19" s="3"/>
      <c r="M19" s="3"/>
      <c r="O19" s="7"/>
      <c r="P19" s="25" t="s">
        <v>34</v>
      </c>
      <c r="Q19" s="3"/>
      <c r="R19" s="3">
        <f t="shared" si="0"/>
        <v>0</v>
      </c>
      <c r="S19" s="4"/>
      <c r="T19" s="3"/>
      <c r="U19" s="23"/>
    </row>
    <row r="20" spans="1:21" s="1" customFormat="1" ht="15" x14ac:dyDescent="0.25">
      <c r="C20" s="7">
        <f>SUM(C14:C19)</f>
        <v>300</v>
      </c>
      <c r="D20" s="1">
        <f>SUM(D14:D19)</f>
        <v>300</v>
      </c>
      <c r="J20" s="7">
        <f>SUM(J14:J19)</f>
        <v>300</v>
      </c>
      <c r="K20" s="1">
        <f>SUM(K14:K19)</f>
        <v>300</v>
      </c>
      <c r="R20" s="7">
        <f>SUM(R14:R19)</f>
        <v>600</v>
      </c>
      <c r="S20" s="2">
        <f t="shared" si="0"/>
        <v>600</v>
      </c>
    </row>
    <row r="21" spans="1:21" s="1" customFormat="1" ht="15" x14ac:dyDescent="0.25">
      <c r="A21" s="16" t="s">
        <v>27</v>
      </c>
      <c r="B21" s="1">
        <f>( C16+C17+C18)/(D16+D17)</f>
        <v>0.2</v>
      </c>
      <c r="H21" s="19" t="s">
        <v>29</v>
      </c>
      <c r="I21" s="1">
        <f>(J16+J17+J18)/(K16+K17)</f>
        <v>0.2</v>
      </c>
      <c r="O21" s="7"/>
      <c r="P21" s="135" t="s">
        <v>56</v>
      </c>
      <c r="Q21" s="1" t="e">
        <f>R16/(S16+#REF!)</f>
        <v>#REF!</v>
      </c>
    </row>
    <row r="22" spans="1:21" s="1" customFormat="1" ht="15" x14ac:dyDescent="0.25">
      <c r="P22" s="135" t="s">
        <v>57</v>
      </c>
      <c r="Q22" s="1">
        <f>S14/S20</f>
        <v>0.16666666666666666</v>
      </c>
      <c r="T22" s="10"/>
    </row>
    <row r="23" spans="1:21" s="1" customFormat="1" ht="15" x14ac:dyDescent="0.25">
      <c r="G23" s="5" t="s">
        <v>5</v>
      </c>
      <c r="H23" s="3"/>
      <c r="I23" s="3"/>
      <c r="J23" s="3"/>
      <c r="K23" s="3"/>
      <c r="L23" s="3"/>
      <c r="M23" s="3"/>
      <c r="T23" s="11"/>
    </row>
    <row r="24" spans="1:21" s="1" customFormat="1" ht="15" x14ac:dyDescent="0.25">
      <c r="B24" s="9" t="s">
        <v>8</v>
      </c>
      <c r="G24" s="1" t="s">
        <v>0</v>
      </c>
      <c r="I24" s="1">
        <v>200</v>
      </c>
      <c r="J24" s="6">
        <v>100</v>
      </c>
      <c r="K24" s="22" t="s">
        <v>11</v>
      </c>
    </row>
    <row r="25" spans="1:21" s="1" customFormat="1" ht="15" x14ac:dyDescent="0.25">
      <c r="B25" s="27" t="s">
        <v>37</v>
      </c>
      <c r="C25" s="18">
        <f>C9+J9+C18+J18+W7+J24+J25+J26+J27</f>
        <v>200</v>
      </c>
      <c r="G25" s="1" t="s">
        <v>4</v>
      </c>
      <c r="I25" s="1">
        <v>0</v>
      </c>
      <c r="J25" s="2">
        <v>50</v>
      </c>
      <c r="K25" s="16" t="s">
        <v>24</v>
      </c>
    </row>
    <row r="26" spans="1:21" s="1" customFormat="1" ht="15" x14ac:dyDescent="0.25">
      <c r="B26" s="28" t="s">
        <v>38</v>
      </c>
      <c r="C26" s="8">
        <f>C25+S16-R16</f>
        <v>600</v>
      </c>
      <c r="G26" s="19" t="s">
        <v>30</v>
      </c>
      <c r="I26" s="1">
        <v>0</v>
      </c>
      <c r="J26" s="2">
        <v>50</v>
      </c>
      <c r="K26" s="16" t="s">
        <v>25</v>
      </c>
    </row>
    <row r="27" spans="1:21" s="1" customFormat="1" ht="15" x14ac:dyDescent="0.25">
      <c r="G27" s="19" t="s">
        <v>9</v>
      </c>
      <c r="I27" s="1">
        <v>0</v>
      </c>
      <c r="J27" s="2">
        <v>0</v>
      </c>
      <c r="K27" s="16" t="s">
        <v>26</v>
      </c>
    </row>
    <row r="28" spans="1:21" s="1" customFormat="1" ht="15" x14ac:dyDescent="0.25">
      <c r="A28" s="7"/>
      <c r="B28" s="51"/>
      <c r="C28" s="7"/>
      <c r="D28" s="7"/>
      <c r="E28" s="7"/>
      <c r="F28" s="7"/>
      <c r="G28" s="1" t="s">
        <v>2</v>
      </c>
      <c r="I28" s="1">
        <v>0</v>
      </c>
      <c r="J28" s="2">
        <v>0</v>
      </c>
      <c r="K28" s="29" t="s">
        <v>39</v>
      </c>
    </row>
    <row r="29" spans="1:21" s="1" customFormat="1" ht="15" x14ac:dyDescent="0.25">
      <c r="A29" s="7"/>
      <c r="B29" s="7"/>
      <c r="C29" s="21"/>
      <c r="D29" s="21"/>
      <c r="E29" s="21"/>
      <c r="F29" s="7"/>
      <c r="G29" s="24" t="s">
        <v>31</v>
      </c>
      <c r="H29" s="3"/>
      <c r="I29" s="3">
        <v>0</v>
      </c>
      <c r="J29" s="4"/>
      <c r="K29" s="3"/>
      <c r="L29" s="3"/>
      <c r="M29" s="3"/>
    </row>
    <row r="30" spans="1:21" s="1" customFormat="1" ht="15" x14ac:dyDescent="0.25">
      <c r="A30" s="7"/>
      <c r="B30" s="21"/>
      <c r="C30" s="7"/>
      <c r="D30" s="7"/>
      <c r="E30" s="7"/>
      <c r="F30" s="7"/>
      <c r="I30" s="1">
        <f>SUM(I24:I29)</f>
        <v>200</v>
      </c>
      <c r="J30" s="1">
        <f>SUM(J24:J28)</f>
        <v>200</v>
      </c>
    </row>
    <row r="31" spans="1:21" s="1" customFormat="1" ht="15" x14ac:dyDescent="0.25">
      <c r="A31" s="7"/>
      <c r="B31" s="21"/>
      <c r="C31" s="7"/>
      <c r="D31" s="7"/>
      <c r="E31" s="7"/>
      <c r="F31" s="7"/>
    </row>
    <row r="32" spans="1:21" s="1" customFormat="1" ht="15" x14ac:dyDescent="0.25">
      <c r="A32" s="7"/>
      <c r="B32" s="7"/>
      <c r="C32" s="7"/>
      <c r="D32" s="7"/>
      <c r="E32" s="7"/>
      <c r="F32" s="7"/>
    </row>
    <row r="33" s="1" customFormat="1" ht="15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75" zoomScaleNormal="75" workbookViewId="0">
      <selection activeCell="K50" sqref="K50"/>
    </sheetView>
  </sheetViews>
  <sheetFormatPr defaultRowHeight="12.75" x14ac:dyDescent="0.2"/>
  <cols>
    <col min="1" max="16384" width="9.140625" style="15"/>
  </cols>
  <sheetData>
    <row r="1" spans="1:26" ht="18.75" x14ac:dyDescent="0.3">
      <c r="A1" s="20" t="s">
        <v>55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3"/>
      <c r="Z1" s="53"/>
    </row>
    <row r="2" spans="1:2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1" customFormat="1" ht="15" x14ac:dyDescent="0.25">
      <c r="A3" s="5" t="s">
        <v>16</v>
      </c>
      <c r="B3" s="3"/>
      <c r="C3" s="3"/>
      <c r="D3" s="3"/>
      <c r="E3" s="3"/>
      <c r="F3" s="3"/>
      <c r="G3" s="7"/>
      <c r="H3" s="5" t="s">
        <v>15</v>
      </c>
      <c r="I3" s="3"/>
      <c r="J3" s="3"/>
      <c r="K3" s="3"/>
      <c r="L3" s="3"/>
      <c r="M3" s="3"/>
      <c r="O3" s="5" t="s">
        <v>54</v>
      </c>
      <c r="P3" s="3"/>
      <c r="Q3" s="3"/>
      <c r="R3" s="3"/>
      <c r="S3" s="3"/>
      <c r="T3" s="3"/>
      <c r="V3" s="5" t="s">
        <v>14</v>
      </c>
      <c r="W3" s="3"/>
      <c r="X3" s="3"/>
      <c r="Y3" s="3"/>
    </row>
    <row r="4" spans="1:26" s="1" customFormat="1" ht="15" x14ac:dyDescent="0.25">
      <c r="A4" s="10" t="s">
        <v>19</v>
      </c>
      <c r="C4" s="1">
        <v>100</v>
      </c>
      <c r="D4" s="2">
        <v>1200</v>
      </c>
      <c r="F4" s="1" t="s">
        <v>10</v>
      </c>
      <c r="G4" s="7"/>
      <c r="H4" s="10" t="s">
        <v>19</v>
      </c>
      <c r="J4" s="1">
        <v>100</v>
      </c>
      <c r="K4" s="2">
        <v>1200</v>
      </c>
      <c r="M4" s="1" t="s">
        <v>10</v>
      </c>
      <c r="O4" s="10" t="s">
        <v>19</v>
      </c>
      <c r="Q4" s="1">
        <v>0</v>
      </c>
      <c r="R4" s="2">
        <v>0</v>
      </c>
      <c r="T4" s="1" t="s">
        <v>10</v>
      </c>
      <c r="V4" s="10" t="s">
        <v>23</v>
      </c>
      <c r="W4" s="1">
        <v>0</v>
      </c>
      <c r="X4" s="2">
        <v>0</v>
      </c>
      <c r="Y4" s="1" t="s">
        <v>10</v>
      </c>
    </row>
    <row r="5" spans="1:26" s="1" customFormat="1" ht="15" x14ac:dyDescent="0.25">
      <c r="A5" s="22" t="s">
        <v>33</v>
      </c>
      <c r="C5" s="1">
        <v>1100</v>
      </c>
      <c r="D5" s="2">
        <v>100</v>
      </c>
      <c r="F5" s="1" t="s">
        <v>13</v>
      </c>
      <c r="G5" s="7"/>
      <c r="H5" s="22" t="s">
        <v>33</v>
      </c>
      <c r="J5" s="1">
        <v>900</v>
      </c>
      <c r="K5" s="2">
        <v>200</v>
      </c>
      <c r="M5" s="1" t="s">
        <v>13</v>
      </c>
      <c r="O5" s="22" t="s">
        <v>33</v>
      </c>
      <c r="Q5" s="1">
        <v>0</v>
      </c>
      <c r="R5" s="2">
        <v>0</v>
      </c>
      <c r="T5" s="1" t="s">
        <v>13</v>
      </c>
      <c r="V5" s="17" t="s">
        <v>28</v>
      </c>
      <c r="W5" s="1">
        <v>200</v>
      </c>
      <c r="X5" s="2">
        <v>250</v>
      </c>
      <c r="Y5" s="1" t="s">
        <v>13</v>
      </c>
    </row>
    <row r="6" spans="1:26" s="1" customFormat="1" ht="15" x14ac:dyDescent="0.25">
      <c r="A6" s="22" t="s">
        <v>30</v>
      </c>
      <c r="C6" s="1">
        <v>0</v>
      </c>
      <c r="D6" s="2"/>
      <c r="G6" s="7"/>
      <c r="H6" s="22" t="s">
        <v>30</v>
      </c>
      <c r="J6" s="1">
        <v>50</v>
      </c>
      <c r="K6" s="2"/>
      <c r="O6" s="22" t="s">
        <v>30</v>
      </c>
      <c r="Q6" s="1">
        <v>0</v>
      </c>
      <c r="R6" s="2"/>
      <c r="V6" s="26" t="s">
        <v>36</v>
      </c>
      <c r="W6" s="1">
        <v>0</v>
      </c>
      <c r="X6" s="2"/>
    </row>
    <row r="7" spans="1:26" s="1" customFormat="1" ht="15" x14ac:dyDescent="0.25">
      <c r="A7" s="1" t="s">
        <v>12</v>
      </c>
      <c r="C7" s="1">
        <v>50</v>
      </c>
      <c r="D7" s="2"/>
      <c r="H7" s="1" t="s">
        <v>12</v>
      </c>
      <c r="J7" s="1">
        <v>50</v>
      </c>
      <c r="K7" s="2"/>
      <c r="O7" s="1" t="s">
        <v>12</v>
      </c>
      <c r="Q7" s="1">
        <v>0</v>
      </c>
      <c r="R7" s="2"/>
      <c r="V7" s="10" t="s">
        <v>0</v>
      </c>
      <c r="W7" s="1">
        <v>0</v>
      </c>
      <c r="X7" s="2"/>
    </row>
    <row r="8" spans="1:26" s="1" customFormat="1" ht="15" x14ac:dyDescent="0.25">
      <c r="A8" s="1" t="s">
        <v>11</v>
      </c>
      <c r="C8" s="1">
        <v>0</v>
      </c>
      <c r="D8" s="2"/>
      <c r="G8" s="7"/>
      <c r="H8" s="1" t="s">
        <v>11</v>
      </c>
      <c r="J8" s="1">
        <v>250</v>
      </c>
      <c r="K8" s="2"/>
      <c r="O8" s="1" t="s">
        <v>11</v>
      </c>
      <c r="Q8" s="1">
        <v>0</v>
      </c>
      <c r="R8" s="2"/>
      <c r="V8" s="24" t="s">
        <v>11</v>
      </c>
      <c r="W8" s="3">
        <v>50</v>
      </c>
      <c r="X8" s="4"/>
      <c r="Y8" s="3"/>
    </row>
    <row r="9" spans="1:26" s="1" customFormat="1" ht="15" x14ac:dyDescent="0.25">
      <c r="A9" s="1" t="s">
        <v>0</v>
      </c>
      <c r="C9" s="1">
        <v>0</v>
      </c>
      <c r="D9" s="2"/>
      <c r="G9" s="7"/>
      <c r="H9" s="1" t="s">
        <v>0</v>
      </c>
      <c r="J9" s="1">
        <v>0</v>
      </c>
      <c r="K9" s="2"/>
      <c r="O9" s="1" t="s">
        <v>0</v>
      </c>
      <c r="Q9" s="1">
        <v>0</v>
      </c>
      <c r="R9" s="2"/>
      <c r="W9" s="7">
        <f>SUM(W4:W8)</f>
        <v>250</v>
      </c>
      <c r="X9" s="7">
        <f>SUM(X4:X5)</f>
        <v>250</v>
      </c>
    </row>
    <row r="10" spans="1:26" s="1" customFormat="1" ht="15" x14ac:dyDescent="0.25">
      <c r="A10" s="1" t="s">
        <v>3</v>
      </c>
      <c r="C10" s="1">
        <v>0</v>
      </c>
      <c r="D10" s="2"/>
      <c r="H10" s="1" t="s">
        <v>3</v>
      </c>
      <c r="J10" s="1">
        <v>0</v>
      </c>
      <c r="K10" s="2"/>
      <c r="O10" s="1" t="s">
        <v>3</v>
      </c>
      <c r="Q10" s="1">
        <v>0</v>
      </c>
      <c r="R10" s="2"/>
    </row>
    <row r="11" spans="1:26" s="1" customFormat="1" ht="15" x14ac:dyDescent="0.25">
      <c r="A11" s="23" t="s">
        <v>20</v>
      </c>
      <c r="B11" s="3"/>
      <c r="C11" s="3">
        <v>50</v>
      </c>
      <c r="D11" s="4"/>
      <c r="E11" s="3"/>
      <c r="F11" s="3"/>
      <c r="H11" s="23" t="s">
        <v>20</v>
      </c>
      <c r="I11" s="3"/>
      <c r="J11" s="3">
        <v>50</v>
      </c>
      <c r="K11" s="4"/>
      <c r="L11" s="3"/>
      <c r="M11" s="3"/>
      <c r="O11" s="23" t="s">
        <v>20</v>
      </c>
      <c r="P11" s="3"/>
      <c r="Q11" s="3">
        <v>0</v>
      </c>
      <c r="R11" s="4"/>
      <c r="S11" s="3"/>
      <c r="T11" s="3"/>
    </row>
    <row r="12" spans="1:26" s="1" customFormat="1" ht="15" x14ac:dyDescent="0.25">
      <c r="A12" s="17"/>
      <c r="C12" s="1">
        <f>SUM(C4:C11)</f>
        <v>1300</v>
      </c>
      <c r="D12" s="1">
        <f>SUM(D4:D11)</f>
        <v>1300</v>
      </c>
      <c r="H12" s="7"/>
      <c r="I12" s="7"/>
      <c r="J12" s="1">
        <f>SUM(J4:J11)</f>
        <v>1400</v>
      </c>
      <c r="K12" s="1">
        <f>SUM(K4:K11)</f>
        <v>1400</v>
      </c>
      <c r="O12" s="7"/>
      <c r="P12" s="7"/>
      <c r="Q12" s="1">
        <f>SUM(Q4:Q11)</f>
        <v>0</v>
      </c>
      <c r="R12" s="1">
        <f>SUM(R4:R5)</f>
        <v>0</v>
      </c>
    </row>
    <row r="13" spans="1:26" s="1" customFormat="1" ht="15" x14ac:dyDescent="0.25">
      <c r="A13" s="5" t="s">
        <v>17</v>
      </c>
      <c r="B13" s="3"/>
      <c r="C13" s="3"/>
      <c r="D13" s="3"/>
      <c r="E13" s="3"/>
      <c r="F13" s="3"/>
      <c r="H13" s="5" t="s">
        <v>18</v>
      </c>
      <c r="I13" s="3"/>
      <c r="J13" s="3"/>
      <c r="K13" s="3"/>
      <c r="L13" s="3"/>
      <c r="M13" s="3"/>
      <c r="P13" s="5" t="s">
        <v>53</v>
      </c>
      <c r="Q13" s="3"/>
      <c r="R13" s="3"/>
      <c r="S13" s="3"/>
      <c r="T13" s="3"/>
      <c r="U13" s="3"/>
    </row>
    <row r="14" spans="1:26" s="1" customFormat="1" ht="15" x14ac:dyDescent="0.25">
      <c r="A14" s="135" t="s">
        <v>52</v>
      </c>
      <c r="C14" s="1">
        <v>0</v>
      </c>
      <c r="D14" s="2">
        <v>50</v>
      </c>
      <c r="F14" s="21" t="s">
        <v>10</v>
      </c>
      <c r="H14" s="135" t="s">
        <v>52</v>
      </c>
      <c r="J14" s="1">
        <v>250</v>
      </c>
      <c r="K14" s="2">
        <v>50</v>
      </c>
      <c r="M14" s="21" t="s">
        <v>10</v>
      </c>
      <c r="P14" s="30" t="s">
        <v>40</v>
      </c>
      <c r="R14" s="1">
        <f>C14+J14</f>
        <v>250</v>
      </c>
      <c r="S14" s="2">
        <f>D14+K14</f>
        <v>100</v>
      </c>
      <c r="U14" s="21" t="s">
        <v>10</v>
      </c>
    </row>
    <row r="15" spans="1:26" s="1" customFormat="1" ht="15.75" thickBot="1" x14ac:dyDescent="0.3">
      <c r="A15" s="135" t="s">
        <v>3</v>
      </c>
      <c r="C15" s="1">
        <v>250</v>
      </c>
      <c r="D15" s="12">
        <v>0</v>
      </c>
      <c r="E15" s="13"/>
      <c r="F15" s="14" t="s">
        <v>3</v>
      </c>
      <c r="H15" s="135" t="s">
        <v>3</v>
      </c>
      <c r="J15" s="1">
        <v>0</v>
      </c>
      <c r="K15" s="12">
        <v>0</v>
      </c>
      <c r="L15" s="13"/>
      <c r="M15" s="14" t="s">
        <v>3</v>
      </c>
      <c r="P15" s="135" t="s">
        <v>3</v>
      </c>
      <c r="R15" s="1">
        <f t="shared" ref="R15:S20" si="0">C15+J15</f>
        <v>250</v>
      </c>
      <c r="S15" s="2">
        <f t="shared" si="0"/>
        <v>0</v>
      </c>
      <c r="T15" s="13"/>
      <c r="U15" s="14" t="s">
        <v>3</v>
      </c>
    </row>
    <row r="16" spans="1:26" s="1" customFormat="1" ht="15.75" thickTop="1" x14ac:dyDescent="0.25">
      <c r="A16" s="1" t="s">
        <v>7</v>
      </c>
      <c r="C16" s="1">
        <v>50</v>
      </c>
      <c r="D16" s="2">
        <v>50</v>
      </c>
      <c r="F16" s="10" t="s">
        <v>21</v>
      </c>
      <c r="H16" s="1" t="s">
        <v>7</v>
      </c>
      <c r="J16" s="1">
        <v>50</v>
      </c>
      <c r="K16" s="2">
        <v>250</v>
      </c>
      <c r="L16" s="7"/>
      <c r="M16" s="10" t="s">
        <v>22</v>
      </c>
      <c r="P16" s="1" t="s">
        <v>7</v>
      </c>
      <c r="R16" s="1">
        <f t="shared" si="0"/>
        <v>100</v>
      </c>
      <c r="S16" s="2">
        <f>D16+K16+D17+K17</f>
        <v>500</v>
      </c>
      <c r="T16" s="7"/>
      <c r="U16" s="135" t="s">
        <v>45</v>
      </c>
    </row>
    <row r="17" spans="1:21" s="1" customFormat="1" ht="15" x14ac:dyDescent="0.25">
      <c r="A17" s="1" t="s">
        <v>1</v>
      </c>
      <c r="C17" s="1">
        <v>0</v>
      </c>
      <c r="D17" s="2">
        <v>200</v>
      </c>
      <c r="F17" s="26" t="s">
        <v>35</v>
      </c>
      <c r="H17" s="1" t="s">
        <v>1</v>
      </c>
      <c r="J17" s="1">
        <v>0</v>
      </c>
      <c r="K17" s="2">
        <v>0</v>
      </c>
      <c r="L17" s="7"/>
      <c r="M17" s="26" t="s">
        <v>35</v>
      </c>
      <c r="P17" s="1" t="s">
        <v>1</v>
      </c>
      <c r="R17" s="1">
        <f t="shared" si="0"/>
        <v>0</v>
      </c>
      <c r="S17" s="2">
        <f>D18+K18</f>
        <v>0</v>
      </c>
      <c r="T17" s="7"/>
      <c r="U17" s="136" t="s">
        <v>6</v>
      </c>
    </row>
    <row r="18" spans="1:21" s="1" customFormat="1" ht="15" x14ac:dyDescent="0.25">
      <c r="A18" s="7" t="s">
        <v>0</v>
      </c>
      <c r="B18" s="7"/>
      <c r="C18" s="7">
        <v>0</v>
      </c>
      <c r="D18" s="2">
        <v>0</v>
      </c>
      <c r="F18" s="136" t="s">
        <v>6</v>
      </c>
      <c r="H18" s="7" t="s">
        <v>0</v>
      </c>
      <c r="I18" s="7"/>
      <c r="J18" s="7">
        <v>0</v>
      </c>
      <c r="K18" s="2">
        <v>0</v>
      </c>
      <c r="L18" s="7"/>
      <c r="M18" s="21" t="s">
        <v>6</v>
      </c>
      <c r="P18" s="7" t="s">
        <v>0</v>
      </c>
      <c r="Q18" s="7"/>
      <c r="R18" s="1">
        <f t="shared" si="0"/>
        <v>0</v>
      </c>
      <c r="S18" s="2"/>
    </row>
    <row r="19" spans="1:21" s="1" customFormat="1" ht="15" x14ac:dyDescent="0.25">
      <c r="A19" s="25" t="s">
        <v>34</v>
      </c>
      <c r="B19" s="3"/>
      <c r="C19" s="3">
        <v>0</v>
      </c>
      <c r="D19" s="4"/>
      <c r="E19" s="3"/>
      <c r="F19" s="23"/>
      <c r="H19" s="25" t="s">
        <v>34</v>
      </c>
      <c r="I19" s="3"/>
      <c r="J19" s="3">
        <v>0</v>
      </c>
      <c r="K19" s="4"/>
      <c r="L19" s="3"/>
      <c r="M19" s="3"/>
      <c r="O19" s="7"/>
      <c r="P19" s="25" t="s">
        <v>34</v>
      </c>
      <c r="Q19" s="3"/>
      <c r="R19" s="3">
        <f t="shared" si="0"/>
        <v>0</v>
      </c>
      <c r="S19" s="4"/>
      <c r="T19" s="3"/>
      <c r="U19" s="23"/>
    </row>
    <row r="20" spans="1:21" s="1" customFormat="1" ht="15" x14ac:dyDescent="0.25">
      <c r="C20" s="7">
        <f>SUM(C14:C19)</f>
        <v>300</v>
      </c>
      <c r="D20" s="1">
        <f>SUM(D14:D19)</f>
        <v>300</v>
      </c>
      <c r="J20" s="7">
        <f>SUM(J14:J19)</f>
        <v>300</v>
      </c>
      <c r="K20" s="1">
        <f>SUM(K14:K19)</f>
        <v>300</v>
      </c>
      <c r="R20" s="7">
        <f>SUM(R14:R19)</f>
        <v>600</v>
      </c>
      <c r="S20" s="2">
        <f t="shared" si="0"/>
        <v>600</v>
      </c>
    </row>
    <row r="21" spans="1:21" s="1" customFormat="1" ht="15" x14ac:dyDescent="0.25">
      <c r="A21" s="16" t="s">
        <v>27</v>
      </c>
      <c r="B21" s="1">
        <f>( C16+C17+C18)/(D16+D17)</f>
        <v>0.2</v>
      </c>
      <c r="H21" s="19" t="s">
        <v>29</v>
      </c>
      <c r="I21" s="1">
        <f>(J16+J17+J18)/(K16+K17)</f>
        <v>0.2</v>
      </c>
      <c r="O21" s="7"/>
      <c r="P21" s="135" t="s">
        <v>56</v>
      </c>
      <c r="Q21" s="1" t="e">
        <f>R16/(S16+#REF!)</f>
        <v>#REF!</v>
      </c>
    </row>
    <row r="22" spans="1:21" s="1" customFormat="1" ht="15" x14ac:dyDescent="0.25">
      <c r="P22" s="135" t="s">
        <v>57</v>
      </c>
      <c r="Q22" s="1">
        <f>S14/S20</f>
        <v>0.16666666666666666</v>
      </c>
      <c r="T22" s="10"/>
    </row>
    <row r="23" spans="1:21" s="1" customFormat="1" ht="15" x14ac:dyDescent="0.25">
      <c r="G23" s="5" t="s">
        <v>5</v>
      </c>
      <c r="H23" s="3"/>
      <c r="I23" s="3"/>
      <c r="J23" s="3"/>
      <c r="K23" s="3"/>
      <c r="L23" s="3"/>
      <c r="M23" s="3"/>
      <c r="T23" s="11"/>
    </row>
    <row r="24" spans="1:21" s="1" customFormat="1" ht="15" x14ac:dyDescent="0.25">
      <c r="B24" s="9" t="s">
        <v>8</v>
      </c>
      <c r="G24" s="1" t="s">
        <v>0</v>
      </c>
      <c r="I24" s="1">
        <v>200</v>
      </c>
      <c r="J24" s="6">
        <v>100</v>
      </c>
      <c r="K24" s="22" t="s">
        <v>11</v>
      </c>
    </row>
    <row r="25" spans="1:21" s="1" customFormat="1" ht="15" x14ac:dyDescent="0.25">
      <c r="B25" s="27" t="s">
        <v>37</v>
      </c>
      <c r="C25" s="18">
        <f>C9+J9+C18+J18+W7+J24+J25+J26+J27</f>
        <v>200</v>
      </c>
      <c r="G25" s="1" t="s">
        <v>4</v>
      </c>
      <c r="I25" s="1">
        <v>0</v>
      </c>
      <c r="J25" s="2">
        <v>50</v>
      </c>
      <c r="K25" s="16" t="s">
        <v>24</v>
      </c>
    </row>
    <row r="26" spans="1:21" s="1" customFormat="1" ht="15" x14ac:dyDescent="0.25">
      <c r="B26" s="28" t="s">
        <v>38</v>
      </c>
      <c r="C26" s="8">
        <f>C25+S16-R16</f>
        <v>600</v>
      </c>
      <c r="G26" s="19" t="s">
        <v>30</v>
      </c>
      <c r="I26" s="1">
        <v>0</v>
      </c>
      <c r="J26" s="2">
        <v>50</v>
      </c>
      <c r="K26" s="16" t="s">
        <v>25</v>
      </c>
    </row>
    <row r="27" spans="1:21" s="1" customFormat="1" ht="15" x14ac:dyDescent="0.25">
      <c r="G27" s="19" t="s">
        <v>9</v>
      </c>
      <c r="I27" s="1">
        <v>0</v>
      </c>
      <c r="J27" s="2">
        <v>0</v>
      </c>
      <c r="K27" s="16" t="s">
        <v>26</v>
      </c>
    </row>
    <row r="28" spans="1:21" s="1" customFormat="1" ht="15" x14ac:dyDescent="0.25">
      <c r="A28" s="7"/>
      <c r="B28" s="51"/>
      <c r="C28" s="7"/>
      <c r="D28" s="7"/>
      <c r="E28" s="7"/>
      <c r="F28" s="7"/>
      <c r="G28" s="1" t="s">
        <v>2</v>
      </c>
      <c r="I28" s="1">
        <v>0</v>
      </c>
      <c r="J28" s="2">
        <v>0</v>
      </c>
      <c r="K28" s="29" t="s">
        <v>39</v>
      </c>
    </row>
    <row r="29" spans="1:21" s="1" customFormat="1" ht="15" x14ac:dyDescent="0.25">
      <c r="A29" s="7"/>
      <c r="B29" s="7"/>
      <c r="C29" s="21"/>
      <c r="D29" s="21"/>
      <c r="E29" s="21"/>
      <c r="F29" s="7"/>
      <c r="G29" s="24" t="s">
        <v>31</v>
      </c>
      <c r="H29" s="3"/>
      <c r="I29" s="3">
        <v>0</v>
      </c>
      <c r="J29" s="4"/>
      <c r="K29" s="3"/>
      <c r="L29" s="3"/>
      <c r="M29" s="3"/>
    </row>
    <row r="30" spans="1:21" s="1" customFormat="1" ht="15" x14ac:dyDescent="0.25">
      <c r="A30" s="7"/>
      <c r="B30" s="21"/>
      <c r="C30" s="7"/>
      <c r="D30" s="7"/>
      <c r="E30" s="7"/>
      <c r="F30" s="7"/>
      <c r="I30" s="1">
        <f>SUM(I24:I29)</f>
        <v>200</v>
      </c>
      <c r="J30" s="1">
        <f>SUM(J24:J28)</f>
        <v>200</v>
      </c>
    </row>
    <row r="31" spans="1:21" s="1" customFormat="1" ht="15" x14ac:dyDescent="0.25">
      <c r="A31" s="7"/>
      <c r="B31" s="21"/>
      <c r="C31" s="7"/>
      <c r="D31" s="7"/>
      <c r="E31" s="7"/>
      <c r="F31" s="7"/>
    </row>
    <row r="32" spans="1:21" x14ac:dyDescent="0.2">
      <c r="A32" s="52"/>
      <c r="B32" s="52"/>
      <c r="C32" s="52"/>
      <c r="D32" s="52"/>
      <c r="E32" s="52"/>
      <c r="F32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="75" zoomScaleNormal="75" workbookViewId="0">
      <selection activeCell="Q33" sqref="Q33"/>
    </sheetView>
  </sheetViews>
  <sheetFormatPr defaultRowHeight="12.75" x14ac:dyDescent="0.2"/>
  <cols>
    <col min="1" max="16384" width="9.140625" style="15"/>
  </cols>
  <sheetData>
    <row r="1" spans="1:26" ht="18.75" x14ac:dyDescent="0.3">
      <c r="A1" s="141" t="s">
        <v>134</v>
      </c>
      <c r="B1" s="20"/>
      <c r="C1" s="20"/>
      <c r="D1" s="1"/>
      <c r="E1" s="14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2"/>
      <c r="Z1" s="52"/>
    </row>
    <row r="2" spans="1:2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1" customFormat="1" ht="15" x14ac:dyDescent="0.25">
      <c r="A3" s="5" t="s">
        <v>16</v>
      </c>
      <c r="B3" s="3"/>
      <c r="C3" s="3"/>
      <c r="D3" s="3"/>
      <c r="E3" s="3"/>
      <c r="F3" s="3"/>
      <c r="G3" s="7"/>
      <c r="H3" s="5" t="s">
        <v>15</v>
      </c>
      <c r="I3" s="3"/>
      <c r="J3" s="3"/>
      <c r="K3" s="3"/>
      <c r="L3" s="3"/>
      <c r="M3" s="3"/>
      <c r="O3" s="5" t="s">
        <v>54</v>
      </c>
      <c r="P3" s="3"/>
      <c r="Q3" s="3"/>
      <c r="R3" s="3"/>
      <c r="S3" s="3"/>
      <c r="T3" s="3"/>
      <c r="V3" s="5" t="s">
        <v>14</v>
      </c>
      <c r="W3" s="3"/>
      <c r="X3" s="3"/>
      <c r="Y3" s="3"/>
    </row>
    <row r="4" spans="1:26" s="1" customFormat="1" ht="15" x14ac:dyDescent="0.25">
      <c r="A4" s="10" t="s">
        <v>19</v>
      </c>
      <c r="C4" s="1">
        <v>100</v>
      </c>
      <c r="D4" s="2">
        <v>1200</v>
      </c>
      <c r="F4" s="1" t="s">
        <v>10</v>
      </c>
      <c r="G4" s="7"/>
      <c r="H4" s="10" t="s">
        <v>19</v>
      </c>
      <c r="J4" s="1">
        <v>100</v>
      </c>
      <c r="K4" s="2">
        <v>1200</v>
      </c>
      <c r="M4" s="1" t="s">
        <v>10</v>
      </c>
      <c r="O4" s="10" t="s">
        <v>19</v>
      </c>
      <c r="Q4" s="1">
        <v>0</v>
      </c>
      <c r="R4" s="2">
        <v>0</v>
      </c>
      <c r="T4" s="1" t="s">
        <v>10</v>
      </c>
      <c r="V4" s="10" t="s">
        <v>23</v>
      </c>
      <c r="W4" s="1">
        <v>0</v>
      </c>
      <c r="X4" s="2">
        <v>0</v>
      </c>
      <c r="Y4" s="1" t="s">
        <v>10</v>
      </c>
    </row>
    <row r="5" spans="1:26" s="1" customFormat="1" ht="15" x14ac:dyDescent="0.25">
      <c r="A5" s="22" t="s">
        <v>33</v>
      </c>
      <c r="C5" s="1">
        <v>1100</v>
      </c>
      <c r="D5" s="2">
        <v>100</v>
      </c>
      <c r="F5" s="1" t="s">
        <v>13</v>
      </c>
      <c r="G5" s="7"/>
      <c r="H5" s="22" t="s">
        <v>33</v>
      </c>
      <c r="J5" s="1">
        <v>900</v>
      </c>
      <c r="K5" s="2">
        <v>200</v>
      </c>
      <c r="M5" s="1" t="s">
        <v>13</v>
      </c>
      <c r="O5" s="22" t="s">
        <v>33</v>
      </c>
      <c r="Q5" s="1">
        <v>0</v>
      </c>
      <c r="R5" s="2">
        <v>0</v>
      </c>
      <c r="T5" s="1" t="s">
        <v>13</v>
      </c>
      <c r="V5" s="17" t="s">
        <v>28</v>
      </c>
      <c r="W5" s="1">
        <v>200</v>
      </c>
      <c r="X5" s="2">
        <v>250</v>
      </c>
      <c r="Y5" s="1" t="s">
        <v>13</v>
      </c>
    </row>
    <row r="6" spans="1:26" s="1" customFormat="1" ht="15" x14ac:dyDescent="0.25">
      <c r="A6" s="22" t="s">
        <v>30</v>
      </c>
      <c r="C6" s="1">
        <v>0</v>
      </c>
      <c r="D6" s="2"/>
      <c r="G6" s="7"/>
      <c r="H6" s="22" t="s">
        <v>30</v>
      </c>
      <c r="J6" s="1">
        <v>50</v>
      </c>
      <c r="K6" s="2"/>
      <c r="O6" s="22" t="s">
        <v>30</v>
      </c>
      <c r="Q6" s="1">
        <v>0</v>
      </c>
      <c r="R6" s="2"/>
      <c r="V6" s="26" t="s">
        <v>36</v>
      </c>
      <c r="W6" s="1">
        <v>0</v>
      </c>
      <c r="X6" s="2"/>
    </row>
    <row r="7" spans="1:26" s="1" customFormat="1" ht="15" x14ac:dyDescent="0.25">
      <c r="A7" s="1" t="s">
        <v>12</v>
      </c>
      <c r="C7" s="1">
        <v>50</v>
      </c>
      <c r="D7" s="2"/>
      <c r="H7" s="1" t="s">
        <v>12</v>
      </c>
      <c r="J7" s="1">
        <v>50</v>
      </c>
      <c r="K7" s="2"/>
      <c r="O7" s="1" t="s">
        <v>12</v>
      </c>
      <c r="Q7" s="1">
        <v>0</v>
      </c>
      <c r="R7" s="2"/>
      <c r="V7" s="10" t="s">
        <v>0</v>
      </c>
      <c r="W7" s="1">
        <v>0</v>
      </c>
      <c r="X7" s="2"/>
    </row>
    <row r="8" spans="1:26" s="1" customFormat="1" ht="15" x14ac:dyDescent="0.25">
      <c r="A8" s="1" t="s">
        <v>11</v>
      </c>
      <c r="C8" s="1">
        <v>0</v>
      </c>
      <c r="D8" s="2"/>
      <c r="G8" s="7"/>
      <c r="H8" s="1" t="s">
        <v>11</v>
      </c>
      <c r="J8" s="1">
        <v>250</v>
      </c>
      <c r="K8" s="2"/>
      <c r="O8" s="1" t="s">
        <v>11</v>
      </c>
      <c r="Q8" s="1">
        <v>0</v>
      </c>
      <c r="R8" s="2"/>
      <c r="V8" s="24" t="s">
        <v>11</v>
      </c>
      <c r="W8" s="3">
        <v>50</v>
      </c>
      <c r="X8" s="4"/>
      <c r="Y8" s="3"/>
    </row>
    <row r="9" spans="1:26" s="1" customFormat="1" ht="15" x14ac:dyDescent="0.25">
      <c r="A9" s="1" t="s">
        <v>0</v>
      </c>
      <c r="C9" s="1">
        <v>0</v>
      </c>
      <c r="D9" s="2"/>
      <c r="G9" s="7"/>
      <c r="H9" s="1" t="s">
        <v>0</v>
      </c>
      <c r="J9" s="1">
        <v>0</v>
      </c>
      <c r="K9" s="2"/>
      <c r="O9" s="1" t="s">
        <v>0</v>
      </c>
      <c r="Q9" s="1">
        <v>0</v>
      </c>
      <c r="R9" s="2"/>
      <c r="W9" s="7">
        <f>SUM(W4:W8)</f>
        <v>250</v>
      </c>
      <c r="X9" s="7">
        <f>SUM(X4:X5)</f>
        <v>250</v>
      </c>
    </row>
    <row r="10" spans="1:26" s="1" customFormat="1" ht="15" x14ac:dyDescent="0.25">
      <c r="A10" s="1" t="s">
        <v>3</v>
      </c>
      <c r="C10" s="1">
        <v>0</v>
      </c>
      <c r="D10" s="2"/>
      <c r="H10" s="1" t="s">
        <v>3</v>
      </c>
      <c r="J10" s="1">
        <v>0</v>
      </c>
      <c r="K10" s="2"/>
      <c r="O10" s="1" t="s">
        <v>3</v>
      </c>
      <c r="Q10" s="1">
        <v>0</v>
      </c>
      <c r="R10" s="2"/>
    </row>
    <row r="11" spans="1:26" s="1" customFormat="1" ht="15" x14ac:dyDescent="0.25">
      <c r="A11" s="23" t="s">
        <v>20</v>
      </c>
      <c r="B11" s="3"/>
      <c r="C11" s="3">
        <v>50</v>
      </c>
      <c r="D11" s="4"/>
      <c r="E11" s="3"/>
      <c r="F11" s="3"/>
      <c r="H11" s="23" t="s">
        <v>20</v>
      </c>
      <c r="I11" s="3"/>
      <c r="J11" s="3">
        <v>50</v>
      </c>
      <c r="K11" s="4"/>
      <c r="L11" s="3"/>
      <c r="M11" s="3"/>
      <c r="O11" s="23" t="s">
        <v>20</v>
      </c>
      <c r="P11" s="3"/>
      <c r="Q11" s="3">
        <v>0</v>
      </c>
      <c r="R11" s="4"/>
      <c r="S11" s="3"/>
      <c r="T11" s="3"/>
    </row>
    <row r="12" spans="1:26" s="1" customFormat="1" ht="15" x14ac:dyDescent="0.25">
      <c r="A12" s="17"/>
      <c r="C12" s="1">
        <f>SUM(C4:C11)</f>
        <v>1300</v>
      </c>
      <c r="D12" s="1">
        <f>SUM(D4:D11)</f>
        <v>1300</v>
      </c>
      <c r="H12" s="7"/>
      <c r="I12" s="7"/>
      <c r="J12" s="1">
        <f>SUM(J4:J11)</f>
        <v>1400</v>
      </c>
      <c r="K12" s="1">
        <f>SUM(K4:K11)</f>
        <v>1400</v>
      </c>
      <c r="O12" s="7"/>
      <c r="P12" s="7"/>
      <c r="Q12" s="1">
        <f>SUM(Q4:Q11)</f>
        <v>0</v>
      </c>
      <c r="R12" s="1">
        <f>SUM(R4:R5)</f>
        <v>0</v>
      </c>
    </row>
    <row r="13" spans="1:26" s="1" customFormat="1" ht="15" x14ac:dyDescent="0.25">
      <c r="A13" s="5" t="s">
        <v>17</v>
      </c>
      <c r="B13" s="3"/>
      <c r="C13" s="3"/>
      <c r="D13" s="3"/>
      <c r="E13" s="3"/>
      <c r="F13" s="3"/>
      <c r="H13" s="5" t="s">
        <v>18</v>
      </c>
      <c r="I13" s="3"/>
      <c r="J13" s="3"/>
      <c r="K13" s="3"/>
      <c r="L13" s="3"/>
      <c r="M13" s="3"/>
      <c r="P13" s="5" t="s">
        <v>53</v>
      </c>
      <c r="Q13" s="3"/>
      <c r="R13" s="3"/>
      <c r="S13" s="3"/>
      <c r="T13" s="3"/>
      <c r="U13" s="3"/>
    </row>
    <row r="14" spans="1:26" s="1" customFormat="1" ht="15" x14ac:dyDescent="0.25">
      <c r="A14" s="135" t="s">
        <v>52</v>
      </c>
      <c r="C14" s="1">
        <v>0</v>
      </c>
      <c r="D14" s="2">
        <v>50</v>
      </c>
      <c r="F14" s="21" t="s">
        <v>10</v>
      </c>
      <c r="H14" s="135" t="s">
        <v>52</v>
      </c>
      <c r="J14" s="1">
        <v>250</v>
      </c>
      <c r="K14" s="2">
        <v>50</v>
      </c>
      <c r="M14" s="21" t="s">
        <v>10</v>
      </c>
      <c r="P14" s="30" t="s">
        <v>40</v>
      </c>
      <c r="R14" s="1">
        <f>C14+J14</f>
        <v>250</v>
      </c>
      <c r="S14" s="2">
        <f>D14+K14</f>
        <v>100</v>
      </c>
      <c r="U14" s="21" t="s">
        <v>10</v>
      </c>
    </row>
    <row r="15" spans="1:26" s="1" customFormat="1" ht="15.75" thickBot="1" x14ac:dyDescent="0.3">
      <c r="A15" s="135" t="s">
        <v>3</v>
      </c>
      <c r="C15" s="1">
        <v>250</v>
      </c>
      <c r="D15" s="12">
        <v>0</v>
      </c>
      <c r="E15" s="13"/>
      <c r="F15" s="14" t="s">
        <v>3</v>
      </c>
      <c r="H15" s="135" t="s">
        <v>3</v>
      </c>
      <c r="J15" s="1">
        <v>0</v>
      </c>
      <c r="K15" s="12">
        <v>0</v>
      </c>
      <c r="L15" s="13"/>
      <c r="M15" s="14" t="s">
        <v>3</v>
      </c>
      <c r="P15" s="135" t="s">
        <v>3</v>
      </c>
      <c r="R15" s="1">
        <f t="shared" ref="R15:S20" si="0">C15+J15</f>
        <v>250</v>
      </c>
      <c r="S15" s="2">
        <f t="shared" si="0"/>
        <v>0</v>
      </c>
      <c r="T15" s="13"/>
      <c r="U15" s="14" t="s">
        <v>3</v>
      </c>
    </row>
    <row r="16" spans="1:26" s="1" customFormat="1" ht="15.75" thickTop="1" x14ac:dyDescent="0.25">
      <c r="A16" s="1" t="s">
        <v>7</v>
      </c>
      <c r="C16" s="1">
        <v>50</v>
      </c>
      <c r="D16" s="2">
        <v>50</v>
      </c>
      <c r="F16" s="10" t="s">
        <v>21</v>
      </c>
      <c r="H16" s="1" t="s">
        <v>7</v>
      </c>
      <c r="J16" s="1">
        <v>50</v>
      </c>
      <c r="K16" s="2">
        <v>250</v>
      </c>
      <c r="L16" s="7"/>
      <c r="M16" s="10" t="s">
        <v>22</v>
      </c>
      <c r="P16" s="1" t="s">
        <v>7</v>
      </c>
      <c r="R16" s="1">
        <f t="shared" si="0"/>
        <v>100</v>
      </c>
      <c r="S16" s="2">
        <f>D16+K16+D17+K17</f>
        <v>500</v>
      </c>
      <c r="T16" s="7"/>
      <c r="U16" s="135" t="s">
        <v>45</v>
      </c>
    </row>
    <row r="17" spans="1:24" s="1" customFormat="1" ht="15" x14ac:dyDescent="0.25">
      <c r="A17" s="1" t="s">
        <v>1</v>
      </c>
      <c r="C17" s="1">
        <v>0</v>
      </c>
      <c r="D17" s="2">
        <v>200</v>
      </c>
      <c r="F17" s="26" t="s">
        <v>35</v>
      </c>
      <c r="H17" s="1" t="s">
        <v>1</v>
      </c>
      <c r="J17" s="1">
        <v>0</v>
      </c>
      <c r="K17" s="2">
        <v>0</v>
      </c>
      <c r="L17" s="7"/>
      <c r="M17" s="26" t="s">
        <v>35</v>
      </c>
      <c r="P17" s="1" t="s">
        <v>1</v>
      </c>
      <c r="R17" s="1">
        <f t="shared" si="0"/>
        <v>0</v>
      </c>
      <c r="S17" s="2">
        <f>D18+K18</f>
        <v>0</v>
      </c>
      <c r="T17" s="7"/>
      <c r="U17" s="136" t="s">
        <v>6</v>
      </c>
    </row>
    <row r="18" spans="1:24" s="1" customFormat="1" ht="15" x14ac:dyDescent="0.25">
      <c r="A18" s="7" t="s">
        <v>0</v>
      </c>
      <c r="B18" s="7"/>
      <c r="C18" s="7">
        <v>0</v>
      </c>
      <c r="D18" s="2">
        <v>0</v>
      </c>
      <c r="F18" s="136" t="s">
        <v>6</v>
      </c>
      <c r="H18" s="7" t="s">
        <v>0</v>
      </c>
      <c r="I18" s="7"/>
      <c r="J18" s="7">
        <v>0</v>
      </c>
      <c r="K18" s="2">
        <v>0</v>
      </c>
      <c r="L18" s="7"/>
      <c r="M18" s="21" t="s">
        <v>6</v>
      </c>
      <c r="P18" s="7" t="s">
        <v>0</v>
      </c>
      <c r="Q18" s="7"/>
      <c r="R18" s="1">
        <f t="shared" si="0"/>
        <v>0</v>
      </c>
      <c r="S18" s="2"/>
    </row>
    <row r="19" spans="1:24" s="1" customFormat="1" ht="15" x14ac:dyDescent="0.25">
      <c r="A19" s="25" t="s">
        <v>34</v>
      </c>
      <c r="B19" s="3"/>
      <c r="C19" s="3">
        <v>0</v>
      </c>
      <c r="D19" s="4"/>
      <c r="E19" s="3"/>
      <c r="F19" s="23"/>
      <c r="H19" s="25" t="s">
        <v>34</v>
      </c>
      <c r="I19" s="3"/>
      <c r="J19" s="3">
        <v>0</v>
      </c>
      <c r="K19" s="4"/>
      <c r="L19" s="3"/>
      <c r="M19" s="3"/>
      <c r="O19" s="7"/>
      <c r="P19" s="25" t="s">
        <v>34</v>
      </c>
      <c r="Q19" s="3"/>
      <c r="R19" s="3">
        <f t="shared" si="0"/>
        <v>0</v>
      </c>
      <c r="S19" s="4"/>
      <c r="T19" s="3"/>
      <c r="U19" s="23"/>
    </row>
    <row r="20" spans="1:24" s="1" customFormat="1" ht="15" x14ac:dyDescent="0.25">
      <c r="C20" s="7">
        <f>SUM(C14:C19)</f>
        <v>300</v>
      </c>
      <c r="D20" s="1">
        <f>SUM(D14:D19)</f>
        <v>300</v>
      </c>
      <c r="J20" s="7">
        <f>SUM(J14:J19)</f>
        <v>300</v>
      </c>
      <c r="K20" s="1">
        <f>SUM(K14:K19)</f>
        <v>300</v>
      </c>
      <c r="R20" s="7">
        <f>SUM(R14:R19)</f>
        <v>600</v>
      </c>
      <c r="S20" s="2">
        <f t="shared" si="0"/>
        <v>600</v>
      </c>
    </row>
    <row r="21" spans="1:24" s="1" customFormat="1" ht="15" x14ac:dyDescent="0.25">
      <c r="A21" s="16" t="s">
        <v>27</v>
      </c>
      <c r="B21" s="1">
        <f>( C16+C17+C18)/(D16+D17)</f>
        <v>0.2</v>
      </c>
      <c r="H21" s="19" t="s">
        <v>29</v>
      </c>
      <c r="I21" s="1">
        <f>(J16+J17+J18)/(K16+K17)</f>
        <v>0.2</v>
      </c>
      <c r="O21" s="7"/>
      <c r="P21" s="135" t="s">
        <v>56</v>
      </c>
      <c r="Q21" s="1" t="e">
        <f>R16/(S16+#REF!)</f>
        <v>#REF!</v>
      </c>
    </row>
    <row r="22" spans="1:24" s="1" customFormat="1" ht="15" x14ac:dyDescent="0.25">
      <c r="P22" s="135" t="s">
        <v>57</v>
      </c>
      <c r="Q22" s="1">
        <f>S14/S20</f>
        <v>0.16666666666666666</v>
      </c>
      <c r="T22" s="10"/>
    </row>
    <row r="23" spans="1:24" s="1" customFormat="1" ht="15" x14ac:dyDescent="0.25">
      <c r="G23" s="5" t="s">
        <v>5</v>
      </c>
      <c r="H23" s="3"/>
      <c r="I23" s="3"/>
      <c r="J23" s="3"/>
      <c r="K23" s="3"/>
      <c r="L23" s="3"/>
      <c r="M23" s="3"/>
      <c r="T23" s="11"/>
    </row>
    <row r="24" spans="1:24" s="1" customFormat="1" ht="15" x14ac:dyDescent="0.25">
      <c r="B24" s="9" t="s">
        <v>8</v>
      </c>
      <c r="G24" s="1" t="s">
        <v>0</v>
      </c>
      <c r="I24" s="1">
        <v>200</v>
      </c>
      <c r="J24" s="6">
        <v>100</v>
      </c>
      <c r="K24" s="22" t="s">
        <v>11</v>
      </c>
    </row>
    <row r="25" spans="1:24" s="1" customFormat="1" ht="15" x14ac:dyDescent="0.25">
      <c r="B25" s="27" t="s">
        <v>37</v>
      </c>
      <c r="C25" s="18">
        <f>C9+J9+C18+J18+W7+J24+J25+J26+J27</f>
        <v>200</v>
      </c>
      <c r="G25" s="1" t="s">
        <v>4</v>
      </c>
      <c r="I25" s="1">
        <v>0</v>
      </c>
      <c r="J25" s="2">
        <v>50</v>
      </c>
      <c r="K25" s="16" t="s">
        <v>24</v>
      </c>
    </row>
    <row r="26" spans="1:24" s="1" customFormat="1" ht="15" x14ac:dyDescent="0.25">
      <c r="B26" s="28" t="s">
        <v>38</v>
      </c>
      <c r="C26" s="8">
        <f>C25+S16-R16</f>
        <v>600</v>
      </c>
      <c r="G26" s="19" t="s">
        <v>30</v>
      </c>
      <c r="I26" s="1">
        <v>0</v>
      </c>
      <c r="J26" s="2">
        <v>50</v>
      </c>
      <c r="K26" s="16" t="s">
        <v>25</v>
      </c>
    </row>
    <row r="27" spans="1:24" s="1" customFormat="1" ht="15" x14ac:dyDescent="0.25">
      <c r="G27" s="19" t="s">
        <v>9</v>
      </c>
      <c r="I27" s="1">
        <v>0</v>
      </c>
      <c r="J27" s="2">
        <v>0</v>
      </c>
      <c r="K27" s="16" t="s">
        <v>26</v>
      </c>
    </row>
    <row r="28" spans="1:24" s="1" customFormat="1" ht="15" x14ac:dyDescent="0.25">
      <c r="A28" s="7"/>
      <c r="B28" s="51"/>
      <c r="C28" s="7"/>
      <c r="D28" s="7"/>
      <c r="E28" s="7"/>
      <c r="F28" s="7"/>
      <c r="G28" s="1" t="s">
        <v>2</v>
      </c>
      <c r="I28" s="1">
        <v>0</v>
      </c>
      <c r="J28" s="2">
        <v>0</v>
      </c>
      <c r="K28" s="29" t="s">
        <v>39</v>
      </c>
    </row>
    <row r="29" spans="1:24" s="1" customFormat="1" ht="15" x14ac:dyDescent="0.25">
      <c r="A29" s="7"/>
      <c r="B29" s="7"/>
      <c r="C29" s="21"/>
      <c r="D29" s="21"/>
      <c r="E29" s="21"/>
      <c r="F29" s="7"/>
      <c r="G29" s="24" t="s">
        <v>31</v>
      </c>
      <c r="H29" s="3"/>
      <c r="I29" s="3">
        <v>0</v>
      </c>
      <c r="J29" s="4"/>
      <c r="K29" s="3"/>
      <c r="L29" s="3"/>
      <c r="M29" s="3"/>
    </row>
    <row r="30" spans="1:24" s="1" customFormat="1" ht="15" x14ac:dyDescent="0.25">
      <c r="A30" s="7"/>
      <c r="B30" s="21"/>
      <c r="C30" s="7"/>
      <c r="D30" s="7"/>
      <c r="E30" s="7"/>
      <c r="F30" s="7"/>
      <c r="I30" s="1">
        <f>SUM(I24:I29)</f>
        <v>200</v>
      </c>
      <c r="J30" s="1">
        <f>SUM(J24:J28)</f>
        <v>200</v>
      </c>
    </row>
    <row r="31" spans="1:24" s="1" customFormat="1" ht="15" x14ac:dyDescent="0.25">
      <c r="A31" s="7"/>
      <c r="B31" s="21"/>
      <c r="C31" s="7"/>
      <c r="D31" s="7"/>
      <c r="E31" s="7"/>
      <c r="F31" s="7"/>
    </row>
    <row r="32" spans="1:24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zoomScale="75" zoomScaleNormal="75" workbookViewId="0">
      <selection activeCell="A2" sqref="A2"/>
    </sheetView>
  </sheetViews>
  <sheetFormatPr defaultRowHeight="12.75" x14ac:dyDescent="0.2"/>
  <cols>
    <col min="1" max="16384" width="9.140625" style="15"/>
  </cols>
  <sheetData>
    <row r="1" spans="1:27" ht="18.75" x14ac:dyDescent="0.3">
      <c r="A1" s="20" t="s">
        <v>135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2"/>
      <c r="Z1" s="52"/>
    </row>
    <row r="2" spans="1:27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5" x14ac:dyDescent="0.25">
      <c r="A3" s="5" t="s">
        <v>16</v>
      </c>
      <c r="B3" s="3"/>
      <c r="C3" s="3"/>
      <c r="D3" s="3"/>
      <c r="E3" s="3"/>
      <c r="F3" s="3"/>
      <c r="G3" s="7"/>
      <c r="H3" s="5" t="s">
        <v>15</v>
      </c>
      <c r="I3" s="3"/>
      <c r="J3" s="3"/>
      <c r="K3" s="3"/>
      <c r="L3" s="3"/>
      <c r="M3" s="3"/>
      <c r="N3" s="1"/>
      <c r="O3" s="5" t="s">
        <v>54</v>
      </c>
      <c r="P3" s="3"/>
      <c r="Q3" s="3"/>
      <c r="R3" s="3"/>
      <c r="S3" s="3"/>
      <c r="T3" s="3"/>
      <c r="U3" s="1"/>
      <c r="V3" s="5" t="s">
        <v>14</v>
      </c>
      <c r="W3" s="3"/>
      <c r="X3" s="3"/>
      <c r="Y3" s="3"/>
      <c r="Z3" s="1"/>
      <c r="AA3" s="1"/>
    </row>
    <row r="4" spans="1:27" ht="15" x14ac:dyDescent="0.25">
      <c r="A4" s="10" t="s">
        <v>19</v>
      </c>
      <c r="B4" s="1"/>
      <c r="C4" s="1">
        <v>100</v>
      </c>
      <c r="D4" s="2">
        <v>1200</v>
      </c>
      <c r="E4" s="1"/>
      <c r="F4" s="1" t="s">
        <v>10</v>
      </c>
      <c r="G4" s="7"/>
      <c r="H4" s="10" t="s">
        <v>19</v>
      </c>
      <c r="I4" s="1"/>
      <c r="J4" s="1">
        <v>100</v>
      </c>
      <c r="K4" s="2">
        <v>1200</v>
      </c>
      <c r="L4" s="1"/>
      <c r="M4" s="1" t="s">
        <v>10</v>
      </c>
      <c r="N4" s="1"/>
      <c r="O4" s="10" t="s">
        <v>19</v>
      </c>
      <c r="P4" s="1"/>
      <c r="Q4" s="1">
        <v>0</v>
      </c>
      <c r="R4" s="2">
        <v>0</v>
      </c>
      <c r="S4" s="1"/>
      <c r="T4" s="1" t="s">
        <v>10</v>
      </c>
      <c r="U4" s="1"/>
      <c r="V4" s="10" t="s">
        <v>23</v>
      </c>
      <c r="W4" s="1">
        <v>0</v>
      </c>
      <c r="X4" s="2">
        <v>0</v>
      </c>
      <c r="Y4" s="1" t="s">
        <v>10</v>
      </c>
      <c r="Z4" s="1"/>
      <c r="AA4" s="1"/>
    </row>
    <row r="5" spans="1:27" ht="15" x14ac:dyDescent="0.25">
      <c r="A5" s="22" t="s">
        <v>33</v>
      </c>
      <c r="B5" s="1"/>
      <c r="C5" s="1">
        <v>1100</v>
      </c>
      <c r="D5" s="2">
        <v>100</v>
      </c>
      <c r="E5" s="1"/>
      <c r="F5" s="1" t="s">
        <v>13</v>
      </c>
      <c r="G5" s="7"/>
      <c r="H5" s="22" t="s">
        <v>33</v>
      </c>
      <c r="I5" s="1"/>
      <c r="J5" s="1">
        <v>900</v>
      </c>
      <c r="K5" s="2">
        <v>200</v>
      </c>
      <c r="L5" s="1"/>
      <c r="M5" s="1" t="s">
        <v>13</v>
      </c>
      <c r="N5" s="1"/>
      <c r="O5" s="22" t="s">
        <v>33</v>
      </c>
      <c r="P5" s="1"/>
      <c r="Q5" s="1">
        <v>0</v>
      </c>
      <c r="R5" s="2">
        <v>0</v>
      </c>
      <c r="S5" s="1"/>
      <c r="T5" s="1" t="s">
        <v>13</v>
      </c>
      <c r="U5" s="1"/>
      <c r="V5" s="17" t="s">
        <v>28</v>
      </c>
      <c r="W5" s="1">
        <v>200</v>
      </c>
      <c r="X5" s="2">
        <v>250</v>
      </c>
      <c r="Y5" s="1" t="s">
        <v>13</v>
      </c>
      <c r="Z5" s="1"/>
      <c r="AA5" s="1"/>
    </row>
    <row r="6" spans="1:27" ht="15" x14ac:dyDescent="0.25">
      <c r="A6" s="22" t="s">
        <v>30</v>
      </c>
      <c r="B6" s="1"/>
      <c r="C6" s="1">
        <v>0</v>
      </c>
      <c r="D6" s="2"/>
      <c r="E6" s="1"/>
      <c r="F6" s="1"/>
      <c r="G6" s="7"/>
      <c r="H6" s="22" t="s">
        <v>30</v>
      </c>
      <c r="I6" s="1"/>
      <c r="J6" s="1">
        <v>50</v>
      </c>
      <c r="K6" s="2"/>
      <c r="L6" s="1"/>
      <c r="M6" s="1"/>
      <c r="N6" s="1"/>
      <c r="O6" s="22" t="s">
        <v>30</v>
      </c>
      <c r="P6" s="1"/>
      <c r="Q6" s="1">
        <v>0</v>
      </c>
      <c r="R6" s="2"/>
      <c r="S6" s="1"/>
      <c r="T6" s="1"/>
      <c r="U6" s="1"/>
      <c r="V6" s="26" t="s">
        <v>36</v>
      </c>
      <c r="W6" s="1">
        <v>0</v>
      </c>
      <c r="X6" s="2"/>
      <c r="Y6" s="1"/>
      <c r="Z6" s="1"/>
      <c r="AA6" s="1"/>
    </row>
    <row r="7" spans="1:27" ht="15" x14ac:dyDescent="0.25">
      <c r="A7" s="1" t="s">
        <v>12</v>
      </c>
      <c r="B7" s="1"/>
      <c r="C7" s="1">
        <v>50</v>
      </c>
      <c r="D7" s="2"/>
      <c r="E7" s="1"/>
      <c r="F7" s="1"/>
      <c r="G7" s="1"/>
      <c r="H7" s="1" t="s">
        <v>12</v>
      </c>
      <c r="I7" s="1"/>
      <c r="J7" s="1">
        <v>50</v>
      </c>
      <c r="K7" s="2"/>
      <c r="L7" s="1"/>
      <c r="M7" s="1"/>
      <c r="N7" s="1"/>
      <c r="O7" s="1" t="s">
        <v>12</v>
      </c>
      <c r="P7" s="1"/>
      <c r="Q7" s="1">
        <v>0</v>
      </c>
      <c r="R7" s="2"/>
      <c r="S7" s="1"/>
      <c r="T7" s="1"/>
      <c r="U7" s="1"/>
      <c r="V7" s="10" t="s">
        <v>0</v>
      </c>
      <c r="W7" s="1">
        <v>0</v>
      </c>
      <c r="X7" s="2"/>
      <c r="Y7" s="1"/>
      <c r="Z7" s="1"/>
      <c r="AA7" s="1"/>
    </row>
    <row r="8" spans="1:27" ht="15" x14ac:dyDescent="0.25">
      <c r="A8" s="1" t="s">
        <v>11</v>
      </c>
      <c r="B8" s="1"/>
      <c r="C8" s="1">
        <v>0</v>
      </c>
      <c r="D8" s="2"/>
      <c r="E8" s="1"/>
      <c r="F8" s="1"/>
      <c r="G8" s="7"/>
      <c r="H8" s="1" t="s">
        <v>11</v>
      </c>
      <c r="I8" s="1"/>
      <c r="J8" s="1">
        <v>250</v>
      </c>
      <c r="K8" s="2"/>
      <c r="L8" s="1"/>
      <c r="M8" s="1"/>
      <c r="N8" s="1"/>
      <c r="O8" s="1" t="s">
        <v>11</v>
      </c>
      <c r="P8" s="1"/>
      <c r="Q8" s="1">
        <v>0</v>
      </c>
      <c r="R8" s="2"/>
      <c r="S8" s="1"/>
      <c r="T8" s="1"/>
      <c r="U8" s="1"/>
      <c r="V8" s="24" t="s">
        <v>11</v>
      </c>
      <c r="W8" s="3">
        <v>50</v>
      </c>
      <c r="X8" s="4"/>
      <c r="Y8" s="3"/>
      <c r="Z8" s="1"/>
      <c r="AA8" s="1"/>
    </row>
    <row r="9" spans="1:27" ht="15" x14ac:dyDescent="0.25">
      <c r="A9" s="1" t="s">
        <v>0</v>
      </c>
      <c r="B9" s="1"/>
      <c r="C9" s="1">
        <v>0</v>
      </c>
      <c r="D9" s="2"/>
      <c r="E9" s="1"/>
      <c r="F9" s="1"/>
      <c r="G9" s="7"/>
      <c r="H9" s="1" t="s">
        <v>0</v>
      </c>
      <c r="I9" s="1"/>
      <c r="J9" s="1">
        <v>0</v>
      </c>
      <c r="K9" s="2"/>
      <c r="L9" s="1"/>
      <c r="M9" s="1"/>
      <c r="N9" s="1"/>
      <c r="O9" s="1" t="s">
        <v>0</v>
      </c>
      <c r="P9" s="1"/>
      <c r="Q9" s="1">
        <v>0</v>
      </c>
      <c r="R9" s="2"/>
      <c r="S9" s="1"/>
      <c r="T9" s="1"/>
      <c r="U9" s="1"/>
      <c r="V9" s="1"/>
      <c r="W9" s="7">
        <f>SUM(W4:W8)</f>
        <v>250</v>
      </c>
      <c r="X9" s="7">
        <f>SUM(X4:X5)</f>
        <v>250</v>
      </c>
      <c r="Y9" s="1"/>
      <c r="Z9" s="1"/>
      <c r="AA9" s="1"/>
    </row>
    <row r="10" spans="1:27" ht="15" x14ac:dyDescent="0.25">
      <c r="A10" s="1" t="s">
        <v>3</v>
      </c>
      <c r="B10" s="1"/>
      <c r="C10" s="1">
        <v>0</v>
      </c>
      <c r="D10" s="2"/>
      <c r="E10" s="1"/>
      <c r="F10" s="1"/>
      <c r="G10" s="1"/>
      <c r="H10" s="1" t="s">
        <v>3</v>
      </c>
      <c r="I10" s="1"/>
      <c r="J10" s="1">
        <v>0</v>
      </c>
      <c r="K10" s="2"/>
      <c r="L10" s="1"/>
      <c r="M10" s="1"/>
      <c r="N10" s="1"/>
      <c r="O10" s="1" t="s">
        <v>3</v>
      </c>
      <c r="P10" s="1"/>
      <c r="Q10" s="1">
        <v>0</v>
      </c>
      <c r="R10" s="2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23" t="s">
        <v>20</v>
      </c>
      <c r="B11" s="3"/>
      <c r="C11" s="3">
        <v>50</v>
      </c>
      <c r="D11" s="4"/>
      <c r="E11" s="3"/>
      <c r="F11" s="3"/>
      <c r="G11" s="1"/>
      <c r="H11" s="23" t="s">
        <v>20</v>
      </c>
      <c r="I11" s="3"/>
      <c r="J11" s="3">
        <v>50</v>
      </c>
      <c r="K11" s="4"/>
      <c r="L11" s="3"/>
      <c r="M11" s="3"/>
      <c r="N11" s="1"/>
      <c r="O11" s="23" t="s">
        <v>20</v>
      </c>
      <c r="P11" s="3"/>
      <c r="Q11" s="3">
        <v>0</v>
      </c>
      <c r="R11" s="4"/>
      <c r="S11" s="3"/>
      <c r="T11" s="3"/>
      <c r="U11" s="1"/>
      <c r="V11" s="1"/>
      <c r="W11" s="1"/>
      <c r="X11" s="1"/>
      <c r="Y11" s="1"/>
      <c r="Z11" s="1"/>
      <c r="AA11" s="1"/>
    </row>
    <row r="12" spans="1:27" ht="15" x14ac:dyDescent="0.25">
      <c r="A12" s="17"/>
      <c r="B12" s="1"/>
      <c r="C12" s="1">
        <f>SUM(C4:C11)</f>
        <v>1300</v>
      </c>
      <c r="D12" s="1">
        <f>SUM(D4:D11)</f>
        <v>1300</v>
      </c>
      <c r="E12" s="1"/>
      <c r="F12" s="1"/>
      <c r="G12" s="1"/>
      <c r="H12" s="7"/>
      <c r="I12" s="7"/>
      <c r="J12" s="1">
        <f>SUM(J4:J11)</f>
        <v>1400</v>
      </c>
      <c r="K12" s="1">
        <f>SUM(K4:K11)</f>
        <v>1400</v>
      </c>
      <c r="L12" s="1"/>
      <c r="M12" s="1"/>
      <c r="N12" s="1"/>
      <c r="O12" s="7"/>
      <c r="P12" s="7"/>
      <c r="Q12" s="1">
        <f>SUM(Q4:Q11)</f>
        <v>0</v>
      </c>
      <c r="R12" s="1">
        <f>SUM(R4:R5)</f>
        <v>0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5" t="s">
        <v>17</v>
      </c>
      <c r="B13" s="3"/>
      <c r="C13" s="3"/>
      <c r="D13" s="3"/>
      <c r="E13" s="3"/>
      <c r="F13" s="3"/>
      <c r="G13" s="1"/>
      <c r="H13" s="5" t="s">
        <v>18</v>
      </c>
      <c r="I13" s="3"/>
      <c r="J13" s="3"/>
      <c r="K13" s="3"/>
      <c r="L13" s="3"/>
      <c r="M13" s="3"/>
      <c r="N13" s="1"/>
      <c r="O13" s="1"/>
      <c r="P13" s="5" t="s">
        <v>53</v>
      </c>
      <c r="Q13" s="3"/>
      <c r="R13" s="3"/>
      <c r="S13" s="3"/>
      <c r="T13" s="3"/>
      <c r="U13" s="3"/>
      <c r="V13" s="1"/>
      <c r="W13" s="1"/>
      <c r="X13" s="1"/>
      <c r="Y13" s="1"/>
      <c r="Z13" s="1"/>
      <c r="AA13" s="1"/>
    </row>
    <row r="14" spans="1:27" ht="15" x14ac:dyDescent="0.25">
      <c r="A14" s="135" t="s">
        <v>52</v>
      </c>
      <c r="B14" s="1"/>
      <c r="C14" s="1">
        <v>0</v>
      </c>
      <c r="D14" s="2">
        <v>50</v>
      </c>
      <c r="E14" s="1"/>
      <c r="F14" s="21" t="s">
        <v>10</v>
      </c>
      <c r="G14" s="1"/>
      <c r="H14" s="135" t="s">
        <v>52</v>
      </c>
      <c r="I14" s="1"/>
      <c r="J14" s="1">
        <v>250</v>
      </c>
      <c r="K14" s="2">
        <v>50</v>
      </c>
      <c r="L14" s="1"/>
      <c r="M14" s="21" t="s">
        <v>10</v>
      </c>
      <c r="N14" s="1"/>
      <c r="O14" s="1"/>
      <c r="P14" s="30" t="s">
        <v>40</v>
      </c>
      <c r="Q14" s="1"/>
      <c r="R14" s="1">
        <f>C14+J14</f>
        <v>250</v>
      </c>
      <c r="S14" s="2">
        <f>D14+K14</f>
        <v>100</v>
      </c>
      <c r="T14" s="1"/>
      <c r="U14" s="21" t="s">
        <v>10</v>
      </c>
      <c r="V14" s="1"/>
      <c r="W14" s="1"/>
      <c r="X14" s="1"/>
      <c r="Y14" s="1"/>
      <c r="Z14" s="1"/>
      <c r="AA14" s="1"/>
    </row>
    <row r="15" spans="1:27" ht="15.75" thickBot="1" x14ac:dyDescent="0.3">
      <c r="A15" s="135" t="s">
        <v>3</v>
      </c>
      <c r="B15" s="1"/>
      <c r="C15" s="1">
        <v>250</v>
      </c>
      <c r="D15" s="12">
        <v>0</v>
      </c>
      <c r="E15" s="13"/>
      <c r="F15" s="14" t="s">
        <v>3</v>
      </c>
      <c r="G15" s="1"/>
      <c r="H15" s="135" t="s">
        <v>3</v>
      </c>
      <c r="I15" s="1"/>
      <c r="J15" s="1">
        <v>0</v>
      </c>
      <c r="K15" s="12">
        <v>0</v>
      </c>
      <c r="L15" s="13"/>
      <c r="M15" s="14" t="s">
        <v>3</v>
      </c>
      <c r="N15" s="1"/>
      <c r="O15" s="1"/>
      <c r="P15" s="135" t="s">
        <v>3</v>
      </c>
      <c r="Q15" s="1"/>
      <c r="R15" s="1">
        <f t="shared" ref="R15:S20" si="0">C15+J15</f>
        <v>250</v>
      </c>
      <c r="S15" s="2">
        <f t="shared" si="0"/>
        <v>0</v>
      </c>
      <c r="T15" s="13"/>
      <c r="U15" s="14" t="s">
        <v>3</v>
      </c>
      <c r="V15" s="1"/>
      <c r="W15" s="1"/>
      <c r="X15" s="1"/>
      <c r="Y15" s="1"/>
      <c r="Z15" s="1"/>
      <c r="AA15" s="1"/>
    </row>
    <row r="16" spans="1:27" ht="15.75" thickTop="1" x14ac:dyDescent="0.25">
      <c r="A16" s="1" t="s">
        <v>7</v>
      </c>
      <c r="B16" s="1"/>
      <c r="C16" s="1">
        <v>50</v>
      </c>
      <c r="D16" s="2">
        <v>50</v>
      </c>
      <c r="E16" s="1"/>
      <c r="F16" s="10" t="s">
        <v>21</v>
      </c>
      <c r="G16" s="1"/>
      <c r="H16" s="1" t="s">
        <v>7</v>
      </c>
      <c r="I16" s="1"/>
      <c r="J16" s="1">
        <v>50</v>
      </c>
      <c r="K16" s="2">
        <v>250</v>
      </c>
      <c r="L16" s="7"/>
      <c r="M16" s="10" t="s">
        <v>22</v>
      </c>
      <c r="N16" s="1"/>
      <c r="O16" s="1"/>
      <c r="P16" s="1" t="s">
        <v>7</v>
      </c>
      <c r="Q16" s="1"/>
      <c r="R16" s="1">
        <f t="shared" si="0"/>
        <v>100</v>
      </c>
      <c r="S16" s="2">
        <f>D16+K16+D17+K17</f>
        <v>500</v>
      </c>
      <c r="T16" s="7"/>
      <c r="U16" s="135" t="s">
        <v>45</v>
      </c>
      <c r="V16" s="1"/>
      <c r="W16" s="1"/>
      <c r="X16" s="1"/>
      <c r="Y16" s="1"/>
      <c r="Z16" s="1"/>
      <c r="AA16" s="1"/>
    </row>
    <row r="17" spans="1:27" ht="15" x14ac:dyDescent="0.25">
      <c r="A17" s="1" t="s">
        <v>1</v>
      </c>
      <c r="B17" s="1"/>
      <c r="C17" s="1">
        <v>0</v>
      </c>
      <c r="D17" s="2">
        <v>200</v>
      </c>
      <c r="E17" s="1"/>
      <c r="F17" s="26" t="s">
        <v>35</v>
      </c>
      <c r="G17" s="1"/>
      <c r="H17" s="1" t="s">
        <v>1</v>
      </c>
      <c r="I17" s="1"/>
      <c r="J17" s="1">
        <v>0</v>
      </c>
      <c r="K17" s="2">
        <v>0</v>
      </c>
      <c r="L17" s="7"/>
      <c r="M17" s="26" t="s">
        <v>35</v>
      </c>
      <c r="N17" s="1"/>
      <c r="O17" s="1"/>
      <c r="P17" s="1" t="s">
        <v>1</v>
      </c>
      <c r="Q17" s="1"/>
      <c r="R17" s="1">
        <f t="shared" si="0"/>
        <v>0</v>
      </c>
      <c r="S17" s="2">
        <f>D18+K18</f>
        <v>0</v>
      </c>
      <c r="T17" s="7"/>
      <c r="U17" s="136" t="s">
        <v>6</v>
      </c>
      <c r="V17" s="1"/>
      <c r="W17" s="1"/>
      <c r="X17" s="1"/>
      <c r="Y17" s="1"/>
      <c r="Z17" s="1"/>
      <c r="AA17" s="1"/>
    </row>
    <row r="18" spans="1:27" ht="15" x14ac:dyDescent="0.25">
      <c r="A18" s="7" t="s">
        <v>0</v>
      </c>
      <c r="B18" s="7"/>
      <c r="C18" s="7">
        <v>0</v>
      </c>
      <c r="D18" s="2">
        <v>0</v>
      </c>
      <c r="E18" s="1"/>
      <c r="F18" s="136" t="s">
        <v>6</v>
      </c>
      <c r="G18" s="1"/>
      <c r="H18" s="7" t="s">
        <v>0</v>
      </c>
      <c r="I18" s="7"/>
      <c r="J18" s="7">
        <v>0</v>
      </c>
      <c r="K18" s="2">
        <v>0</v>
      </c>
      <c r="L18" s="7"/>
      <c r="M18" s="21" t="s">
        <v>6</v>
      </c>
      <c r="N18" s="1"/>
      <c r="O18" s="1"/>
      <c r="P18" s="7" t="s">
        <v>0</v>
      </c>
      <c r="Q18" s="7"/>
      <c r="R18" s="1">
        <f t="shared" si="0"/>
        <v>0</v>
      </c>
      <c r="S18" s="2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25" t="s">
        <v>34</v>
      </c>
      <c r="B19" s="3"/>
      <c r="C19" s="3">
        <v>0</v>
      </c>
      <c r="D19" s="4"/>
      <c r="E19" s="3"/>
      <c r="F19" s="23"/>
      <c r="G19" s="1"/>
      <c r="H19" s="25" t="s">
        <v>34</v>
      </c>
      <c r="I19" s="3"/>
      <c r="J19" s="3">
        <v>0</v>
      </c>
      <c r="K19" s="4"/>
      <c r="L19" s="3"/>
      <c r="M19" s="3"/>
      <c r="N19" s="1"/>
      <c r="O19" s="7"/>
      <c r="P19" s="25" t="s">
        <v>34</v>
      </c>
      <c r="Q19" s="3"/>
      <c r="R19" s="3">
        <f t="shared" si="0"/>
        <v>0</v>
      </c>
      <c r="S19" s="4"/>
      <c r="T19" s="3"/>
      <c r="U19" s="23"/>
      <c r="V19" s="1"/>
      <c r="W19" s="1"/>
      <c r="X19" s="1"/>
      <c r="Y19" s="1"/>
      <c r="Z19" s="1"/>
      <c r="AA19" s="1"/>
    </row>
    <row r="20" spans="1:27" ht="15" x14ac:dyDescent="0.25">
      <c r="A20" s="1"/>
      <c r="B20" s="1"/>
      <c r="C20" s="7">
        <f>SUM(C14:C19)</f>
        <v>300</v>
      </c>
      <c r="D20" s="1">
        <f>SUM(D14:D19)</f>
        <v>300</v>
      </c>
      <c r="E20" s="1"/>
      <c r="F20" s="1"/>
      <c r="G20" s="1"/>
      <c r="H20" s="1"/>
      <c r="I20" s="1"/>
      <c r="J20" s="7">
        <f>SUM(J14:J19)</f>
        <v>300</v>
      </c>
      <c r="K20" s="1">
        <f>SUM(K14:K19)</f>
        <v>300</v>
      </c>
      <c r="L20" s="1"/>
      <c r="M20" s="1"/>
      <c r="N20" s="1"/>
      <c r="O20" s="1"/>
      <c r="P20" s="1"/>
      <c r="Q20" s="1"/>
      <c r="R20" s="7">
        <f>SUM(R14:R19)</f>
        <v>600</v>
      </c>
      <c r="S20" s="2">
        <f t="shared" si="0"/>
        <v>600</v>
      </c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16" t="s">
        <v>27</v>
      </c>
      <c r="B21" s="1">
        <f>( C16+C17+C18)/(D16+D17)</f>
        <v>0.2</v>
      </c>
      <c r="C21" s="1"/>
      <c r="D21" s="1"/>
      <c r="E21" s="1"/>
      <c r="F21" s="1"/>
      <c r="G21" s="1"/>
      <c r="H21" s="19" t="s">
        <v>29</v>
      </c>
      <c r="I21" s="1">
        <f>(J16+J17+J18)/(K16+K17)</f>
        <v>0.2</v>
      </c>
      <c r="J21" s="1"/>
      <c r="K21" s="1"/>
      <c r="L21" s="1"/>
      <c r="M21" s="1"/>
      <c r="N21" s="1"/>
      <c r="O21" s="7"/>
      <c r="P21" s="135" t="s">
        <v>56</v>
      </c>
      <c r="Q21" s="1" t="e">
        <f>R16/(S16+#REF!)</f>
        <v>#REF!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35" t="s">
        <v>57</v>
      </c>
      <c r="Q22" s="1">
        <f>S14/S20</f>
        <v>0.16666666666666666</v>
      </c>
      <c r="R22" s="1"/>
      <c r="S22" s="1"/>
      <c r="T22" s="10"/>
      <c r="U22" s="1"/>
      <c r="V22" s="1"/>
      <c r="W22" s="1"/>
      <c r="X22" s="1"/>
      <c r="Y22" s="1"/>
      <c r="Z22" s="1"/>
      <c r="AA22" s="1"/>
    </row>
    <row r="23" spans="1:27" ht="15" x14ac:dyDescent="0.25">
      <c r="A23" s="1"/>
      <c r="B23" s="1"/>
      <c r="C23" s="1"/>
      <c r="D23" s="1"/>
      <c r="E23" s="1"/>
      <c r="F23" s="1"/>
      <c r="G23" s="5" t="s">
        <v>5</v>
      </c>
      <c r="H23" s="3"/>
      <c r="I23" s="3"/>
      <c r="J23" s="3"/>
      <c r="K23" s="3"/>
      <c r="L23" s="3"/>
      <c r="M23" s="3"/>
      <c r="N23" s="1"/>
      <c r="O23" s="1"/>
      <c r="P23" s="1"/>
      <c r="Q23" s="1"/>
      <c r="R23" s="1"/>
      <c r="S23" s="1"/>
      <c r="T23" s="11"/>
      <c r="U23" s="1"/>
      <c r="V23" s="1"/>
      <c r="W23" s="1"/>
      <c r="X23" s="1"/>
      <c r="Y23" s="1"/>
      <c r="Z23" s="1"/>
      <c r="AA23" s="1"/>
    </row>
    <row r="24" spans="1:27" ht="15" x14ac:dyDescent="0.25">
      <c r="A24" s="1"/>
      <c r="B24" s="9" t="s">
        <v>8</v>
      </c>
      <c r="C24" s="1"/>
      <c r="D24" s="1"/>
      <c r="E24" s="1"/>
      <c r="F24" s="1"/>
      <c r="G24" s="1" t="s">
        <v>0</v>
      </c>
      <c r="H24" s="1"/>
      <c r="I24" s="1">
        <v>200</v>
      </c>
      <c r="J24" s="6">
        <v>100</v>
      </c>
      <c r="K24" s="22" t="s">
        <v>11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1"/>
      <c r="B25" s="27" t="s">
        <v>37</v>
      </c>
      <c r="C25" s="18">
        <f>C9+J9+C18+J18+W7+J24+J25+J26+J27</f>
        <v>200</v>
      </c>
      <c r="D25" s="1"/>
      <c r="E25" s="1"/>
      <c r="F25" s="1"/>
      <c r="G25" s="1" t="s">
        <v>4</v>
      </c>
      <c r="H25" s="1"/>
      <c r="I25" s="1">
        <v>0</v>
      </c>
      <c r="J25" s="2">
        <v>50</v>
      </c>
      <c r="K25" s="16" t="s">
        <v>24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1"/>
      <c r="B26" s="28" t="s">
        <v>38</v>
      </c>
      <c r="C26" s="8">
        <f>C25+S16-R16</f>
        <v>600</v>
      </c>
      <c r="D26" s="1"/>
      <c r="E26" s="1"/>
      <c r="F26" s="1"/>
      <c r="G26" s="19" t="s">
        <v>30</v>
      </c>
      <c r="H26" s="1"/>
      <c r="I26" s="1">
        <v>0</v>
      </c>
      <c r="J26" s="2">
        <v>50</v>
      </c>
      <c r="K26" s="16" t="s">
        <v>25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1"/>
      <c r="B27" s="1"/>
      <c r="C27" s="1"/>
      <c r="D27" s="1"/>
      <c r="E27" s="1"/>
      <c r="F27" s="1"/>
      <c r="G27" s="19" t="s">
        <v>9</v>
      </c>
      <c r="H27" s="1"/>
      <c r="I27" s="1">
        <v>0</v>
      </c>
      <c r="J27" s="2">
        <v>0</v>
      </c>
      <c r="K27" s="16" t="s">
        <v>26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7"/>
      <c r="B28" s="51"/>
      <c r="C28" s="7"/>
      <c r="D28" s="7"/>
      <c r="E28" s="7"/>
      <c r="F28" s="7"/>
      <c r="G28" s="1" t="s">
        <v>2</v>
      </c>
      <c r="H28" s="1"/>
      <c r="I28" s="1">
        <v>0</v>
      </c>
      <c r="J28" s="2">
        <v>0</v>
      </c>
      <c r="K28" s="29" t="s">
        <v>39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7"/>
      <c r="B29" s="7"/>
      <c r="C29" s="21"/>
      <c r="D29" s="21"/>
      <c r="E29" s="21"/>
      <c r="F29" s="7"/>
      <c r="G29" s="24" t="s">
        <v>31</v>
      </c>
      <c r="H29" s="3"/>
      <c r="I29" s="3">
        <v>0</v>
      </c>
      <c r="J29" s="4"/>
      <c r="K29" s="3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7"/>
      <c r="B30" s="21"/>
      <c r="C30" s="7"/>
      <c r="D30" s="7"/>
      <c r="E30" s="7"/>
      <c r="F30" s="7"/>
      <c r="G30" s="1"/>
      <c r="H30" s="1"/>
      <c r="I30" s="1">
        <f>SUM(I24:I29)</f>
        <v>200</v>
      </c>
      <c r="J30" s="1">
        <f>SUM(J24:J28)</f>
        <v>200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zoomScale="75" zoomScaleNormal="75" workbookViewId="0">
      <selection activeCell="D18" sqref="D18"/>
    </sheetView>
  </sheetViews>
  <sheetFormatPr defaultColWidth="17.140625" defaultRowHeight="12.75" x14ac:dyDescent="0.2"/>
  <cols>
    <col min="1" max="1" width="9.28515625" style="56" customWidth="1"/>
    <col min="2" max="2" width="15.7109375" style="56" customWidth="1"/>
    <col min="3" max="3" width="32.140625" style="56" customWidth="1"/>
    <col min="4" max="4" width="10.5703125" style="56" customWidth="1"/>
    <col min="5" max="5" width="7.85546875" style="56" customWidth="1"/>
    <col min="6" max="6" width="29.7109375" style="56" customWidth="1"/>
    <col min="7" max="7" width="19.140625" style="56" customWidth="1"/>
    <col min="8" max="8" width="21.28515625" style="56" customWidth="1"/>
    <col min="9" max="9" width="8.5703125" style="56" customWidth="1"/>
    <col min="10" max="10" width="8.7109375" style="56" customWidth="1"/>
    <col min="11" max="11" width="7.140625" style="56" customWidth="1"/>
    <col min="12" max="12" width="86.140625" style="56" customWidth="1"/>
    <col min="13" max="17" width="7.85546875" style="56" customWidth="1"/>
    <col min="18" max="16384" width="17.140625" style="56"/>
  </cols>
  <sheetData>
    <row r="1" spans="1:22" x14ac:dyDescent="0.2">
      <c r="A1" s="54"/>
      <c r="B1" s="55"/>
      <c r="C1" s="55"/>
      <c r="D1" s="55"/>
      <c r="E1" s="55"/>
      <c r="F1" s="55"/>
      <c r="G1" s="55"/>
      <c r="H1" s="55"/>
      <c r="I1" s="55"/>
      <c r="J1" s="55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13.5" customHeight="1" x14ac:dyDescent="0.25">
      <c r="A2" s="57"/>
      <c r="B2" s="192" t="s">
        <v>58</v>
      </c>
      <c r="C2" s="193"/>
      <c r="D2" s="193"/>
      <c r="E2" s="193"/>
      <c r="F2" s="193"/>
      <c r="G2" s="193"/>
      <c r="H2" s="193"/>
      <c r="I2" s="58"/>
      <c r="J2" s="59"/>
      <c r="K2" s="60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1:22" x14ac:dyDescent="0.2">
      <c r="A3" s="54"/>
      <c r="B3" s="61"/>
      <c r="C3" s="61"/>
      <c r="D3" s="61"/>
      <c r="E3" s="61"/>
      <c r="F3" s="61"/>
      <c r="G3" s="61"/>
      <c r="H3" s="61"/>
      <c r="I3" s="61"/>
      <c r="J3" s="61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spans="1:22" x14ac:dyDescent="0.2">
      <c r="A4" s="54"/>
      <c r="B4" s="62" t="s">
        <v>59</v>
      </c>
      <c r="C4" s="62" t="s">
        <v>60</v>
      </c>
      <c r="D4" s="62" t="s">
        <v>61</v>
      </c>
      <c r="E4" s="63"/>
      <c r="F4" s="64" t="s">
        <v>108</v>
      </c>
      <c r="G4" s="64" t="s">
        <v>62</v>
      </c>
      <c r="H4" s="64" t="s">
        <v>63</v>
      </c>
      <c r="I4" s="65" t="s">
        <v>64</v>
      </c>
      <c r="J4" s="65" t="s">
        <v>65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spans="1:22" x14ac:dyDescent="0.2">
      <c r="A5" s="54"/>
      <c r="B5" s="63" t="s">
        <v>66</v>
      </c>
      <c r="C5" s="63" t="s">
        <v>67</v>
      </c>
      <c r="D5" s="63"/>
      <c r="E5" s="63"/>
      <c r="F5" s="66" t="s">
        <v>68</v>
      </c>
      <c r="G5" s="67">
        <f>(H5/C41)-1</f>
        <v>5.0000000000000044E-2</v>
      </c>
      <c r="H5" s="68">
        <f>(I5*F52)+(J5*F53)</f>
        <v>105</v>
      </c>
      <c r="I5" s="68">
        <f>C41*(1+C52)</f>
        <v>105</v>
      </c>
      <c r="J5" s="68">
        <f>C41*(1+C53)</f>
        <v>105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spans="1:22" x14ac:dyDescent="0.2">
      <c r="A6" s="54"/>
      <c r="B6" s="63"/>
      <c r="C6" s="63" t="s">
        <v>69</v>
      </c>
      <c r="D6" s="62">
        <v>0.1</v>
      </c>
      <c r="E6" s="63"/>
      <c r="F6" s="63" t="s">
        <v>70</v>
      </c>
      <c r="G6" s="69">
        <f>(H6/C47)-1</f>
        <v>5.0000000000000044E-2</v>
      </c>
      <c r="H6" s="70">
        <f>(I6*F52)+(F53*J6)</f>
        <v>105</v>
      </c>
      <c r="I6" s="70">
        <f>C47*(1+C57)</f>
        <v>106.06060606060606</v>
      </c>
      <c r="J6" s="70">
        <f>C47*(1+C58)</f>
        <v>0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2" x14ac:dyDescent="0.2">
      <c r="A7" s="54"/>
      <c r="B7" s="63"/>
      <c r="C7" s="63" t="s">
        <v>71</v>
      </c>
      <c r="D7" s="62">
        <v>0.99</v>
      </c>
      <c r="E7" s="63"/>
      <c r="F7" s="63" t="s">
        <v>72</v>
      </c>
      <c r="G7" s="69"/>
      <c r="H7" s="70">
        <f>(I7*F52)+(J7*F53)</f>
        <v>105</v>
      </c>
      <c r="I7" s="70">
        <f>((C23/C26)*I5)+((C24/C26)*I6)</f>
        <v>105</v>
      </c>
      <c r="J7" s="70">
        <f>((C23/C26)*J5)+((C24/C26)*J6)</f>
        <v>105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  <row r="8" spans="1:22" x14ac:dyDescent="0.2">
      <c r="A8" s="54"/>
      <c r="B8" s="63" t="s">
        <v>73</v>
      </c>
      <c r="C8" s="63" t="s">
        <v>74</v>
      </c>
      <c r="D8" s="63"/>
      <c r="E8" s="62"/>
      <c r="F8" s="63" t="s">
        <v>75</v>
      </c>
      <c r="G8" s="69"/>
      <c r="H8" s="70">
        <f>(I8*F52)+(J8*F53)</f>
        <v>105</v>
      </c>
      <c r="I8" s="70">
        <f>((C31/C34)*I5)+((C32/C34)*I6)</f>
        <v>106.06060606060606</v>
      </c>
      <c r="J8" s="70">
        <f>((C31/C34)*J5)+((C32/C34)*J6)</f>
        <v>0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spans="1:22" x14ac:dyDescent="0.2">
      <c r="A9" s="54"/>
      <c r="B9" s="63"/>
      <c r="C9" s="63" t="s">
        <v>114</v>
      </c>
      <c r="D9" s="63">
        <v>0.05</v>
      </c>
      <c r="E9" s="63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spans="1:22" x14ac:dyDescent="0.2">
      <c r="A10" s="54"/>
      <c r="B10" s="63"/>
      <c r="C10" s="63" t="s">
        <v>115</v>
      </c>
      <c r="D10" s="63">
        <v>6.0600000000000001E-2</v>
      </c>
      <c r="E10" s="6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spans="1:22" x14ac:dyDescent="0.2">
      <c r="A11" s="54"/>
      <c r="B11" s="63"/>
      <c r="C11" s="63" t="s">
        <v>112</v>
      </c>
      <c r="D11" s="63">
        <v>0.05</v>
      </c>
      <c r="E11" s="63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spans="1:22" x14ac:dyDescent="0.2">
      <c r="A12" s="54"/>
      <c r="B12" s="63"/>
      <c r="C12" s="63" t="s">
        <v>113</v>
      </c>
      <c r="D12" s="63">
        <v>0.05</v>
      </c>
      <c r="E12" s="6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spans="1:22" ht="25.5" x14ac:dyDescent="0.2">
      <c r="A13" s="54"/>
      <c r="B13" s="63"/>
      <c r="E13" s="63"/>
      <c r="F13" s="71" t="s">
        <v>76</v>
      </c>
      <c r="G13" s="71"/>
      <c r="H13" s="71"/>
      <c r="I13" s="71"/>
      <c r="J13" s="71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spans="1:22" x14ac:dyDescent="0.2">
      <c r="A14" s="54"/>
      <c r="B14" s="63" t="s">
        <v>77</v>
      </c>
      <c r="C14" s="63" t="s">
        <v>78</v>
      </c>
      <c r="D14" s="63"/>
      <c r="E14" s="63"/>
      <c r="F14" s="72" t="s">
        <v>79</v>
      </c>
      <c r="G14" s="132">
        <f>(H14/D24)-1</f>
        <v>4.9999999999999822E-2</v>
      </c>
      <c r="H14" s="73">
        <f>(I14*F52)+(J14*F53)</f>
        <v>94.499999999999986</v>
      </c>
      <c r="I14" s="73">
        <f>IF((I7&gt;(D24*(1+D9))),(D24*(1+D9)),I7)</f>
        <v>94.5</v>
      </c>
      <c r="J14" s="73">
        <f>IF((J7&gt;(D24*(1+D9))),(D24*(1+D9)),J7)</f>
        <v>94.5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spans="1:22" x14ac:dyDescent="0.2">
      <c r="A15" s="54"/>
      <c r="B15" s="63"/>
      <c r="C15" s="63" t="s">
        <v>80</v>
      </c>
      <c r="D15" s="69">
        <v>1</v>
      </c>
      <c r="E15" s="63"/>
      <c r="F15" s="74" t="s">
        <v>81</v>
      </c>
      <c r="G15" s="133">
        <f>(H15/D32)-1</f>
        <v>4.9993999999999872E-2</v>
      </c>
      <c r="H15" s="75">
        <f>(I15*F52)+(J15*F53)</f>
        <v>1.0499939999999999</v>
      </c>
      <c r="I15" s="164">
        <f>IF((I8&gt;(D32*(1+D10))),(D32*(1+D10)),I8)</f>
        <v>1.0606</v>
      </c>
      <c r="J15" s="75">
        <f>IF((J8&gt;(D32*(1+D10))),(D32*(1+D10)),J8)</f>
        <v>0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spans="1:22" x14ac:dyDescent="0.2">
      <c r="A16" s="54"/>
      <c r="B16" s="63"/>
      <c r="C16" s="63" t="s">
        <v>82</v>
      </c>
      <c r="D16" s="69">
        <v>1</v>
      </c>
      <c r="E16" s="63"/>
      <c r="F16" s="74" t="s">
        <v>83</v>
      </c>
      <c r="G16" s="133">
        <f>(H16/D23)-1</f>
        <v>5.0000000000000044E-2</v>
      </c>
      <c r="H16" s="75">
        <f>(I16*F52)+(J16*F53)</f>
        <v>10.5</v>
      </c>
      <c r="I16" s="75">
        <f>I7-I14</f>
        <v>10.5</v>
      </c>
      <c r="J16" s="75">
        <f>J7-J14</f>
        <v>10.5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spans="1:22" x14ac:dyDescent="0.2">
      <c r="A17" s="54"/>
      <c r="B17" s="63"/>
      <c r="C17" s="62" t="s">
        <v>84</v>
      </c>
      <c r="D17" s="62">
        <v>0.1</v>
      </c>
      <c r="E17" s="63"/>
      <c r="F17" s="74" t="s">
        <v>85</v>
      </c>
      <c r="G17" s="133">
        <f>(H17/D31)-1</f>
        <v>5.0000060606060659E-2</v>
      </c>
      <c r="H17" s="75">
        <f>(I17*F52)+(J17*F53)</f>
        <v>103.950006</v>
      </c>
      <c r="I17" s="75">
        <f>I8-I15</f>
        <v>105.00000606060607</v>
      </c>
      <c r="J17" s="75">
        <f>J8-J15</f>
        <v>0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spans="1:22" x14ac:dyDescent="0.2">
      <c r="A18" s="54"/>
      <c r="C18" s="130" t="s">
        <v>107</v>
      </c>
      <c r="D18" s="56">
        <v>0.05</v>
      </c>
      <c r="F18" s="74"/>
      <c r="G18" s="74"/>
      <c r="H18" s="75"/>
      <c r="I18" s="75"/>
      <c r="J18" s="75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spans="1:22" x14ac:dyDescent="0.2">
      <c r="A19" s="54"/>
      <c r="B19" s="63" t="s">
        <v>86</v>
      </c>
      <c r="C19" s="63" t="s">
        <v>87</v>
      </c>
      <c r="D19" s="63">
        <v>100</v>
      </c>
      <c r="E19" s="63"/>
      <c r="F19" s="74"/>
      <c r="G19" s="74"/>
      <c r="H19" s="75"/>
      <c r="I19" s="75"/>
      <c r="J19" s="75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spans="1:22" x14ac:dyDescent="0.2">
      <c r="A20" s="74"/>
      <c r="B20" s="63" t="s">
        <v>88</v>
      </c>
      <c r="C20" s="63" t="s">
        <v>89</v>
      </c>
      <c r="D20" s="63">
        <v>100</v>
      </c>
      <c r="E20" s="6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2" x14ac:dyDescent="0.2">
      <c r="A21" s="74"/>
      <c r="B21" s="76"/>
      <c r="C21" s="77" t="s">
        <v>69</v>
      </c>
      <c r="D21" s="76"/>
      <c r="E21" s="7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spans="1:22" x14ac:dyDescent="0.2">
      <c r="A22" s="74"/>
      <c r="B22" s="76"/>
      <c r="C22" s="78" t="s">
        <v>46</v>
      </c>
      <c r="D22" s="78" t="s">
        <v>51</v>
      </c>
      <c r="E22" s="7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spans="1:22" ht="25.5" x14ac:dyDescent="0.2">
      <c r="A23" s="54"/>
      <c r="B23" s="76" t="s">
        <v>91</v>
      </c>
      <c r="C23" s="82">
        <v>100</v>
      </c>
      <c r="D23" s="82">
        <f>D26*D6</f>
        <v>10</v>
      </c>
      <c r="E23" s="76" t="s">
        <v>10</v>
      </c>
      <c r="F23" s="79" t="s">
        <v>90</v>
      </c>
      <c r="G23" s="79"/>
      <c r="H23" s="80"/>
      <c r="I23" s="81"/>
      <c r="J23" s="81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spans="1:22" x14ac:dyDescent="0.2">
      <c r="A24" s="54"/>
      <c r="B24" s="76" t="s">
        <v>93</v>
      </c>
      <c r="C24" s="76">
        <v>0</v>
      </c>
      <c r="D24" s="76">
        <f>D19-D23</f>
        <v>90</v>
      </c>
      <c r="E24" s="76" t="s">
        <v>94</v>
      </c>
      <c r="F24" s="85" t="s">
        <v>79</v>
      </c>
      <c r="G24" s="134">
        <f>(H24/D24)-1</f>
        <v>4.9999999999999822E-2</v>
      </c>
      <c r="H24" s="86">
        <f>(I24*F52)+(J24*F53)</f>
        <v>94.499999999999986</v>
      </c>
      <c r="I24" s="86">
        <f>IF((I26=0),(D24*(1+D11)),(I7+I26))</f>
        <v>94.5</v>
      </c>
      <c r="J24" s="86">
        <f>IF((J26=0),(D24*(1+D11)),(J7+J26))</f>
        <v>94.5</v>
      </c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2" x14ac:dyDescent="0.2">
      <c r="A25" s="54"/>
      <c r="B25" s="76"/>
      <c r="C25" s="78">
        <v>0</v>
      </c>
      <c r="D25" s="78">
        <v>0</v>
      </c>
      <c r="E25" s="76" t="s">
        <v>45</v>
      </c>
      <c r="F25" s="161" t="s">
        <v>81</v>
      </c>
      <c r="G25" s="163">
        <f>(H25/D32)-1</f>
        <v>5.0000000000000044E-2</v>
      </c>
      <c r="H25" s="162">
        <f>(F52*I25)+(F53*J25)</f>
        <v>1.05</v>
      </c>
      <c r="I25" s="165">
        <f>IF((I27=0),(D32*(1+D12)),(J8+I27))</f>
        <v>1.05</v>
      </c>
      <c r="J25" s="162">
        <f>IF((J27=0),(D32*(1+D12)),(J8+J27))</f>
        <v>1.05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spans="1:22" x14ac:dyDescent="0.2">
      <c r="A26" s="54"/>
      <c r="B26" s="76"/>
      <c r="C26" s="82">
        <f>SUM(C23:C24)</f>
        <v>100</v>
      </c>
      <c r="D26" s="82">
        <f>D19</f>
        <v>100</v>
      </c>
      <c r="E26" s="76"/>
      <c r="F26" s="161" t="s">
        <v>92</v>
      </c>
      <c r="G26" s="161"/>
      <c r="H26" s="162">
        <f>(I26*F52)+(J26*F53)</f>
        <v>0</v>
      </c>
      <c r="I26" s="162">
        <f>IF((I7&gt;(D24*(1+D11))),0,(D15*((D24*(1+D11))-I7)))</f>
        <v>0</v>
      </c>
      <c r="J26" s="162">
        <f>IF((J7&gt;(D24*(1+D11))),0,(D15*((D24*(1+D11))-J7)))</f>
        <v>0</v>
      </c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2" x14ac:dyDescent="0.2">
      <c r="A27" s="54"/>
      <c r="B27" s="76"/>
      <c r="C27" s="76"/>
      <c r="D27" s="76"/>
      <c r="E27" s="76"/>
      <c r="F27" s="85" t="s">
        <v>95</v>
      </c>
      <c r="G27" s="85"/>
      <c r="H27" s="86">
        <f>(I27*F52)+(J27*F53)</f>
        <v>1.0500000000000001E-2</v>
      </c>
      <c r="I27" s="86">
        <f>IF((J7&gt;(D24*(1+D12))),0,(D15*((D24*(1+D12))-J7)))</f>
        <v>0</v>
      </c>
      <c r="J27" s="86">
        <f>IF((J8&gt;(D32*(1+D12))),0,((D16*(D32*(1+D12)))-J8))</f>
        <v>1.05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22" x14ac:dyDescent="0.2">
      <c r="A28" s="54"/>
      <c r="B28" s="76"/>
      <c r="C28" s="76"/>
      <c r="D28" s="76"/>
      <c r="E28" s="76"/>
      <c r="F28" s="85" t="str">
        <f>F16</f>
        <v>Equity holders bank 1</v>
      </c>
      <c r="G28" s="134">
        <f>(H28/D23)-1</f>
        <v>5.0000000000000044E-2</v>
      </c>
      <c r="H28" s="86">
        <f>(F52*I28)+(F53*J28)</f>
        <v>10.5</v>
      </c>
      <c r="I28" s="86">
        <f>(I7-I24)+I26</f>
        <v>10.5</v>
      </c>
      <c r="J28" s="86">
        <f>(J7-J24)+J26</f>
        <v>10.5</v>
      </c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1:22" x14ac:dyDescent="0.2">
      <c r="A29" s="54"/>
      <c r="B29" s="76"/>
      <c r="C29" s="77" t="s">
        <v>71</v>
      </c>
      <c r="D29" s="76"/>
      <c r="E29" s="76"/>
      <c r="F29" s="85" t="str">
        <f>F17</f>
        <v>Equity holders bank 2</v>
      </c>
      <c r="G29" s="134">
        <f>(H29/D31)-1</f>
        <v>5.010606060606082E-2</v>
      </c>
      <c r="H29" s="86">
        <f>(F52*I29)+(F53*J29)</f>
        <v>103.96050000000001</v>
      </c>
      <c r="I29" s="85">
        <f>(I8-I25)+I27</f>
        <v>105.01060606060607</v>
      </c>
      <c r="J29" s="85">
        <f>(J8-J25)+J27</f>
        <v>0</v>
      </c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spans="1:22" x14ac:dyDescent="0.2">
      <c r="A30" s="54"/>
      <c r="B30" s="76"/>
      <c r="C30" s="78" t="s">
        <v>46</v>
      </c>
      <c r="D30" s="78" t="s">
        <v>51</v>
      </c>
      <c r="E30" s="76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spans="1:22" x14ac:dyDescent="0.2">
      <c r="A31" s="54"/>
      <c r="B31" s="76" t="s">
        <v>91</v>
      </c>
      <c r="C31" s="82">
        <v>0</v>
      </c>
      <c r="D31" s="82">
        <f>D34*D7</f>
        <v>99</v>
      </c>
      <c r="E31" s="76" t="s">
        <v>10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54"/>
      <c r="R31" s="54"/>
      <c r="S31" s="54"/>
      <c r="T31" s="54"/>
      <c r="U31" s="54"/>
      <c r="V31" s="54"/>
    </row>
    <row r="32" spans="1:22" x14ac:dyDescent="0.2">
      <c r="A32" s="54"/>
      <c r="B32" s="76" t="s">
        <v>93</v>
      </c>
      <c r="C32" s="76">
        <v>100</v>
      </c>
      <c r="D32" s="76">
        <f>D34-D31</f>
        <v>1</v>
      </c>
      <c r="E32" s="76" t="s">
        <v>94</v>
      </c>
      <c r="F32" s="88"/>
      <c r="G32" s="89"/>
      <c r="H32" s="89"/>
      <c r="I32" s="89"/>
      <c r="J32" s="89"/>
      <c r="K32" s="87"/>
      <c r="L32" s="87"/>
      <c r="M32" s="87"/>
      <c r="N32" s="87"/>
      <c r="O32" s="87"/>
      <c r="P32" s="87"/>
      <c r="Q32" s="54"/>
      <c r="R32" s="54"/>
      <c r="S32" s="54"/>
      <c r="T32" s="54"/>
      <c r="U32" s="54"/>
      <c r="V32" s="54"/>
    </row>
    <row r="33" spans="1:22" x14ac:dyDescent="0.2">
      <c r="A33" s="54"/>
      <c r="B33" s="76"/>
      <c r="C33" s="78">
        <v>0</v>
      </c>
      <c r="D33" s="78">
        <v>0</v>
      </c>
      <c r="E33" s="76" t="s">
        <v>45</v>
      </c>
      <c r="F33" s="89"/>
      <c r="H33" s="89"/>
      <c r="I33" s="89"/>
      <c r="J33" s="89"/>
      <c r="K33" s="87"/>
      <c r="L33" s="87"/>
      <c r="M33" s="87"/>
      <c r="N33" s="87"/>
      <c r="O33" s="87"/>
      <c r="P33" s="87"/>
      <c r="Q33" s="54"/>
      <c r="R33" s="54"/>
      <c r="S33" s="54"/>
      <c r="T33" s="54"/>
      <c r="U33" s="54"/>
      <c r="V33" s="54"/>
    </row>
    <row r="34" spans="1:22" x14ac:dyDescent="0.2">
      <c r="A34" s="54"/>
      <c r="B34" s="76"/>
      <c r="C34" s="82">
        <f>SUM(C31:C32)</f>
        <v>100</v>
      </c>
      <c r="D34" s="82">
        <f>D20</f>
        <v>100</v>
      </c>
      <c r="E34" s="76"/>
      <c r="F34" s="89"/>
      <c r="G34" s="90"/>
      <c r="H34" s="91"/>
      <c r="I34" s="91"/>
      <c r="J34" s="91"/>
      <c r="K34" s="87"/>
      <c r="L34" s="87"/>
      <c r="M34" s="87"/>
      <c r="N34" s="87"/>
      <c r="O34" s="87"/>
      <c r="P34" s="87"/>
      <c r="Q34" s="54"/>
      <c r="R34" s="54"/>
      <c r="S34" s="54"/>
      <c r="T34" s="54"/>
      <c r="U34" s="54"/>
      <c r="V34" s="54"/>
    </row>
    <row r="35" spans="1:22" x14ac:dyDescent="0.2">
      <c r="A35" s="54"/>
      <c r="B35" s="63"/>
      <c r="C35" s="63"/>
      <c r="D35" s="63"/>
      <c r="E35" s="63"/>
      <c r="F35" s="90"/>
      <c r="G35" s="166" t="s">
        <v>138</v>
      </c>
      <c r="H35" s="91"/>
      <c r="I35" s="91"/>
      <c r="J35" s="91"/>
      <c r="K35" s="87"/>
      <c r="L35" s="87"/>
      <c r="M35" s="87"/>
      <c r="N35" s="87"/>
      <c r="O35" s="87"/>
      <c r="P35" s="87"/>
      <c r="Q35" s="54"/>
      <c r="R35" s="54"/>
      <c r="S35" s="54"/>
      <c r="T35" s="54"/>
      <c r="U35" s="54"/>
      <c r="V35" s="54"/>
    </row>
    <row r="36" spans="1:22" x14ac:dyDescent="0.2">
      <c r="A36" s="54"/>
      <c r="B36" s="63"/>
      <c r="C36" s="63"/>
      <c r="D36" s="63"/>
      <c r="E36" s="63"/>
      <c r="F36" s="89"/>
      <c r="G36" s="90" t="s">
        <v>139</v>
      </c>
      <c r="H36" s="91">
        <v>0.2</v>
      </c>
      <c r="I36" s="91" t="s">
        <v>142</v>
      </c>
      <c r="J36" s="91"/>
      <c r="K36" s="87"/>
      <c r="L36" s="87"/>
      <c r="M36" s="87"/>
      <c r="N36" s="87"/>
      <c r="O36" s="87"/>
      <c r="P36" s="87"/>
      <c r="Q36" s="54"/>
      <c r="R36" s="54"/>
      <c r="S36" s="54"/>
      <c r="T36" s="54"/>
      <c r="U36" s="54"/>
      <c r="V36" s="54"/>
    </row>
    <row r="37" spans="1:22" x14ac:dyDescent="0.2">
      <c r="A37" s="54"/>
      <c r="B37" s="92"/>
      <c r="C37" s="93" t="s">
        <v>68</v>
      </c>
      <c r="D37" s="92"/>
      <c r="E37" s="92"/>
      <c r="F37" s="89"/>
      <c r="G37" s="90" t="s">
        <v>140</v>
      </c>
      <c r="H37" s="91">
        <v>0.1</v>
      </c>
      <c r="I37" s="91" t="s">
        <v>142</v>
      </c>
      <c r="J37" s="91"/>
      <c r="K37" s="87"/>
      <c r="L37" s="87"/>
      <c r="M37" s="87"/>
      <c r="N37" s="87"/>
      <c r="O37" s="87"/>
      <c r="P37" s="87"/>
      <c r="Q37" s="54"/>
      <c r="R37" s="54"/>
      <c r="S37" s="54"/>
      <c r="T37" s="54"/>
      <c r="U37" s="54"/>
      <c r="V37" s="54"/>
    </row>
    <row r="38" spans="1:22" x14ac:dyDescent="0.2">
      <c r="A38" s="54"/>
      <c r="B38" s="92"/>
      <c r="C38" s="94" t="s">
        <v>46</v>
      </c>
      <c r="D38" s="94" t="s">
        <v>96</v>
      </c>
      <c r="E38" s="92"/>
      <c r="F38" s="89"/>
      <c r="G38" s="90" t="s">
        <v>141</v>
      </c>
      <c r="H38" s="91">
        <v>0.01</v>
      </c>
      <c r="I38" s="91" t="s">
        <v>143</v>
      </c>
      <c r="J38" s="91"/>
      <c r="K38" s="87"/>
      <c r="L38" s="87"/>
      <c r="M38" s="87"/>
      <c r="N38" s="87"/>
      <c r="O38" s="87"/>
      <c r="P38" s="87"/>
      <c r="Q38" s="54"/>
      <c r="R38" s="54"/>
      <c r="S38" s="54"/>
      <c r="T38" s="54"/>
      <c r="U38" s="54"/>
      <c r="V38" s="54"/>
    </row>
    <row r="39" spans="1:22" x14ac:dyDescent="0.2">
      <c r="A39" s="54"/>
      <c r="B39" s="92" t="s">
        <v>97</v>
      </c>
      <c r="C39" s="95">
        <f>D39+D40</f>
        <v>100</v>
      </c>
      <c r="D39" s="95">
        <f>C23</f>
        <v>100</v>
      </c>
      <c r="E39" s="92" t="s">
        <v>69</v>
      </c>
      <c r="F39" s="89"/>
      <c r="G39" s="90"/>
      <c r="H39" s="91">
        <v>1</v>
      </c>
      <c r="I39" s="91" t="s">
        <v>143</v>
      </c>
      <c r="J39" s="91"/>
      <c r="K39" s="87"/>
      <c r="L39" s="87"/>
      <c r="M39" s="87"/>
      <c r="N39" s="87"/>
      <c r="O39" s="87"/>
      <c r="P39" s="87"/>
      <c r="Q39" s="54"/>
      <c r="R39" s="54"/>
      <c r="S39" s="54"/>
      <c r="T39" s="54"/>
      <c r="U39" s="54"/>
      <c r="V39" s="54"/>
    </row>
    <row r="40" spans="1:22" x14ac:dyDescent="0.2">
      <c r="A40" s="54"/>
      <c r="B40" s="92"/>
      <c r="C40" s="94"/>
      <c r="D40" s="94">
        <f>C31</f>
        <v>0</v>
      </c>
      <c r="E40" s="92" t="s">
        <v>71</v>
      </c>
      <c r="F40" s="89"/>
      <c r="G40" s="89"/>
      <c r="H40" s="91"/>
      <c r="I40" s="91"/>
      <c r="J40" s="91"/>
      <c r="K40" s="87"/>
      <c r="L40" s="87"/>
      <c r="M40" s="87"/>
      <c r="N40" s="87"/>
      <c r="O40" s="87"/>
      <c r="P40" s="87"/>
      <c r="Q40" s="54"/>
      <c r="R40" s="54"/>
      <c r="S40" s="54"/>
      <c r="T40" s="54"/>
      <c r="U40" s="54"/>
      <c r="V40" s="54"/>
    </row>
    <row r="41" spans="1:22" x14ac:dyDescent="0.2">
      <c r="A41" s="54"/>
      <c r="B41" s="92"/>
      <c r="C41" s="95">
        <f>SUM(C39)</f>
        <v>100</v>
      </c>
      <c r="D41" s="95">
        <f>SUM((D39+D40))</f>
        <v>100</v>
      </c>
      <c r="E41" s="96"/>
      <c r="F41" s="89"/>
      <c r="G41" s="97"/>
      <c r="H41" s="91"/>
      <c r="I41" s="91"/>
      <c r="J41" s="91"/>
      <c r="K41" s="87"/>
      <c r="L41" s="87"/>
      <c r="M41" s="87"/>
      <c r="N41" s="87"/>
      <c r="O41" s="87"/>
      <c r="P41" s="87"/>
      <c r="Q41" s="54"/>
      <c r="R41" s="54"/>
      <c r="S41" s="54"/>
      <c r="T41" s="54"/>
      <c r="U41" s="54"/>
      <c r="V41" s="54"/>
    </row>
    <row r="42" spans="1:22" x14ac:dyDescent="0.2">
      <c r="A42" s="54"/>
      <c r="B42" s="92"/>
      <c r="C42" s="92"/>
      <c r="D42" s="92"/>
      <c r="E42" s="96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54"/>
      <c r="R42" s="54"/>
      <c r="S42" s="54"/>
      <c r="T42" s="54"/>
      <c r="U42" s="54"/>
      <c r="V42" s="54"/>
    </row>
    <row r="43" spans="1:22" x14ac:dyDescent="0.2">
      <c r="A43" s="54"/>
      <c r="B43" s="92"/>
      <c r="C43" s="93" t="s">
        <v>98</v>
      </c>
      <c r="D43" s="92"/>
      <c r="E43" s="96"/>
      <c r="F43" s="87"/>
      <c r="G43" s="98"/>
      <c r="H43" s="98"/>
      <c r="I43" s="98"/>
      <c r="J43" s="98"/>
      <c r="K43" s="87"/>
      <c r="L43" s="87"/>
      <c r="M43" s="87"/>
      <c r="N43" s="87"/>
      <c r="O43" s="87"/>
      <c r="P43" s="87"/>
      <c r="Q43" s="54"/>
      <c r="R43" s="54"/>
      <c r="S43" s="54"/>
      <c r="T43" s="54"/>
      <c r="U43" s="54"/>
      <c r="V43" s="54"/>
    </row>
    <row r="44" spans="1:22" x14ac:dyDescent="0.2">
      <c r="A44" s="54"/>
      <c r="B44" s="92"/>
      <c r="C44" s="94" t="s">
        <v>46</v>
      </c>
      <c r="D44" s="94" t="s">
        <v>99</v>
      </c>
      <c r="E44" s="92"/>
      <c r="F44" s="87"/>
      <c r="G44" s="99"/>
      <c r="H44" s="100"/>
      <c r="I44" s="98"/>
      <c r="J44" s="98"/>
      <c r="K44" s="87"/>
      <c r="L44" s="87"/>
      <c r="M44" s="87"/>
      <c r="N44" s="87"/>
      <c r="O44" s="87"/>
      <c r="P44" s="87"/>
      <c r="Q44" s="54"/>
      <c r="R44" s="54"/>
      <c r="S44" s="54"/>
      <c r="T44" s="54"/>
      <c r="U44" s="54"/>
      <c r="V44" s="54"/>
    </row>
    <row r="45" spans="1:22" x14ac:dyDescent="0.2">
      <c r="A45" s="54"/>
      <c r="B45" s="92" t="s">
        <v>100</v>
      </c>
      <c r="C45" s="95">
        <f>D45+D46</f>
        <v>100</v>
      </c>
      <c r="D45" s="95">
        <f>C24</f>
        <v>0</v>
      </c>
      <c r="E45" s="92" t="s">
        <v>69</v>
      </c>
      <c r="F45" s="87"/>
      <c r="G45" s="99"/>
      <c r="H45" s="100"/>
      <c r="I45" s="98"/>
      <c r="J45" s="98"/>
      <c r="K45" s="87"/>
      <c r="L45" s="87"/>
      <c r="M45" s="87"/>
      <c r="N45" s="87"/>
      <c r="O45" s="87"/>
      <c r="P45" s="87"/>
      <c r="Q45" s="54"/>
      <c r="R45" s="54"/>
      <c r="S45" s="54"/>
      <c r="T45" s="54"/>
      <c r="U45" s="54"/>
      <c r="V45" s="54"/>
    </row>
    <row r="46" spans="1:22" x14ac:dyDescent="0.2">
      <c r="A46" s="54"/>
      <c r="B46" s="92"/>
      <c r="C46" s="94"/>
      <c r="D46" s="94">
        <f>C32</f>
        <v>100</v>
      </c>
      <c r="E46" s="96" t="s">
        <v>71</v>
      </c>
      <c r="F46" s="102"/>
      <c r="G46" s="103"/>
      <c r="H46" s="104"/>
      <c r="I46" s="105"/>
      <c r="J46" s="105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</row>
    <row r="47" spans="1:22" x14ac:dyDescent="0.2">
      <c r="A47" s="54"/>
      <c r="B47" s="92"/>
      <c r="C47" s="95">
        <f>SUM(C45)</f>
        <v>100</v>
      </c>
      <c r="D47" s="95">
        <f>SUM((D45+D46))</f>
        <v>100</v>
      </c>
      <c r="E47" s="101"/>
      <c r="F47" s="102"/>
      <c r="G47" s="105"/>
      <c r="H47" s="104"/>
      <c r="I47" s="105"/>
      <c r="J47" s="105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</row>
    <row r="48" spans="1:22" ht="13.5" thickBot="1" x14ac:dyDescent="0.25">
      <c r="A48" s="54"/>
      <c r="B48" s="112"/>
      <c r="G48" s="105"/>
      <c r="H48" s="104"/>
      <c r="I48" s="105"/>
      <c r="J48" s="105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</row>
    <row r="49" spans="1:22" x14ac:dyDescent="0.2">
      <c r="A49" s="54"/>
      <c r="B49" s="113"/>
      <c r="C49" s="114" t="s">
        <v>101</v>
      </c>
      <c r="D49" s="115"/>
      <c r="E49" s="116"/>
      <c r="F49" s="117"/>
      <c r="G49" s="105"/>
      <c r="H49" s="104"/>
      <c r="I49" s="105"/>
      <c r="J49" s="105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</row>
    <row r="50" spans="1:22" x14ac:dyDescent="0.2">
      <c r="A50" s="54"/>
      <c r="B50" s="113"/>
      <c r="C50" s="118" t="s">
        <v>102</v>
      </c>
      <c r="D50" s="106"/>
      <c r="E50" s="107"/>
      <c r="F50" s="119"/>
      <c r="G50" s="113"/>
      <c r="H50" s="104"/>
      <c r="I50" s="105"/>
      <c r="J50" s="105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</row>
    <row r="51" spans="1:22" x14ac:dyDescent="0.2">
      <c r="A51" s="54"/>
      <c r="B51" s="113"/>
      <c r="C51" s="120" t="s">
        <v>103</v>
      </c>
      <c r="D51" s="106" t="s">
        <v>104</v>
      </c>
      <c r="E51" s="108"/>
      <c r="F51" s="121" t="s">
        <v>106</v>
      </c>
      <c r="G51" s="113"/>
      <c r="H51" s="104"/>
      <c r="I51" s="105"/>
      <c r="J51" s="105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2" x14ac:dyDescent="0.2">
      <c r="A52" s="54"/>
      <c r="B52" s="63"/>
      <c r="C52" s="120">
        <v>0.05</v>
      </c>
      <c r="D52" s="106">
        <v>1</v>
      </c>
      <c r="E52" s="108"/>
      <c r="F52" s="121">
        <v>0.99</v>
      </c>
      <c r="G52" s="113"/>
      <c r="H52" s="104"/>
      <c r="I52" s="105"/>
      <c r="J52" s="105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</row>
    <row r="53" spans="1:22" x14ac:dyDescent="0.2">
      <c r="A53" s="54"/>
      <c r="B53" s="63"/>
      <c r="C53" s="120">
        <v>0.05</v>
      </c>
      <c r="D53" s="113">
        <v>2</v>
      </c>
      <c r="E53" s="113"/>
      <c r="F53" s="121">
        <v>0.01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</row>
    <row r="54" spans="1:22" x14ac:dyDescent="0.2">
      <c r="A54" s="54"/>
      <c r="B54" s="113"/>
      <c r="C54" s="129">
        <f>C52*F52+C53*F53</f>
        <v>0.05</v>
      </c>
      <c r="D54" s="113"/>
      <c r="E54" s="113"/>
      <c r="F54" s="122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</row>
    <row r="55" spans="1:22" x14ac:dyDescent="0.2">
      <c r="A55" s="54"/>
      <c r="B55" s="113"/>
      <c r="C55" s="123" t="s">
        <v>109</v>
      </c>
      <c r="D55" s="106"/>
      <c r="E55" s="108"/>
      <c r="F55" s="122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</row>
    <row r="56" spans="1:22" x14ac:dyDescent="0.2">
      <c r="A56" s="54"/>
      <c r="B56" s="113"/>
      <c r="C56" s="120" t="s">
        <v>105</v>
      </c>
      <c r="D56" s="109"/>
      <c r="E56" s="108"/>
      <c r="F56" s="122"/>
      <c r="G56" s="113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</row>
    <row r="57" spans="1:22" x14ac:dyDescent="0.2">
      <c r="A57" s="54"/>
      <c r="B57" s="113"/>
      <c r="C57" s="131">
        <v>6.0606060606060615E-2</v>
      </c>
      <c r="D57" s="110">
        <v>1</v>
      </c>
      <c r="E57" s="108"/>
      <c r="F57" s="121" t="s">
        <v>106</v>
      </c>
      <c r="G57" s="113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</row>
    <row r="58" spans="1:22" x14ac:dyDescent="0.2">
      <c r="A58" s="54"/>
      <c r="B58" s="63"/>
      <c r="C58" s="124">
        <v>-1</v>
      </c>
      <c r="D58" s="111">
        <v>2</v>
      </c>
      <c r="E58" s="108"/>
      <c r="F58" s="121">
        <v>0.99</v>
      </c>
      <c r="G58" s="113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</row>
    <row r="59" spans="1:22" ht="13.5" thickBot="1" x14ac:dyDescent="0.25">
      <c r="A59" s="54"/>
      <c r="B59" s="63"/>
      <c r="C59" s="128">
        <f>C57*F58+C58*F59</f>
        <v>0.05</v>
      </c>
      <c r="D59" s="125"/>
      <c r="E59" s="126"/>
      <c r="F59" s="127">
        <v>0.01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</row>
    <row r="60" spans="1:22" x14ac:dyDescent="0.2">
      <c r="A60" s="54"/>
      <c r="B60" s="63"/>
      <c r="E60" s="63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1:22" x14ac:dyDescent="0.2">
      <c r="A61" s="54"/>
      <c r="B61" s="63"/>
      <c r="E61" s="63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</row>
    <row r="62" spans="1:22" x14ac:dyDescent="0.2">
      <c r="A62" s="54"/>
      <c r="B62" s="63"/>
      <c r="C62" s="63"/>
      <c r="D62" s="63"/>
      <c r="E62" s="63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</row>
    <row r="63" spans="1:22" x14ac:dyDescent="0.2">
      <c r="A63" s="54"/>
      <c r="B63" s="63"/>
      <c r="C63" s="63"/>
      <c r="D63" s="63"/>
      <c r="E63" s="63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</row>
    <row r="64" spans="1:22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</row>
    <row r="65" spans="1:22" x14ac:dyDescent="0.2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</row>
    <row r="66" spans="1:22" ht="13.5" customHeight="1" x14ac:dyDescent="0.25">
      <c r="A66" s="57"/>
      <c r="B66" s="192" t="s">
        <v>58</v>
      </c>
      <c r="C66" s="193"/>
      <c r="D66" s="193"/>
      <c r="E66" s="193"/>
      <c r="F66" s="193"/>
      <c r="G66" s="193"/>
      <c r="H66" s="193"/>
      <c r="I66" s="58"/>
      <c r="J66" s="59"/>
      <c r="K66" s="60"/>
    </row>
    <row r="67" spans="1:22" x14ac:dyDescent="0.2">
      <c r="A67" s="54"/>
      <c r="B67" s="61"/>
      <c r="C67" s="61"/>
      <c r="D67" s="61"/>
      <c r="E67" s="61"/>
      <c r="F67" s="61"/>
      <c r="G67" s="61"/>
      <c r="H67" s="61"/>
      <c r="I67" s="61"/>
      <c r="J67" s="61"/>
      <c r="K67" s="54"/>
    </row>
    <row r="68" spans="1:22" x14ac:dyDescent="0.2">
      <c r="A68" s="54"/>
      <c r="B68" s="62" t="s">
        <v>59</v>
      </c>
      <c r="C68" s="62" t="s">
        <v>60</v>
      </c>
      <c r="D68" s="62" t="s">
        <v>61</v>
      </c>
      <c r="E68" s="63"/>
      <c r="F68" s="64" t="s">
        <v>108</v>
      </c>
      <c r="G68" s="64" t="s">
        <v>62</v>
      </c>
      <c r="H68" s="64" t="s">
        <v>63</v>
      </c>
      <c r="I68" s="65" t="s">
        <v>64</v>
      </c>
      <c r="J68" s="65" t="s">
        <v>65</v>
      </c>
      <c r="K68" s="54"/>
    </row>
    <row r="69" spans="1:22" x14ac:dyDescent="0.2">
      <c r="A69" s="54"/>
      <c r="B69" s="63" t="s">
        <v>66</v>
      </c>
      <c r="C69" s="63" t="s">
        <v>67</v>
      </c>
      <c r="D69" s="63"/>
      <c r="E69" s="63"/>
      <c r="F69" s="66" t="s">
        <v>68</v>
      </c>
      <c r="G69" s="67">
        <f>(H69/C105)-1</f>
        <v>5.0000000000000044E-2</v>
      </c>
      <c r="H69" s="68">
        <f>(I69*F116)+(J69*F117)</f>
        <v>105</v>
      </c>
      <c r="I69" s="68">
        <f>C105*(1+C116)</f>
        <v>105</v>
      </c>
      <c r="J69" s="68">
        <f>C105*(1+C117)</f>
        <v>105</v>
      </c>
      <c r="K69" s="54"/>
    </row>
    <row r="70" spans="1:22" x14ac:dyDescent="0.2">
      <c r="A70" s="54"/>
      <c r="B70" s="63"/>
      <c r="C70" s="63" t="s">
        <v>69</v>
      </c>
      <c r="D70" s="62">
        <v>0.2</v>
      </c>
      <c r="E70" s="63"/>
      <c r="F70" s="63" t="s">
        <v>70</v>
      </c>
      <c r="G70" s="69">
        <f>(H70/C111)-1</f>
        <v>5.0000000000000044E-2</v>
      </c>
      <c r="H70" s="70">
        <f>(I70*F116)+(F117*J70)</f>
        <v>105</v>
      </c>
      <c r="I70" s="70">
        <f>C111*(1+C121)</f>
        <v>106.06060606060606</v>
      </c>
      <c r="J70" s="70">
        <f>C111*(1+C122)</f>
        <v>0</v>
      </c>
      <c r="K70" s="54"/>
    </row>
    <row r="71" spans="1:22" x14ac:dyDescent="0.2">
      <c r="A71" s="54"/>
      <c r="B71" s="63"/>
      <c r="C71" s="63" t="s">
        <v>71</v>
      </c>
      <c r="D71" s="62">
        <v>0.2</v>
      </c>
      <c r="E71" s="63"/>
      <c r="F71" s="63" t="s">
        <v>72</v>
      </c>
      <c r="G71" s="69"/>
      <c r="H71" s="70">
        <f>(I71*F116)+(J71*F117)</f>
        <v>105</v>
      </c>
      <c r="I71" s="70">
        <f>((C87/C90)*I69)+((C88/C90)*I70)</f>
        <v>105</v>
      </c>
      <c r="J71" s="70">
        <f>((C87/C90)*J69)+((C88/C90)*J70)</f>
        <v>105</v>
      </c>
      <c r="K71" s="54"/>
    </row>
    <row r="72" spans="1:22" x14ac:dyDescent="0.2">
      <c r="A72" s="54"/>
      <c r="B72" s="63" t="s">
        <v>73</v>
      </c>
      <c r="C72" s="63" t="s">
        <v>74</v>
      </c>
      <c r="D72" s="63"/>
      <c r="E72" s="62"/>
      <c r="F72" s="63" t="s">
        <v>75</v>
      </c>
      <c r="G72" s="69"/>
      <c r="H72" s="70">
        <f>(I72*F116)+(J72*F117)</f>
        <v>105</v>
      </c>
      <c r="I72" s="70">
        <f>((C95/C98)*I69)+((C96/C98)*I70)</f>
        <v>106.06060606060606</v>
      </c>
      <c r="J72" s="70">
        <f>((C95/C98)*J69)+((C96/C98)*J70)</f>
        <v>0</v>
      </c>
      <c r="K72" s="54"/>
    </row>
    <row r="73" spans="1:22" x14ac:dyDescent="0.2">
      <c r="A73" s="54"/>
      <c r="B73" s="63"/>
      <c r="C73" s="63" t="s">
        <v>114</v>
      </c>
      <c r="D73" s="63">
        <v>0.05</v>
      </c>
      <c r="E73" s="63"/>
      <c r="F73" s="54"/>
      <c r="G73" s="54"/>
      <c r="H73" s="54"/>
      <c r="I73" s="54"/>
      <c r="J73" s="54"/>
      <c r="K73" s="54"/>
    </row>
    <row r="74" spans="1:22" x14ac:dyDescent="0.2">
      <c r="A74" s="54"/>
      <c r="B74" s="63"/>
      <c r="C74" s="63" t="s">
        <v>115</v>
      </c>
      <c r="D74" s="63">
        <v>6.0600000000000001E-2</v>
      </c>
      <c r="E74" s="63"/>
      <c r="F74" s="54"/>
      <c r="G74" s="54"/>
      <c r="H74" s="54"/>
      <c r="I74" s="54"/>
      <c r="J74" s="54"/>
      <c r="K74" s="54"/>
    </row>
    <row r="75" spans="1:22" x14ac:dyDescent="0.2">
      <c r="A75" s="54"/>
      <c r="B75" s="63"/>
      <c r="C75" s="63" t="s">
        <v>112</v>
      </c>
      <c r="D75" s="63">
        <v>0.05</v>
      </c>
      <c r="E75" s="63"/>
      <c r="F75" s="54"/>
      <c r="G75" s="54"/>
      <c r="H75" s="54"/>
      <c r="I75" s="54"/>
      <c r="J75" s="54"/>
      <c r="K75" s="54"/>
    </row>
    <row r="76" spans="1:22" x14ac:dyDescent="0.2">
      <c r="A76" s="54"/>
      <c r="B76" s="63"/>
      <c r="C76" s="63" t="s">
        <v>113</v>
      </c>
      <c r="D76" s="63">
        <v>0.05</v>
      </c>
      <c r="E76" s="63"/>
      <c r="F76" s="54"/>
      <c r="G76" s="54"/>
      <c r="H76" s="54"/>
      <c r="I76" s="54"/>
      <c r="J76" s="54"/>
      <c r="K76" s="54"/>
    </row>
    <row r="77" spans="1:22" ht="25.5" x14ac:dyDescent="0.2">
      <c r="A77" s="54"/>
      <c r="B77" s="63"/>
      <c r="E77" s="63"/>
      <c r="F77" s="71" t="s">
        <v>76</v>
      </c>
      <c r="G77" s="71"/>
      <c r="H77" s="71"/>
      <c r="I77" s="71"/>
      <c r="J77" s="71"/>
      <c r="K77" s="54"/>
    </row>
    <row r="78" spans="1:22" x14ac:dyDescent="0.2">
      <c r="A78" s="54"/>
      <c r="B78" s="63" t="s">
        <v>77</v>
      </c>
      <c r="C78" s="63" t="s">
        <v>78</v>
      </c>
      <c r="D78" s="63"/>
      <c r="E78" s="63"/>
      <c r="F78" s="72" t="s">
        <v>79</v>
      </c>
      <c r="G78" s="132">
        <f>(H78/D88)-1</f>
        <v>5.0000000000000044E-2</v>
      </c>
      <c r="H78" s="73">
        <f>(I78*F116)+(J78*F117)</f>
        <v>84</v>
      </c>
      <c r="I78" s="73">
        <f>IF((I71&gt;(D88*(1+D73))),(D88*(1+D73)),I71)</f>
        <v>84</v>
      </c>
      <c r="J78" s="73">
        <f>IF((J71&gt;(D88*(1+D73))),(D88*(1+D73)),J71)</f>
        <v>84</v>
      </c>
      <c r="K78" s="54"/>
    </row>
    <row r="79" spans="1:22" x14ac:dyDescent="0.2">
      <c r="A79" s="54"/>
      <c r="B79" s="63"/>
      <c r="C79" s="63" t="s">
        <v>80</v>
      </c>
      <c r="D79" s="69">
        <v>1</v>
      </c>
      <c r="E79" s="63"/>
      <c r="F79" s="74" t="s">
        <v>81</v>
      </c>
      <c r="G79" s="133">
        <f>(H79/D96)-1</f>
        <v>4.9994000000000094E-2</v>
      </c>
      <c r="H79" s="75">
        <f>(I79*F116)+(J79*F117)</f>
        <v>83.999520000000004</v>
      </c>
      <c r="I79" s="75">
        <f>IF((I72&gt;(D96*(1+D74))),(D96*(1+D74)),I72)</f>
        <v>84.847999999999999</v>
      </c>
      <c r="J79" s="75">
        <f>IF((J72&gt;(D96*(1+D74))),(D96*(1+D74)),J72)</f>
        <v>0</v>
      </c>
      <c r="K79" s="54"/>
    </row>
    <row r="80" spans="1:22" x14ac:dyDescent="0.2">
      <c r="A80" s="54"/>
      <c r="B80" s="63"/>
      <c r="C80" s="63" t="s">
        <v>82</v>
      </c>
      <c r="D80" s="69">
        <v>1</v>
      </c>
      <c r="E80" s="63"/>
      <c r="F80" s="74" t="s">
        <v>83</v>
      </c>
      <c r="G80" s="133">
        <f>(H80/D87)-1</f>
        <v>5.0000000000000044E-2</v>
      </c>
      <c r="H80" s="75">
        <f>(I80*F116)+(J80*F117)</f>
        <v>21</v>
      </c>
      <c r="I80" s="75">
        <f>I71-I78</f>
        <v>21</v>
      </c>
      <c r="J80" s="75">
        <f>J71-J78</f>
        <v>21</v>
      </c>
      <c r="K80" s="54"/>
    </row>
    <row r="81" spans="1:11" x14ac:dyDescent="0.2">
      <c r="A81" s="54"/>
      <c r="B81" s="63"/>
      <c r="C81" s="62" t="s">
        <v>84</v>
      </c>
      <c r="D81" s="62">
        <v>0.2</v>
      </c>
      <c r="E81" s="63"/>
      <c r="F81" s="74" t="s">
        <v>85</v>
      </c>
      <c r="G81" s="133">
        <f>(H81/D95)-1</f>
        <v>5.0024000000000068E-2</v>
      </c>
      <c r="H81" s="75">
        <f>(I81*F116)+(J81*F117)</f>
        <v>21.000480000000003</v>
      </c>
      <c r="I81" s="75">
        <f>I72-I79</f>
        <v>21.212606060606063</v>
      </c>
      <c r="J81" s="75">
        <f>J72-J79</f>
        <v>0</v>
      </c>
      <c r="K81" s="54"/>
    </row>
    <row r="82" spans="1:11" x14ac:dyDescent="0.2">
      <c r="A82" s="74"/>
      <c r="C82" s="130" t="s">
        <v>107</v>
      </c>
      <c r="D82" s="56">
        <v>0.05</v>
      </c>
      <c r="F82" s="74"/>
      <c r="G82" s="74"/>
      <c r="H82" s="75"/>
      <c r="I82" s="75"/>
      <c r="J82" s="75"/>
      <c r="K82" s="54"/>
    </row>
    <row r="83" spans="1:11" x14ac:dyDescent="0.2">
      <c r="A83" s="74"/>
      <c r="B83" s="63" t="s">
        <v>86</v>
      </c>
      <c r="C83" s="63" t="s">
        <v>87</v>
      </c>
      <c r="D83" s="63">
        <v>100</v>
      </c>
      <c r="E83" s="63"/>
      <c r="F83" s="74"/>
      <c r="G83" s="74"/>
      <c r="H83" s="75"/>
      <c r="I83" s="75"/>
      <c r="J83" s="75"/>
      <c r="K83" s="54"/>
    </row>
    <row r="84" spans="1:11" x14ac:dyDescent="0.2">
      <c r="A84" s="74"/>
      <c r="B84" s="63" t="s">
        <v>88</v>
      </c>
      <c r="C84" s="63" t="s">
        <v>89</v>
      </c>
      <c r="D84" s="63">
        <v>100</v>
      </c>
      <c r="E84" s="63"/>
      <c r="F84" s="54"/>
      <c r="G84" s="54"/>
      <c r="H84" s="54"/>
      <c r="I84" s="54"/>
      <c r="J84" s="54"/>
      <c r="K84" s="54"/>
    </row>
    <row r="85" spans="1:11" ht="25.5" x14ac:dyDescent="0.2">
      <c r="A85" s="54"/>
      <c r="B85" s="76"/>
      <c r="C85" s="77" t="s">
        <v>69</v>
      </c>
      <c r="D85" s="76"/>
      <c r="E85" s="76"/>
      <c r="F85" s="79" t="s">
        <v>90</v>
      </c>
      <c r="G85" s="79"/>
      <c r="H85" s="80"/>
      <c r="I85" s="81"/>
      <c r="J85" s="81"/>
      <c r="K85" s="54"/>
    </row>
    <row r="86" spans="1:11" x14ac:dyDescent="0.2">
      <c r="A86" s="54"/>
      <c r="B86" s="76"/>
      <c r="C86" s="78" t="s">
        <v>46</v>
      </c>
      <c r="D86" s="78" t="s">
        <v>51</v>
      </c>
      <c r="E86" s="76"/>
      <c r="F86" s="83" t="s">
        <v>92</v>
      </c>
      <c r="G86" s="83"/>
      <c r="H86" s="84">
        <f>(I86*F116)+(J86*F117)</f>
        <v>0</v>
      </c>
      <c r="I86" s="84">
        <f>IF((I71&gt;(D88*(1+D75))),0,(D79*((D88*(1+D75))-I71)))</f>
        <v>0</v>
      </c>
      <c r="J86" s="84">
        <f>IF((J71&gt;(D88*(1+D75))),0,(D79*((D88*(1+D75))-J71)))</f>
        <v>0</v>
      </c>
      <c r="K86" s="54"/>
    </row>
    <row r="87" spans="1:11" x14ac:dyDescent="0.2">
      <c r="A87" s="54"/>
      <c r="B87" s="76" t="s">
        <v>91</v>
      </c>
      <c r="C87" s="82">
        <v>100</v>
      </c>
      <c r="D87" s="82">
        <f>D90*D70</f>
        <v>20</v>
      </c>
      <c r="E87" s="76" t="s">
        <v>10</v>
      </c>
      <c r="F87" s="85" t="s">
        <v>95</v>
      </c>
      <c r="G87" s="85"/>
      <c r="H87" s="86">
        <f>(I87*F116)+(J87*F117)</f>
        <v>0.84</v>
      </c>
      <c r="I87" s="86">
        <f>IF((J71&gt;(D88*(1+D76))),0,(D79*((D88*(1+D76))-J71)))</f>
        <v>0</v>
      </c>
      <c r="J87" s="86">
        <f>IF((J72&gt;(D96*(1+D76))),0,((D80*(D96*(1+D76)))-J72))</f>
        <v>84</v>
      </c>
      <c r="K87" s="54"/>
    </row>
    <row r="88" spans="1:11" x14ac:dyDescent="0.2">
      <c r="A88" s="54"/>
      <c r="B88" s="76" t="s">
        <v>93</v>
      </c>
      <c r="C88" s="76">
        <v>0</v>
      </c>
      <c r="D88" s="76">
        <f>D83-D87</f>
        <v>80</v>
      </c>
      <c r="E88" s="76" t="s">
        <v>94</v>
      </c>
      <c r="F88" s="85" t="s">
        <v>79</v>
      </c>
      <c r="G88" s="134">
        <f>(H88/D88)-1</f>
        <v>5.0000000000000044E-2</v>
      </c>
      <c r="H88" s="86">
        <f>(I88*F116)+(J88*F117)</f>
        <v>84</v>
      </c>
      <c r="I88" s="86">
        <f>IF((I86=0),(D88*(1+D75)),(I71+I86))</f>
        <v>84</v>
      </c>
      <c r="J88" s="86">
        <f>IF((J86=0),(D88*(1+D75)),(J71+J86))</f>
        <v>84</v>
      </c>
      <c r="K88" s="54"/>
    </row>
    <row r="89" spans="1:11" x14ac:dyDescent="0.2">
      <c r="A89" s="54"/>
      <c r="B89" s="76"/>
      <c r="C89" s="78">
        <v>0</v>
      </c>
      <c r="D89" s="78">
        <v>0</v>
      </c>
      <c r="E89" s="76" t="s">
        <v>45</v>
      </c>
      <c r="F89" s="85" t="s">
        <v>81</v>
      </c>
      <c r="G89" s="134">
        <f>(H89/D96)-1</f>
        <v>5.0000000000000044E-2</v>
      </c>
      <c r="H89" s="86">
        <f>(F116*I89)+(F117*J89)</f>
        <v>84</v>
      </c>
      <c r="I89" s="86">
        <f>IF((I87=0),(D96*(1+D76)),(J72+I87))</f>
        <v>84</v>
      </c>
      <c r="J89" s="86">
        <f>IF((J87=0),(D96*(1+D76)),(J72+J87))</f>
        <v>84</v>
      </c>
      <c r="K89" s="54"/>
    </row>
    <row r="90" spans="1:11" x14ac:dyDescent="0.2">
      <c r="A90" s="54"/>
      <c r="B90" s="76"/>
      <c r="C90" s="82">
        <f>SUM(C87:C88)</f>
        <v>100</v>
      </c>
      <c r="D90" s="82">
        <f>D83</f>
        <v>100</v>
      </c>
      <c r="E90" s="76"/>
      <c r="F90" s="85" t="str">
        <f>F80</f>
        <v>Equity holders bank 1</v>
      </c>
      <c r="G90" s="134">
        <f>(H90/D87)-1</f>
        <v>5.0000000000000044E-2</v>
      </c>
      <c r="H90" s="86">
        <f>(F116*I90)+(F117*J90)</f>
        <v>21</v>
      </c>
      <c r="I90" s="86">
        <f>(I71-I88)+I86</f>
        <v>21</v>
      </c>
      <c r="J90" s="86">
        <f>(J71-J88)+J86</f>
        <v>21</v>
      </c>
      <c r="K90" s="54"/>
    </row>
    <row r="91" spans="1:11" x14ac:dyDescent="0.2">
      <c r="A91" s="54"/>
      <c r="B91" s="76"/>
      <c r="C91" s="76"/>
      <c r="D91" s="76"/>
      <c r="E91" s="76"/>
      <c r="F91" s="85" t="str">
        <f>F81</f>
        <v>Equity holders bank 2</v>
      </c>
      <c r="G91" s="134">
        <f>(H91/D95)-1</f>
        <v>9.2000000000000082E-2</v>
      </c>
      <c r="H91" s="86">
        <f>(F116*I91)+(F117*J91)</f>
        <v>21.84</v>
      </c>
      <c r="I91" s="85">
        <f>(I72-I89)+I87</f>
        <v>22.060606060606062</v>
      </c>
      <c r="J91" s="85">
        <f>(J72-J89)+J87</f>
        <v>0</v>
      </c>
      <c r="K91" s="54"/>
    </row>
    <row r="92" spans="1:11" x14ac:dyDescent="0.2">
      <c r="A92" s="54"/>
      <c r="B92" s="76"/>
      <c r="C92" s="76"/>
      <c r="D92" s="76"/>
      <c r="E92" s="76"/>
      <c r="F92" s="85"/>
      <c r="G92" s="85"/>
      <c r="H92" s="86"/>
      <c r="I92" s="86"/>
      <c r="J92" s="86"/>
      <c r="K92" s="54"/>
    </row>
    <row r="93" spans="1:11" x14ac:dyDescent="0.2">
      <c r="A93" s="54"/>
      <c r="B93" s="76"/>
      <c r="C93" s="77" t="s">
        <v>71</v>
      </c>
      <c r="D93" s="76"/>
      <c r="E93" s="76"/>
      <c r="F93" s="85"/>
      <c r="G93" s="85"/>
      <c r="H93" s="86"/>
      <c r="I93" s="86"/>
      <c r="J93" s="86"/>
      <c r="K93" s="87"/>
    </row>
    <row r="94" spans="1:11" x14ac:dyDescent="0.2">
      <c r="A94" s="54"/>
      <c r="B94" s="76"/>
      <c r="C94" s="78" t="s">
        <v>46</v>
      </c>
      <c r="D94" s="78" t="s">
        <v>51</v>
      </c>
      <c r="E94" s="76"/>
      <c r="F94" s="54"/>
      <c r="G94" s="54"/>
      <c r="H94" s="54"/>
      <c r="I94" s="54"/>
      <c r="J94" s="54"/>
      <c r="K94" s="87"/>
    </row>
    <row r="95" spans="1:11" x14ac:dyDescent="0.2">
      <c r="A95" s="54"/>
      <c r="B95" s="76" t="s">
        <v>91</v>
      </c>
      <c r="C95" s="82">
        <v>0</v>
      </c>
      <c r="D95" s="82">
        <f>D98*D71</f>
        <v>20</v>
      </c>
      <c r="E95" s="76" t="s">
        <v>10</v>
      </c>
      <c r="F95" s="87"/>
      <c r="G95" s="87"/>
      <c r="H95" s="87"/>
      <c r="I95" s="87"/>
      <c r="J95" s="87"/>
      <c r="K95" s="87"/>
    </row>
    <row r="96" spans="1:11" x14ac:dyDescent="0.2">
      <c r="A96" s="54"/>
      <c r="B96" s="76" t="s">
        <v>93</v>
      </c>
      <c r="C96" s="76">
        <v>100</v>
      </c>
      <c r="D96" s="76">
        <f>D98-D95</f>
        <v>80</v>
      </c>
      <c r="E96" s="76" t="s">
        <v>94</v>
      </c>
      <c r="F96" s="88"/>
      <c r="G96" s="89"/>
      <c r="H96" s="89"/>
      <c r="I96" s="89"/>
      <c r="J96" s="89"/>
      <c r="K96" s="87"/>
    </row>
    <row r="97" spans="1:11" x14ac:dyDescent="0.2">
      <c r="A97" s="54"/>
      <c r="B97" s="76"/>
      <c r="C97" s="78">
        <v>0</v>
      </c>
      <c r="D97" s="78">
        <v>0</v>
      </c>
      <c r="E97" s="76" t="s">
        <v>45</v>
      </c>
      <c r="F97" s="89"/>
      <c r="G97" s="89"/>
      <c r="H97" s="89"/>
      <c r="I97" s="89"/>
      <c r="J97" s="89"/>
      <c r="K97" s="87"/>
    </row>
    <row r="98" spans="1:11" x14ac:dyDescent="0.2">
      <c r="A98" s="54"/>
      <c r="B98" s="76"/>
      <c r="C98" s="82">
        <f>SUM(C95:C96)</f>
        <v>100</v>
      </c>
      <c r="D98" s="82">
        <f>D84</f>
        <v>100</v>
      </c>
      <c r="E98" s="76"/>
      <c r="F98" s="89"/>
      <c r="G98" s="90"/>
      <c r="H98" s="91"/>
      <c r="I98" s="91"/>
      <c r="J98" s="91"/>
      <c r="K98" s="87"/>
    </row>
    <row r="99" spans="1:11" x14ac:dyDescent="0.2">
      <c r="A99" s="54"/>
      <c r="B99" s="63"/>
      <c r="C99" s="63"/>
      <c r="D99" s="63"/>
      <c r="E99" s="63"/>
      <c r="F99" s="90"/>
      <c r="G99" s="90"/>
      <c r="H99" s="91"/>
      <c r="I99" s="91"/>
      <c r="J99" s="91"/>
      <c r="K99" s="87"/>
    </row>
    <row r="100" spans="1:11" x14ac:dyDescent="0.2">
      <c r="A100" s="54"/>
      <c r="B100" s="63"/>
      <c r="C100" s="63"/>
      <c r="D100" s="63"/>
      <c r="E100" s="63"/>
      <c r="F100" s="89"/>
      <c r="G100" s="90"/>
      <c r="H100" s="91"/>
      <c r="I100" s="91"/>
      <c r="J100" s="91"/>
      <c r="K100" s="87"/>
    </row>
    <row r="101" spans="1:11" x14ac:dyDescent="0.2">
      <c r="A101" s="54"/>
      <c r="B101" s="92"/>
      <c r="C101" s="93" t="s">
        <v>68</v>
      </c>
      <c r="D101" s="92"/>
      <c r="E101" s="92"/>
      <c r="F101" s="89"/>
      <c r="G101" s="90"/>
      <c r="H101" s="91"/>
      <c r="I101" s="91"/>
      <c r="J101" s="91"/>
      <c r="K101" s="87"/>
    </row>
    <row r="102" spans="1:11" x14ac:dyDescent="0.2">
      <c r="A102" s="54"/>
      <c r="B102" s="92"/>
      <c r="C102" s="94" t="s">
        <v>46</v>
      </c>
      <c r="D102" s="94" t="s">
        <v>96</v>
      </c>
      <c r="E102" s="92"/>
      <c r="F102" s="89"/>
      <c r="G102" s="90"/>
      <c r="H102" s="91"/>
      <c r="I102" s="91"/>
      <c r="J102" s="91"/>
      <c r="K102" s="87"/>
    </row>
    <row r="103" spans="1:11" x14ac:dyDescent="0.2">
      <c r="A103" s="54"/>
      <c r="B103" s="92" t="s">
        <v>97</v>
      </c>
      <c r="C103" s="95">
        <f>D103+D104</f>
        <v>100</v>
      </c>
      <c r="D103" s="95">
        <f>C87</f>
        <v>100</v>
      </c>
      <c r="E103" s="92" t="s">
        <v>69</v>
      </c>
      <c r="F103" s="89"/>
      <c r="G103" s="90"/>
      <c r="H103" s="91"/>
      <c r="I103" s="91"/>
      <c r="J103" s="91"/>
      <c r="K103" s="87"/>
    </row>
    <row r="104" spans="1:11" x14ac:dyDescent="0.2">
      <c r="A104" s="54"/>
      <c r="B104" s="92"/>
      <c r="C104" s="94"/>
      <c r="D104" s="94">
        <f>C95</f>
        <v>0</v>
      </c>
      <c r="E104" s="92" t="s">
        <v>71</v>
      </c>
      <c r="F104" s="89"/>
      <c r="G104" s="89"/>
      <c r="H104" s="91"/>
      <c r="I104" s="91"/>
      <c r="J104" s="91"/>
      <c r="K104" s="87"/>
    </row>
    <row r="105" spans="1:11" x14ac:dyDescent="0.2">
      <c r="A105" s="54"/>
      <c r="B105" s="92"/>
      <c r="C105" s="95">
        <f>SUM(C103)</f>
        <v>100</v>
      </c>
      <c r="D105" s="95">
        <f>SUM((D103+D104))</f>
        <v>100</v>
      </c>
      <c r="E105" s="96"/>
      <c r="F105" s="89"/>
      <c r="G105" s="97"/>
      <c r="H105" s="91"/>
      <c r="I105" s="91"/>
      <c r="J105" s="91"/>
      <c r="K105" s="87"/>
    </row>
    <row r="106" spans="1:11" x14ac:dyDescent="0.2">
      <c r="A106" s="54"/>
      <c r="B106" s="92"/>
      <c r="C106" s="92"/>
      <c r="D106" s="92"/>
      <c r="E106" s="96"/>
      <c r="F106" s="87"/>
      <c r="G106" s="87"/>
      <c r="H106" s="87"/>
      <c r="I106" s="87"/>
      <c r="J106" s="87"/>
      <c r="K106" s="87"/>
    </row>
    <row r="107" spans="1:11" x14ac:dyDescent="0.2">
      <c r="A107" s="54"/>
      <c r="B107" s="92"/>
      <c r="C107" s="93" t="s">
        <v>98</v>
      </c>
      <c r="D107" s="92"/>
      <c r="E107" s="96"/>
      <c r="F107" s="87"/>
      <c r="G107" s="98"/>
      <c r="H107" s="98"/>
      <c r="I107" s="98"/>
      <c r="J107" s="98"/>
      <c r="K107" s="87"/>
    </row>
    <row r="108" spans="1:11" x14ac:dyDescent="0.2">
      <c r="A108" s="54"/>
      <c r="B108" s="92"/>
      <c r="C108" s="94" t="s">
        <v>46</v>
      </c>
      <c r="D108" s="94" t="s">
        <v>99</v>
      </c>
      <c r="E108" s="92"/>
      <c r="F108" s="87"/>
      <c r="G108" s="99"/>
      <c r="H108" s="100"/>
      <c r="I108" s="98"/>
      <c r="J108" s="98"/>
      <c r="K108" s="54"/>
    </row>
    <row r="109" spans="1:11" x14ac:dyDescent="0.2">
      <c r="A109" s="54"/>
      <c r="B109" s="92" t="s">
        <v>100</v>
      </c>
      <c r="C109" s="95">
        <f>D109+D110</f>
        <v>100</v>
      </c>
      <c r="D109" s="95">
        <f>C88</f>
        <v>0</v>
      </c>
      <c r="E109" s="92" t="s">
        <v>69</v>
      </c>
      <c r="F109" s="87"/>
      <c r="G109" s="99"/>
      <c r="H109" s="100"/>
      <c r="I109" s="98"/>
      <c r="J109" s="98"/>
      <c r="K109" s="54"/>
    </row>
    <row r="110" spans="1:11" x14ac:dyDescent="0.2">
      <c r="A110" s="54"/>
      <c r="B110" s="92"/>
      <c r="C110" s="94"/>
      <c r="D110" s="94">
        <f>C96</f>
        <v>100</v>
      </c>
      <c r="E110" s="96" t="s">
        <v>71</v>
      </c>
      <c r="F110" s="102"/>
      <c r="G110" s="103"/>
      <c r="H110" s="104"/>
      <c r="I110" s="105"/>
      <c r="J110" s="105"/>
      <c r="K110" s="54"/>
    </row>
    <row r="111" spans="1:11" x14ac:dyDescent="0.2">
      <c r="A111" s="54"/>
      <c r="B111" s="92"/>
      <c r="C111" s="95">
        <f>SUM(C109)</f>
        <v>100</v>
      </c>
      <c r="D111" s="95">
        <f>SUM((D109+D110))</f>
        <v>100</v>
      </c>
      <c r="E111" s="101"/>
      <c r="F111" s="102"/>
      <c r="G111" s="105"/>
      <c r="H111" s="104"/>
      <c r="I111" s="105"/>
      <c r="J111" s="105"/>
      <c r="K111" s="54"/>
    </row>
    <row r="112" spans="1:11" ht="13.5" thickBot="1" x14ac:dyDescent="0.25">
      <c r="A112" s="54"/>
      <c r="B112" s="112"/>
      <c r="G112" s="105"/>
      <c r="H112" s="104"/>
      <c r="I112" s="105"/>
      <c r="J112" s="105"/>
      <c r="K112" s="54"/>
    </row>
    <row r="113" spans="1:11" x14ac:dyDescent="0.2">
      <c r="A113" s="54"/>
      <c r="B113" s="113"/>
      <c r="C113" s="114" t="s">
        <v>120</v>
      </c>
      <c r="D113" s="115"/>
      <c r="E113" s="116"/>
      <c r="F113" s="117"/>
      <c r="G113" s="105"/>
      <c r="H113" s="104"/>
      <c r="I113" s="105"/>
      <c r="J113" s="105"/>
      <c r="K113" s="54"/>
    </row>
    <row r="114" spans="1:11" x14ac:dyDescent="0.2">
      <c r="A114" s="54"/>
      <c r="B114" s="113"/>
      <c r="C114" s="118" t="s">
        <v>102</v>
      </c>
      <c r="D114" s="106"/>
      <c r="E114" s="107"/>
      <c r="F114" s="119"/>
      <c r="G114" s="113"/>
      <c r="H114" s="104"/>
      <c r="I114" s="105"/>
      <c r="J114" s="105"/>
      <c r="K114" s="54"/>
    </row>
    <row r="115" spans="1:11" x14ac:dyDescent="0.2">
      <c r="A115" s="54"/>
      <c r="B115" s="113"/>
      <c r="C115" s="120" t="s">
        <v>103</v>
      </c>
      <c r="D115" s="106" t="s">
        <v>104</v>
      </c>
      <c r="E115" s="108"/>
      <c r="F115" s="121" t="s">
        <v>106</v>
      </c>
      <c r="G115" s="113"/>
      <c r="H115" s="104"/>
      <c r="I115" s="105"/>
      <c r="J115" s="105"/>
      <c r="K115" s="54"/>
    </row>
    <row r="116" spans="1:11" x14ac:dyDescent="0.2">
      <c r="A116" s="54"/>
      <c r="B116" s="63"/>
      <c r="C116" s="120">
        <v>0.05</v>
      </c>
      <c r="D116" s="106">
        <v>1</v>
      </c>
      <c r="E116" s="108"/>
      <c r="F116" s="121">
        <v>0.99</v>
      </c>
      <c r="G116" s="113"/>
      <c r="H116" s="104"/>
      <c r="I116" s="105"/>
      <c r="J116" s="105"/>
      <c r="K116" s="54"/>
    </row>
    <row r="117" spans="1:11" x14ac:dyDescent="0.2">
      <c r="A117" s="54"/>
      <c r="B117" s="63"/>
      <c r="C117" s="120">
        <v>0.05</v>
      </c>
      <c r="D117" s="113">
        <v>2</v>
      </c>
      <c r="E117" s="113"/>
      <c r="F117" s="121">
        <v>0.01</v>
      </c>
      <c r="G117" s="54"/>
      <c r="H117" s="54"/>
      <c r="I117" s="54"/>
      <c r="J117" s="54"/>
      <c r="K117" s="54"/>
    </row>
    <row r="118" spans="1:11" x14ac:dyDescent="0.2">
      <c r="A118" s="54"/>
      <c r="B118" s="113"/>
      <c r="C118" s="129">
        <f>C116*F116+C117*F117</f>
        <v>0.05</v>
      </c>
      <c r="D118" s="113"/>
      <c r="E118" s="113"/>
      <c r="F118" s="122"/>
      <c r="G118" s="54"/>
      <c r="H118" s="54"/>
      <c r="I118" s="54"/>
      <c r="J118" s="54"/>
      <c r="K118" s="54"/>
    </row>
    <row r="119" spans="1:11" x14ac:dyDescent="0.2">
      <c r="A119" s="54"/>
      <c r="B119" s="113"/>
      <c r="C119" s="123" t="s">
        <v>109</v>
      </c>
      <c r="D119" s="106"/>
      <c r="E119" s="108"/>
      <c r="F119" s="122"/>
      <c r="G119" s="54"/>
      <c r="H119" s="54"/>
      <c r="I119" s="54"/>
      <c r="J119" s="54"/>
      <c r="K119" s="54"/>
    </row>
    <row r="120" spans="1:11" x14ac:dyDescent="0.2">
      <c r="A120" s="54"/>
      <c r="B120" s="113"/>
      <c r="C120" s="120" t="s">
        <v>105</v>
      </c>
      <c r="D120" s="109"/>
      <c r="E120" s="108"/>
      <c r="F120" s="122"/>
      <c r="G120" s="113"/>
      <c r="H120" s="54"/>
      <c r="I120" s="54"/>
      <c r="J120" s="54"/>
      <c r="K120" s="54"/>
    </row>
    <row r="121" spans="1:11" x14ac:dyDescent="0.2">
      <c r="A121" s="54"/>
      <c r="B121" s="113"/>
      <c r="C121" s="131">
        <v>6.0606060606060615E-2</v>
      </c>
      <c r="D121" s="110">
        <v>1</v>
      </c>
      <c r="E121" s="108"/>
      <c r="F121" s="121" t="s">
        <v>106</v>
      </c>
      <c r="G121" s="113"/>
      <c r="H121" s="54"/>
      <c r="I121" s="54"/>
      <c r="J121" s="54"/>
      <c r="K121" s="54"/>
    </row>
    <row r="122" spans="1:11" x14ac:dyDescent="0.2">
      <c r="A122" s="54"/>
      <c r="B122" s="63"/>
      <c r="C122" s="124">
        <v>-1</v>
      </c>
      <c r="D122" s="111">
        <v>2</v>
      </c>
      <c r="E122" s="108"/>
      <c r="F122" s="121">
        <v>0.99</v>
      </c>
      <c r="G122" s="113"/>
      <c r="H122" s="54"/>
      <c r="I122" s="54"/>
      <c r="J122" s="54"/>
      <c r="K122" s="54"/>
    </row>
    <row r="123" spans="1:11" ht="13.5" thickBot="1" x14ac:dyDescent="0.25">
      <c r="A123" s="54"/>
      <c r="B123" s="63"/>
      <c r="C123" s="128">
        <f>C121*F122+C122*F123</f>
        <v>0.05</v>
      </c>
      <c r="D123" s="125"/>
      <c r="E123" s="126"/>
      <c r="F123" s="127">
        <v>0.01</v>
      </c>
      <c r="G123" s="54"/>
      <c r="H123" s="54"/>
      <c r="I123" s="54"/>
      <c r="J123" s="54"/>
      <c r="K123" s="54"/>
    </row>
    <row r="124" spans="1:11" x14ac:dyDescent="0.2">
      <c r="B124" s="63"/>
      <c r="E124" s="63"/>
      <c r="F124" s="54"/>
      <c r="G124" s="54"/>
      <c r="H124" s="54"/>
      <c r="I124" s="54"/>
      <c r="J124" s="54"/>
    </row>
  </sheetData>
  <mergeCells count="2">
    <mergeCell ref="B2:H2"/>
    <mergeCell ref="B66:H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Aggregate</vt:lpstr>
      <vt:lpstr>Disaggregate_Initialt</vt:lpstr>
      <vt:lpstr>Disaggregate_1</vt:lpstr>
      <vt:lpstr>Disaggregate_2</vt:lpstr>
      <vt:lpstr>Disaggregate3</vt:lpstr>
      <vt:lpstr>Disaggregate4</vt:lpstr>
      <vt:lpstr>Disaggregate5</vt:lpstr>
      <vt:lpstr>Bloos rule</vt:lpstr>
    </vt:vector>
  </TitlesOfParts>
  <Company>Thomson 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Datastream  Request Table Template 5.0</dc:title>
  <dc:creator>A9610251</dc:creator>
  <cp:lastModifiedBy>Halvorsen, Jørn Inge</cp:lastModifiedBy>
  <cp:lastPrinted>2013-10-24T11:58:54Z</cp:lastPrinted>
  <dcterms:created xsi:type="dcterms:W3CDTF">2002-09-25T10:34:09Z</dcterms:created>
  <dcterms:modified xsi:type="dcterms:W3CDTF">2013-10-27T01:55:16Z</dcterms:modified>
</cp:coreProperties>
</file>