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 CARRO TENSOR" sheetId="1" r:id="rId4"/>
  </sheets>
  <definedNames/>
  <calcPr/>
</workbook>
</file>

<file path=xl/sharedStrings.xml><?xml version="1.0" encoding="utf-8"?>
<sst xmlns="http://schemas.openxmlformats.org/spreadsheetml/2006/main" count="202" uniqueCount="152">
  <si>
    <t>MENSUAL 05</t>
  </si>
  <si>
    <t>Tareas</t>
  </si>
  <si>
    <t>MENSUSAL 05 ROJA S1R1</t>
  </si>
  <si>
    <t>MENSUSAL 05 ROJA S2R1</t>
  </si>
  <si>
    <t>MENSUSAL 05 AMARILLA S1R1</t>
  </si>
  <si>
    <t>MENSUSAL 05 AMARILLA S1R2</t>
  </si>
  <si>
    <t>MENSUSAL 05 AMARILLA S2R1</t>
  </si>
  <si>
    <t>MENSUSAL 05 VERDE S1R1</t>
  </si>
  <si>
    <t>MENSUSAL 05 VERDE S2R1</t>
  </si>
  <si>
    <t>MENSUSAL 05 AZUL S1R1</t>
  </si>
  <si>
    <t>MENSUSAL 05 AZUL S2R1</t>
  </si>
  <si>
    <t>MENSUSAL 05 NARANJA S1R1</t>
  </si>
  <si>
    <t>MENSUSAL 05 NARANJA S2R1</t>
  </si>
  <si>
    <t>MENSUSAL 05 BLANCA S1R1</t>
  </si>
  <si>
    <t>MENSUSAL 05 BLANCA S2R1</t>
  </si>
  <si>
    <t>MENSUSAL 05 CELESTE S1R1</t>
  </si>
  <si>
    <t>MENSUSAL 05 CELESTE S2R1</t>
  </si>
  <si>
    <t>MENSUSAL 05 CELESTE S2R2</t>
  </si>
  <si>
    <t>MENSUSAL 05 MORADA S1R1</t>
  </si>
  <si>
    <t>MENSUSAL 05 MORADA S1R2</t>
  </si>
  <si>
    <t>MENSUSAL 05 CAFE S1R2</t>
  </si>
  <si>
    <t>MENSUSAL 05 PLATEADA S1R1</t>
  </si>
  <si>
    <t>MENSUAL 06</t>
  </si>
  <si>
    <t>MENSUAL 06 ROJA S1R1</t>
  </si>
  <si>
    <t>MENSUAL 06 ROJA S2R1</t>
  </si>
  <si>
    <t>MENSUAL 06 AMARILLA S1R1</t>
  </si>
  <si>
    <t>MENSUAL 06 AMARILLA S1R2</t>
  </si>
  <si>
    <t>MENSUAL 06 AMARILLA S2R1</t>
  </si>
  <si>
    <t>MENSUAL 06 VERDE S1R1</t>
  </si>
  <si>
    <t>MENSUAL 06 VERDE S2R1</t>
  </si>
  <si>
    <t>MENSUAL 06 AZUL S1R1</t>
  </si>
  <si>
    <t>MENSUAL 06 AZUL S2R1</t>
  </si>
  <si>
    <t>MENSUAL 06 NARANJA S1R1</t>
  </si>
  <si>
    <t>MENSUAL 06 NARANJA S2R1</t>
  </si>
  <si>
    <t>MENSUAL 06 BLANCA S1R1</t>
  </si>
  <si>
    <t>MENSUAL 06 BLANCA S2R1</t>
  </si>
  <si>
    <t>MENSUAL 06 CELESTE S1R1</t>
  </si>
  <si>
    <t>MENSUAL 06 CELESTE S2R1</t>
  </si>
  <si>
    <t>MENSUAL 06 CELESTE S2R2</t>
  </si>
  <si>
    <t>MENSUAL 06 MORADA S1R1</t>
  </si>
  <si>
    <t>MENSUAL 06 MORADA S1R2</t>
  </si>
  <si>
    <t>MENSUAL 06 CAFE S1R2</t>
  </si>
  <si>
    <t>MENSUAL 06 PLATEADA S1R1</t>
  </si>
  <si>
    <t>MENSUAL 07</t>
  </si>
  <si>
    <t>MENSUAL 07 ROJA S1R1</t>
  </si>
  <si>
    <t>MENSUAL 07 ROJA S2R1</t>
  </si>
  <si>
    <t>MENSUAL 07 AMARILLA S1R1</t>
  </si>
  <si>
    <t>MENSUAL 07 AMARILLA S1R2</t>
  </si>
  <si>
    <t>MENSUAL 07 AMARILLA S2R1</t>
  </si>
  <si>
    <t>MENSUAL 07 VERDE S1R1</t>
  </si>
  <si>
    <t>MENSUAL 07 VERDE S2R1</t>
  </si>
  <si>
    <t>MENSUAL 07 AZUL S1R1</t>
  </si>
  <si>
    <t>MENSUAL 07 AZUL S2R1</t>
  </si>
  <si>
    <t>MENSUAL 07 NARANJA S1R1</t>
  </si>
  <si>
    <t>MENSUAL 07 NARANJA S2R1</t>
  </si>
  <si>
    <t>MENSUAL 07 BLANCA S1R1</t>
  </si>
  <si>
    <t>MENSUAL 07 BLANCA S2R1</t>
  </si>
  <si>
    <t>MENSUAL 07 CELESTE S1R1</t>
  </si>
  <si>
    <t>MENSUAL 07 CELESTE S2R1</t>
  </si>
  <si>
    <t>MENSUAL 07 CELESTE S2R2</t>
  </si>
  <si>
    <t>MENSUAL 07 MORADA S1R1</t>
  </si>
  <si>
    <t>MENSUAL 07 MORADA S1R2</t>
  </si>
  <si>
    <t>MENSUAL 07 CAFE S1R2</t>
  </si>
  <si>
    <t>MENSUAL 07 PLATEADA S1R1</t>
  </si>
  <si>
    <t>MENSUAL 08</t>
  </si>
  <si>
    <t>MENSUAL 08 ROJA S1R1</t>
  </si>
  <si>
    <t>MENSUAL 08 ROJA S2R1</t>
  </si>
  <si>
    <t>MENSUAL 08 AMARILLA S1R1</t>
  </si>
  <si>
    <t>MENSUAL 08 AMARILLA S1R2</t>
  </si>
  <si>
    <t>MENSUAL 08 AMARILLA S2R1</t>
  </si>
  <si>
    <t>MENSUAL 08 VERDE S1R1</t>
  </si>
  <si>
    <t>MENSUAL 08 VERDE S2R1</t>
  </si>
  <si>
    <t>MENSUAL 08 AZUL S1R1</t>
  </si>
  <si>
    <t>MENSUAL 08 AZUL S2R1</t>
  </si>
  <si>
    <t>MENSUAL 08 NARANJA S1R1</t>
  </si>
  <si>
    <t>MENSUAL 08 NARANJA S2R1</t>
  </si>
  <si>
    <t>MENSUAL 08 BLANCA S1R1</t>
  </si>
  <si>
    <t>MENSUAL 08 BLANCA S2R1</t>
  </si>
  <si>
    <t>MENSUAL 08 CELESTE S1R1</t>
  </si>
  <si>
    <t>MENSUAL 08 CELESTE S2R1</t>
  </si>
  <si>
    <t>MENSUAL 08 CELESTE S2R2</t>
  </si>
  <si>
    <t>MENSUAL 08 MORADA S1R1</t>
  </si>
  <si>
    <t>MENSUAL 08 MORADA S1R2</t>
  </si>
  <si>
    <t>MENSUAL 08 CAFE S1R2</t>
  </si>
  <si>
    <t>MENSUAL 08 PLATEADA S1R1</t>
  </si>
  <si>
    <t>MENSUAL 09</t>
  </si>
  <si>
    <t>MENSUAL 09 ROJA S1R1</t>
  </si>
  <si>
    <t>MENSUAL 09 ROJA S2R1</t>
  </si>
  <si>
    <t>MENSUAL 09 AMARILLA S1R1</t>
  </si>
  <si>
    <t>MENSUAL 09 AMARILLA S1R2</t>
  </si>
  <si>
    <t>MENSUAL 09 AMARILLA S2R1</t>
  </si>
  <si>
    <t>MENSUAL 09 VERDE S1R1</t>
  </si>
  <si>
    <t>MENSUAL 09 VERDE S2R1</t>
  </si>
  <si>
    <t>MENSUAL 09 AZUL S1R1</t>
  </si>
  <si>
    <t>MENSUAL 09 AZUL S2R1</t>
  </si>
  <si>
    <t>MENSUAL 09 NARANJA S1R1</t>
  </si>
  <si>
    <t>MENSUAL 09 NARANJA S2R1</t>
  </si>
  <si>
    <t>MENSUAL 09 BLANCA S1R1</t>
  </si>
  <si>
    <t>MENSUAL 09 BLANCA S2R1</t>
  </si>
  <si>
    <t>MENSUAL 09 CELESTE S1R1</t>
  </si>
  <si>
    <t>MENSUAL 09 CELESTE S2R1</t>
  </si>
  <si>
    <t>MENSUAL 09 CELESTE S2R2</t>
  </si>
  <si>
    <t>MENSUAL 09 MORADA S1R1</t>
  </si>
  <si>
    <t>MENSUAL 09 MORADA S1R2</t>
  </si>
  <si>
    <t>MENSUAL 09 CAFE S1R2</t>
  </si>
  <si>
    <t>MENSUAL 09 PLATEADA S1R1</t>
  </si>
  <si>
    <t>MENSUAL 10</t>
  </si>
  <si>
    <t>MENSUAL 10 ROJA S1R1</t>
  </si>
  <si>
    <t>MENSUAL 10 ROJA S2R1</t>
  </si>
  <si>
    <t>MENSUAL 10 AMARILLA S1R1</t>
  </si>
  <si>
    <t>MENSUAL 10 AMARILLA S1R2</t>
  </si>
  <si>
    <t>MENSUAL 10 AMARILLA S2R1</t>
  </si>
  <si>
    <t>MENSUAL 10 VERDE S1R1</t>
  </si>
  <si>
    <t>MENSUAL 10 VERDE S2R1</t>
  </si>
  <si>
    <t>MENSUAL 10 AZUL S1R1</t>
  </si>
  <si>
    <t>MENSUAL 10 AZUL S2R1</t>
  </si>
  <si>
    <t>MENSUAL 10 NARANJA S1R1</t>
  </si>
  <si>
    <t>MENSUAL 10 NARANJA S2R1</t>
  </si>
  <si>
    <t>MENSUAL 10 BLANCA S1R1</t>
  </si>
  <si>
    <t>MENSUAL 10 BLANCA S2R1</t>
  </si>
  <si>
    <t>MENSUAL 10 CELESTE S1R1</t>
  </si>
  <si>
    <t>MENSUAL 10 CELESTE S2R1</t>
  </si>
  <si>
    <t>MENSUAL 10 CELESTE S2R2</t>
  </si>
  <si>
    <t>MENSUAL 10 MORADA S1R1</t>
  </si>
  <si>
    <t>MENSUAL 10 MORADA S1R2</t>
  </si>
  <si>
    <t>MENSUAL 10 CAFE S1R2</t>
  </si>
  <si>
    <t>MENSUAL 10 PLATEADA S1R1</t>
  </si>
  <si>
    <t>Anotar la medida de la posicion del cilindro 1 (mm) (sin cabinas en linea)</t>
  </si>
  <si>
    <t>SIN Posicion del cilindro 1</t>
  </si>
  <si>
    <t>posicion del cilindro 1</t>
  </si>
  <si>
    <t>Anotar la medida de la posicion del cilindro 2 (mm) (sin cabinas en linea)</t>
  </si>
  <si>
    <t>SIN Posicion del cilindro 2</t>
  </si>
  <si>
    <t>posicion del cilindro 2</t>
  </si>
  <si>
    <t>Anotar la medida de la posicion del cilindro 1 (mm)  (con cabinas en linea)</t>
  </si>
  <si>
    <t>CON Posicion del cilindro 1</t>
  </si>
  <si>
    <t>Anotar la medida de la posicion del cilindro 2 (mm)  (con cabinas en linea)</t>
  </si>
  <si>
    <t>CON Posicion del cilindro 2</t>
  </si>
  <si>
    <t>Anotar la medida de la presion del cilindro 1 (bar) (sin cabinas en linea)</t>
  </si>
  <si>
    <t>SIN Presion del cilindro 1</t>
  </si>
  <si>
    <t>presion del cilindro 1</t>
  </si>
  <si>
    <t>Anotar la medida de la presion del cilindro 2 (bar) (sin cabinas en linea)</t>
  </si>
  <si>
    <t>SIN Presion del cilindro 2</t>
  </si>
  <si>
    <t>presion del cilindro 2</t>
  </si>
  <si>
    <t>Anotar la medida de la presion del cilindro 1 (bar) (con cabinas en linea)</t>
  </si>
  <si>
    <t>CON resion del cilindro 1</t>
  </si>
  <si>
    <t>Anotar la medida de la presion del cilindro 2 (bar) (con cabinas en linea)</t>
  </si>
  <si>
    <t>CON Presion del cilindro 2</t>
  </si>
  <si>
    <t>Anotar la medida de la regla en (mm)  (sin cabinas en linea)</t>
  </si>
  <si>
    <t xml:space="preserve">SIN Medida de la regla </t>
  </si>
  <si>
    <t xml:space="preserve">medida de la regla </t>
  </si>
  <si>
    <t>Anotar la medida de la regla en (mm)  (con cabinas en linea)</t>
  </si>
  <si>
    <t xml:space="preserve">CON Medida de la regla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</si>
</sst>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</font>
    <font>
      <b/>
      <sz val="11.0"/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i/>
      <sz val="11.0"/>
      <color theme="1"/>
      <name val="Cambria"/>
    </font>
    <font>
      <b/>
      <color theme="1"/>
      <name val="Arial"/>
      <scheme val="minor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85200C"/>
        <bgColor rgb="FF85200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textRotation="90" wrapText="0"/>
    </xf>
    <xf borderId="0" fillId="0" fontId="2" numFmtId="0" xfId="0" applyAlignment="1" applyFont="1">
      <alignment horizontal="right" readingOrder="0" textRotation="90"/>
    </xf>
    <xf borderId="0" fillId="3" fontId="3" numFmtId="0" xfId="0" applyAlignment="1" applyFill="1" applyFont="1">
      <alignment horizontal="center" readingOrder="0" textRotation="90" vertical="bottom"/>
    </xf>
    <xf borderId="0" fillId="4" fontId="3" numFmtId="0" xfId="0" applyAlignment="1" applyFill="1" applyFont="1">
      <alignment horizontal="center" readingOrder="0" textRotation="90" vertical="bottom"/>
    </xf>
    <xf borderId="0" fillId="5" fontId="3" numFmtId="0" xfId="0" applyAlignment="1" applyFill="1" applyFont="1">
      <alignment horizontal="center" readingOrder="0" textRotation="90" vertical="bottom"/>
    </xf>
    <xf borderId="0" fillId="6" fontId="3" numFmtId="0" xfId="0" applyAlignment="1" applyFill="1" applyFont="1">
      <alignment horizontal="center" readingOrder="0" textRotation="90" vertical="bottom"/>
    </xf>
    <xf borderId="0" fillId="7" fontId="3" numFmtId="0" xfId="0" applyAlignment="1" applyFill="1" applyFont="1">
      <alignment horizontal="center" readingOrder="0" textRotation="90" vertical="bottom"/>
    </xf>
    <xf borderId="0" fillId="8" fontId="3" numFmtId="0" xfId="0" applyAlignment="1" applyFill="1" applyFont="1">
      <alignment horizontal="center" readingOrder="0" textRotation="90" vertical="bottom"/>
    </xf>
    <xf borderId="0" fillId="9" fontId="3" numFmtId="0" xfId="0" applyAlignment="1" applyFill="1" applyFont="1">
      <alignment horizontal="center" readingOrder="0" textRotation="90" vertical="bottom"/>
    </xf>
    <xf borderId="0" fillId="10" fontId="3" numFmtId="0" xfId="0" applyAlignment="1" applyFill="1" applyFont="1">
      <alignment horizontal="center" readingOrder="0" textRotation="90" vertical="bottom"/>
    </xf>
    <xf borderId="0" fillId="11" fontId="3" numFmtId="0" xfId="0" applyAlignment="1" applyFill="1" applyFont="1">
      <alignment horizontal="center" readingOrder="0" textRotation="90" vertical="bottom"/>
    </xf>
    <xf borderId="0" fillId="12" fontId="3" numFmtId="0" xfId="0" applyAlignment="1" applyFill="1" applyFont="1">
      <alignment horizontal="center" readingOrder="0" textRotation="90" vertical="bottom"/>
    </xf>
    <xf borderId="0" fillId="3" fontId="4" numFmtId="0" xfId="0" applyAlignment="1" applyFont="1">
      <alignment horizontal="center" readingOrder="0" textRotation="90" vertical="bottom"/>
    </xf>
    <xf borderId="0" fillId="4" fontId="4" numFmtId="0" xfId="0" applyAlignment="1" applyFont="1">
      <alignment horizontal="center" readingOrder="0" textRotation="90" vertical="bottom"/>
    </xf>
    <xf borderId="0" fillId="5" fontId="4" numFmtId="0" xfId="0" applyAlignment="1" applyFont="1">
      <alignment horizontal="center" readingOrder="0" textRotation="90" vertical="bottom"/>
    </xf>
    <xf borderId="0" fillId="6" fontId="4" numFmtId="0" xfId="0" applyAlignment="1" applyFont="1">
      <alignment horizontal="center" readingOrder="0" textRotation="90" vertical="bottom"/>
    </xf>
    <xf borderId="0" fillId="7" fontId="4" numFmtId="0" xfId="0" applyAlignment="1" applyFont="1">
      <alignment horizontal="center" readingOrder="0" textRotation="90" vertical="bottom"/>
    </xf>
    <xf borderId="0" fillId="8" fontId="4" numFmtId="0" xfId="0" applyAlignment="1" applyFont="1">
      <alignment horizontal="center" readingOrder="0" textRotation="90" vertical="bottom"/>
    </xf>
    <xf borderId="0" fillId="9" fontId="4" numFmtId="0" xfId="0" applyAlignment="1" applyFont="1">
      <alignment horizontal="center" readingOrder="0" textRotation="90" vertical="bottom"/>
    </xf>
    <xf borderId="0" fillId="10" fontId="4" numFmtId="0" xfId="0" applyAlignment="1" applyFont="1">
      <alignment horizontal="center" readingOrder="0" textRotation="90" vertical="bottom"/>
    </xf>
    <xf borderId="0" fillId="11" fontId="4" numFmtId="0" xfId="0" applyAlignment="1" applyFont="1">
      <alignment horizontal="center" readingOrder="0" textRotation="90" vertical="bottom"/>
    </xf>
    <xf borderId="0" fillId="12" fontId="4" numFmtId="0" xfId="0" applyAlignment="1" applyFont="1">
      <alignment horizontal="center" readingOrder="0" textRotation="90" vertical="bottom"/>
    </xf>
    <xf borderId="0" fillId="2" fontId="1" numFmtId="0" xfId="0" applyAlignment="1" applyFont="1">
      <alignment horizontal="center" readingOrder="0" shrinkToFit="0" textRotation="90" vertical="bottom" wrapText="0"/>
    </xf>
    <xf borderId="0" fillId="0" fontId="5" numFmtId="0" xfId="0" applyFont="1"/>
    <xf borderId="0" fillId="13" fontId="6" numFmtId="0" xfId="0" applyAlignment="1" applyFill="1" applyFont="1">
      <alignment horizontal="center" readingOrder="0" shrinkToFit="0" wrapText="1"/>
    </xf>
    <xf borderId="1" fillId="13" fontId="6" numFmtId="0" xfId="0" applyAlignment="1" applyBorder="1" applyFont="1">
      <alignment shrinkToFit="0" wrapText="1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5" numFmtId="0" xfId="0" applyFont="1"/>
    <xf borderId="0" fillId="0" fontId="5" numFmtId="0" xfId="0" applyAlignment="1" applyFont="1">
      <alignment horizontal="center" readingOrder="0"/>
    </xf>
    <xf borderId="2" fillId="13" fontId="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48.88"/>
    <col customWidth="1" min="3" max="3" width="4.0"/>
    <col customWidth="1" min="4" max="4" width="23.13"/>
    <col customWidth="1" min="5" max="6" width="7.88"/>
    <col customWidth="1" min="7" max="7" width="7.38"/>
    <col customWidth="1" min="8" max="8" width="7.13"/>
    <col customWidth="1" min="9" max="24" width="7.88"/>
    <col customWidth="1" min="25" max="25" width="4.25"/>
    <col customWidth="1" min="26" max="26" width="19.25"/>
    <col customWidth="1" min="27" max="28" width="7.88"/>
    <col customWidth="1" min="29" max="29" width="7.38"/>
    <col customWidth="1" min="30" max="30" width="7.13"/>
    <col customWidth="1" min="31" max="46" width="7.88"/>
    <col customWidth="1" min="47" max="47" width="5.63"/>
    <col customWidth="1" min="48" max="48" width="19.25"/>
    <col customWidth="1" min="49" max="50" width="7.88"/>
    <col customWidth="1" min="51" max="51" width="7.38"/>
    <col customWidth="1" min="52" max="52" width="7.13"/>
    <col customWidth="1" min="53" max="68" width="7.88"/>
    <col customWidth="1" min="69" max="69" width="5.5"/>
    <col customWidth="1" min="70" max="70" width="19.25"/>
    <col customWidth="1" min="71" max="90" width="7.88"/>
    <col customWidth="1" min="91" max="91" width="5.63"/>
    <col customWidth="1" min="92" max="92" width="19.25"/>
    <col customWidth="1" min="93" max="112" width="7.88"/>
    <col customWidth="1" min="113" max="113" width="5.13"/>
    <col customWidth="1" min="114" max="114" width="19.25"/>
    <col customWidth="1" min="115" max="218" width="7.88"/>
  </cols>
  <sheetData>
    <row r="1" ht="179.25" customHeight="1">
      <c r="C1" s="1" t="s">
        <v>0</v>
      </c>
      <c r="D1" s="2" t="s">
        <v>1</v>
      </c>
      <c r="E1" s="3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7" t="s">
        <v>11</v>
      </c>
      <c r="O1" s="7" t="s">
        <v>12</v>
      </c>
      <c r="P1" s="8" t="s">
        <v>13</v>
      </c>
      <c r="Q1" s="8" t="s">
        <v>14</v>
      </c>
      <c r="R1" s="9" t="s">
        <v>15</v>
      </c>
      <c r="S1" s="9" t="s">
        <v>16</v>
      </c>
      <c r="T1" s="9" t="s">
        <v>17</v>
      </c>
      <c r="U1" s="10" t="s">
        <v>18</v>
      </c>
      <c r="V1" s="10" t="s">
        <v>19</v>
      </c>
      <c r="W1" s="11" t="s">
        <v>20</v>
      </c>
      <c r="X1" s="12" t="s">
        <v>21</v>
      </c>
      <c r="Y1" s="1" t="s">
        <v>22</v>
      </c>
      <c r="Z1" s="2" t="s">
        <v>1</v>
      </c>
      <c r="AA1" s="13" t="s">
        <v>23</v>
      </c>
      <c r="AB1" s="13" t="s">
        <v>24</v>
      </c>
      <c r="AC1" s="14" t="s">
        <v>25</v>
      </c>
      <c r="AD1" s="14" t="s">
        <v>26</v>
      </c>
      <c r="AE1" s="14" t="s">
        <v>27</v>
      </c>
      <c r="AF1" s="15" t="s">
        <v>28</v>
      </c>
      <c r="AG1" s="15" t="s">
        <v>29</v>
      </c>
      <c r="AH1" s="16" t="s">
        <v>30</v>
      </c>
      <c r="AI1" s="16" t="s">
        <v>31</v>
      </c>
      <c r="AJ1" s="17" t="s">
        <v>32</v>
      </c>
      <c r="AK1" s="17" t="s">
        <v>33</v>
      </c>
      <c r="AL1" s="18" t="s">
        <v>34</v>
      </c>
      <c r="AM1" s="18" t="s">
        <v>35</v>
      </c>
      <c r="AN1" s="19" t="s">
        <v>36</v>
      </c>
      <c r="AO1" s="19" t="s">
        <v>37</v>
      </c>
      <c r="AP1" s="19" t="s">
        <v>38</v>
      </c>
      <c r="AQ1" s="20" t="s">
        <v>39</v>
      </c>
      <c r="AR1" s="20" t="s">
        <v>40</v>
      </c>
      <c r="AS1" s="21" t="s">
        <v>41</v>
      </c>
      <c r="AT1" s="22" t="s">
        <v>42</v>
      </c>
      <c r="AU1" s="1" t="s">
        <v>43</v>
      </c>
      <c r="AV1" s="2" t="s">
        <v>1</v>
      </c>
      <c r="AW1" s="13" t="s">
        <v>44</v>
      </c>
      <c r="AX1" s="13" t="s">
        <v>45</v>
      </c>
      <c r="AY1" s="14" t="s">
        <v>46</v>
      </c>
      <c r="AZ1" s="14" t="s">
        <v>47</v>
      </c>
      <c r="BA1" s="14" t="s">
        <v>48</v>
      </c>
      <c r="BB1" s="15" t="s">
        <v>49</v>
      </c>
      <c r="BC1" s="15" t="s">
        <v>50</v>
      </c>
      <c r="BD1" s="16" t="s">
        <v>51</v>
      </c>
      <c r="BE1" s="16" t="s">
        <v>52</v>
      </c>
      <c r="BF1" s="17" t="s">
        <v>53</v>
      </c>
      <c r="BG1" s="17" t="s">
        <v>54</v>
      </c>
      <c r="BH1" s="18" t="s">
        <v>55</v>
      </c>
      <c r="BI1" s="18" t="s">
        <v>56</v>
      </c>
      <c r="BJ1" s="19" t="s">
        <v>57</v>
      </c>
      <c r="BK1" s="19" t="s">
        <v>58</v>
      </c>
      <c r="BL1" s="19" t="s">
        <v>59</v>
      </c>
      <c r="BM1" s="20" t="s">
        <v>60</v>
      </c>
      <c r="BN1" s="20" t="s">
        <v>61</v>
      </c>
      <c r="BO1" s="21" t="s">
        <v>62</v>
      </c>
      <c r="BP1" s="22" t="s">
        <v>63</v>
      </c>
      <c r="BQ1" s="23" t="s">
        <v>64</v>
      </c>
      <c r="BR1" s="2" t="s">
        <v>1</v>
      </c>
      <c r="BS1" s="13" t="s">
        <v>65</v>
      </c>
      <c r="BT1" s="13" t="s">
        <v>66</v>
      </c>
      <c r="BU1" s="14" t="s">
        <v>67</v>
      </c>
      <c r="BV1" s="14" t="s">
        <v>68</v>
      </c>
      <c r="BW1" s="14" t="s">
        <v>69</v>
      </c>
      <c r="BX1" s="15" t="s">
        <v>70</v>
      </c>
      <c r="BY1" s="15" t="s">
        <v>71</v>
      </c>
      <c r="BZ1" s="16" t="s">
        <v>72</v>
      </c>
      <c r="CA1" s="16" t="s">
        <v>73</v>
      </c>
      <c r="CB1" s="17" t="s">
        <v>74</v>
      </c>
      <c r="CC1" s="17" t="s">
        <v>75</v>
      </c>
      <c r="CD1" s="18" t="s">
        <v>76</v>
      </c>
      <c r="CE1" s="18" t="s">
        <v>77</v>
      </c>
      <c r="CF1" s="19" t="s">
        <v>78</v>
      </c>
      <c r="CG1" s="19" t="s">
        <v>79</v>
      </c>
      <c r="CH1" s="19" t="s">
        <v>80</v>
      </c>
      <c r="CI1" s="20" t="s">
        <v>81</v>
      </c>
      <c r="CJ1" s="20" t="s">
        <v>82</v>
      </c>
      <c r="CK1" s="21" t="s">
        <v>83</v>
      </c>
      <c r="CL1" s="22" t="s">
        <v>84</v>
      </c>
      <c r="CM1" s="23" t="s">
        <v>85</v>
      </c>
      <c r="CN1" s="2" t="s">
        <v>1</v>
      </c>
      <c r="CO1" s="13" t="s">
        <v>86</v>
      </c>
      <c r="CP1" s="13" t="s">
        <v>87</v>
      </c>
      <c r="CQ1" s="14" t="s">
        <v>88</v>
      </c>
      <c r="CR1" s="14" t="s">
        <v>89</v>
      </c>
      <c r="CS1" s="14" t="s">
        <v>90</v>
      </c>
      <c r="CT1" s="15" t="s">
        <v>91</v>
      </c>
      <c r="CU1" s="15" t="s">
        <v>92</v>
      </c>
      <c r="CV1" s="16" t="s">
        <v>93</v>
      </c>
      <c r="CW1" s="16" t="s">
        <v>94</v>
      </c>
      <c r="CX1" s="17" t="s">
        <v>95</v>
      </c>
      <c r="CY1" s="17" t="s">
        <v>96</v>
      </c>
      <c r="CZ1" s="18" t="s">
        <v>97</v>
      </c>
      <c r="DA1" s="18" t="s">
        <v>98</v>
      </c>
      <c r="DB1" s="19" t="s">
        <v>99</v>
      </c>
      <c r="DC1" s="19" t="s">
        <v>100</v>
      </c>
      <c r="DD1" s="19" t="s">
        <v>101</v>
      </c>
      <c r="DE1" s="20" t="s">
        <v>102</v>
      </c>
      <c r="DF1" s="20" t="s">
        <v>103</v>
      </c>
      <c r="DG1" s="21" t="s">
        <v>104</v>
      </c>
      <c r="DH1" s="22" t="s">
        <v>105</v>
      </c>
      <c r="DI1" s="23" t="s">
        <v>106</v>
      </c>
      <c r="DJ1" s="2" t="s">
        <v>1</v>
      </c>
      <c r="DK1" s="13" t="s">
        <v>107</v>
      </c>
      <c r="DL1" s="13" t="s">
        <v>108</v>
      </c>
      <c r="DM1" s="14" t="s">
        <v>109</v>
      </c>
      <c r="DN1" s="14" t="s">
        <v>110</v>
      </c>
      <c r="DO1" s="14" t="s">
        <v>111</v>
      </c>
      <c r="DP1" s="15" t="s">
        <v>112</v>
      </c>
      <c r="DQ1" s="15" t="s">
        <v>113</v>
      </c>
      <c r="DR1" s="16" t="s">
        <v>114</v>
      </c>
      <c r="DS1" s="16" t="s">
        <v>115</v>
      </c>
      <c r="DT1" s="17" t="s">
        <v>116</v>
      </c>
      <c r="DU1" s="17" t="s">
        <v>117</v>
      </c>
      <c r="DV1" s="18" t="s">
        <v>118</v>
      </c>
      <c r="DW1" s="18" t="s">
        <v>119</v>
      </c>
      <c r="DX1" s="19" t="s">
        <v>120</v>
      </c>
      <c r="DY1" s="19" t="s">
        <v>121</v>
      </c>
      <c r="DZ1" s="19" t="s">
        <v>122</v>
      </c>
      <c r="EA1" s="20" t="s">
        <v>123</v>
      </c>
      <c r="EB1" s="20" t="s">
        <v>124</v>
      </c>
      <c r="EC1" s="21" t="s">
        <v>125</v>
      </c>
      <c r="ED1" s="22" t="s">
        <v>126</v>
      </c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</row>
    <row r="2">
      <c r="A2" s="25">
        <v>1.0</v>
      </c>
      <c r="B2" s="26" t="s">
        <v>127</v>
      </c>
      <c r="C2" s="27"/>
      <c r="D2" s="28" t="s">
        <v>128</v>
      </c>
      <c r="E2" s="27">
        <f>IFERROR(__xludf.DUMMYFUNCTION("{
IMPORTRANGE(""https://docs.google.com/spreadsheets/d/1aDuyy863fA8wE5stg_7F5Qumt9HFH7lmzpPnE6sJ3ZI/edit?usp=drive_link"", ""S1R1!K52"");
IMPORTRANGE(""https://docs.google.com/spreadsheets/d/1aDuyy863fA8wE5stg_7F5Qumt9HFH7lmzpPnE6sJ3ZI/edit?usp=drive_link"&amp;""", ""S1R1!K53"");
IMPORTRANGE(""https://docs.google.com/spreadsheets/d/1aDuyy863fA8wE5stg_7F5Qumt9HFH7lmzpPnE6sJ3ZI/edit?usp=drive_link"", ""S1R1!K55"");
IMPORTRANGE(""https://docs.google.com/spreadsheets/d/1aDuyy863fA8wE5stg_7F5Qumt9HFH7lmzpPnE6sJ3ZI/ed"&amp;"it?usp=drive_link"", ""S1R1!K56"");
IMPORTRANGE(""https://docs.google.com/spreadsheets/d/1aDuyy863fA8wE5stg_7F5Qumt9HFH7lmzpPnE6sJ3ZI/edit?usp=drive_link"", ""S1R1!K58"");
IMPORTRANGE(""https://docs.google.com/spreadsheets/d/1aDuyy863fA8wE5stg_7F5Qumt9HFH"&amp;"7lmzpPnE6sJ3ZI/edit?usp=drive_link"", ""S1R1!K59"");
IMPORTRANGE(""https://docs.google.com/spreadsheets/d/1aDuyy863fA8wE5stg_7F5Qumt9HFH7lmzpPnE6sJ3ZI/edit?usp=drive_link"", ""S1R1!K61"");
IMPORTRANGE(""https://docs.google.com/spreadsheets/d/1aDuyy863fA8w"&amp;"E5stg_7F5Qumt9HFH7lmzpPnE6sJ3ZI/edit?usp=drive_link"", ""S1R1!K62"");
IMPORTRANGE(""https://docs.google.com/spreadsheets/d/1aDuyy863fA8wE5stg_7F5Qumt9HFH7lmzpPnE6sJ3ZI/edit?usp=drive_link"", ""S1R1!K64"");
IMPORTRANGE(""https://docs.google.com/spreadsheet"&amp;"s/d/1aDuyy863fA8wE5stg_7F5Qumt9HFH7lmzpPnE6sJ3ZI/edit?usp=drive_link"", ""S1R1!K66"")
}
"),1862.0)</f>
        <v>1862</v>
      </c>
      <c r="F2" s="27">
        <f>IFERROR(__xludf.DUMMYFUNCTION("{
IMPORTRANGE(""https://docs.google.com/spreadsheets/d/1aDuyy863fA8wE5stg_7F5Qumt9HFH7lmzpPnE6sJ3ZI/edit?usp=drive_link"", ""S2R1!K52"");
IMPORTRANGE(""https://docs.google.com/spreadsheets/d/1aDuyy863fA8wE5stg_7F5Qumt9HFH7lmzpPnE6sJ3ZI/edit?usp=drive_link"&amp;""", ""S2R1!K53"");
IMPORTRANGE(""https://docs.google.com/spreadsheets/d/1aDuyy863fA8wE5stg_7F5Qumt9HFH7lmzpPnE6sJ3ZI/edit?usp=drive_link"", ""S2R1!K55"");
IMPORTRANGE(""https://docs.google.com/spreadsheets/d/1aDuyy863fA8wE5stg_7F5Qumt9HFH7lmzpPnE6sJ3ZI/ed"&amp;"it?usp=drive_link"", ""S2R1!K56"");
IMPORTRANGE(""https://docs.google.com/spreadsheets/d/1aDuyy863fA8wE5stg_7F5Qumt9HFH7lmzpPnE6sJ3ZI/edit?usp=drive_link"", ""S2R1!K58"");
IMPORTRANGE(""https://docs.google.com/spreadsheets/d/1aDuyy863fA8wE5stg_7F5Qumt9HFH"&amp;"7lmzpPnE6sJ3ZI/edit?usp=drive_link"", ""S2R1!K59"");
IMPORTRANGE(""https://docs.google.com/spreadsheets/d/1aDuyy863fA8wE5stg_7F5Qumt9HFH7lmzpPnE6sJ3ZI/edit?usp=drive_link"", ""S2R1!K61"");
IMPORTRANGE(""https://docs.google.com/spreadsheets/d/1aDuyy863fA8w"&amp;"E5stg_7F5Qumt9HFH7lmzpPnE6sJ3ZI/edit?usp=drive_link"", ""S2R1!K62"");
IMPORTRANGE(""https://docs.google.com/spreadsheets/d/1aDuyy863fA8wE5stg_7F5Qumt9HFH7lmzpPnE6sJ3ZI/edit?usp=drive_link"", ""S2R1!K64"");
IMPORTRANGE(""https://docs.google.com/spreadsheet"&amp;"s/d/1aDuyy863fA8wE5stg_7F5Qumt9HFH7lmzpPnE6sJ3ZI/edit?usp=drive_link"", ""S2R1!K66"")
}
"),2907.0)</f>
        <v>2907</v>
      </c>
      <c r="G2" s="27">
        <f>IFERROR(__xludf.DUMMYFUNCTION("IMPORTRANGE(""https://docs.google.com/spreadsheets/d/1w099i9EWa9wy4OCgdZ_lMkQoiP479zXLmepbhm1sExw/edit"", ""S1R1!K52"")
"),208.5)</f>
        <v>208.5</v>
      </c>
      <c r="H2" s="27">
        <f>IFERROR(__xludf.DUMMYFUNCTION("IMPORTRANGE(""https://docs.google.com/spreadsheets/d/1w099i9EWa9wy4OCgdZ_lMkQoiP479zXLmepbhm1sExw/edit"", ""S1R2!K44"")
"),1380.0)</f>
        <v>1380</v>
      </c>
      <c r="I2" s="27">
        <f>IFERROR(__xludf.DUMMYFUNCTION("IMPORTRANGE(""https://docs.google.com/spreadsheets/d/1w099i9EWa9wy4OCgdZ_lMkQoiP479zXLmepbhm1sExw/edit"", ""S2R1!K52"")
"),2905.0)</f>
        <v>2905</v>
      </c>
      <c r="J2" s="27">
        <f>IFERROR(__xludf.DUMMYFUNCTION("{
IMPORTRANGE(""https://docs.google.com/spreadsheets/d/1Jhm_bwNqwn52X1Vv8i2vM_N0dledNERQVG80CYheTTI/edit?usp=drive_link"", ""S1R1!K52"");
IMPORTRANGE(""https://docs.google.com/spreadsheets/d/1Jhm_bwNqwn52X1Vv8i2vM_N0dledNERQVG80CYheTTI/edit?usp=drive_link"&amp;""", ""S1R1!K53"");
IMPORTRANGE(""https://docs.google.com/spreadsheets/d/1Jhm_bwNqwn52X1Vv8i2vM_N0dledNERQVG80CYheTTI/edit?usp=drive_link"", ""S1R1!K55"");
IMPORTRANGE(""https://docs.google.com/spreadsheets/d/1Jhm_bwNqwn52X1Vv8i2vM_N0dledNERQVG80CYheTTI/ed"&amp;"it?usp=drive_link"", ""S1R1!K56"");
IMPORTRANGE(""https://docs.google.com/spreadsheets/d/1Jhm_bwNqwn52X1Vv8i2vM_N0dledNERQVG80CYheTTI/edit?usp=drive_link"", ""S1R1!K58"");
IMPORTRANGE(""https://docs.google.com/spreadsheets/d/1Jhm_bwNqwn52X1Vv8i2vM_N0dledN"&amp;"ERQVG80CYheTTI/edit?usp=drive_link"", ""S1R1!K59"");
IMPORTRANGE(""https://docs.google.com/spreadsheets/d/1Jhm_bwNqwn52X1Vv8i2vM_N0dledNERQVG80CYheTTI/edit?usp=drive_link"", ""S1R1!K61"");
IMPORTRANGE(""https://docs.google.com/spreadsheets/d/1Jhm_bwNqwn52"&amp;"X1Vv8i2vM_N0dledNERQVG80CYheTTI/edit?usp=drive_link"", ""S1R1!K62"");
IMPORTRANGE(""https://docs.google.com/spreadsheets/d/1Jhm_bwNqwn52X1Vv8i2vM_N0dledNERQVG80CYheTTI/edit?usp=drive_link"", ""S1R1!K64"");
IMPORTRANGE(""https://docs.google.com/spreadsheet"&amp;"s/d/1Jhm_bwNqwn52X1Vv8i2vM_N0dledNERQVG80CYheTTI/edit?usp=drive_link"", ""S1R1!K66"")
}
"),87.5)</f>
        <v>87.5</v>
      </c>
      <c r="K2" s="27">
        <f>IFERROR(__xludf.DUMMYFUNCTION("{
IMPORTRANGE(""https://docs.google.com/spreadsheets/d/1Jhm_bwNqwn52X1Vv8i2vM_N0dledNERQVG80CYheTTI/edit?usp=drive_link"", ""S2R1!K52"");
IMPORTRANGE(""https://docs.google.com/spreadsheets/d/1Jhm_bwNqwn52X1Vv8i2vM_N0dledNERQVG80CYheTTI/edit?usp=drive_link"&amp;""", ""S2R1!K53"");
IMPORTRANGE(""https://docs.google.com/spreadsheets/d/1Jhm_bwNqwn52X1Vv8i2vM_N0dledNERQVG80CYheTTI/edit?usp=drive_link"", ""S2R1!K55"");
IMPORTRANGE(""https://docs.google.com/spreadsheets/d/1Jhm_bwNqwn52X1Vv8i2vM_N0dledNERQVG80CYheTTI/ed"&amp;"it?usp=drive_link"", ""S2R1!K56"");
IMPORTRANGE(""https://docs.google.com/spreadsheets/d/1Jhm_bwNqwn52X1Vv8i2vM_N0dledNERQVG80CYheTTI/edit?usp=drive_link"", ""S2R1!K58"");
IMPORTRANGE(""https://docs.google.com/spreadsheets/d/1Jhm_bwNqwn52X1Vv8i2vM_N0dledN"&amp;"ERQVG80CYheTTI/edit?usp=drive_link"", ""S2R1!K59"");
IMPORTRANGE(""https://docs.google.com/spreadsheets/d/1Jhm_bwNqwn52X1Vv8i2vM_N0dledNERQVG80CYheTTI/edit?usp=drive_link"", ""S2R1!K61"");
IMPORTRANGE(""https://docs.google.com/spreadsheets/d/1Jhm_bwNqwn52"&amp;"X1Vv8i2vM_N0dledNERQVG80CYheTTI/edit?usp=drive_link"", ""S2R1!K62"");
IMPORTRANGE(""https://docs.google.com/spreadsheets/d/1Jhm_bwNqwn52X1Vv8i2vM_N0dledNERQVG80CYheTTI/edit?usp=drive_link"", ""S2R1!K64"");
IMPORTRANGE(""https://docs.google.com/spreadsheet"&amp;"s/d/1Jhm_bwNqwn52X1Vv8i2vM_N0dledNERQVG80CYheTTI/edit?usp=drive_link"", ""S2R1!K66"")
}
"),2385.0)</f>
        <v>2385</v>
      </c>
      <c r="L2" s="27">
        <f>IFERROR(__xludf.DUMMYFUNCTION("{
IMPORTRANGE(""https://docs.google.com/spreadsheets/d/1TXhWvfwG9u09snz30bTnFnCChEqsJZaCdraOf-4NUs0/edit?usp=drive_link"", ""S1R1!K51"");
IMPORTRANGE(""https://docs.google.com/spreadsheets/d/1TXhWvfwG9u09snz30bTnFnCChEqsJZaCdraOf-4NUs0/edit?usp=drive_link"&amp;""", ""S1R1!K52"");
IMPORTRANGE(""https://docs.google.com/spreadsheets/d/1TXhWvfwG9u09snz30bTnFnCChEqsJZaCdraOf-4NUs0/edit?usp=drive_link"", ""S1R1!K54"");
IMPORTRANGE(""https://docs.google.com/spreadsheets/d/1TXhWvfwG9u09snz30bTnFnCChEqsJZaCdraOf-4NUs0/ed"&amp;"it?usp=drive_link"", ""S1R1!K55"");
IMPORTRANGE(""https://docs.google.com/spreadsheets/d/1TXhWvfwG9u09snz30bTnFnCChEqsJZaCdraOf-4NUs0/edit?usp=drive_link"", ""S1R1!K57"");
IMPORTRANGE(""https://docs.google.com/spreadsheets/d/1TXhWvfwG9u09snz30bTnFnCChEqsJ"&amp;"ZaCdraOf-4NUs0/edit?usp=drive_link"", ""S1R1!K58"");
IMPORTRANGE(""https://docs.google.com/spreadsheets/d/1TXhWvfwG9u09snz30bTnFnCChEqsJZaCdraOf-4NUs0/edit?usp=drive_link"", ""S1R1!K60"");
IMPORTRANGE(""https://docs.google.com/spreadsheets/d/1TXhWvfwG9u09"&amp;"snz30bTnFnCChEqsJZaCdraOf-4NUs0/edit?usp=drive_link"", ""S1R1!K61"");
IMPORTRANGE(""https://docs.google.com/spreadsheets/d/1TXhWvfwG9u09snz30bTnFnCChEqsJZaCdraOf-4NUs0/edit?usp=drive_link"", ""S1R1!K63"");
IMPORTRANGE(""https://docs.google.com/spreadsheet"&amp;"s/d/1TXhWvfwG9u09snz30bTnFnCChEqsJZaCdraOf-4NUs0/edit?usp=drive_link"", ""S1R1!K65"")
}
"),172.7)</f>
        <v>172.7</v>
      </c>
      <c r="M2" s="27">
        <f>IFERROR(__xludf.DUMMYFUNCTION("{
IMPORTRANGE(""https://docs.google.com/spreadsheets/d/1TXhWvfwG9u09snz30bTnFnCChEqsJZaCdraOf-4NUs0/edit?usp=drive_link"", ""S2R1!K51"");
IMPORTRANGE(""https://docs.google.com/spreadsheets/d/1TXhWvfwG9u09snz30bTnFnCChEqsJZaCdraOf-4NUs0/edit?usp=drive_link"&amp;""", ""S2R1!K52"");
IMPORTRANGE(""https://docs.google.com/spreadsheets/d/1TXhWvfwG9u09snz30bTnFnCChEqsJZaCdraOf-4NUs0/edit?usp=drive_link"", ""S2R1!K54"");
IMPORTRANGE(""https://docs.google.com/spreadsheets/d/1TXhWvfwG9u09snz30bTnFnCChEqsJZaCdraOf-4NUs0/ed"&amp;"it?usp=drive_link"", ""S2R1!K55"");
IMPORTRANGE(""https://docs.google.com/spreadsheets/d/1TXhWvfwG9u09snz30bTnFnCChEqsJZaCdraOf-4NUs0/edit?usp=drive_link"", ""S2R1!K57"");
IMPORTRANGE(""https://docs.google.com/spreadsheets/d/1TXhWvfwG9u09snz30bTnFnCChEqsJ"&amp;"ZaCdraOf-4NUs0/edit?usp=drive_link"", ""S2R1!K58"");
IMPORTRANGE(""https://docs.google.com/spreadsheets/d/1TXhWvfwG9u09snz30bTnFnCChEqsJZaCdraOf-4NUs0/edit?usp=drive_link"", ""S2R1!K60"");
IMPORTRANGE(""https://docs.google.com/spreadsheets/d/1TXhWvfwG9u09"&amp;"snz30bTnFnCChEqsJZaCdraOf-4NUs0/edit?usp=drive_link"", ""S2R1!K61"");
IMPORTRANGE(""https://docs.google.com/spreadsheets/d/1TXhWvfwG9u09snz30bTnFnCChEqsJZaCdraOf-4NUs0/edit?usp=drive_link"", ""S2R1!K63"");
IMPORTRANGE(""https://docs.google.com/spreadsheet"&amp;"s/d/1TXhWvfwG9u09snz30bTnFnCChEqsJZaCdraOf-4NUs0/edit?usp=drive_link"", ""S2R1!K65"")
}
"),1727.0)</f>
        <v>1727</v>
      </c>
      <c r="N2" s="27">
        <f>IFERROR(__xludf.DUMMYFUNCTION("{
IMPORTRANGE(""https://docs.google.com/spreadsheets/d/1Yt2kg9xZEl7CRAjkUmgDcYNg8lvzehKm41cZt3lSq7s/edit?usp=drive_link"", ""S1R1!K51"");
IMPORTRANGE(""https://docs.google.com/spreadsheets/d/1Yt2kg9xZEl7CRAjkUmgDcYNg8lvzehKm41cZt3lSq7s/edit?usp=drive_link"&amp;""", ""S1R1!K52"");
IMPORTRANGE(""https://docs.google.com/spreadsheets/d/1Yt2kg9xZEl7CRAjkUmgDcYNg8lvzehKm41cZt3lSq7s/edit?usp=drive_link"", ""S1R1!K54"");
IMPORTRANGE(""https://docs.google.com/spreadsheets/d/1Yt2kg9xZEl7CRAjkUmgDcYNg8lvzehKm41cZt3lSq7s/ed"&amp;"it?usp=drive_link"", ""S1R1!K55"");
IMPORTRANGE(""https://docs.google.com/spreadsheets/d/1Yt2kg9xZEl7CRAjkUmgDcYNg8lvzehKm41cZt3lSq7s/edit?usp=drive_link"", ""S1R1!K57"");
IMPORTRANGE(""https://docs.google.com/spreadsheets/d/1Yt2kg9xZEl7CRAjkUmgDcYNg8lvze"&amp;"hKm41cZt3lSq7s/edit?usp=drive_link"", ""S1R1!K58"");
IMPORTRANGE(""https://docs.google.com/spreadsheets/d/1Yt2kg9xZEl7CRAjkUmgDcYNg8lvzehKm41cZt3lSq7s/edit?usp=drive_link"", ""S1R1!K60"");
IMPORTRANGE(""https://docs.google.com/spreadsheets/d/1Yt2kg9xZEl7C"&amp;"RAjkUmgDcYNg8lvzehKm41cZt3lSq7s/edit?usp=drive_link"", ""S1R1!K61"");
IMPORTRANGE(""https://docs.google.com/spreadsheets/d/1Yt2kg9xZEl7CRAjkUmgDcYNg8lvzehKm41cZt3lSq7s/edit?usp=drive_link"", ""S1R1!K63"");
IMPORTRANGE(""https://docs.google.com/spreadsheet"&amp;"s/d/1Yt2kg9xZEl7CRAjkUmgDcYNg8lvzehKm41cZt3lSq7s/edit?usp=drive_link"", ""S1R1!K65"")
}
"),1249.0)</f>
        <v>1249</v>
      </c>
      <c r="O2" s="27" t="str">
        <f>IFERROR(__xludf.DUMMYFUNCTION("{
IMPORTRANGE(""https://docs.google.com/spreadsheets/d/1Yt2kg9xZEl7CRAjkUmgDcYNg8lvzehKm41cZt3lSq7s/edit?usp=drive_link"", ""S2R1!K52"");
IMPORTRANGE(""https://docs.google.com/spreadsheets/d/1Yt2kg9xZEl7CRAjkUmgDcYNg8lvzehKm41cZt3lSq7s/edit?usp=drive_link"&amp;""", ""S2R1!K53"");
IMPORTRANGE(""https://docs.google.com/spreadsheets/d/1Yt2kg9xZEl7CRAjkUmgDcYNg8lvzehKm41cZt3lSq7s/edit?usp=drive_link"", ""S2R1!K55"");
IMPORTRANGE(""https://docs.google.com/spreadsheets/d/1Yt2kg9xZEl7CRAjkUmgDcYNg8lvzehKm41cZt3lSq7s/ed"&amp;"it?usp=drive_link"", ""S2R1!K56"");
IMPORTRANGE(""https://docs.google.com/spreadsheets/d/1Yt2kg9xZEl7CRAjkUmgDcYNg8lvzehKm41cZt3lSq7s/edit?usp=drive_link"", ""S2R1!K58"");
IMPORTRANGE(""https://docs.google.com/spreadsheets/d/1Yt2kg9xZEl7CRAjkUmgDcYNg8lvze"&amp;"hKm41cZt3lSq7s/edit?usp=drive_link"", ""S2R1!K59"");
IMPORTRANGE(""https://docs.google.com/spreadsheets/d/1Yt2kg9xZEl7CRAjkUmgDcYNg8lvzehKm41cZt3lSq7s/edit?usp=drive_link"", ""S2R1!K61"");
IMPORTRANGE(""https://docs.google.com/spreadsheets/d/1Yt2kg9xZEl7C"&amp;"RAjkUmgDcYNg8lvzehKm41cZt3lSq7s/edit?usp=drive_link"", ""S2R1!K62"");
IMPORTRANGE(""https://docs.google.com/spreadsheets/d/1Yt2kg9xZEl7CRAjkUmgDcYNg8lvzehKm41cZt3lSq7s/edit?usp=drive_link"", ""S2R1!K64"");
IMPORTRANGE(""https://docs.google.com/spreadsheet"&amp;"s/d/1Yt2kg9xZEl7CRAjkUmgDcYNg8lvzehKm41cZt3lSq7s/edit?usp=drive_link"", ""S2R1!K66"")
}
"),"254,5")</f>
        <v>254,5</v>
      </c>
      <c r="P2" s="27">
        <f>IFERROR(__xludf.DUMMYFUNCTION("{
IMPORTRANGE(""https://docs.google.com/spreadsheets/d/1ZH0BEXeUNVFxPKd365Vx4s6SdaoOsmpKD6vHyu1zTY8/edit?usp=drive_link"", ""S1R1!K52"");
IMPORTRANGE(""https://docs.google.com/spreadsheets/d/1ZH0BEXeUNVFxPKd365Vx4s6SdaoOsmpKD6vHyu1zTY8/edit?usp=drive_link"&amp;""", ""S1R1!K53"");
IMPORTRANGE(""https://docs.google.com/spreadsheets/d/1ZH0BEXeUNVFxPKd365Vx4s6SdaoOsmpKD6vHyu1zTY8/edit?usp=drive_link"", ""S1R1!K55"");
IMPORTRANGE(""https://docs.google.com/spreadsheets/d/1ZH0BEXeUNVFxPKd365Vx4s6SdaoOsmpKD6vHyu1zTY8/ed"&amp;"it?usp=drive_link"", ""S1R1!K56"");
IMPORTRANGE(""https://docs.google.com/spreadsheets/d/1ZH0BEXeUNVFxPKd365Vx4s6SdaoOsmpKD6vHyu1zTY8/edit?usp=drive_link"", ""S1R1!K58"");
IMPORTRANGE(""https://docs.google.com/spreadsheets/d/1ZH0BEXeUNVFxPKd365Vx4s6SdaoOs"&amp;"mpKD6vHyu1zTY8/edit?usp=drive_link"", ""S1R1!K59"");
IMPORTRANGE(""https://docs.google.com/spreadsheets/d/1ZH0BEXeUNVFxPKd365Vx4s6SdaoOsmpKD6vHyu1zTY8/edit?usp=drive_link"", ""S1R1!K61"");
IMPORTRANGE(""https://docs.google.com/spreadsheets/d/1ZH0BEXeUNVFx"&amp;"PKd365Vx4s6SdaoOsmpKD6vHyu1zTY8/edit?usp=drive_link"", ""S1R1!K62"");
IMPORTRANGE(""https://docs.google.com/spreadsheets/d/1ZH0BEXeUNVFxPKd365Vx4s6SdaoOsmpKD6vHyu1zTY8/edit?usp=drive_link"", ""S1R1!K64"");
IMPORTRANGE(""https://docs.google.com/spreadsheet"&amp;"s/d/1ZH0BEXeUNVFxPKd365Vx4s6SdaoOsmpKD6vHyu1zTY8/edit?usp=drive_link"", ""S1R1!K66"")
}
"),2418.0)</f>
        <v>2418</v>
      </c>
      <c r="Q2" s="27">
        <f>IFERROR(__xludf.DUMMYFUNCTION("{
IMPORTRANGE(""https://docs.google.com/spreadsheets/d/1ZH0BEXeUNVFxPKd365Vx4s6SdaoOsmpKD6vHyu1zTY8/edit?usp=drive_link"", ""S2R1!K51"");
IMPORTRANGE(""https://docs.google.com/spreadsheets/d/1ZH0BEXeUNVFxPKd365Vx4s6SdaoOsmpKD6vHyu1zTY8/edit?usp=drive_link"&amp;""", ""S2R1!K52"");
IMPORTRANGE(""https://docs.google.com/spreadsheets/d/1ZH0BEXeUNVFxPKd365Vx4s6SdaoOsmpKD6vHyu1zTY8/edit?usp=drive_link"", ""S2R1!K54"");
IMPORTRANGE(""https://docs.google.com/spreadsheets/d/1ZH0BEXeUNVFxPKd365Vx4s6SdaoOsmpKD6vHyu1zTY8/ed"&amp;"it?usp=drive_link"", ""S2R1!K55"");
IMPORTRANGE(""https://docs.google.com/spreadsheets/d/1ZH0BEXeUNVFxPKd365Vx4s6SdaoOsmpKD6vHyu1zTY8/edit?usp=drive_link"", ""S2R1!K57"");
IMPORTRANGE(""https://docs.google.com/spreadsheets/d/1ZH0BEXeUNVFxPKd365Vx4s6SdaoOs"&amp;"mpKD6vHyu1zTY8/edit?usp=drive_link"", ""S2R1!K58"");
IMPORTRANGE(""https://docs.google.com/spreadsheets/d/1ZH0BEXeUNVFxPKd365Vx4s6SdaoOsmpKD6vHyu1zTY8/edit?usp=drive_link"", ""S2R1!K60"");
IMPORTRANGE(""https://docs.google.com/spreadsheets/d/1ZH0BEXeUNVFx"&amp;"PKd365Vx4s6SdaoOsmpKD6vHyu1zTY8/edit?usp=drive_link"", ""S2R1!K61"");
IMPORTRANGE(""https://docs.google.com/spreadsheets/d/1ZH0BEXeUNVFxPKd365Vx4s6SdaoOsmpKD6vHyu1zTY8/edit?usp=drive_link"", ""S2R1!K63"");
IMPORTRANGE(""https://docs.google.com/spreadsheet"&amp;"s/d/1ZH0BEXeUNVFxPKd365Vx4s6SdaoOsmpKD6vHyu1zTY8/edit?usp=drive_link"", ""S2R1!K65"")
}
"),1988.0)</f>
        <v>1988</v>
      </c>
      <c r="R2" s="27">
        <f>IFERROR(__xludf.DUMMYFUNCTION("{
IMPORTRANGE(""https://docs.google.com/spreadsheets/d/18h3tORVHvHVO1Fx18l5Cola57-L31buIYWykiXrxDt0/edit?usp=drive_link"", ""S1R1!K52"");
IMPORTRANGE(""https://docs.google.com/spreadsheets/d/18h3tORVHvHVO1Fx18l5Cola57-L31buIYWykiXrxDt0/edit?usp=drive_link"&amp;""", ""S1R1!K53"");
IMPORTRANGE(""https://docs.google.com/spreadsheets/d/18h3tORVHvHVO1Fx18l5Cola57-L31buIYWykiXrxDt0/edit?usp=drive_link"", ""S1R1!K55"");
IMPORTRANGE(""https://docs.google.com/spreadsheets/d/18h3tORVHvHVO1Fx18l5Cola57-L31buIYWykiXrxDt0/ed"&amp;"it?usp=drive_link"", ""S1R1!K56"");
IMPORTRANGE(""https://docs.google.com/spreadsheets/d/18h3tORVHvHVO1Fx18l5Cola57-L31buIYWykiXrxDt0/edit?usp=drive_link"", ""S1R1!K58"");
IMPORTRANGE(""https://docs.google.com/spreadsheets/d/18h3tORVHvHVO1Fx18l5Cola57-L31"&amp;"buIYWykiXrxDt0/edit?usp=drive_link"", ""S1R1!K59"");
IMPORTRANGE(""https://docs.google.com/spreadsheets/d/18h3tORVHvHVO1Fx18l5Cola57-L31buIYWykiXrxDt0/edit?usp=drive_link"", ""S1R1!K61"");
IMPORTRANGE(""https://docs.google.com/spreadsheets/d/18h3tORVHvHVO"&amp;"1Fx18l5Cola57-L31buIYWykiXrxDt0/edit?usp=drive_link"", ""S1R1!K62"");
IMPORTRANGE(""https://docs.google.com/spreadsheets/d/18h3tORVHvHVO1Fx18l5Cola57-L31buIYWykiXrxDt0/edit?usp=drive_link"", ""S1R1!K64"");
IMPORTRANGE(""https://docs.google.com/spreadsheet"&amp;"s/d/18h3tORVHvHVO1Fx18l5Cola57-L31buIYWykiXrxDt0/edit?usp=drive_link"", ""S1R1!K66"")
}
"),1165.0)</f>
        <v>1165</v>
      </c>
      <c r="S2" s="27">
        <f>IFERROR(__xludf.DUMMYFUNCTION("{
IMPORTRANGE(""https://docs.google.com/spreadsheets/d/18h3tORVHvHVO1Fx18l5Cola57-L31buIYWykiXrxDt0/edit?usp=drive_link"", ""S2R1!K44"");
IMPORTRANGE(""https://docs.google.com/spreadsheets/d/18h3tORVHvHVO1Fx18l5Cola57-L31buIYWykiXrxDt0/edit?usp=drive_link"&amp;""", ""S2R1!K45"");
IMPORTRANGE(""https://docs.google.com/spreadsheets/d/18h3tORVHvHVO1Fx18l5Cola57-L31buIYWykiXrxDt0/edit?usp=drive_link"", ""S2R1!K47"");
IMPORTRANGE(""https://docs.google.com/spreadsheets/d/18h3tORVHvHVO1Fx18l5Cola57-L31buIYWykiXrxDt0/ed"&amp;"it?usp=drive_link"", ""S2R1!K48"");
IMPORTRANGE(""https://docs.google.com/spreadsheets/d/18h3tORVHvHVO1Fx18l5Cola57-L31buIYWykiXrxDt0/edit?usp=drive_link"", ""S2R1!K50"");
IMPORTRANGE(""https://docs.google.com/spreadsheets/d/18h3tORVHvHVO1Fx18l5Cola57-L31"&amp;"buIYWykiXrxDt0/edit?usp=drive_link"", ""S2R1!K51"");
IMPORTRANGE(""https://docs.google.com/spreadsheets/d/18h3tORVHvHVO1Fx18l5Cola57-L31buIYWykiXrxDt0/edit?usp=drive_link"", ""S2R1!K53"");
IMPORTRANGE(""https://docs.google.com/spreadsheets/d/18h3tORVHvHVO"&amp;"1Fx18l5Cola57-L31buIYWykiXrxDt0/edit?usp=drive_link"", ""S2R1!K54"");
IMPORTRANGE(""https://docs.google.com/spreadsheets/d/18h3tORVHvHVO1Fx18l5Cola57-L31buIYWykiXrxDt0/edit?usp=drive_link"", ""S2R1!K56"");
IMPORTRANGE(""https://docs.google.com/spreadsheet"&amp;"s/d/18h3tORVHvHVO1Fx18l5Cola57-L31buIYWykiXrxDt0/edit?usp=drive_link"", ""S2R1!K58"")
}
"),2220.0)</f>
        <v>2220</v>
      </c>
      <c r="T2" s="27">
        <f>IFERROR(__xludf.DUMMYFUNCTION("{
IMPORTRANGE(""https://docs.google.com/spreadsheets/d/18h3tORVHvHVO1Fx18l5Cola57-L31buIYWykiXrxDt0/edit?usp=drive_link"", ""S2R2!K52"");
IMPORTRANGE(""https://docs.google.com/spreadsheets/d/18h3tORVHvHVO1Fx18l5Cola57-L31buIYWykiXrxDt0/edit?usp=drive_link"&amp;""", ""S2R2!K53"");
IMPORTRANGE(""https://docs.google.com/spreadsheets/d/18h3tORVHvHVO1Fx18l5Cola57-L31buIYWykiXrxDt0/edit?usp=drive_link"", ""S2R2!K55"");
IMPORTRANGE(""https://docs.google.com/spreadsheets/d/18h3tORVHvHVO1Fx18l5Cola57-L31buIYWykiXrxDt0/ed"&amp;"it?usp=drive_link"", ""S2R2!K56"");
IMPORTRANGE(""https://docs.google.com/spreadsheets/d/18h3tORVHvHVO1Fx18l5Cola57-L31buIYWykiXrxDt0/edit?usp=drive_link"", ""S2R2!K58"");
IMPORTRANGE(""https://docs.google.com/spreadsheets/d/18h3tORVHvHVO1Fx18l5Cola57-L31"&amp;"buIYWykiXrxDt0/edit?usp=drive_link"", ""S2R2!K59"");
IMPORTRANGE(""https://docs.google.com/spreadsheets/d/18h3tORVHvHVO1Fx18l5Cola57-L31buIYWykiXrxDt0/edit?usp=drive_link"", ""S2R2!K61"");
IMPORTRANGE(""https://docs.google.com/spreadsheets/d/18h3tORVHvHVO"&amp;"1Fx18l5Cola57-L31buIYWykiXrxDt0/edit?usp=drive_link"", ""S2R2!K62"");
IMPORTRANGE(""https://docs.google.com/spreadsheets/d/18h3tORVHvHVO1Fx18l5Cola57-L31buIYWykiXrxDt0/edit?usp=drive_link"", ""S2R2!K64"");
IMPORTRANGE(""https://docs.google.com/spreadsheet"&amp;"s/d/18h3tORVHvHVO1Fx18l5Cola57-L31buIYWykiXrxDt0/edit?usp=drive_link"", ""S2R2!K66"")
}
"),1036.0)</f>
        <v>1036</v>
      </c>
      <c r="U2" s="27">
        <f>IFERROR(__xludf.DUMMYFUNCTION("{
IMPORTRANGE(""https://docs.google.com/spreadsheets/d/1VnT8L2vTmO8SejZS9lUjbjfwbzEG6FuXOE7OcRw1qvE/edit?usp=drive_link"", ""S1R1!K53"");
IMPORTRANGE(""https://docs.google.com/spreadsheets/d/1VnT8L2vTmO8SejZS9lUjbjfwbzEG6FuXOE7OcRw1qvE/edit?usp=drive_link"&amp;""", ""S1R1!K54"");
IMPORTRANGE(""https://docs.google.com/spreadsheets/d/1VnT8L2vTmO8SejZS9lUjbjfwbzEG6FuXOE7OcRw1qvE/edit?usp=drive_link"", ""S1R1!K56"");
IMPORTRANGE(""https://docs.google.com/spreadsheets/d/1VnT8L2vTmO8SejZS9lUjbjfwbzEG6FuXOE7OcRw1qvE/ed"&amp;"it?usp=drive_link"", ""S1R1!K57"");
IMPORTRANGE(""https://docs.google.com/spreadsheets/d/1VnT8L2vTmO8SejZS9lUjbjfwbzEG6FuXOE7OcRw1qvE/edit?usp=drive_link"", ""S1R1!K59"");
IMPORTRANGE(""https://docs.google.com/spreadsheets/d/1VnT8L2vTmO8SejZS9lUjbjfwbzEG6"&amp;"FuXOE7OcRw1qvE/edit?usp=drive_link"", ""S1R1!K60"");
IMPORTRANGE(""https://docs.google.com/spreadsheets/d/1VnT8L2vTmO8SejZS9lUjbjfwbzEG6FuXOE7OcRw1qvE/edit?usp=drive_link"", ""S1R1!K62"");
IMPORTRANGE(""https://docs.google.com/spreadsheets/d/1VnT8L2vTmO8S"&amp;"ejZS9lUjbjfwbzEG6FuXOE7OcRw1qvE/edit?usp=drive_link"", ""S1R1!K63"");
IMPORTRANGE(""https://docs.google.com/spreadsheets/d/1VnT8L2vTmO8SejZS9lUjbjfwbzEG6FuXOE7OcRw1qvE/edit?usp=drive_link"", ""S1R1!K65"");
IMPORTRANGE(""https://docs.google.com/spreadsheet"&amp;"s/d/1VnT8L2vTmO8SejZS9lUjbjfwbzEG6FuXOE7OcRw1qvE/edit?usp=drive_link"", ""S1R1!K67"")
}
"),2073.0)</f>
        <v>2073</v>
      </c>
      <c r="V2" s="27">
        <f>IFERROR(__xludf.DUMMYFUNCTION("{
IMPORTRANGE(""https://docs.google.com/spreadsheets/d/1VnT8L2vTmO8SejZS9lUjbjfwbzEG6FuXOE7OcRw1qvE/edit?usp=drive_link"", ""S2R1!K51"");
IMPORTRANGE(""https://docs.google.com/spreadsheets/d/1VnT8L2vTmO8SejZS9lUjbjfwbzEG6FuXOE7OcRw1qvE/edit?usp=drive_link"&amp;""", ""S2R1!K52"");
IMPORTRANGE(""https://docs.google.com/spreadsheets/d/1VnT8L2vTmO8SejZS9lUjbjfwbzEG6FuXOE7OcRw1qvE/edit?usp=drive_link"", ""S2R1!K54"");
IMPORTRANGE(""https://docs.google.com/spreadsheets/d/1VnT8L2vTmO8SejZS9lUjbjfwbzEG6FuXOE7OcRw1qvE/ed"&amp;"it?usp=drive_link"", ""S2R1!K55"");
IMPORTRANGE(""https://docs.google.com/spreadsheets/d/1VnT8L2vTmO8SejZS9lUjbjfwbzEG6FuXOE7OcRw1qvE/edit?usp=drive_link"", ""S2R1!K57"");
IMPORTRANGE(""https://docs.google.com/spreadsheets/d/1VnT8L2vTmO8SejZS9lUjbjfwbzEG6"&amp;"FuXOE7OcRw1qvE/edit?usp=drive_link"", ""S2R1!K58"");
IMPORTRANGE(""https://docs.google.com/spreadsheets/d/1VnT8L2vTmO8SejZS9lUjbjfwbzEG6FuXOE7OcRw1qvE/edit?usp=drive_link"", ""S2R1!K60"");
IMPORTRANGE(""https://docs.google.com/spreadsheets/d/1VnT8L2vTmO8S"&amp;"ejZS9lUjbjfwbzEG6FuXOE7OcRw1qvE/edit?usp=drive_link"", ""S2R1!K61"");
IMPORTRANGE(""https://docs.google.com/spreadsheets/d/1VnT8L2vTmO8SejZS9lUjbjfwbzEG6FuXOE7OcRw1qvE/edit?usp=drive_link"", ""S2R1!K63"");
IMPORTRANGE(""https://docs.google.com/spreadsheet"&amp;"s/d/1VnT8L2vTmO8SejZS9lUjbjfwbzEG6FuXOE7OcRw1qvE/edit?usp=drive_link"", ""S2R1!K65"")
}
"),2669.0)</f>
        <v>2669</v>
      </c>
      <c r="W2" s="27">
        <f>IFERROR(__xludf.DUMMYFUNCTION("{
IMPORTRANGE(""https://docs.google.com/spreadsheets/d/18OzRW_hQP0ckppEK__VYEbDxnEjIUI7a8HI2k_C0f1E/edit?usp=drive_link"", ""S1R1!K52"");
IMPORTRANGE(""https://docs.google.com/spreadsheets/d/18OzRW_hQP0ckppEK__VYEbDxnEjIUI7a8HI2k_C0f1E/edit?usp=drive_link"&amp;""", ""S1R1!K53"");
IMPORTRANGE(""https://docs.google.com/spreadsheets/d/18OzRW_hQP0ckppEK__VYEbDxnEjIUI7a8HI2k_C0f1E/edit?usp=drive_link"", ""S1R1!K55"");
IMPORTRANGE(""https://docs.google.com/spreadsheets/d/18OzRW_hQP0ckppEK__VYEbDxnEjIUI7a8HI2k_C0f1E/ed"&amp;"it?usp=drive_link"", ""S1R1!K56"");
IMPORTRANGE(""https://docs.google.com/spreadsheets/d/18OzRW_hQP0ckppEK__VYEbDxnEjIUI7a8HI2k_C0f1E/edit?usp=drive_link"", ""S1R1!K58"");
IMPORTRANGE(""https://docs.google.com/spreadsheets/d/18OzRW_hQP0ckppEK__VYEbDxnEjIU"&amp;"I7a8HI2k_C0f1E/edit?usp=drive_link"", ""S1R1!K59"");
IMPORTRANGE(""https://docs.google.com/spreadsheets/d/18OzRW_hQP0ckppEK__VYEbDxnEjIUI7a8HI2k_C0f1E/edit?usp=drive_link"", ""S1R1!K61"");
IMPORTRANGE(""https://docs.google.com/spreadsheets/d/18OzRW_hQP0ck"&amp;"ppEK__VYEbDxnEjIUI7a8HI2k_C0f1E/edit?usp=drive_link"", ""S1R1!K62"");
IMPORTRANGE(""https://docs.google.com/spreadsheets/d/18OzRW_hQP0ckppEK__VYEbDxnEjIUI7a8HI2k_C0f1E/edit?usp=drive_link"", ""S1R1!K64"");
IMPORTRANGE(""https://docs.google.com/spreadsheet"&amp;"s/d/18OzRW_hQP0ckppEK__VYEbDxnEjIUI7a8HI2k_C0f1E/edit?usp=drive_link"", ""S1R1!K66"")
}
"),1723.0)</f>
        <v>1723</v>
      </c>
      <c r="X2" s="27">
        <f>IFERROR(__xludf.DUMMYFUNCTION("{
IMPORTRANGE(""https://docs.google.com/spreadsheets/d/1F677KodhbsXDKVOvaoTE9b_KOqCBZG4c0APS9h2klXo/edit?usp=drive_link"", ""S1R1!K50"");
IMPORTRANGE(""https://docs.google.com/spreadsheets/d/1F677KodhbsXDKVOvaoTE9b_KOqCBZG4c0APS9h2klXo/edit?usp=drive_link"&amp;""", ""S1R1!K51"");
IMPORTRANGE(""https://docs.google.com/spreadsheets/d/1F677KodhbsXDKVOvaoTE9b_KOqCBZG4c0APS9h2klXo/edit?usp=drive_link"", ""S1R1!K53"");
IMPORTRANGE(""https://docs.google.com/spreadsheets/d/1F677KodhbsXDKVOvaoTE9b_KOqCBZG4c0APS9h2klXo/ed"&amp;"it?usp=drive_link"", ""S1R1!K54"");
IMPORTRANGE(""https://docs.google.com/spreadsheets/d/1F677KodhbsXDKVOvaoTE9b_KOqCBZG4c0APS9h2klXo/edit?usp=drive_link"", ""S1R1!K56"");
IMPORTRANGE(""https://docs.google.com/spreadsheets/d/1F677KodhbsXDKVOvaoTE9b_KOqCBZ"&amp;"G4c0APS9h2klXo/edit?usp=drive_link"", ""S1R1!K57"");
IMPORTRANGE(""https://docs.google.com/spreadsheets/d/1F677KodhbsXDKVOvaoTE9b_KOqCBZG4c0APS9h2klXo/edit?usp=drive_link"", ""S1R1!K59"");
IMPORTRANGE(""https://docs.google.com/spreadsheets/d/1F677KodhbsXD"&amp;"KVOvaoTE9b_KOqCBZG4c0APS9h2klXo/edit?usp=drive_link"", ""S1R1!K60"");
IMPORTRANGE(""https://docs.google.com/spreadsheets/d/1F677KodhbsXDKVOvaoTE9b_KOqCBZG4c0APS9h2klXo/edit?usp=drive_link"", ""S1R1!K62"");
IMPORTRANGE(""https://docs.google.com/spreadsheet"&amp;"s/d/1F677KodhbsXDKVOvaoTE9b_KOqCBZG4c0APS9h2klXo/edit?usp=drive_link"", ""S1R1!K64"")
}
"),1164.0)</f>
        <v>1164</v>
      </c>
      <c r="Y2" s="27"/>
      <c r="Z2" s="29" t="s">
        <v>129</v>
      </c>
      <c r="AA2" s="27">
        <f>IFERROR(__xludf.DUMMYFUNCTION("{
IMPORTRANGE(""https://docs.google.com/spreadsheets/d/1D4iwrv5lVAVRZ0rN9D7mBsbqm-f9FXkyKxS1I9RYxMg/edit?usp=drive_link"", ""S1R1!K52"");
IMPORTRANGE(""https://docs.google.com/spreadsheets/d/1D4iwrv5lVAVRZ0rN9D7mBsbqm-f9FXkyKxS1I9RYxMg/edit?usp=drive_link"&amp;""", ""S1R1!K53"");
IMPORTRANGE(""https://docs.google.com/spreadsheets/d/1D4iwrv5lVAVRZ0rN9D7mBsbqm-f9FXkyKxS1I9RYxMg/edit?usp=drive_link"", ""S1R1!K55"");
IMPORTRANGE(""https://docs.google.com/spreadsheets/d/1D4iwrv5lVAVRZ0rN9D7mBsbqm-f9FXkyKxS1I9RYxMg/ed"&amp;"it?usp=drive_link"", ""S1R1!K56"");
IMPORTRANGE(""https://docs.google.com/spreadsheets/d/1D4iwrv5lVAVRZ0rN9D7mBsbqm-f9FXkyKxS1I9RYxMg/edit?usp=drive_link"", ""S1R1!K58"");
IMPORTRANGE(""https://docs.google.com/spreadsheets/d/1D4iwrv5lVAVRZ0rN9D7mBsbqm-f9F"&amp;"XkyKxS1I9RYxMg/edit?usp=drive_link"", ""S1R1!K59"");
IMPORTRANGE(""https://docs.google.com/spreadsheets/d/1D4iwrv5lVAVRZ0rN9D7mBsbqm-f9FXkyKxS1I9RYxMg/edit?usp=drive_link"", ""S1R1!K61"");
IMPORTRANGE(""https://docs.google.com/spreadsheets/d/1D4iwrv5lVAVR"&amp;"Z0rN9D7mBsbqm-f9FXkyKxS1I9RYxMg/edit?usp=drive_link"", ""S1R1!K62"");
IMPORTRANGE(""https://docs.google.com/spreadsheets/d/1D4iwrv5lVAVRZ0rN9D7mBsbqm-f9FXkyKxS1I9RYxMg/edit?usp=drive_link"", ""S1R1!K64"");
IMPORTRANGE(""https://docs.google.com/spreadsheet"&amp;"s/d/1D4iwrv5lVAVRZ0rN9D7mBsbqm-f9FXkyKxS1I9RYxMg/edit?usp=drive_link"", ""S1R1!K66"")
}
"),1825.0)</f>
        <v>1825</v>
      </c>
      <c r="AB2" s="27">
        <f>IFERROR(__xludf.DUMMYFUNCTION("{
IMPORTRANGE(""https://docs.google.com/spreadsheets/d/1D4iwrv5lVAVRZ0rN9D7mBsbqm-f9FXkyKxS1I9RYxMg/edit?usp=drive_link"", ""S2R1!K52"");
IMPORTRANGE(""https://docs.google.com/spreadsheets/d/1D4iwrv5lVAVRZ0rN9D7mBsbqm-f9FXkyKxS1I9RYxMg/edit?usp=drive_link"&amp;""", ""S2R1!K53"");
IMPORTRANGE(""https://docs.google.com/spreadsheets/d/1D4iwrv5lVAVRZ0rN9D7mBsbqm-f9FXkyKxS1I9RYxMg/edit?usp=drive_link"", ""S2R1!K55"");
IMPORTRANGE(""https://docs.google.com/spreadsheets/d/1D4iwrv5lVAVRZ0rN9D7mBsbqm-f9FXkyKxS1I9RYxMg/ed"&amp;"it?usp=drive_link"", ""S2R1!K56"");
IMPORTRANGE(""https://docs.google.com/spreadsheets/d/1D4iwrv5lVAVRZ0rN9D7mBsbqm-f9FXkyKxS1I9RYxMg/edit?usp=drive_link"", ""S2R1!K58"");
IMPORTRANGE(""https://docs.google.com/spreadsheets/d/1D4iwrv5lVAVRZ0rN9D7mBsbqm-f9F"&amp;"XkyKxS1I9RYxMg/edit?usp=drive_link"", ""S2R1!K59"");
IMPORTRANGE(""https://docs.google.com/spreadsheets/d/1D4iwrv5lVAVRZ0rN9D7mBsbqm-f9FXkyKxS1I9RYxMg/edit?usp=drive_link"", ""S2R1!K61"");
IMPORTRANGE(""https://docs.google.com/spreadsheets/d/1D4iwrv5lVAVR"&amp;"Z0rN9D7mBsbqm-f9FXkyKxS1I9RYxMg/edit?usp=drive_link"", ""S2R1!K62"");
IMPORTRANGE(""https://docs.google.com/spreadsheets/d/1D4iwrv5lVAVRZ0rN9D7mBsbqm-f9FXkyKxS1I9RYxMg/edit?usp=drive_link"", ""S2R1!K64"");
IMPORTRANGE(""https://docs.google.com/spreadsheet"&amp;"s/d/1D4iwrv5lVAVRZ0rN9D7mBsbqm-f9FXkyKxS1I9RYxMg/edit?usp=drive_link"", ""S2R1!K66"")
}
"),2896.0)</f>
        <v>2896</v>
      </c>
      <c r="AC2" s="27">
        <f>IFERROR(__xludf.DUMMYFUNCTION("IMPORTRANGE(""https://docs.google.com/spreadsheets/d/1Yiejlrvrgvp0qxwU2gwTP1q1M4rxbgSkx0hs4czUm3E/edit?usp=drive_link"", ""S1R1!K52"")
"),2078.0)</f>
        <v>2078</v>
      </c>
      <c r="AD2" s="27">
        <f>IFERROR(__xludf.DUMMYFUNCTION("IMPORTRANGE(""https://docs.google.com/spreadsheets/d/1Yiejlrvrgvp0qxwU2gwTP1q1M4rxbgSkx0hs4czUm3E/edit?usp=drive_link"", ""S1R2!K44"")
"),1395.0)</f>
        <v>1395</v>
      </c>
      <c r="AE2" s="27">
        <f>IFERROR(__xludf.DUMMYFUNCTION("IMPORTRANGE(""https://docs.google.com/spreadsheets/d/1Yiejlrvrgvp0qxwU2gwTP1q1M4rxbgSkx0hs4czUm3E/edit?usp=drive_link"", ""S2R1!K52"")
"),2908.0)</f>
        <v>2908</v>
      </c>
      <c r="AF2" s="27">
        <f>IFERROR(__xludf.DUMMYFUNCTION("{
IMPORTRANGE(""https://docs.google.com/spreadsheets/d/1Z3lxg9bQYdA-6diLf3W1lfkiZlrhfTM00euQjUisH2Q/edit?usp=drive_link"", ""S1R1!K52"");
IMPORTRANGE(""https://docs.google.com/spreadsheets/d/1Z3lxg9bQYdA-6diLf3W1lfkiZlrhfTM00euQjUisH2Q/edit?usp=drive_link"&amp;""", ""S1R1!K53"");
IMPORTRANGE(""https://docs.google.com/spreadsheets/d/1Z3lxg9bQYdA-6diLf3W1lfkiZlrhfTM00euQjUisH2Q/edit?usp=drive_link"", ""S1R1!K55"");
IMPORTRANGE(""https://docs.google.com/spreadsheets/d/1Z3lxg9bQYdA-6diLf3W1lfkiZlrhfTM00euQjUisH2Q/ed"&amp;"it?usp=drive_link"", ""S1R1!K56"");
IMPORTRANGE(""https://docs.google.com/spreadsheets/d/1Z3lxg9bQYdA-6diLf3W1lfkiZlrhfTM00euQjUisH2Q/edit?usp=drive_link"", ""S1R1!K58"");
IMPORTRANGE(""https://docs.google.com/spreadsheets/d/1Z3lxg9bQYdA-6diLf3W1lfkiZlrhf"&amp;"TM00euQjUisH2Q/edit?usp=drive_link"", ""S1R1!K59"");
IMPORTRANGE(""https://docs.google.com/spreadsheets/d/1Z3lxg9bQYdA-6diLf3W1lfkiZlrhfTM00euQjUisH2Q/edit?usp=drive_link"", ""S1R1!K61"");
IMPORTRANGE(""https://docs.google.com/spreadsheets/d/1Z3lxg9bQYdA-"&amp;"6diLf3W1lfkiZlrhfTM00euQjUisH2Q/edit?usp=drive_link"", ""S1R1!K62"");
IMPORTRANGE(""https://docs.google.com/spreadsheets/d/1Z3lxg9bQYdA-6diLf3W1lfkiZlrhfTM00euQjUisH2Q/edit?usp=drive_link"", ""S1R1!K64"");
IMPORTRANGE(""https://docs.google.com/spreadsheet"&amp;"s/d/1Z3lxg9bQYdA-6diLf3W1lfkiZlrhfTM00euQjUisH2Q/edit?usp=drive_link"", ""S1R1!K66"")
}
"),956.5)</f>
        <v>956.5</v>
      </c>
      <c r="AG2" s="27">
        <f>IFERROR(__xludf.DUMMYFUNCTION("{
IMPORTRANGE(""https://docs.google.com/spreadsheets/d/1Z3lxg9bQYdA-6diLf3W1lfkiZlrhfTM00euQjUisH2Q/edit?usp=drive_link"", ""S2R1!K52"");
IMPORTRANGE(""https://docs.google.com/spreadsheets/d/1Z3lxg9bQYdA-6diLf3W1lfkiZlrhfTM00euQjUisH2Q/edit?usp=drive_link"&amp;""", ""S2R1!K53"");
IMPORTRANGE(""https://docs.google.com/spreadsheets/d/1Z3lxg9bQYdA-6diLf3W1lfkiZlrhfTM00euQjUisH2Q/edit?usp=drive_link"", ""S2R1!K55"");
IMPORTRANGE(""https://docs.google.com/spreadsheets/d/1Z3lxg9bQYdA-6diLf3W1lfkiZlrhfTM00euQjUisH2Q/ed"&amp;"it?usp=drive_link"", ""S2R1!K56"");
IMPORTRANGE(""https://docs.google.com/spreadsheets/d/1Z3lxg9bQYdA-6diLf3W1lfkiZlrhfTM00euQjUisH2Q/edit?usp=drive_link"", ""S2R1!K58"");
IMPORTRANGE(""https://docs.google.com/spreadsheets/d/1Z3lxg9bQYdA-6diLf3W1lfkiZlrhf"&amp;"TM00euQjUisH2Q/edit?usp=drive_link"", ""S2R1!K59"");
IMPORTRANGE(""https://docs.google.com/spreadsheets/d/1Z3lxg9bQYdA-6diLf3W1lfkiZlrhfTM00euQjUisH2Q/edit?usp=drive_link"", ""S2R1!K61"");
IMPORTRANGE(""https://docs.google.com/spreadsheets/d/1Z3lxg9bQYdA-"&amp;"6diLf3W1lfkiZlrhfTM00euQjUisH2Q/edit?usp=drive_link"", ""S2R1!K62"");
IMPORTRANGE(""https://docs.google.com/spreadsheets/d/1Z3lxg9bQYdA-6diLf3W1lfkiZlrhfTM00euQjUisH2Q/edit?usp=drive_link"", ""S2R1!K64"");
IMPORTRANGE(""https://docs.google.com/spreadsheet"&amp;"s/d/1Z3lxg9bQYdA-6diLf3W1lfkiZlrhfTM00euQjUisH2Q/edit?usp=drive_link"", ""S2R1!K66"")
}
"),226.5)</f>
        <v>226.5</v>
      </c>
      <c r="AH2" s="27">
        <f>IFERROR(__xludf.DUMMYFUNCTION("{
IMPORTRANGE(""https://docs.google.com/spreadsheets/d/1T839B5dzLLA2s15ABRZWAOTolVw9U7yu_TxYqBLb_JU/edit?usp=drive_link"", ""S1R1!K51"");
IMPORTRANGE(""https://docs.google.com/spreadsheets/d/1T839B5dzLLA2s15ABRZWAOTolVw9U7yu_TxYqBLb_JU/edit?usp=drive_link"&amp;""", ""S1R1!K52"");
IMPORTRANGE(""https://docs.google.com/spreadsheets/d/1T839B5dzLLA2s15ABRZWAOTolVw9U7yu_TxYqBLb_JU/edit?usp=drive_link"", ""S1R1!K54"");
IMPORTRANGE(""https://docs.google.com/spreadsheets/d/1T839B5dzLLA2s15ABRZWAOTolVw9U7yu_TxYqBLb_JU/ed"&amp;"it?usp=drive_link"", ""S1R1!K55"");
IMPORTRANGE(""https://docs.google.com/spreadsheets/d/1T839B5dzLLA2s15ABRZWAOTolVw9U7yu_TxYqBLb_JU/edit?usp=drive_link"", ""S1R1!K57"");
IMPORTRANGE(""https://docs.google.com/spreadsheets/d/1T839B5dzLLA2s15ABRZWAOTolVw9U"&amp;"7yu_TxYqBLb_JU/edit?usp=drive_link"", ""S1R1!K58"");
IMPORTRANGE(""https://docs.google.com/spreadsheets/d/1T839B5dzLLA2s15ABRZWAOTolVw9U7yu_TxYqBLb_JU/edit?usp=drive_link"", ""S1R1!K60"");
IMPORTRANGE(""https://docs.google.com/spreadsheets/d/1T839B5dzLLA2"&amp;"s15ABRZWAOTolVw9U7yu_TxYqBLb_JU/edit?usp=drive_link"", ""S1R1!K61"");
IMPORTRANGE(""https://docs.google.com/spreadsheets/d/1T839B5dzLLA2s15ABRZWAOTolVw9U7yu_TxYqBLb_JU/edit?usp=drive_link"", ""S1R1!K63"");
IMPORTRANGE(""https://docs.google.com/spreadsheet"&amp;"s/d/1T839B5dzLLA2s15ABRZWAOTolVw9U7yu_TxYqBLb_JU/edit?usp=drive_link"", ""S1R1!K65"")
}
"),1685.0)</f>
        <v>1685</v>
      </c>
      <c r="AI2" s="27">
        <f>IFERROR(__xludf.DUMMYFUNCTION("{
IMPORTRANGE(""https://docs.google.com/spreadsheets/d/1T839B5dzLLA2s15ABRZWAOTolVw9U7yu_TxYqBLb_JU/edit?usp=drive_link"", ""S2R1!K51"");
IMPORTRANGE(""https://docs.google.com/spreadsheets/d/1T839B5dzLLA2s15ABRZWAOTolVw9U7yu_TxYqBLb_JU/edit?usp=drive_link"&amp;""", ""S2R1!K52"");
IMPORTRANGE(""https://docs.google.com/spreadsheets/d/1T839B5dzLLA2s15ABRZWAOTolVw9U7yu_TxYqBLb_JU/edit?usp=drive_link"", ""S2R1!K54"");
IMPORTRANGE(""https://docs.google.com/spreadsheets/d/1T839B5dzLLA2s15ABRZWAOTolVw9U7yu_TxYqBLb_JU/ed"&amp;"it?usp=drive_link"", ""S2R1!K55"");
IMPORTRANGE(""https://docs.google.com/spreadsheets/d/1T839B5dzLLA2s15ABRZWAOTolVw9U7yu_TxYqBLb_JU/edit?usp=drive_link"", ""S2R1!K57"");
IMPORTRANGE(""https://docs.google.com/spreadsheets/d/1T839B5dzLLA2s15ABRZWAOTolVw9U"&amp;"7yu_TxYqBLb_JU/edit?usp=drive_link"", ""S2R1!K58"");
IMPORTRANGE(""https://docs.google.com/spreadsheets/d/1T839B5dzLLA2s15ABRZWAOTolVw9U7yu_TxYqBLb_JU/edit?usp=drive_link"", ""S2R1!K60"");
IMPORTRANGE(""https://docs.google.com/spreadsheets/d/1T839B5dzLLA2"&amp;"s15ABRZWAOTolVw9U7yu_TxYqBLb_JU/edit?usp=drive_link"", ""S2R1!K61"");
IMPORTRANGE(""https://docs.google.com/spreadsheets/d/1T839B5dzLLA2s15ABRZWAOTolVw9U7yu_TxYqBLb_JU/edit?usp=drive_link"", ""S2R1!K63"");
IMPORTRANGE(""https://docs.google.com/spreadsheet"&amp;"s/d/1T839B5dzLLA2s15ABRZWAOTolVw9U7yu_TxYqBLb_JU/edit?usp=drive_link"", ""S2R1!K65"")
}
"),2246.0)</f>
        <v>2246</v>
      </c>
      <c r="AJ2" s="27">
        <f>IFERROR(__xludf.DUMMYFUNCTION("{
IMPORTRANGE(""https://docs.google.com/spreadsheets/d/1dDqIYpLClFw2W3FhNq_b3puqfdWzbasp5XSGrhXAW9E/edit?usp=drive_link"", ""S1R1!K51"");
IMPORTRANGE(""https://docs.google.com/spreadsheets/d/1dDqIYpLClFw2W3FhNq_b3puqfdWzbasp5XSGrhXAW9E/edit?usp=drive_link"&amp;""", ""S1R1!K52"");
IMPORTRANGE(""https://docs.google.com/spreadsheets/d/1dDqIYpLClFw2W3FhNq_b3puqfdWzbasp5XSGrhXAW9E/edit?usp=drive_link"", ""S1R1!K54"");
IMPORTRANGE(""https://docs.google.com/spreadsheets/d/1dDqIYpLClFw2W3FhNq_b3puqfdWzbasp5XSGrhXAW9E/ed"&amp;"it?usp=drive_link"", ""S1R1!K55"");
IMPORTRANGE(""https://docs.google.com/spreadsheets/d/1dDqIYpLClFw2W3FhNq_b3puqfdWzbasp5XSGrhXAW9E/edit?usp=drive_link"", ""S1R1!K57"");
IMPORTRANGE(""https://docs.google.com/spreadsheets/d/1dDqIYpLClFw2W3FhNq_b3puqfdWzb"&amp;"asp5XSGrhXAW9E/edit?usp=drive_link"", ""S1R1!K58"");
IMPORTRANGE(""https://docs.google.com/spreadsheets/d/1dDqIYpLClFw2W3FhNq_b3puqfdWzbasp5XSGrhXAW9E/edit?usp=drive_link"", ""S1R1!K60"");
IMPORTRANGE(""https://docs.google.com/spreadsheets/d/1dDqIYpLClFw2"&amp;"W3FhNq_b3puqfdWzbasp5XSGrhXAW9E/edit?usp=drive_link"", ""S1R1!K61"");
IMPORTRANGE(""https://docs.google.com/spreadsheets/d/1dDqIYpLClFw2W3FhNq_b3puqfdWzbasp5XSGrhXAW9E/edit?usp=drive_link"", ""S1R1!K63"");
IMPORTRANGE(""https://docs.google.com/spreadsheet"&amp;"s/d/1dDqIYpLClFw2W3FhNq_b3puqfdWzbasp5XSGrhXAW9E/edit?usp=drive_link"", ""S1R1!K65"")
}
"),1665.0)</f>
        <v>1665</v>
      </c>
      <c r="AK2" s="27">
        <f>IFERROR(__xludf.DUMMYFUNCTION("{
IMPORTRANGE(""https://docs.google.com/spreadsheets/d/1dDqIYpLClFw2W3FhNq_b3puqfdWzbasp5XSGrhXAW9E/edit?usp=drive_link"", ""S2R1!K52"");
IMPORTRANGE(""https://docs.google.com/spreadsheets/d/1dDqIYpLClFw2W3FhNq_b3puqfdWzbasp5XSGrhXAW9E/edit?usp=drive_link"&amp;""", ""S2R1!K53"");
IMPORTRANGE(""https://docs.google.com/spreadsheets/d/1dDqIYpLClFw2W3FhNq_b3puqfdWzbasp5XSGrhXAW9E/edit?usp=drive_link"", ""S2R1!K55"");
IMPORTRANGE(""https://docs.google.com/spreadsheets/d/1dDqIYpLClFw2W3FhNq_b3puqfdWzbasp5XSGrhXAW9E/ed"&amp;"it?usp=drive_link"", ""S2R1!K56"");
IMPORTRANGE(""https://docs.google.com/spreadsheets/d/1dDqIYpLClFw2W3FhNq_b3puqfdWzbasp5XSGrhXAW9E/edit?usp=drive_link"", ""S2R1!K58"");
IMPORTRANGE(""https://docs.google.com/spreadsheets/d/1dDqIYpLClFw2W3FhNq_b3puqfdWzb"&amp;"asp5XSGrhXAW9E/edit?usp=drive_link"", ""S2R1!K59"");
IMPORTRANGE(""https://docs.google.com/spreadsheets/d/1dDqIYpLClFw2W3FhNq_b3puqfdWzbasp5XSGrhXAW9E/edit?usp=drive_link"", ""S2R1!K61"");
IMPORTRANGE(""https://docs.google.com/spreadsheets/d/1dDqIYpLClFw2"&amp;"W3FhNq_b3puqfdWzbasp5XSGrhXAW9E/edit?usp=drive_link"", ""S2R1!K62"");
IMPORTRANGE(""https://docs.google.com/spreadsheets/d/1dDqIYpLClFw2W3FhNq_b3puqfdWzbasp5XSGrhXAW9E/edit?usp=drive_link"", ""S2R1!K64"");
IMPORTRANGE(""https://docs.google.com/spreadsheet"&amp;"s/d/1dDqIYpLClFw2W3FhNq_b3puqfdWzbasp5XSGrhXAW9E/edit?usp=drive_link"", ""S2R1!K66"")
}
"),2560.0)</f>
        <v>2560</v>
      </c>
      <c r="AL2" s="27">
        <f>IFERROR(__xludf.DUMMYFUNCTION("{
IMPORTRANGE(""https://docs.google.com/spreadsheets/d/1kBSu35y9a1DtxVaCHkEXRZ-wHwpf81FRsbs1KEMDyVQ/edit?usp=drive_link"", ""S1R1!K52"");
IMPORTRANGE(""https://docs.google.com/spreadsheets/d/1kBSu35y9a1DtxVaCHkEXRZ-wHwpf81FRsbs1KEMDyVQ/edit?usp=drive_link"&amp;""", ""S1R1!K53"");
IMPORTRANGE(""https://docs.google.com/spreadsheets/d/1kBSu35y9a1DtxVaCHkEXRZ-wHwpf81FRsbs1KEMDyVQ/edit?usp=drive_link"", ""S1R1!K55"");
IMPORTRANGE(""https://docs.google.com/spreadsheets/d/1kBSu35y9a1DtxVaCHkEXRZ-wHwpf81FRsbs1KEMDyVQ/ed"&amp;"it?usp=drive_link"", ""S1R1!K56"");
IMPORTRANGE(""https://docs.google.com/spreadsheets/d/1kBSu35y9a1DtxVaCHkEXRZ-wHwpf81FRsbs1KEMDyVQ/edit?usp=drive_link"", ""S1R1!K58"");
IMPORTRANGE(""https://docs.google.com/spreadsheets/d/1kBSu35y9a1DtxVaCHkEXRZ-wHwpf8"&amp;"1FRsbs1KEMDyVQ/edit?usp=drive_link"", ""S1R1!K59"");
IMPORTRANGE(""https://docs.google.com/spreadsheets/d/1kBSu35y9a1DtxVaCHkEXRZ-wHwpf81FRsbs1KEMDyVQ/edit?usp=drive_link"", ""S1R1!K61"");
IMPORTRANGE(""https://docs.google.com/spreadsheets/d/1kBSu35y9a1Dt"&amp;"xVaCHkEXRZ-wHwpf81FRsbs1KEMDyVQ/edit?usp=drive_link"", ""S1R1!K62"");
IMPORTRANGE(""https://docs.google.com/spreadsheets/d/1kBSu35y9a1DtxVaCHkEXRZ-wHwpf81FRsbs1KEMDyVQ/edit?usp=drive_link"", ""S1R1!K64"");
IMPORTRANGE(""https://docs.google.com/spreadsheet"&amp;"s/d/1kBSu35y9a1DtxVaCHkEXRZ-wHwpf81FRsbs1KEMDyVQ/edit?usp=drive_link"", ""S1R1!K66"")
}
"),2400.0)</f>
        <v>2400</v>
      </c>
      <c r="AM2" s="27">
        <f>IFERROR(__xludf.DUMMYFUNCTION("{
IMPORTRANGE(""https://docs.google.com/spreadsheets/d/1kBSu35y9a1DtxVaCHkEXRZ-wHwpf81FRsbs1KEMDyVQ/edit?usp=drive_link"", ""S2R1!K51"");
IMPORTRANGE(""https://docs.google.com/spreadsheets/d/1kBSu35y9a1DtxVaCHkEXRZ-wHwpf81FRsbs1KEMDyVQ/edit?usp=drive_link"&amp;""", ""S2R1!K52"");
IMPORTRANGE(""https://docs.google.com/spreadsheets/d/1kBSu35y9a1DtxVaCHkEXRZ-wHwpf81FRsbs1KEMDyVQ/edit?usp=drive_link"", ""S2R1!K54"");
IMPORTRANGE(""https://docs.google.com/spreadsheets/d/1kBSu35y9a1DtxVaCHkEXRZ-wHwpf81FRsbs1KEMDyVQ/ed"&amp;"it?usp=drive_link"", ""S2R1!K55"");
IMPORTRANGE(""https://docs.google.com/spreadsheets/d/1kBSu35y9a1DtxVaCHkEXRZ-wHwpf81FRsbs1KEMDyVQ/edit?usp=drive_link"", ""S2R1!K57"");
IMPORTRANGE(""https://docs.google.com/spreadsheets/d/1kBSu35y9a1DtxVaCHkEXRZ-wHwpf8"&amp;"1FRsbs1KEMDyVQ/edit?usp=drive_link"", ""S2R1!K58"");
IMPORTRANGE(""https://docs.google.com/spreadsheets/d/1kBSu35y9a1DtxVaCHkEXRZ-wHwpf81FRsbs1KEMDyVQ/edit?usp=drive_link"", ""S2R1!K60"");
IMPORTRANGE(""https://docs.google.com/spreadsheets/d/1kBSu35y9a1Dt"&amp;"xVaCHkEXRZ-wHwpf81FRsbs1KEMDyVQ/edit?usp=drive_link"", ""S2R1!K61"");
IMPORTRANGE(""https://docs.google.com/spreadsheets/d/1kBSu35y9a1DtxVaCHkEXRZ-wHwpf81FRsbs1KEMDyVQ/edit?usp=drive_link"", ""S2R1!K63"");
IMPORTRANGE(""https://docs.google.com/spreadsheet"&amp;"s/d/1kBSu35y9a1DtxVaCHkEXRZ-wHwpf81FRsbs1KEMDyVQ/edit?usp=drive_link"", ""S2R1!K65"")
}
"),2100.0)</f>
        <v>2100</v>
      </c>
      <c r="AN2" s="27">
        <f>IFERROR(__xludf.DUMMYFUNCTION("{
IMPORTRANGE(""https://docs.google.com/spreadsheets/d/1xvkH7oVfrFsvXpGNIhwxu17l3xszuKNaNkav6XJRDyQ/edit?usp=drive_link"", ""S1R1!K52"");
IMPORTRANGE(""https://docs.google.com/spreadsheets/d/1xvkH7oVfrFsvXpGNIhwxu17l3xszuKNaNkav6XJRDyQ/edit?usp=drive_link"&amp;""", ""S1R1!K53"");
IMPORTRANGE(""https://docs.google.com/spreadsheets/d/1xvkH7oVfrFsvXpGNIhwxu17l3xszuKNaNkav6XJRDyQ/edit?usp=drive_link"", ""S1R1!K55"");
IMPORTRANGE(""https://docs.google.com/spreadsheets/d/1xvkH7oVfrFsvXpGNIhwxu17l3xszuKNaNkav6XJRDyQ/ed"&amp;"it?usp=drive_link"", ""S1R1!K56"");
IMPORTRANGE(""https://docs.google.com/spreadsheets/d/1xvkH7oVfrFsvXpGNIhwxu17l3xszuKNaNkav6XJRDyQ/edit?usp=drive_link"", ""S1R1!K58"");
IMPORTRANGE(""https://docs.google.com/spreadsheets/d/1xvkH7oVfrFsvXpGNIhwxu17l3xszu"&amp;"KNaNkav6XJRDyQ/edit?usp=drive_link"", ""S1R1!K59"");
IMPORTRANGE(""https://docs.google.com/spreadsheets/d/1xvkH7oVfrFsvXpGNIhwxu17l3xszuKNaNkav6XJRDyQ/edit?usp=drive_link"", ""S1R1!K61"");
IMPORTRANGE(""https://docs.google.com/spreadsheets/d/1xvkH7oVfrFsv"&amp;"XpGNIhwxu17l3xszuKNaNkav6XJRDyQ/edit?usp=drive_link"", ""S1R1!K62"");
IMPORTRANGE(""https://docs.google.com/spreadsheets/d/1xvkH7oVfrFsvXpGNIhwxu17l3xszuKNaNkav6XJRDyQ/edit?usp=drive_link"", ""S1R1!K64"");
IMPORTRANGE(""https://docs.google.com/spreadsheet"&amp;"s/d/1xvkH7oVfrFsvXpGNIhwxu17l3xszuKNaNkav6XJRDyQ/edit?usp=drive_link"", ""S1R1!K66"")
}
"),1126.0)</f>
        <v>1126</v>
      </c>
      <c r="AO2" s="27">
        <f>IFERROR(__xludf.DUMMYFUNCTION("{
IMPORTRANGE(""https://docs.google.com/spreadsheets/d/1xvkH7oVfrFsvXpGNIhwxu17l3xszuKNaNkav6XJRDyQ/edit?usp=drive_link"", ""S2R1!K44"");
IMPORTRANGE(""https://docs.google.com/spreadsheets/d/1xvkH7oVfrFsvXpGNIhwxu17l3xszuKNaNkav6XJRDyQ/edit?usp=drive_link"&amp;""", ""S2R1!K45"");
IMPORTRANGE(""https://docs.google.com/spreadsheets/d/1xvkH7oVfrFsvXpGNIhwxu17l3xszuKNaNkav6XJRDyQ/edit?usp=drive_link"", ""S2R1!K47"");
IMPORTRANGE(""https://docs.google.com/spreadsheets/d/1xvkH7oVfrFsvXpGNIhwxu17l3xszuKNaNkav6XJRDyQ/ed"&amp;"it?usp=drive_link"", ""S2R1!K48"");
IMPORTRANGE(""https://docs.google.com/spreadsheets/d/1xvkH7oVfrFsvXpGNIhwxu17l3xszuKNaNkav6XJRDyQ/edit?usp=drive_link"", ""S2R1!K50"");
IMPORTRANGE(""https://docs.google.com/spreadsheets/d/1xvkH7oVfrFsvXpGNIhwxu17l3xszu"&amp;"KNaNkav6XJRDyQ/edit?usp=drive_link"", ""S2R1!K51"");
IMPORTRANGE(""https://docs.google.com/spreadsheets/d/1xvkH7oVfrFsvXpGNIhwxu17l3xszuKNaNkav6XJRDyQ/edit?usp=drive_link"", ""S2R1!K53"");
IMPORTRANGE(""https://docs.google.com/spreadsheets/d/1xvkH7oVfrFsv"&amp;"XpGNIhwxu17l3xszuKNaNkav6XJRDyQ/edit?usp=drive_link"", ""S2R1!K54"");
IMPORTRANGE(""https://docs.google.com/spreadsheets/d/1xvkH7oVfrFsvXpGNIhwxu17l3xszuKNaNkav6XJRDyQ/edit?usp=drive_link"", ""S2R1!K56"");
IMPORTRANGE(""https://docs.google.com/spreadsheet"&amp;"s/d/1xvkH7oVfrFsvXpGNIhwxu17l3xszuKNaNkav6XJRDyQ/edit?usp=drive_link"", ""S2R1!K58"")
}
"),2245.0)</f>
        <v>2245</v>
      </c>
      <c r="AP2" s="27">
        <f>IFERROR(__xludf.DUMMYFUNCTION("{
IMPORTRANGE(""https://docs.google.com/spreadsheets/d/1xvkH7oVfrFsvXpGNIhwxu17l3xszuKNaNkav6XJRDyQ/edit?usp=drive_link"", ""S2R2!K52"");
IMPORTRANGE(""https://docs.google.com/spreadsheets/d/1xvkH7oVfrFsvXpGNIhwxu17l3xszuKNaNkav6XJRDyQ/edit?usp=drive_link"&amp;""", ""S2R2!K53"");
IMPORTRANGE(""https://docs.google.com/spreadsheets/d/1xvkH7oVfrFsvXpGNIhwxu17l3xszuKNaNkav6XJRDyQ/edit?usp=drive_link"", ""S2R2!K55"");
IMPORTRANGE(""https://docs.google.com/spreadsheets/d/1xvkH7oVfrFsvXpGNIhwxu17l3xszuKNaNkav6XJRDyQ/ed"&amp;"it?usp=drive_link"", ""S2R2!K56"");
IMPORTRANGE(""https://docs.google.com/spreadsheets/d/1xvkH7oVfrFsvXpGNIhwxu17l3xszuKNaNkav6XJRDyQ/edit?usp=drive_link"", ""S2R2!K58"");
IMPORTRANGE(""https://docs.google.com/spreadsheets/d/1xvkH7oVfrFsvXpGNIhwxu17l3xszu"&amp;"KNaNkav6XJRDyQ/edit?usp=drive_link"", ""S2R2!K59"");
IMPORTRANGE(""https://docs.google.com/spreadsheets/d/1xvkH7oVfrFsvXpGNIhwxu17l3xszuKNaNkav6XJRDyQ/edit?usp=drive_link"", ""S2R2!K61"");
IMPORTRANGE(""https://docs.google.com/spreadsheets/d/1xvkH7oVfrFsv"&amp;"XpGNIhwxu17l3xszuKNaNkav6XJRDyQ/edit?usp=drive_link"", ""S2R2!K62"");
IMPORTRANGE(""https://docs.google.com/spreadsheets/d/1xvkH7oVfrFsvXpGNIhwxu17l3xszuKNaNkav6XJRDyQ/edit?usp=drive_link"", ""S2R2!K64"");
IMPORTRANGE(""https://docs.google.com/spreadsheet"&amp;"s/d/1xvkH7oVfrFsvXpGNIhwxu17l3xszuKNaNkav6XJRDyQ/edit?usp=drive_link"", ""S2R2!K66"")
}
"),979.0)</f>
        <v>979</v>
      </c>
      <c r="AQ2" s="27">
        <f>IFERROR(__xludf.DUMMYFUNCTION("{
IMPORTRANGE(""https://docs.google.com/spreadsheets/d/1ob88D8KGMGZBXYmjuRFlG3E2XRonNHqLgSgIzDvSRRM/edit?usp=drive_link"", ""S1R1!K53"");
IMPORTRANGE(""https://docs.google.com/spreadsheets/d/1ob88D8KGMGZBXYmjuRFlG3E2XRonNHqLgSgIzDvSRRM/edit?usp=drive_link"&amp;""", ""S1R1!K54"");
IMPORTRANGE(""https://docs.google.com/spreadsheets/d/1ob88D8KGMGZBXYmjuRFlG3E2XRonNHqLgSgIzDvSRRM/edit?usp=drive_link"", ""S1R1!K56"");
IMPORTRANGE(""https://docs.google.com/spreadsheets/d/1ob88D8KGMGZBXYmjuRFlG3E2XRonNHqLgSgIzDvSRRM/ed"&amp;"it?usp=drive_link"", ""S1R1!K57"");
IMPORTRANGE(""https://docs.google.com/spreadsheets/d/1ob88D8KGMGZBXYmjuRFlG3E2XRonNHqLgSgIzDvSRRM/edit?usp=drive_link"", ""S1R1!K59"");
IMPORTRANGE(""https://docs.google.com/spreadsheets/d/1ob88D8KGMGZBXYmjuRFlG3E2XRonN"&amp;"HqLgSgIzDvSRRM/edit?usp=drive_link"", ""S1R1!K60"");
IMPORTRANGE(""https://docs.google.com/spreadsheets/d/1ob88D8KGMGZBXYmjuRFlG3E2XRonNHqLgSgIzDvSRRM/edit?usp=drive_link"", ""S1R1!K62"");
IMPORTRANGE(""https://docs.google.com/spreadsheets/d/1ob88D8KGMGZB"&amp;"XYmjuRFlG3E2XRonNHqLgSgIzDvSRRM/edit?usp=drive_link"", ""S1R1!K63"");
IMPORTRANGE(""https://docs.google.com/spreadsheets/d/1ob88D8KGMGZBXYmjuRFlG3E2XRonNHqLgSgIzDvSRRM/edit?usp=drive_link"", ""S1R1!K65"");
IMPORTRANGE(""https://docs.google.com/spreadsheet"&amp;"s/d/1ob88D8KGMGZBXYmjuRFlG3E2XRonNHqLgSgIzDvSRRM/edit?usp=drive_link"", ""S1R1!K67"")
}
"),2046.0)</f>
        <v>2046</v>
      </c>
      <c r="AR2" s="27">
        <f>IFERROR(__xludf.DUMMYFUNCTION("{
IMPORTRANGE(""https://docs.google.com/spreadsheets/d/1ob88D8KGMGZBXYmjuRFlG3E2XRonNHqLgSgIzDvSRRM/edit?usp=drive_link"", ""S2R1!K51"");
IMPORTRANGE(""https://docs.google.com/spreadsheets/d/1ob88D8KGMGZBXYmjuRFlG3E2XRonNHqLgSgIzDvSRRM/edit?usp=drive_link"&amp;""", ""S2R1!K52"");
IMPORTRANGE(""https://docs.google.com/spreadsheets/d/1ob88D8KGMGZBXYmjuRFlG3E2XRonNHqLgSgIzDvSRRM/edit?usp=drive_link"", ""S2R1!K54"");
IMPORTRANGE(""https://docs.google.com/spreadsheets/d/1ob88D8KGMGZBXYmjuRFlG3E2XRonNHqLgSgIzDvSRRM/ed"&amp;"it?usp=drive_link"", ""S2R1!K55"");
IMPORTRANGE(""https://docs.google.com/spreadsheets/d/1ob88D8KGMGZBXYmjuRFlG3E2XRonNHqLgSgIzDvSRRM/edit?usp=drive_link"", ""S2R1!K57"");
IMPORTRANGE(""https://docs.google.com/spreadsheets/d/1ob88D8KGMGZBXYmjuRFlG3E2XRonN"&amp;"HqLgSgIzDvSRRM/edit?usp=drive_link"", ""S2R1!K58"");
IMPORTRANGE(""https://docs.google.com/spreadsheets/d/1ob88D8KGMGZBXYmjuRFlG3E2XRonNHqLgSgIzDvSRRM/edit?usp=drive_link"", ""S2R1!K60"");
IMPORTRANGE(""https://docs.google.com/spreadsheets/d/1ob88D8KGMGZB"&amp;"XYmjuRFlG3E2XRonNHqLgSgIzDvSRRM/edit?usp=drive_link"", ""S2R1!K61"");
IMPORTRANGE(""https://docs.google.com/spreadsheets/d/1ob88D8KGMGZBXYmjuRFlG3E2XRonNHqLgSgIzDvSRRM/edit?usp=drive_link"", ""S2R1!K63"");
IMPORTRANGE(""https://docs.google.com/spreadsheet"&amp;"s/d/1ob88D8KGMGZBXYmjuRFlG3E2XRonNHqLgSgIzDvSRRM/edit?usp=drive_link"", ""S2R1!K65"")
}
"),2568.0)</f>
        <v>2568</v>
      </c>
      <c r="AS2" s="27">
        <f>IFERROR(__xludf.DUMMYFUNCTION("{
IMPORTRANGE(""https://docs.google.com/spreadsheets/d/1ZkTNNUHe5ULS-S-Qp8m0K1wslo-KYWkMMarZjyu0i-k/edit?usp=drive_link"", ""S1R1!K52"");
IMPORTRANGE(""https://docs.google.com/spreadsheets/d/1ZkTNNUHe5ULS-S-Qp8m0K1wslo-KYWkMMarZjyu0i-k/edit?usp=drive_link"&amp;""", ""S1R1!K53"");
IMPORTRANGE(""https://docs.google.com/spreadsheets/d/1ZkTNNUHe5ULS-S-Qp8m0K1wslo-KYWkMMarZjyu0i-k/edit?usp=drive_link"", ""S1R1!K55"");
IMPORTRANGE(""https://docs.google.com/spreadsheets/d/1ZkTNNUHe5ULS-S-Qp8m0K1wslo-KYWkMMarZjyu0i-k/ed"&amp;"it?usp=drive_link"", ""S1R1!K56"");
IMPORTRANGE(""https://docs.google.com/spreadsheets/d/1ZkTNNUHe5ULS-S-Qp8m0K1wslo-KYWkMMarZjyu0i-k/edit?usp=drive_link"", ""S1R1!K58"");
IMPORTRANGE(""https://docs.google.com/spreadsheets/d/1ZkTNNUHe5ULS-S-Qp8m0K1wslo-KY"&amp;"WkMMarZjyu0i-k/edit?usp=drive_link"", ""S1R1!K59"");
IMPORTRANGE(""https://docs.google.com/spreadsheets/d/1ZkTNNUHe5ULS-S-Qp8m0K1wslo-KYWkMMarZjyu0i-k/edit?usp=drive_link"", ""S1R1!K61"");
IMPORTRANGE(""https://docs.google.com/spreadsheets/d/1ZkTNNUHe5ULS"&amp;"-S-Qp8m0K1wslo-KYWkMMarZjyu0i-k/edit?usp=drive_link"", ""S1R1!K62"");
IMPORTRANGE(""https://docs.google.com/spreadsheets/d/1ZkTNNUHe5ULS-S-Qp8m0K1wslo-KYWkMMarZjyu0i-k/edit?usp=drive_link"", ""S1R1!K64"");
IMPORTRANGE(""https://docs.google.com/spreadsheet"&amp;"s/d/1ZkTNNUHe5ULS-S-Qp8m0K1wslo-KYWkMMarZjyu0i-k/edit?usp=drive_link"", ""S1R1!K66"")
}
"),1735.0)</f>
        <v>1735</v>
      </c>
      <c r="AT2" s="27">
        <f>IFERROR(__xludf.DUMMYFUNCTION("{
IMPORTRANGE(""https://docs.google.com/spreadsheets/d/17UpjiNAWbSzDv1Qs6XC1xMQJtjUdD0C3onjXua8sFDY/edit?usp=drive_link"", ""S1R1!K50"");
IMPORTRANGE(""https://docs.google.com/spreadsheets/d/17UpjiNAWbSzDv1Qs6XC1xMQJtjUdD0C3onjXua8sFDY/edit?usp=drive_link"&amp;""", ""S1R1!K51"");
IMPORTRANGE(""https://docs.google.com/spreadsheets/d/17UpjiNAWbSzDv1Qs6XC1xMQJtjUdD0C3onjXua8sFDY/edit?usp=drive_link"", ""S1R1!K53"");
IMPORTRANGE(""https://docs.google.com/spreadsheets/d/17UpjiNAWbSzDv1Qs6XC1xMQJtjUdD0C3onjXua8sFDY/ed"&amp;"it?usp=drive_link"", ""S1R1!K54"");
IMPORTRANGE(""https://docs.google.com/spreadsheets/d/17UpjiNAWbSzDv1Qs6XC1xMQJtjUdD0C3onjXua8sFDY/edit?usp=drive_link"", ""S1R1!K56"");
IMPORTRANGE(""https://docs.google.com/spreadsheets/d/17UpjiNAWbSzDv1Qs6XC1xMQJtjUdD"&amp;"0C3onjXua8sFDY/edit?usp=drive_link"", ""S1R1!K57"");
IMPORTRANGE(""https://docs.google.com/spreadsheets/d/17UpjiNAWbSzDv1Qs6XC1xMQJtjUdD0C3onjXua8sFDY/edit?usp=drive_link"", ""S1R1!K59"");
IMPORTRANGE(""https://docs.google.com/spreadsheets/d/17UpjiNAWbSzD"&amp;"v1Qs6XC1xMQJtjUdD0C3onjXua8sFDY/edit?usp=drive_link"", ""S1R1!K60"");
IMPORTRANGE(""https://docs.google.com/spreadsheets/d/17UpjiNAWbSzDv1Qs6XC1xMQJtjUdD0C3onjXua8sFDY/edit?usp=drive_link"", ""S1R1!K62"");
IMPORTRANGE(""https://docs.google.com/spreadsheet"&amp;"s/d/17UpjiNAWbSzDv1Qs6XC1xMQJtjUdD0C3onjXua8sFDY/edit?usp=drive_link"", ""S1R1!K64"")
}
"),1125.0)</f>
        <v>1125</v>
      </c>
      <c r="AU2" s="27"/>
      <c r="AV2" s="29" t="s">
        <v>129</v>
      </c>
      <c r="AW2" s="27">
        <f>IFERROR(__xludf.DUMMYFUNCTION("{
IMPORTRANGE(""https://docs.google.com/spreadsheets/d/1D4iwrv5lVAVRZ0rN9D7mBsbqm-f9FXkyKxS1I9RYxMg/edit?usp=drive_link"", ""S1R1!K52"");
IMPORTRANGE(""https://docs.google.com/spreadsheets/d/1D4iwrv5lVAVRZ0rN9D7mBsbqm-f9FXkyKxS1I9RYxMg/edit?usp=drive_link"&amp;""", ""S1R1!K53"");
IMPORTRANGE(""https://docs.google.com/spreadsheets/d/1D4iwrv5lVAVRZ0rN9D7mBsbqm-f9FXkyKxS1I9RYxMg/edit?usp=drive_link"", ""S1R1!K55"");
IMPORTRANGE(""https://docs.google.com/spreadsheets/d/1D4iwrv5lVAVRZ0rN9D7mBsbqm-f9FXkyKxS1I9RYxMg/ed"&amp;"it?usp=drive_link"", ""S1R1!K56"");
IMPORTRANGE(""https://docs.google.com/spreadsheets/d/1D4iwrv5lVAVRZ0rN9D7mBsbqm-f9FXkyKxS1I9RYxMg/edit?usp=drive_link"", ""S1R1!K58"");
IMPORTRANGE(""https://docs.google.com/spreadsheets/d/1D4iwrv5lVAVRZ0rN9D7mBsbqm-f9F"&amp;"XkyKxS1I9RYxMg/edit?usp=drive_link"", ""S1R1!K59"");
IMPORTRANGE(""https://docs.google.com/spreadsheets/d/1D4iwrv5lVAVRZ0rN9D7mBsbqm-f9FXkyKxS1I9RYxMg/edit?usp=drive_link"", ""S1R1!K61"");
IMPORTRANGE(""https://docs.google.com/spreadsheets/d/1D4iwrv5lVAVR"&amp;"Z0rN9D7mBsbqm-f9FXkyKxS1I9RYxMg/edit?usp=drive_link"", ""S1R1!K62"");
IMPORTRANGE(""https://docs.google.com/spreadsheets/d/1D4iwrv5lVAVRZ0rN9D7mBsbqm-f9FXkyKxS1I9RYxMg/edit?usp=drive_link"", ""S1R1!K64"");
IMPORTRANGE(""https://docs.google.com/spreadsheet"&amp;"s/d/1D4iwrv5lVAVRZ0rN9D7mBsbqm-f9FXkyKxS1I9RYxMg/edit?usp=drive_link"", ""S1R1!K66"")
}
"),1825.0)</f>
        <v>1825</v>
      </c>
      <c r="AX2" s="27">
        <f>IFERROR(__xludf.DUMMYFUNCTION("{
IMPORTRANGE(""https://docs.google.com/spreadsheets/d/1D4iwrv5lVAVRZ0rN9D7mBsbqm-f9FXkyKxS1I9RYxMg/edit?usp=drive_link"", ""S2R1!K52"");
IMPORTRANGE(""https://docs.google.com/spreadsheets/d/1D4iwrv5lVAVRZ0rN9D7mBsbqm-f9FXkyKxS1I9RYxMg/edit?usp=drive_link"&amp;""", ""S2R1!K53"");
IMPORTRANGE(""https://docs.google.com/spreadsheets/d/1D4iwrv5lVAVRZ0rN9D7mBsbqm-f9FXkyKxS1I9RYxMg/edit?usp=drive_link"", ""S2R1!K55"");
IMPORTRANGE(""https://docs.google.com/spreadsheets/d/1D4iwrv5lVAVRZ0rN9D7mBsbqm-f9FXkyKxS1I9RYxMg/ed"&amp;"it?usp=drive_link"", ""S2R1!K56"");
IMPORTRANGE(""https://docs.google.com/spreadsheets/d/1D4iwrv5lVAVRZ0rN9D7mBsbqm-f9FXkyKxS1I9RYxMg/edit?usp=drive_link"", ""S2R1!K58"");
IMPORTRANGE(""https://docs.google.com/spreadsheets/d/1D4iwrv5lVAVRZ0rN9D7mBsbqm-f9F"&amp;"XkyKxS1I9RYxMg/edit?usp=drive_link"", ""S2R1!K59"");
IMPORTRANGE(""https://docs.google.com/spreadsheets/d/1D4iwrv5lVAVRZ0rN9D7mBsbqm-f9FXkyKxS1I9RYxMg/edit?usp=drive_link"", ""S2R1!K61"");
IMPORTRANGE(""https://docs.google.com/spreadsheets/d/1D4iwrv5lVAVR"&amp;"Z0rN9D7mBsbqm-f9FXkyKxS1I9RYxMg/edit?usp=drive_link"", ""S2R1!K62"");
IMPORTRANGE(""https://docs.google.com/spreadsheets/d/1D4iwrv5lVAVRZ0rN9D7mBsbqm-f9FXkyKxS1I9RYxMg/edit?usp=drive_link"", ""S2R1!K64"");
IMPORTRANGE(""https://docs.google.com/spreadsheet"&amp;"s/d/1D4iwrv5lVAVRZ0rN9D7mBsbqm-f9FXkyKxS1I9RYxMg/edit?usp=drive_link"", ""S2R1!K66"")
}
"),2896.0)</f>
        <v>2896</v>
      </c>
      <c r="AY2" s="27">
        <f>IFERROR(__xludf.DUMMYFUNCTION("IMPORTRANGE(""https://docs.google.com/spreadsheets/d/1jvZyvXRuAGDisT-HuZ15eMeqYqKksEbtVHsprlN8zD4/edit?usp=drive_link"", ""S1R1!K52"")
"),2030.0)</f>
        <v>2030</v>
      </c>
      <c r="AZ2" s="27">
        <f>IFERROR(__xludf.DUMMYFUNCTION("IMPORTRANGE(""https://docs.google.com/spreadsheets/d/1jvZyvXRuAGDisT-HuZ15eMeqYqKksEbtVHsprlN8zD4/edit?usp=drive_link"", ""S1R2!K44"")
"),1339.0)</f>
        <v>1339</v>
      </c>
      <c r="BA2" s="27">
        <f>IFERROR(__xludf.DUMMYFUNCTION("IMPORTRANGE(""https://docs.google.com/spreadsheets/d/1jvZyvXRuAGDisT-HuZ15eMeqYqKksEbtVHsprlN8zD4/edit?usp=drive_link"", ""S2R1!K52"")
"),2881.0)</f>
        <v>2881</v>
      </c>
      <c r="BB2" s="27" t="str">
        <f>IFERROR(__xludf.DUMMYFUNCTION("{
IMPORTRANGE(""https://docs.google.com/spreadsheets/d/1Mf8Mlxv8dIoeq9xrU8sKUzrYiXzVG--1njaR65jD34Q/edit?usp=drive_link"", ""S1R1!K52"");
IMPORTRANGE(""https://docs.google.com/spreadsheets/d/1Mf8Mlxv8dIoeq9xrU8sKUzrYiXzVG--1njaR65jD34Q/edit?usp=drive_link"&amp;""", ""S1R1!K53"");
IMPORTRANGE(""https://docs.google.com/spreadsheets/d/1Mf8Mlxv8dIoeq9xrU8sKUzrYiXzVG--1njaR65jD34Q/edit?usp=drive_link"", ""S1R1!K55"");
IMPORTRANGE(""https://docs.google.com/spreadsheets/d/1Mf8Mlxv8dIoeq9xrU8sKUzrYiXzVG--1njaR65jD34Q/ed"&amp;"it?usp=drive_link"", ""S1R1!K56"");
IMPORTRANGE(""https://docs.google.com/spreadsheets/d/1Mf8Mlxv8dIoeq9xrU8sKUzrYiXzVG--1njaR65jD34Q/edit?usp=drive_link"", ""S1R1!K58"");
IMPORTRANGE(""https://docs.google.com/spreadsheets/d/1Mf8Mlxv8dIoeq9xrU8sKUzrYiXzVG"&amp;"--1njaR65jD34Q/edit?usp=drive_link"", ""S1R1!K59"");
IMPORTRANGE(""https://docs.google.com/spreadsheets/d/1Mf8Mlxv8dIoeq9xrU8sKUzrYiXzVG--1njaR65jD34Q/edit?usp=drive_link"", ""S1R1!K61"");
IMPORTRANGE(""https://docs.google.com/spreadsheets/d/1Mf8Mlxv8dIoe"&amp;"q9xrU8sKUzrYiXzVG--1njaR65jD34Q/edit?usp=drive_link"", ""S1R1!K62"");
IMPORTRANGE(""https://docs.google.com/spreadsheets/d/1Mf8Mlxv8dIoeq9xrU8sKUzrYiXzVG--1njaR65jD34Q/edit?usp=drive_link"", ""S1R1!K64"");
IMPORTRANGE(""https://docs.google.com/spreadsheet"&amp;"s/d/1Mf8Mlxv8dIoeq9xrU8sKUzrYiXzVG--1njaR65jD34Q/edit?usp=drive_link"", ""S1R1!K66"")
}
"),"")</f>
        <v/>
      </c>
      <c r="BC2" s="27" t="str">
        <f>IFERROR(__xludf.DUMMYFUNCTION("{
IMPORTRANGE(""https://docs.google.com/spreadsheets/d/1Mf8Mlxv8dIoeq9xrU8sKUzrYiXzVG--1njaR65jD34Q/edit?usp=drive_link"", ""S2R1!K52"");
IMPORTRANGE(""https://docs.google.com/spreadsheets/d/1Mf8Mlxv8dIoeq9xrU8sKUzrYiXzVG--1njaR65jD34Q/edit?usp=drive_link"&amp;""", ""S2R1!K53"");
IMPORTRANGE(""https://docs.google.com/spreadsheets/d/1Mf8Mlxv8dIoeq9xrU8sKUzrYiXzVG--1njaR65jD34Q/edit?usp=drive_link"", ""S2R1!K55"");
IMPORTRANGE(""https://docs.google.com/spreadsheets/d/1Mf8Mlxv8dIoeq9xrU8sKUzrYiXzVG--1njaR65jD34Q/ed"&amp;"it?usp=drive_link"", ""S2R1!K56"");
IMPORTRANGE(""https://docs.google.com/spreadsheets/d/1Mf8Mlxv8dIoeq9xrU8sKUzrYiXzVG--1njaR65jD34Q/edit?usp=drive_link"", ""S2R1!K58"");
IMPORTRANGE(""https://docs.google.com/spreadsheets/d/1Mf8Mlxv8dIoeq9xrU8sKUzrYiXzVG"&amp;"--1njaR65jD34Q/edit?usp=drive_link"", ""S2R1!K59"");
IMPORTRANGE(""https://docs.google.com/spreadsheets/d/1Mf8Mlxv8dIoeq9xrU8sKUzrYiXzVG--1njaR65jD34Q/edit?usp=drive_link"", ""S2R1!K61"");
IMPORTRANGE(""https://docs.google.com/spreadsheets/d/1Mf8Mlxv8dIoe"&amp;"q9xrU8sKUzrYiXzVG--1njaR65jD34Q/edit?usp=drive_link"", ""S2R1!K62"");
IMPORTRANGE(""https://docs.google.com/spreadsheets/d/1Mf8Mlxv8dIoeq9xrU8sKUzrYiXzVG--1njaR65jD34Q/edit?usp=drive_link"", ""S2R1!K64"");
IMPORTRANGE(""https://docs.google.com/spreadsheet"&amp;"s/d/1Mf8Mlxv8dIoeq9xrU8sKUzrYiXzVG--1njaR65jD34Q/edit?usp=drive_link"", ""S2R1!K66"")
}
"),"")</f>
        <v/>
      </c>
      <c r="BD2" s="27">
        <f>IFERROR(__xludf.DUMMYFUNCTION("{
IMPORTRANGE(""https://docs.google.com/spreadsheets/d/1wz3vZ1s-NTuS7FknuRrw3qU5VyZvcWor4syUFLgqTZA/edit?usp=drive_link"", ""S1R1!K51"");
IMPORTRANGE(""https://docs.google.com/spreadsheets/d/1wz3vZ1s-NTuS7FknuRrw3qU5VyZvcWor4syUFLgqTZA/edit?usp=drive_link"&amp;""", ""S1R1!K52"");
IMPORTRANGE(""https://docs.google.com/spreadsheets/d/1wz3vZ1s-NTuS7FknuRrw3qU5VyZvcWor4syUFLgqTZA/edit?usp=drive_link"", ""S1R1!K54"");
IMPORTRANGE(""https://docs.google.com/spreadsheets/d/1wz3vZ1s-NTuS7FknuRrw3qU5VyZvcWor4syUFLgqTZA/ed"&amp;"it?usp=drive_link"", ""S1R1!K55"");
IMPORTRANGE(""https://docs.google.com/spreadsheets/d/1wz3vZ1s-NTuS7FknuRrw3qU5VyZvcWor4syUFLgqTZA/edit?usp=drive_link"", ""S1R1!K57"");
IMPORTRANGE(""https://docs.google.com/spreadsheets/d/1wz3vZ1s-NTuS7FknuRrw3qU5VyZvc"&amp;"Wor4syUFLgqTZA/edit?usp=drive_link"", ""S1R1!K58"");
IMPORTRANGE(""https://docs.google.com/spreadsheets/d/1wz3vZ1s-NTuS7FknuRrw3qU5VyZvcWor4syUFLgqTZA/edit?usp=drive_link"", ""S1R1!K60"");
IMPORTRANGE(""https://docs.google.com/spreadsheets/d/1wz3vZ1s-NTuS"&amp;"7FknuRrw3qU5VyZvcWor4syUFLgqTZA/edit?usp=drive_link"", ""S1R1!K61"");
IMPORTRANGE(""https://docs.google.com/spreadsheets/d/1wz3vZ1s-NTuS7FknuRrw3qU5VyZvcWor4syUFLgqTZA/edit?usp=drive_link"", ""S1R1!K63"");
IMPORTRANGE(""https://docs.google.com/spreadsheet"&amp;"s/d/1wz3vZ1s-NTuS7FknuRrw3qU5VyZvcWor4syUFLgqTZA/edit?usp=drive_link"", ""S1R1!K65"")
}
"),1684.0)</f>
        <v>1684</v>
      </c>
      <c r="BE2" s="27">
        <f>IFERROR(__xludf.DUMMYFUNCTION("{
IMPORTRANGE(""https://docs.google.com/spreadsheets/d/1wz3vZ1s-NTuS7FknuRrw3qU5VyZvcWor4syUFLgqTZA/edit?usp=drive_link"", ""S2R1!K51"");
IMPORTRANGE(""https://docs.google.com/spreadsheets/d/1wz3vZ1s-NTuS7FknuRrw3qU5VyZvcWor4syUFLgqTZA/edit?usp=drive_link"&amp;""", ""S2R1!K52"");
IMPORTRANGE(""https://docs.google.com/spreadsheets/d/1wz3vZ1s-NTuS7FknuRrw3qU5VyZvcWor4syUFLgqTZA/edit?usp=drive_link"", ""S2R1!K54"");
IMPORTRANGE(""https://docs.google.com/spreadsheets/d/1wz3vZ1s-NTuS7FknuRrw3qU5VyZvcWor4syUFLgqTZA/ed"&amp;"it?usp=drive_link"", ""S2R1!K55"");
IMPORTRANGE(""https://docs.google.com/spreadsheets/d/1wz3vZ1s-NTuS7FknuRrw3qU5VyZvcWor4syUFLgqTZA/edit?usp=drive_link"", ""S2R1!K57"");
IMPORTRANGE(""https://docs.google.com/spreadsheets/d/1wz3vZ1s-NTuS7FknuRrw3qU5VyZvc"&amp;"Wor4syUFLgqTZA/edit?usp=drive_link"", ""S2R1!K58"");
IMPORTRANGE(""https://docs.google.com/spreadsheets/d/1wz3vZ1s-NTuS7FknuRrw3qU5VyZvcWor4syUFLgqTZA/edit?usp=drive_link"", ""S2R1!K60"");
IMPORTRANGE(""https://docs.google.com/spreadsheets/d/1wz3vZ1s-NTuS"&amp;"7FknuRrw3qU5VyZvcWor4syUFLgqTZA/edit?usp=drive_link"", ""S2R1!K61"");
IMPORTRANGE(""https://docs.google.com/spreadsheets/d/1wz3vZ1s-NTuS7FknuRrw3qU5VyZvcWor4syUFLgqTZA/edit?usp=drive_link"", ""S2R1!K63"");
IMPORTRANGE(""https://docs.google.com/spreadsheet"&amp;"s/d/1wz3vZ1s-NTuS7FknuRrw3qU5VyZvcWor4syUFLgqTZA/edit?usp=drive_link"", ""S2R1!K65"")
}
"),2112.0)</f>
        <v>2112</v>
      </c>
      <c r="BF2" s="27">
        <f>IFERROR(__xludf.DUMMYFUNCTION("{
IMPORTRANGE(""https://docs.google.com/spreadsheets/d/1lYOjcva25ihAENykC-qTEi9uA-lqSGUmMWY73FzVrDk/edit?usp=drive_link"", ""S1R1!K51"");
IMPORTRANGE(""https://docs.google.com/spreadsheets/d/1lYOjcva25ihAENykC-qTEi9uA-lqSGUmMWY73FzVrDk/edit?usp=drive_link"&amp;""", ""S1R1!K52"");
IMPORTRANGE(""https://docs.google.com/spreadsheets/d/1lYOjcva25ihAENykC-qTEi9uA-lqSGUmMWY73FzVrDk/edit?usp=drive_link"", ""S1R1!K54"");
IMPORTRANGE(""https://docs.google.com/spreadsheets/d/1lYOjcva25ihAENykC-qTEi9uA-lqSGUmMWY73FzVrDk/ed"&amp;"it?usp=drive_link"", ""S1R1!K55"");
IMPORTRANGE(""https://docs.google.com/spreadsheets/d/1lYOjcva25ihAENykC-qTEi9uA-lqSGUmMWY73FzVrDk/edit?usp=drive_link"", ""S1R1!K57"");
IMPORTRANGE(""https://docs.google.com/spreadsheets/d/1lYOjcva25ihAENykC-qTEi9uA-lqS"&amp;"GUmMWY73FzVrDk/edit?usp=drive_link"", ""S1R1!K58"");
IMPORTRANGE(""https://docs.google.com/spreadsheets/d/1lYOjcva25ihAENykC-qTEi9uA-lqSGUmMWY73FzVrDk/edit?usp=drive_link"", ""S1R1!K60"");
IMPORTRANGE(""https://docs.google.com/spreadsheets/d/1lYOjcva25ihA"&amp;"ENykC-qTEi9uA-lqSGUmMWY73FzVrDk/edit?usp=drive_link"", ""S1R1!K61"");
IMPORTRANGE(""https://docs.google.com/spreadsheets/d/1lYOjcva25ihAENykC-qTEi9uA-lqSGUmMWY73FzVrDk/edit?usp=drive_link"", ""S1R1!K63"");
IMPORTRANGE(""https://docs.google.com/spreadsheet"&amp;"s/d/1lYOjcva25ihAENykC-qTEi9uA-lqSGUmMWY73FzVrDk/edit?usp=drive_link"", ""S1R1!K65"")
}
"),1583.0)</f>
        <v>1583</v>
      </c>
      <c r="BG2" s="27">
        <f>IFERROR(__xludf.DUMMYFUNCTION("{
IMPORTRANGE(""https://docs.google.com/spreadsheets/d/1lYOjcva25ihAENykC-qTEi9uA-lqSGUmMWY73FzVrDk/edit?usp=drive_link"", ""S2R1!K52"");
IMPORTRANGE(""https://docs.google.com/spreadsheets/d/1lYOjcva25ihAENykC-qTEi9uA-lqSGUmMWY73FzVrDk/edit?usp=drive_link"&amp;""", ""S2R1!K53"");
IMPORTRANGE(""https://docs.google.com/spreadsheets/d/1lYOjcva25ihAENykC-qTEi9uA-lqSGUmMWY73FzVrDk/edit?usp=drive_link"", ""S2R1!K55"");
IMPORTRANGE(""https://docs.google.com/spreadsheets/d/1lYOjcva25ihAENykC-qTEi9uA-lqSGUmMWY73FzVrDk/ed"&amp;"it?usp=drive_link"", ""S2R1!K56"");
IMPORTRANGE(""https://docs.google.com/spreadsheets/d/1lYOjcva25ihAENykC-qTEi9uA-lqSGUmMWY73FzVrDk/edit?usp=drive_link"", ""S2R1!K58"");
IMPORTRANGE(""https://docs.google.com/spreadsheets/d/1lYOjcva25ihAENykC-qTEi9uA-lqS"&amp;"GUmMWY73FzVrDk/edit?usp=drive_link"", ""S2R1!K59"");
IMPORTRANGE(""https://docs.google.com/spreadsheets/d/1lYOjcva25ihAENykC-qTEi9uA-lqSGUmMWY73FzVrDk/edit?usp=drive_link"", ""S2R1!K61"");
IMPORTRANGE(""https://docs.google.com/spreadsheets/d/1lYOjcva25ihA"&amp;"ENykC-qTEi9uA-lqSGUmMWY73FzVrDk/edit?usp=drive_link"", ""S2R1!K62"");
IMPORTRANGE(""https://docs.google.com/spreadsheets/d/1lYOjcva25ihAENykC-qTEi9uA-lqSGUmMWY73FzVrDk/edit?usp=drive_link"", ""S2R1!K64"");
IMPORTRANGE(""https://docs.google.com/spreadsheet"&amp;"s/d/1lYOjcva25ihAENykC-qTEi9uA-lqSGUmMWY73FzVrDk/edit?usp=drive_link"", ""S2R1!K66"")
}
"),2470.0)</f>
        <v>2470</v>
      </c>
      <c r="BH2" s="27">
        <f>IFERROR(__xludf.DUMMYFUNCTION("{
IMPORTRANGE(""https://docs.google.com/spreadsheets/d/19TqxekaXaIizGH42LWlr2h-gCcF4GVZlSZozAo-Aotc/edit?usp=drive_link"", ""S1R1!K52"");
IMPORTRANGE(""https://docs.google.com/spreadsheets/d/19TqxekaXaIizGH42LWlr2h-gCcF4GVZlSZozAo-Aotc/edit?usp=drive_link"&amp;""", ""S1R1!K53"");
IMPORTRANGE(""https://docs.google.com/spreadsheets/d/19TqxekaXaIizGH42LWlr2h-gCcF4GVZlSZozAo-Aotc/edit?usp=drive_link"", ""S1R1!K55"");
IMPORTRANGE(""https://docs.google.com/spreadsheets/d/19TqxekaXaIizGH42LWlr2h-gCcF4GVZlSZozAo-Aotc/ed"&amp;"it?usp=drive_link"", ""S1R1!K56"");
IMPORTRANGE(""https://docs.google.com/spreadsheets/d/19TqxekaXaIizGH42LWlr2h-gCcF4GVZlSZozAo-Aotc/edit?usp=drive_link"", ""S1R1!K58"");
IMPORTRANGE(""https://docs.google.com/spreadsheets/d/19TqxekaXaIizGH42LWlr2h-gCcF4G"&amp;"VZlSZozAo-Aotc/edit?usp=drive_link"", ""S1R1!K59"");
IMPORTRANGE(""https://docs.google.com/spreadsheets/d/19TqxekaXaIizGH42LWlr2h-gCcF4GVZlSZozAo-Aotc/edit?usp=drive_link"", ""S1R1!K61"");
IMPORTRANGE(""https://docs.google.com/spreadsheets/d/19TqxekaXaIiz"&amp;"GH42LWlr2h-gCcF4GVZlSZozAo-Aotc/edit?usp=drive_link"", ""S1R1!K62"");
IMPORTRANGE(""https://docs.google.com/spreadsheets/d/19TqxekaXaIizGH42LWlr2h-gCcF4GVZlSZozAo-Aotc/edit?usp=drive_link"", ""S1R1!K64"");
IMPORTRANGE(""https://docs.google.com/spreadsheet"&amp;"s/d/19TqxekaXaIizGH42LWlr2h-gCcF4GVZlSZozAo-Aotc/edit?usp=drive_link"", ""S1R1!K66"")
}
"),2385.0)</f>
        <v>2385</v>
      </c>
      <c r="BI2" s="27">
        <f>IFERROR(__xludf.DUMMYFUNCTION("{
IMPORTRANGE(""https://docs.google.com/spreadsheets/d/19TqxekaXaIizGH42LWlr2h-gCcF4GVZlSZozAo-Aotc/edit?usp=drive_link"", ""S2R1!K51"");
IMPORTRANGE(""https://docs.google.com/spreadsheets/d/19TqxekaXaIizGH42LWlr2h-gCcF4GVZlSZozAo-Aotc/edit?usp=drive_link"&amp;""", ""S2R1!K52"");
IMPORTRANGE(""https://docs.google.com/spreadsheets/d/19TqxekaXaIizGH42LWlr2h-gCcF4GVZlSZozAo-Aotc/edit?usp=drive_link"", ""S2R1!K54"");
IMPORTRANGE(""https://docs.google.com/spreadsheets/d/19TqxekaXaIizGH42LWlr2h-gCcF4GVZlSZozAo-Aotc/ed"&amp;"it?usp=drive_link"", ""S2R1!K55"");
IMPORTRANGE(""https://docs.google.com/spreadsheets/d/19TqxekaXaIizGH42LWlr2h-gCcF4GVZlSZozAo-Aotc/edit?usp=drive_link"", ""S2R1!K57"");
IMPORTRANGE(""https://docs.google.com/spreadsheets/d/19TqxekaXaIizGH42LWlr2h-gCcF4G"&amp;"VZlSZozAo-Aotc/edit?usp=drive_link"", ""S2R1!K58"");
IMPORTRANGE(""https://docs.google.com/spreadsheets/d/19TqxekaXaIizGH42LWlr2h-gCcF4GVZlSZozAo-Aotc/edit?usp=drive_link"", ""S2R1!K60"");
IMPORTRANGE(""https://docs.google.com/spreadsheets/d/19TqxekaXaIiz"&amp;"GH42LWlr2h-gCcF4GVZlSZozAo-Aotc/edit?usp=drive_link"", ""S2R1!K61"");
IMPORTRANGE(""https://docs.google.com/spreadsheets/d/19TqxekaXaIizGH42LWlr2h-gCcF4GVZlSZozAo-Aotc/edit?usp=drive_link"", ""S2R1!K63"");
IMPORTRANGE(""https://docs.google.com/spreadsheet"&amp;"s/d/19TqxekaXaIizGH42LWlr2h-gCcF4GVZlSZozAo-Aotc/edit?usp=drive_link"", ""S2R1!K65"")
}
"),208.2)</f>
        <v>208.2</v>
      </c>
      <c r="BJ2" s="27" t="str">
        <f>IFERROR(__xludf.DUMMYFUNCTION("{
IMPORTRANGE(""https://docs.google.com/spreadsheets/d/1PuP7edzkigDPxWkKxkYBLsH8x4rHVuqxIsVx3eaEeCA/edit?usp=drive_link"", ""S1R1!K52"");
IMPORTRANGE(""https://docs.google.com/spreadsheets/d/1PuP7edzkigDPxWkKxkYBLsH8x4rHVuqxIsVx3eaEeCA/edit?usp=drive_link"&amp;""", ""S1R1!K53"");
IMPORTRANGE(""https://docs.google.com/spreadsheets/d/1PuP7edzkigDPxWkKxkYBLsH8x4rHVuqxIsVx3eaEeCA/edit?usp=drive_link"", ""S1R1!K55"");
IMPORTRANGE(""https://docs.google.com/spreadsheets/d/1PuP7edzkigDPxWkKxkYBLsH8x4rHVuqxIsVx3eaEeCA/ed"&amp;"it?usp=drive_link"", ""S1R1!K56"");
IMPORTRANGE(""https://docs.google.com/spreadsheets/d/1PuP7edzkigDPxWkKxkYBLsH8x4rHVuqxIsVx3eaEeCA/edit?usp=drive_link"", ""S1R1!K58"");
IMPORTRANGE(""https://docs.google.com/spreadsheets/d/1PuP7edzkigDPxWkKxkYBLsH8x4rHV"&amp;"uqxIsVx3eaEeCA/edit?usp=drive_link"", ""S1R1!K59"");
IMPORTRANGE(""https://docs.google.com/spreadsheets/d/1PuP7edzkigDPxWkKxkYBLsH8x4rHVuqxIsVx3eaEeCA/edit?usp=drive_link"", ""S1R1!K61"");
IMPORTRANGE(""https://docs.google.com/spreadsheets/d/1PuP7edzkigDP"&amp;"xWkKxkYBLsH8x4rHVuqxIsVx3eaEeCA/edit?usp=drive_link"", ""S1R1!K62"");
IMPORTRANGE(""https://docs.google.com/spreadsheets/d/1PuP7edzkigDPxWkKxkYBLsH8x4rHVuqxIsVx3eaEeCA/edit?usp=drive_link"", ""S1R1!K64"");
IMPORTRANGE(""https://docs.google.com/spreadsheet"&amp;"s/d/1PuP7edzkigDPxWkKxkYBLsH8x4rHVuqxIsVx3eaEeCA/edit?usp=drive_link"", ""S1R1!K66"")
}
"),"112,4")</f>
        <v>112,4</v>
      </c>
      <c r="BK2" s="27">
        <f>IFERROR(__xludf.DUMMYFUNCTION("{
IMPORTRANGE(""https://docs.google.com/spreadsheets/d/1PuP7edzkigDPxWkKxkYBLsH8x4rHVuqxIsVx3eaEeCA/edit?usp=drive_link"", ""S2R1!K44"");
IMPORTRANGE(""https://docs.google.com/spreadsheets/d/1PuP7edzkigDPxWkKxkYBLsH8x4rHVuqxIsVx3eaEeCA/edit?usp=drive_link"&amp;""", ""S2R1!K45"");
IMPORTRANGE(""https://docs.google.com/spreadsheets/d/1PuP7edzkigDPxWkKxkYBLsH8x4rHVuqxIsVx3eaEeCA/edit?usp=drive_link"", ""S2R1!K47"");
IMPORTRANGE(""https://docs.google.com/spreadsheets/d/1PuP7edzkigDPxWkKxkYBLsH8x4rHVuqxIsVx3eaEeCA/ed"&amp;"it?usp=drive_link"", ""S2R1!K48"");
IMPORTRANGE(""https://docs.google.com/spreadsheets/d/1PuP7edzkigDPxWkKxkYBLsH8x4rHVuqxIsVx3eaEeCA/edit?usp=drive_link"", ""S2R1!K50"");
IMPORTRANGE(""https://docs.google.com/spreadsheets/d/1PuP7edzkigDPxWkKxkYBLsH8x4rHV"&amp;"uqxIsVx3eaEeCA/edit?usp=drive_link"", ""S2R1!K51"");
IMPORTRANGE(""https://docs.google.com/spreadsheets/d/1PuP7edzkigDPxWkKxkYBLsH8x4rHVuqxIsVx3eaEeCA/edit?usp=drive_link"", ""S2R1!K53"");
IMPORTRANGE(""https://docs.google.com/spreadsheets/d/1PuP7edzkigDP"&amp;"xWkKxkYBLsH8x4rHVuqxIsVx3eaEeCA/edit?usp=drive_link"", ""S2R1!K54"");
IMPORTRANGE(""https://docs.google.com/spreadsheets/d/1PuP7edzkigDPxWkKxkYBLsH8x4rHVuqxIsVx3eaEeCA/edit?usp=drive_link"", ""S2R1!K56"");
IMPORTRANGE(""https://docs.google.com/spreadsheet"&amp;"s/d/1PuP7edzkigDPxWkKxkYBLsH8x4rHVuqxIsVx3eaEeCA/edit?usp=drive_link"", ""S2R1!K58"")
}
"),2195.0)</f>
        <v>2195</v>
      </c>
      <c r="BL2" s="27">
        <f>IFERROR(__xludf.DUMMYFUNCTION("{
IMPORTRANGE(""https://docs.google.com/spreadsheets/d/1PuP7edzkigDPxWkKxkYBLsH8x4rHVuqxIsVx3eaEeCA/edit?usp=drive_link"", ""S2R2!K52"");
IMPORTRANGE(""https://docs.google.com/spreadsheets/d/1PuP7edzkigDPxWkKxkYBLsH8x4rHVuqxIsVx3eaEeCA/edit?usp=drive_link"&amp;""", ""S2R2!K53"");
IMPORTRANGE(""https://docs.google.com/spreadsheets/d/1PuP7edzkigDPxWkKxkYBLsH8x4rHVuqxIsVx3eaEeCA/edit?usp=drive_link"", ""S2R2!K55"");
IMPORTRANGE(""https://docs.google.com/spreadsheets/d/1PuP7edzkigDPxWkKxkYBLsH8x4rHVuqxIsVx3eaEeCA/ed"&amp;"it?usp=drive_link"", ""S2R2!K56"");
IMPORTRANGE(""https://docs.google.com/spreadsheets/d/1PuP7edzkigDPxWkKxkYBLsH8x4rHVuqxIsVx3eaEeCA/edit?usp=drive_link"", ""S2R2!K58"");
IMPORTRANGE(""https://docs.google.com/spreadsheets/d/1PuP7edzkigDPxWkKxkYBLsH8x4rHV"&amp;"uqxIsVx3eaEeCA/edit?usp=drive_link"", ""S2R2!K59"");
IMPORTRANGE(""https://docs.google.com/spreadsheets/d/1PuP7edzkigDPxWkKxkYBLsH8x4rHVuqxIsVx3eaEeCA/edit?usp=drive_link"", ""S2R2!K61"");
IMPORTRANGE(""https://docs.google.com/spreadsheets/d/1PuP7edzkigDP"&amp;"xWkKxkYBLsH8x4rHVuqxIsVx3eaEeCA/edit?usp=drive_link"", ""S2R2!K62"");
IMPORTRANGE(""https://docs.google.com/spreadsheets/d/1PuP7edzkigDPxWkKxkYBLsH8x4rHVuqxIsVx3eaEeCA/edit?usp=drive_link"", ""S2R2!K64"");
IMPORTRANGE(""https://docs.google.com/spreadsheet"&amp;"s/d/1PuP7edzkigDPxWkKxkYBLsH8x4rHVuqxIsVx3eaEeCA/edit?usp=drive_link"", ""S2R2!K66"")
}
"),944.0)</f>
        <v>944</v>
      </c>
      <c r="BM2" s="27">
        <f>IFERROR(__xludf.DUMMYFUNCTION("{
IMPORTRANGE(""https://docs.google.com/spreadsheets/d/1y8AnVTg3NmSRlnCztAy4tGD9HIO90d03wEHteHqgrQc/edit?usp=drive_link"", ""S1R1!K53"");
IMPORTRANGE(""https://docs.google.com/spreadsheets/d/1y8AnVTg3NmSRlnCztAy4tGD9HIO90d03wEHteHqgrQc/edit?usp=drive_link"&amp;""", ""S1R1!K54"");
IMPORTRANGE(""https://docs.google.com/spreadsheets/d/1y8AnVTg3NmSRlnCztAy4tGD9HIO90d03wEHteHqgrQc/edit?usp=drive_link"", ""S1R1!K56"");
IMPORTRANGE(""https://docs.google.com/spreadsheets/d/1y8AnVTg3NmSRlnCztAy4tGD9HIO90d03wEHteHqgrQc/ed"&amp;"it?usp=drive_link"", ""S1R1!K57"");
IMPORTRANGE(""https://docs.google.com/spreadsheets/d/1y8AnVTg3NmSRlnCztAy4tGD9HIO90d03wEHteHqgrQc/edit?usp=drive_link"", ""S1R1!K59"");
IMPORTRANGE(""https://docs.google.com/spreadsheets/d/1y8AnVTg3NmSRlnCztAy4tGD9HIO90"&amp;"d03wEHteHqgrQc/edit?usp=drive_link"", ""S1R1!K60"");
IMPORTRANGE(""https://docs.google.com/spreadsheets/d/1y8AnVTg3NmSRlnCztAy4tGD9HIO90d03wEHteHqgrQc/edit?usp=drive_link"", ""S1R1!K62"");
IMPORTRANGE(""https://docs.google.com/spreadsheets/d/1y8AnVTg3NmSR"&amp;"lnCztAy4tGD9HIO90d03wEHteHqgrQc/edit?usp=drive_link"", ""S1R1!K63"");
IMPORTRANGE(""https://docs.google.com/spreadsheets/d/1y8AnVTg3NmSRlnCztAy4tGD9HIO90d03wEHteHqgrQc/edit?usp=drive_link"", ""S1R1!K65"");
IMPORTRANGE(""https://docs.google.com/spreadsheet"&amp;"s/d/1y8AnVTg3NmSRlnCztAy4tGD9HIO90d03wEHteHqgrQc/edit?usp=drive_link"", ""S1R1!K67"")
}
"),2060.0)</f>
        <v>2060</v>
      </c>
      <c r="BN2" s="27">
        <f>IFERROR(__xludf.DUMMYFUNCTION("{
IMPORTRANGE(""https://docs.google.com/spreadsheets/d/1y8AnVTg3NmSRlnCztAy4tGD9HIO90d03wEHteHqgrQc/edit?usp=drive_linkk"", ""S2R1!K51"");
IMPORTRANGE(""https://docs.google.com/spreadsheets/d/1y8AnVTg3NmSRlnCztAy4tGD9HIO90d03wEHteHqgrQc/edit?usp=drive_lin"&amp;"k"", ""S2R1!K52"");
IMPORTRANGE(""https://docs.google.com/spreadsheets/d/1y8AnVTg3NmSRlnCztAy4tGD9HIO90d03wEHteHqgrQc/edit?usp=drive_link"", ""S2R1!K54"");
IMPORTRANGE(""https://docs.google.com/spreadsheets/d/1y8AnVTg3NmSRlnCztAy4tGD9HIO90d03wEHteHqgrQc/e"&amp;"dit?usp=drive_link"", ""S2R1!K55"");
IMPORTRANGE(""https://docs.google.com/spreadsheets/d/1y8AnVTg3NmSRlnCztAy4tGD9HIO90d03wEHteHqgrQc/edit?usp=drive_link"", ""S2R1!K57"");
IMPORTRANGE(""https://docs.google.com/spreadsheets/d/1y8AnVTg3NmSRlnCztAy4tGD9HIO9"&amp;"0d03wEHteHqgrQc/edit?usp=drive_link"", ""S2R1!K58"");
IMPORTRANGE(""https://docs.google.com/spreadsheets/d/1y8AnVTg3NmSRlnCztAy4tGD9HIO90d03wEHteHqgrQc/edit?usp=drive_link"", ""S2R1!K60"");
IMPORTRANGE(""https://docs.google.com/spreadsheets/d/1y8AnVTg3NmS"&amp;"RlnCztAy4tGD9HIO90d03wEHteHqgrQc/edit?usp=drive_link"", ""S2R1!K61"");
IMPORTRANGE(""https://docs.google.com/spreadsheets/d/1y8AnVTg3NmSRlnCztAy4tGD9HIO90d03wEHteHqgrQc/edit?usp=drive_link"", ""S2R1!K63"");
IMPORTRANGE(""https://docs.google.com/spreadshee"&amp;"ts/d/1y8AnVTg3NmSRlnCztAy4tGD9HIO90d03wEHteHqgrQc/edit?usp=drive_link"", ""S2R1!K65"")
}
"),2494.0)</f>
        <v>2494</v>
      </c>
      <c r="BO2" s="27" t="str">
        <f>IFERROR(__xludf.DUMMYFUNCTION("{
IMPORTRANGE(""https://docs.google.com/spreadsheets/d/1LhSk6lf6Yew6-7oDzliknC3tJ5q4N8WobkeDoT506aY/edit?usp=drive_link"", ""S1R1!K52"");
IMPORTRANGE(""https://docs.google.com/spreadsheets/d/1LhSk6lf6Yew6-7oDzliknC3tJ5q4N8WobkeDoT506aY/edit?usp=drive_link"&amp;""", ""S1R1!K53"");
IMPORTRANGE(""https://docs.google.com/spreadsheets/d/1LhSk6lf6Yew6-7oDzliknC3tJ5q4N8WobkeDoT506aY/edit?usp=drive_link"", ""S1R1!K55"");
IMPORTRANGE(""https://docs.google.com/spreadsheets/d/1LhSk6lf6Yew6-7oDzliknC3tJ5q4N8WobkeDoT506aY/ed"&amp;"it?usp=drive_linkk"", ""S1R1!K56"");
IMPORTRANGE(""https://docs.google.com/spreadsheets/d/1LhSk6lf6Yew6-7oDzliknC3tJ5q4N8WobkeDoT506aY/edit?usp=drive_link"", ""S1R1!K58"");
IMPORTRANGE(""https://docs.google.com/spreadsheets/d/1LhSk6lf6Yew6-7oDzliknC3tJ5q4"&amp;"N8WobkeDoT506aY/edit?usp=drive_link"", ""S1R1!K59"");
IMPORTRANGE(""https://docs.google.com/spreadsheets/d/1LhSk6lf6Yew6-7oDzliknC3tJ5q4N8WobkeDoT506aY/edit?usp=drive_link"", ""S1R1!K61"");
IMPORTRANGE(""https://docs.google.com/spreadsheets/d/1LhSk6lf6Yew"&amp;"6-7oDzliknC3tJ5q4N8WobkeDoT506aY/edit?usp=drive_link"", ""S1R1!K62"");
IMPORTRANGE(""https://docs.google.com/spreadsheets/d/1LhSk6lf6Yew6-7oDzliknC3tJ5q4N8WobkeDoT506aY/edit?usp=drive_link"", ""S1R1!K64"");
IMPORTRANGE(""https://docs.google.com/spreadshee"&amp;"ts/d/1LhSk6lf6Yew6-7oDzliknC3tJ5q4N8WobkeDoT506aY/edit?usp=drive_link"", ""S1R1!K66"")
}
"),"")</f>
        <v/>
      </c>
      <c r="BP2" s="27" t="str">
        <f>IFERROR(__xludf.DUMMYFUNCTION("{
IMPORTRANGE(""https://docs.google.com/spreadsheets/d/1cl-4TENkHVBa1Az5dv0jXn4-wCQhcibfgaByytDt6H8/edit?usp=drive_link"", ""S1R1!K50"");
IMPORTRANGE(""https://docs.google.com/spreadsheets/d/1cl-4TENkHVBa1Az5dv0jXn4-wCQhcibfgaByytDt6H8/edit?usp=drive_link"&amp;""", ""S1R1!K51"");
IMPORTRANGE(""https://docs.google.com/spreadsheets/d/1cl-4TENkHVBa1Az5dv0jXn4-wCQhcibfgaByytDt6H8/edit?usp=drive_link"", ""S1R1!K53"");
IMPORTRANGE(""https://docs.google.com/spreadsheets/d/1cl-4TENkHVBa1Az5dv0jXn4-wCQhcibfgaByytDt6H8/ed"&amp;"it?usp=drive_link"", ""S1R1!K54"");
IMPORTRANGE(""https://docs.google.com/spreadsheets/d/1cl-4TENkHVBa1Az5dv0jXn4-wCQhcibfgaByytDt6H8/edit?usp=drive_link"", ""S1R1!K56"");
IMPORTRANGE(""https://docs.google.com/spreadsheets/d/1cl-4TENkHVBa1Az5dv0jXn4-wCQhc"&amp;"ibfgaByytDt6H8/edit?usp=drive_link"", ""S1R1!K57"");
IMPORTRANGE(""https://docs.google.com/spreadsheets/d/1cl-4TENkHVBa1Az5dv0jXn4-wCQhcibfgaByytDt6H8/edit?usp=drive_link"", ""S1R1!K59"");
IMPORTRANGE(""https://docs.google.com/spreadsheets/d/1cl-4TENkHVBa"&amp;"1Az5dv0jXn4-wCQhcibfgaByytDt6H8/edit?usp=drive_link"", ""S1R1!K60"");
IMPORTRANGE(""https://docs.google.com/spreadsheets/d/1cl-4TENkHVBa1Az5dv0jXn4-wCQhcibfgaByytDt6H8/edit?usp=drive_link"", ""S1R1!K62"");
IMPORTRANGE(""https://docs.google.com/spreadsheet"&amp;"s/d/1cl-4TENkHVBa1Az5dv0jXn4-wCQhcibfgaByytDt6H8/edit?usp=drive_link"", ""S1R1!K64"")
}
"),"1213 mm")</f>
        <v>1213 mm</v>
      </c>
      <c r="BQ2" s="30"/>
      <c r="BR2" s="29" t="s">
        <v>129</v>
      </c>
      <c r="BS2" s="31">
        <f>IFERROR(__xludf.DUMMYFUNCTION("{
IMPORTRANGE(""https://docs.google.com/spreadsheets/d/18zn8l7Qv73m6X-n77kKUQyLPH2UOltPJMakr3fXuHWc/edit?usp=drive_link"", ""S1R1!K52"");
IMPORTRANGE(""https://docs.google.com/spreadsheets/d/18zn8l7Qv73m6X-n77kKUQyLPH2UOltPJMakr3fXuHWc/edit?usp=drive_link"&amp;""", ""S1R1!K53"");
IMPORTRANGE(""https://docs.google.com/spreadsheets/d/18zn8l7Qv73m6X-n77kKUQyLPH2UOltPJMakr3fXuHWc/edit?usp=drive_link"", ""S1R1!K55"");
IMPORTRANGE(""https://docs.google.com/spreadsheets/d/18zn8l7Qv73m6X-n77kKUQyLPH2UOltPJMakr3fXuHWc/ed"&amp;"it?usp=drive_link"", ""S1R1!K56"");
IMPORTRANGE(""https://docs.google.com/spreadsheets/d/18zn8l7Qv73m6X-n77kKUQyLPH2UOltPJMakr3fXuHWc/edit?usp=drive_link"", ""S1R1!K58"");
IMPORTRANGE(""https://docs.google.com/spreadsheets/d/18zn8l7Qv73m6X-n77kKUQyLPH2UOl"&amp;"tPJMakr3fXuHWc/edit?usp=drive_link"", ""S1R1!K59"");
IMPORTRANGE(""https://docs.google.com/spreadsheets/d/18zn8l7Qv73m6X-n77kKUQyLPH2UOltPJMakr3fXuHWc/edit?usp=drive_link"", ""S1R1!K61"");
IMPORTRANGE(""https://docs.google.com/spreadsheets/d/18zn8l7Qv73m6"&amp;"X-n77kKUQyLPH2UOltPJMakr3fXuHWc/edit?usp=drive_link"", ""S1R1!K62"");
IMPORTRANGE(""https://docs.google.com/spreadsheets/d/18zn8l7Qv73m6X-n77kKUQyLPH2UOltPJMakr3fXuHWc/edit?usp=drive_link"", ""S1R1!K64"");
IMPORTRANGE(""https://docs.google.com/spreadsheet"&amp;"s/d/18zn8l7Qv73m6X-n77kKUQyLPH2UOltPJMakr3fXuHWc/edit?usp=drive_link"", ""S1R1!K66"")
}
"),1723.0)</f>
        <v>1723</v>
      </c>
      <c r="BT2" s="31">
        <f>IFERROR(__xludf.DUMMYFUNCTION("{
IMPORTRANGE(""https://docs.google.com/spreadsheets/d/18zn8l7Qv73m6X-n77kKUQyLPH2UOltPJMakr3fXuHWc/edit?usp=drive_link"", ""S2R1!K52"");
IMPORTRANGE(""https://docs.google.com/spreadsheets/d/18zn8l7Qv73m6X-n77kKUQyLPH2UOltPJMakr3fXuHWc/edit?usp=drive_link"&amp;""", ""S2R1!K53"");
IMPORTRANGE(""https://docs.google.com/spreadsheets/d/18zn8l7Qv73m6X-n77kKUQyLPH2UOltPJMakr3fXuHWc/edit?usp=drive_link"", ""S2R1!K55"");
IMPORTRANGE(""https://docs.google.com/spreadsheets/d/18zn8l7Qv73m6X-n77kKUQyLPH2UOltPJMakr3fXuHWc/ed"&amp;"it?usp=drive_link"", ""S2R1!K56"");
IMPORTRANGE(""https://docs.google.com/spreadsheets/d/18zn8l7Qv73m6X-n77kKUQyLPH2UOltPJMakr3fXuHWc/edit?usp=drive_link"", ""S2R1!K58"");
IMPORTRANGE(""https://docs.google.com/spreadsheets/d/18zn8l7Qv73m6X-n77kKUQyLPH2UOl"&amp;"tPJMakr3fXuHWc/edit?usp=drive_link"", ""S2R1!K59"");
IMPORTRANGE(""https://docs.google.com/spreadsheets/d/18zn8l7Qv73m6X-n77kKUQyLPH2UOltPJMakr3fXuHWc/edit?usp=drive_link"", ""S2R1!K61"");
IMPORTRANGE(""https://docs.google.com/spreadsheets/d/18zn8l7Qv73m6"&amp;"X-n77kKUQyLPH2UOltPJMakr3fXuHWc/edit?usp=drive_link"", ""S2R1!K62"");
IMPORTRANGE(""https://docs.google.com/spreadsheets/d/18zn8l7Qv73m6X-n77kKUQyLPH2UOltPJMakr3fXuHWc/edit?usp=drive_link"", ""S2R1!K64"");
IMPORTRANGE(""https://docs.google.com/spreadsheet"&amp;"s/d/18zn8l7Qv73m6X-n77kKUQyLPH2UOltPJMakr3fXuHWc/edit?usp=drive_link"", ""S2R1!K66"")
}
"),2841.0)</f>
        <v>2841</v>
      </c>
      <c r="BU2" s="31">
        <f>IFERROR(__xludf.DUMMYFUNCTION("IMPORTRANGE(""https://docs.google.com/spreadsheets/d/1KYZNUaz8MOnR7m-AiPRhUNFfTpbNXW8TSN1wIZEodII/edit?usp=drive_link"", ""S1R1!K52"")
"),1995.0)</f>
        <v>1995</v>
      </c>
      <c r="BV2" s="31">
        <f>IFERROR(__xludf.DUMMYFUNCTION("IMPORTRANGE(""https://docs.google.com/spreadsheets/d/1KYZNUaz8MOnR7m-AiPRhUNFfTpbNXW8TSN1wIZEodII/edit?usp=drive_link"", ""S1R2!K44"")
"),1296.0)</f>
        <v>1296</v>
      </c>
      <c r="BW2" s="31">
        <f>IFERROR(__xludf.DUMMYFUNCTION("IMPORTRANGE(""https://docs.google.com/spreadsheets/d/1KYZNUaz8MOnR7m-AiPRhUNFfTpbNXW8TSN1wIZEodII/edit?usp=drive_link"", ""S2R1!K52"")
"),2835.0)</f>
        <v>2835</v>
      </c>
      <c r="BX2" s="31">
        <f>IFERROR(__xludf.DUMMYFUNCTION("{
IMPORTRANGE(""https://docs.google.com/spreadsheets/d/1JK2wJ5LsHtBJy-UC-m7f0v_UTTSmpa9yiv1VZK5DJks/edit?usp=drive_link"", ""S1R1!K52"");
IMPORTRANGE(""https://docs.google.com/spreadsheets/d/1JK2wJ5LsHtBJy-UC-m7f0v_UTTSmpa9yiv1VZK5DJks/edit?usp=drive_link"&amp;""", ""S1R1!K53"");
IMPORTRANGE(""https://docs.google.com/spreadsheets/d/1JK2wJ5LsHtBJy-UC-m7f0v_UTTSmpa9yiv1VZK5DJks/edit?usp=drive_link"", ""S1R1!K55"");
IMPORTRANGE(""https://docs.google.com/spreadsheets/d/1JK2wJ5LsHtBJy-UC-m7f0v_UTTSmpa9yiv1VZK5DJks/ed"&amp;"it?usp=drive_link"", ""S1R1!K56"");
IMPORTRANGE(""https://docs.google.com/spreadsheets/d/1JK2wJ5LsHtBJy-UC-m7f0v_UTTSmpa9yiv1VZK5DJks/edit?usp=drive_link"", ""S1R1!K58"");
IMPORTRANGE(""https://docs.google.com/spreadsheets/d/1JK2wJ5LsHtBJy-UC-m7f0v_UTTSmp"&amp;"a9yiv1VZK5DJks/edit?usp=drive_link"", ""S1R1!K59"");
IMPORTRANGE(""https://docs.google.com/spreadsheets/d/1JK2wJ5LsHtBJy-UC-m7f0v_UTTSmpa9yiv1VZK5DJks/edit?usp=drive_link"", ""S1R1!K61"");
IMPORTRANGE(""https://docs.google.com/spreadsheets/d/1JK2wJ5LsHtBJ"&amp;"y-UC-m7f0v_UTTSmpa9yiv1VZK5DJks/edit?usp=drive_link"", ""S1R1!K62"");
IMPORTRANGE(""https://docs.google.com/spreadsheets/d/1JK2wJ5LsHtBJy-UC-m7f0v_UTTSmpa9yiv1VZK5DJks/edit?usp=drive_link"", ""S1R1!K64"");
IMPORTRANGE(""https://docs.google.com/spreadsheet"&amp;"s/d/1JK2wJ5LsHtBJy-UC-m7f0v_UTTSmpa9yiv1VZK5DJks/edit?usp=drive_link"", ""S1R1!K66"")
}
"),934.0)</f>
        <v>934</v>
      </c>
      <c r="BY2" s="31">
        <f>IFERROR(__xludf.DUMMYFUNCTION("{
IMPORTRANGE(""https://docs.google.com/spreadsheets/d/1JK2wJ5LsHtBJy-UC-m7f0v_UTTSmpa9yiv1VZK5DJks/edit?usp=drive_link"", ""S2R1!K52"");
IMPORTRANGE(""https://docs.google.com/spreadsheets/d/1JK2wJ5LsHtBJy-UC-m7f0v_UTTSmpa9yiv1VZK5DJks/edit?usp=drive_link"&amp;""", ""S2R1!K53"");
IMPORTRANGE(""https://docs.google.com/spreadsheets/d/1JK2wJ5LsHtBJy-UC-m7f0v_UTTSmpa9yiv1VZK5DJks/edit?usp=drive_link"", ""S2R1!K55"");
IMPORTRANGE(""https://docs.google.com/spreadsheets/d/1JK2wJ5LsHtBJy-UC-m7f0v_UTTSmpa9yiv1VZK5DJks/ed"&amp;"it?usp=drive_link"", ""S2R1!K56"");
IMPORTRANGE(""https://docs.google.com/spreadsheets/d/1JK2wJ5LsHtBJy-UC-m7f0v_UTTSmpa9yiv1VZK5DJks/edit?usp=drive_link"", ""S2R1!K58"");
IMPORTRANGE(""https://docs.google.com/spreadsheets/d/1JK2wJ5LsHtBJy-UC-m7f0v_UTTSmp"&amp;"a9yiv1VZK5DJks/edit?usp=drive_link"", ""S2R1!K59"");
IMPORTRANGE(""https://docs.google.com/spreadsheets/d/1JK2wJ5LsHtBJy-UC-m7f0v_UTTSmpa9yiv1VZK5DJks/edit?usp=drive_link"", ""S2R1!K61"");
IMPORTRANGE(""https://docs.google.com/spreadsheets/d/1JK2wJ5LsHtBJ"&amp;"y-UC-m7f0v_UTTSmpa9yiv1VZK5DJks/edit?usp=drive_link"", ""S2R1!K62"");
IMPORTRANGE(""https://docs.google.com/spreadsheets/d/1JK2wJ5LsHtBJy-UC-m7f0v_UTTSmpa9yiv1VZK5DJks/edit?usp=drive_link"", ""S2R1!K64"");
IMPORTRANGE(""https://docs.google.com/spreadsheet"&amp;"s/d/1JK2wJ5LsHtBJy-UC-m7f0v_UTTSmpa9yiv1VZK5DJks/edit?usp=drive_link"", ""S2R1!K66"")
}
"),2372.0)</f>
        <v>2372</v>
      </c>
      <c r="BZ2" s="31">
        <f>IFERROR(__xludf.DUMMYFUNCTION("{
IMPORTRANGE(""https://docs.google.com/spreadsheets/d/1o33VGJNgr6vZVv96tSB_iaY1eUjRge33pXQixusrbc8/edit?usp=drive_link"", ""S1R1!K51"");
IMPORTRANGE(""https://docs.google.com/spreadsheets/d/1o33VGJNgr6vZVv96tSB_iaY1eUjRge33pXQixusrbc8/edit?usp=drive_link"&amp;""", ""S1R1!K52"");
IMPORTRANGE(""https://docs.google.com/spreadsheets/d/1o33VGJNgr6vZVv96tSB_iaY1eUjRge33pXQixusrbc8/edit?usp=drive_link"", ""S1R1!K54"");
IMPORTRANGE(""https://docs.google.com/spreadsheets/d/1o33VGJNgr6vZVv96tSB_iaY1eUjRge33pXQixusrbc8/ed"&amp;"it?usp=drive_link"", ""S1R1!K55"");
IMPORTRANGE(""https://docs.google.com/spreadsheets/d/1o33VGJNgr6vZVv96tSB_iaY1eUjRge33pXQixusrbc8/edit?usp=drive_link"", ""S1R1!K57"");
IMPORTRANGE(""https://docs.google.com/spreadsheets/d/1o33VGJNgr6vZVv96tSB_iaY1eUjRg"&amp;"e33pXQixusrbc8/edit?usp=drive_link"", ""S1R1!K58"");
IMPORTRANGE(""https://docs.google.com/spreadsheets/d/1o33VGJNgr6vZVv96tSB_iaY1eUjRge33pXQixusrbc8/edit?usp=drive_link"", ""S1R1!K60"");
IMPORTRANGE(""https://docs.google.com/spreadsheets/d/1o33VGJNgr6vZ"&amp;"Vv96tSB_iaY1eUjRge33pXQixusrbc8/edit?usp=drive_link"", ""S1R1!K61"");
IMPORTRANGE(""https://docs.google.com/spreadsheets/d/1o33VGJNgr6vZVv96tSB_iaY1eUjRge33pXQixusrbc8/edit?usp=drive_link"", ""S1R1!K63"");
IMPORTRANGE(""https://docs.google.com/spreadsheet"&amp;"s/d/1o33VGJNgr6vZVv96tSB_iaY1eUjRge33pXQixusrbc8/edit?usp=drive_link"", ""S1R1!K65"")
}
"),1684.0)</f>
        <v>1684</v>
      </c>
      <c r="CA2" s="31">
        <f>IFERROR(__xludf.DUMMYFUNCTION("{
IMPORTRANGE(""https://docs.google.com/spreadsheets/d/1o33VGJNgr6vZVv96tSB_iaY1eUjRge33pXQixusrbc8/edit?usp=drive_link"", ""S2R1!K51"");
IMPORTRANGE(""https://docs.google.com/spreadsheets/d/1o33VGJNgr6vZVv96tSB_iaY1eUjRge33pXQixusrbc8/edit?usp=drive_link"&amp;""", ""S2R1!K52"");
IMPORTRANGE(""https://docs.google.com/spreadsheets/d/1o33VGJNgr6vZVv96tSB_iaY1eUjRge33pXQixusrbc8/edit?usp=drive_link"", ""S2R1!K54"");
IMPORTRANGE(""https://docs.google.com/spreadsheets/d/1o33VGJNgr6vZVv96tSB_iaY1eUjRge33pXQixusrbc8/ed"&amp;"it?usp=drive_link"", ""S2R1!K55"");
IMPORTRANGE(""https://docs.google.com/spreadsheets/d/1o33VGJNgr6vZVv96tSB_iaY1eUjRge33pXQixusrbc8/edit?usp=drive_link"", ""S2R1!K57"");
IMPORTRANGE(""https://docs.google.com/spreadsheets/d/1o33VGJNgr6vZVv96tSB_iaY1eUjRg"&amp;"e33pXQixusrbc8/edit?usp=drive_link"", ""S2R1!K58"");
IMPORTRANGE(""https://docs.google.com/spreadsheets/d/1o33VGJNgr6vZVv96tSB_iaY1eUjRge33pXQixusrbc8/edit?usp=drive_link"", ""S2R1!K60"");
IMPORTRANGE(""https://docs.google.com/spreadsheets/d/1o33VGJNgr6vZ"&amp;"Vv96tSB_iaY1eUjRge33pXQixusrbc8/edit?usp=drive_link"", ""S2R1!K61"");
IMPORTRANGE(""https://docs.google.com/spreadsheets/d/1o33VGJNgr6vZVv96tSB_iaY1eUjRge33pXQixusrbc8/edit?usp=drive_link"", ""S2R1!K63"");
IMPORTRANGE(""https://docs.google.com/spreadsheet"&amp;"s/d/1o33VGJNgr6vZVv96tSB_iaY1eUjRge33pXQixusrbc8/edit?usp=drive_link"", ""S2R1!K65"")
}
"),2112.0)</f>
        <v>2112</v>
      </c>
      <c r="CB2" s="31">
        <f>IFERROR(__xludf.DUMMYFUNCTION("{
IMPORTRANGE(""https://docs.google.com/spreadsheets/d/1zaWCrj_FVnD1dmU7g6Q7YplnOrnluKr1nXgL5fBvlrg/edit?usp=drive_link"", ""S1R1!K51"");
IMPORTRANGE(""https://docs.google.com/spreadsheets/d/1zaWCrj_FVnD1dmU7g6Q7YplnOrnluKr1nXgL5fBvlrg/edit?usp=drive_link"&amp;""", ""S1R1!K52"");
IMPORTRANGE(""https://docs.google.com/spreadsheets/d/1zaWCrj_FVnD1dmU7g6Q7YplnOrnluKr1nXgL5fBvlrg/edit?usp=drive_link"", ""S1R1!K54"");
IMPORTRANGE(""https://docs.google.com/spreadsheets/d/1zaWCrj_FVnD1dmU7g6Q7YplnOrnluKr1nXgL5fBvlrg/ed"&amp;"it?usp=drive_link"", ""S1R1!K55"");
IMPORTRANGE(""https://docs.google.com/spreadsheets/d/1zaWCrj_FVnD1dmU7g6Q7YplnOrnluKr1nXgL5fBvlrg/edit?usp=drive_link"", ""S1R1!K57"");
IMPORTRANGE(""https://docs.google.com/spreadsheets/d/1zaWCrj_FVnD1dmU7g6Q7YplnOrnlu"&amp;"Kr1nXgL5fBvlrg/edit?usp=drive_link"", ""S1R1!K58"");
IMPORTRANGE(""https://docs.google.com/spreadsheets/d/1zaWCrj_FVnD1dmU7g6Q7YplnOrnluKr1nXgL5fBvlrg/edit?usp=drive_link"", ""S1R1!K60"");
IMPORTRANGE(""https://docs.google.com/spreadsheets/d/1zaWCrj_FVnD1"&amp;"dmU7g6Q7YplnOrnluKr1nXgL5fBvlrg/edit?usp=drive_link"", ""S1R1!K61"");
IMPORTRANGE(""https://docs.google.com/spreadsheets/d/1zaWCrj_FVnD1dmU7g6Q7YplnOrnluKr1nXgL5fBvlrg/edit?usp=drive_link"", ""S1R1!K63"");
IMPORTRANGE(""https://docs.google.com/spreadsheet"&amp;"s/d/1zaWCrj_FVnD1dmU7g6Q7YplnOrnluKr1nXgL5fBvlrg/edit?usp=drive_link"", ""S1R1!K65"")
}
"),1581.0)</f>
        <v>1581</v>
      </c>
      <c r="CC2" s="31">
        <f>IFERROR(__xludf.DUMMYFUNCTION("{
IMPORTRANGE(""https://docs.google.com/spreadsheets/d/1zaWCrj_FVnD1dmU7g6Q7YplnOrnluKr1nXgL5fBvlrg/edit?usp=drive_link"", ""S2R1!K52"");
IMPORTRANGE(""https://docs.google.com/spreadsheets/d/1zaWCrj_FVnD1dmU7g6Q7YplnOrnluKr1nXgL5fBvlrg/edit?usp=drive_link"&amp;""", ""S2R1!K53"");
IMPORTRANGE(""https://docs.google.com/spreadsheets/d/1zaWCrj_FVnD1dmU7g6Q7YplnOrnluKr1nXgL5fBvlrg/edit?usp=drive_link"", ""S2R1!K55"");
IMPORTRANGE(""https://docs.google.com/spreadsheets/d/1zaWCrj_FVnD1dmU7g6Q7YplnOrnluKr1nXgL5fBvlrg/ed"&amp;"it?usp=drive_link"", ""S2R1!K56"");
IMPORTRANGE(""https://docs.google.com/spreadsheets/d/1zaWCrj_FVnD1dmU7g6Q7YplnOrnluKr1nXgL5fBvlrg/edit?usp=drive_link"", ""S2R1!K58"");
IMPORTRANGE(""https://docs.google.com/spreadsheets/d/1zaWCrj_FVnD1dmU7g6Q7YplnOrnlu"&amp;"Kr1nXgL5fBvlrg/edit?usp=drive_link"", ""S2R1!K59"");
IMPORTRANGE(""https://docs.google.com/spreadsheets/d/1zaWCrj_FVnD1dmU7g6Q7YplnOrnluKr1nXgL5fBvlrg/edit?usp=drive_link"", ""S2R1!K61"");
IMPORTRANGE(""https://docs.google.com/spreadsheets/d/1zaWCrj_FVnD1"&amp;"dmU7g6Q7YplnOrnluKr1nXgL5fBvlrg/edit?usp=drive_link"", ""S2R1!K62"");
IMPORTRANGE(""https://docs.google.com/spreadsheets/d/1zaWCrj_FVnD1dmU7g6Q7YplnOrnluKr1nXgL5fBvlrg/edit?usp=drive_link"", ""S2R1!K64"");
IMPORTRANGE(""https://docs.google.com/spreadsheet"&amp;"s/d/1zaWCrj_FVnD1dmU7g6Q7YplnOrnluKr1nXgL5fBvlrg/edit?usp=drive_link"", ""S2R1!K66"")
}
"),2450.0)</f>
        <v>2450</v>
      </c>
      <c r="CD2" s="31">
        <f>IFERROR(__xludf.DUMMYFUNCTION("{
IMPORTRANGE(""https://docs.google.com/spreadsheets/d/1zCOX2GRRSkBwAQaTI-CyEseKp2cCodb_9M5PeE2EHx0/edit?usp=drive_link"", ""S1R1!K52"");
IMPORTRANGE(""https://docs.google.com/spreadsheets/d/1zCOX2GRRSkBwAQaTI-CyEseKp2cCodb_9M5PeE2EHx0/edit?usp=drive_link"&amp;""", ""S1R1!K53"");
IMPORTRANGE(""https://docs.google.com/spreadsheets/d/1ZH0BEXeUNVFxPKd365Vx4s6SdaoOsmpKD6vHyu1zTY8/edit?usp=drive_link"", ""S1R1!K55"");
IMPORTRANGE(""https://docs.google.com/spreadsheets/d/1ZH0BEXeUNVFxPKd365Vx4s6SdaoOsmpKD6vHyu1zTY8/ed"&amp;"it?usp=drive_link"", ""S1R1!K56"");
IMPORTRANGE(""https://docs.google.com/spreadsheets/d/1ZH0BEXeUNVFxPKd365Vx4s6SdaoOsmpKD6vHyu1zTY8/edit?usp=drive_link"", ""S1R1!K58"");
IMPORTRANGE(""https://docs.google.com/spreadsheets/d/1ZH0BEXeUNVFxPKd365Vx4s6SdaoOs"&amp;"mpKD6vHyu1zTY8/edit?usp=drive_link"", ""S1R1!K59"");
IMPORTRANGE(""https://docs.google.com/spreadsheets/d/1ZH0BEXeUNVFxPKd365Vx4s6SdaoOsmpKD6vHyu1zTY8/edit?usp=drive_link"", ""S1R1!K61"");
IMPORTRANGE(""https://docs.google.com/spreadsheets/d/1ZH0BEXeUNVFx"&amp;"PKd365Vx4s6SdaoOsmpKD6vHyu1zTY8/edit?usp=drive_link"", ""S1R1!K62"");
IMPORTRANGE(""https://docs.google.com/spreadsheets/d/1ZH0BEXeUNVFxPKd365Vx4s6SdaoOsmpKD6vHyu1zTY8/edit?usp=drive_link"", ""S1R1!K64"");
IMPORTRANGE(""https://docs.google.com/spreadsheet"&amp;"s/d/1ZH0BEXeUNVFxPKd365Vx4s6SdaoOsmpKD6vHyu1zTY8/edit?usp=drive_link"", ""S1R1!K66"")
}
"),2469.0)</f>
        <v>2469</v>
      </c>
      <c r="CE2" s="31">
        <f>IFERROR(__xludf.DUMMYFUNCTION("{
IMPORTRANGE(""https://docs.google.com/spreadsheets/d/1zCOX2GRRSkBwAQaTI-CyEseKp2cCodb_9M5PeE2EHx0/edit?usp=drive_link"", ""S2R1!K51"");
IMPORTRANGE(""https://docs.google.com/spreadsheets/d/1zCOX2GRRSkBwAQaTI-CyEseKp2cCodb_9M5PeE2EHx0/edit?usp=drive_link"&amp;""", ""S2R1!K52"");
IMPORTRANGE(""https://docs.google.com/spreadsheets/d/1zCOX2GRRSkBwAQaTI-CyEseKp2cCodb_9M5PeE2EHx0/edit?usp=drive_link"", ""S2R1!K54"");
IMPORTRANGE(""https://docs.google.com/spreadsheets/d/1zCOX2GRRSkBwAQaTI-CyEseKp2cCodb_9M5PeE2EHx0/ed"&amp;"it?usp=drive_link"", ""S2R1!K55"");
IMPORTRANGE(""https://docs.google.com/spreadsheets/d/1zCOX2GRRSkBwAQaTI-CyEseKp2cCodb_9M5PeE2EHx0/edit?usp=drive_link"", ""S2R1!K57"");
IMPORTRANGE(""https://docs.google.com/spreadsheets/d/1zCOX2GRRSkBwAQaTI-CyEseKp2cCo"&amp;"db_9M5PeE2EHx0/edit?usp=drive_link"", ""S2R1!K58"");
IMPORTRANGE(""https://docs.google.com/spreadsheets/d/1zCOX2GRRSkBwAQaTI-CyEseKp2cCodb_9M5PeE2EHx0/edit?usp=drive_link"", ""S2R1!K60"");
IMPORTRANGE(""https://docs.google.com/spreadsheets/d/1zCOX2GRRSkBw"&amp;"AQaTI-CyEseKp2cCodb_9M5PeE2EHx0/edit?usp=drive_link"", ""S2R1!K61"");
IMPORTRANGE(""https://docs.google.com/spreadsheets/d/1zCOX2GRRSkBwAQaTI-CyEseKp2cCodb_9M5PeE2EHx0/edit?usp=drive_link"", ""S2R1!K63"");
IMPORTRANGE(""https://docs.google.com/spreadsheet"&amp;"s/d/1zCOX2GRRSkBwAQaTI-CyEseKp2cCodb_9M5PeE2EHx0/edit?usp=drive_link"", ""S2R1!K65"")
}
"),171.9)</f>
        <v>171.9</v>
      </c>
      <c r="CF2" s="31">
        <f>IFERROR(__xludf.DUMMYFUNCTION("{
IMPORTRANGE(""https://docs.google.com/spreadsheets/d/11ZJvLEZQu9Cqu165Y8Yi2eezTGtkLBCcR3VtH4XLT6U/edit?usp=drive_link"", ""S1R1!K52"");
IMPORTRANGE(""https://docs.google.com/spreadsheets/d/11ZJvLEZQu9Cqu165Y8Yi2eezTGtkLBCcR3VtH4XLT6U/edit?usp=drive_link"&amp;""", ""S1R1!K53"");
IMPORTRANGE(""https://docs.google.com/spreadsheets/d/11ZJvLEZQu9Cqu165Y8Yi2eezTGtkLBCcR3VtH4XLT6U/edit?usp=drive_link"", ""S1R1!K55"");
IMPORTRANGE(""https://docs.google.com/spreadsheets/d/11ZJvLEZQu9Cqu165Y8Yi2eezTGtkLBCcR3VtH4XLT6U/ed"&amp;"it?usp=drive_link"", ""S1R1!K56"");
IMPORTRANGE(""https://docs.google.com/spreadsheets/d/11ZJvLEZQu9Cqu165Y8Yi2eezTGtkLBCcR3VtH4XLT6U/edit?usp=drive_link"", ""S1R1!K58"");
IMPORTRANGE(""https://docs.google.com/spreadsheets/d/11ZJvLEZQu9Cqu165Y8Yi2eezTGtkL"&amp;"BCcR3VtH4XLT6U/edit?usp=drive_link"", ""S1R1!K59"");
IMPORTRANGE(""https://docs.google.com/spreadsheets/d/11ZJvLEZQu9Cqu165Y8Yi2eezTGtkLBCcR3VtH4XLT6U/edit?usp=drive_link"", ""S1R1!K61"");
IMPORTRANGE(""https://docs.google.com/spreadsheets/d/11ZJvLEZQu9Cq"&amp;"u165Y8Yi2eezTGtkLBCcR3VtH4XLT6U/edit?usp=drive_link"", ""S1R1!K62"");
IMPORTRANGE(""https://docs.google.com/spreadsheets/d/11ZJvLEZQu9Cqu165Y8Yi2eezTGtkLBCcR3VtH4XLT6U/edit?usp=drive_link"", ""S1R1!K64"");
IMPORTRANGE(""https://docs.google.com/spreadsheet"&amp;"s/d/11ZJvLEZQu9Cqu165Y8Yi2eezTGtkLBCcR3VtH4XLT6U/edit?usp=drive_link"", ""S1R1!K66"")
}
"),1044.0)</f>
        <v>1044</v>
      </c>
      <c r="CG2" s="31">
        <f>IFERROR(__xludf.DUMMYFUNCTION("{
IMPORTRANGE(""https://docs.google.com/spreadsheets/d/11ZJvLEZQu9Cqu165Y8Yi2eezTGtkLBCcR3VtH4XLT6U/edit?usp=drive_link"", ""S2R1!K44"");
IMPORTRANGE(""https://docs.google.com/spreadsheets/d/11ZJvLEZQu9Cqu165Y8Yi2eezTGtkLBCcR3VtH4XLT6U/edit?usp=drive_link"&amp;""", ""S2R1!K45"");
IMPORTRANGE(""https://docs.google.com/spreadsheets/d/11ZJvLEZQu9Cqu165Y8Yi2eezTGtkLBCcR3VtH4XLT6U/edit?usp=drive_link"", ""S2R1!K47"");
IMPORTRANGE(""https://docs.google.com/spreadsheets/d/11ZJvLEZQu9Cqu165Y8Yi2eezTGtkLBCcR3VtH4XLT6U/ed"&amp;"it?usp=drive_link"", ""S2R1!K48"");
IMPORTRANGE(""https://docs.google.com/spreadsheets/d/11ZJvLEZQu9Cqu165Y8Yi2eezTGtkLBCcR3VtH4XLT6U/edit?usp=drive_link"", ""S2R1!K50"");
IMPORTRANGE(""https://docs.google.com/spreadsheets/d/11ZJvLEZQu9Cqu165Y8Yi2eezTGtkL"&amp;"BCcR3VtH4XLT6U/edit?usp=drive_link"", ""S2R1!K51"");
IMPORTRANGE(""https://docs.google.com/spreadsheets/d/11ZJvLEZQu9Cqu165Y8Yi2eezTGtkLBCcR3VtH4XLT6U/edit?usp=drive_link"", ""S2R1!K53"");
IMPORTRANGE(""https://docs.google.com/spreadsheets/d/11ZJvLEZQu9Cq"&amp;"u165Y8Yi2eezTGtkLBCcR3VtH4XLT6U/edit?usp=drive_link"", ""S2R1!K54"");
IMPORTRANGE(""https://docs.google.com/spreadsheets/d/11ZJvLEZQu9Cqu165Y8Yi2eezTGtkLBCcR3VtH4XLT6U/edit?usp=drive_link"", ""S2R1!K56"");
IMPORTRANGE(""https://docs.google.com/spreadsheet"&amp;"s/d/11ZJvLEZQu9Cqu165Y8Yi2eezTGtkLBCcR3VtH4XLT6U/edit?usp=drive_link"", ""S2R1!K58"")
}
"),2185.0)</f>
        <v>2185</v>
      </c>
      <c r="CH2" s="31">
        <f>IFERROR(__xludf.DUMMYFUNCTION("{
IMPORTRANGE(""https://docs.google.com/spreadsheets/d/11ZJvLEZQu9Cqu165Y8Yi2eezTGtkLBCcR3VtH4XLT6U/edit?usp=drive_link"", ""S2R2!K52"");
IMPORTRANGE(""https://docs.google.com/spreadsheets/d/11ZJvLEZQu9Cqu165Y8Yi2eezTGtkLBCcR3VtH4XLT6U/edit?usp=drive_link"&amp;""", ""S2R2!K53"");
IMPORTRANGE(""https://docs.google.com/spreadsheets/d/11ZJvLEZQu9Cqu165Y8Yi2eezTGtkLBCcR3VtH4XLT6U/edit?usp=drive_link"", ""S2R2!K55"");
IMPORTRANGE(""https://docs.google.com/spreadsheets/d/11ZJvLEZQu9Cqu165Y8Yi2eezTGtkLBCcR3VtH4XLT6U/ed"&amp;"it?usp=drive_link"", ""S2R2!K56"");
IMPORTRANGE(""https://docs.google.com/spreadsheets/d/11ZJvLEZQu9Cqu165Y8Yi2eezTGtkLBCcR3VtH4XLT6U/edit?usp=drive_link"", ""S2R2!K58"");
IMPORTRANGE(""https://docs.google.com/spreadsheets/d/11ZJvLEZQu9Cqu165Y8Yi2eezTGtkL"&amp;"BCcR3VtH4XLT6U/edit?usp=drive_link"", ""S2R2!K59"");
IMPORTRANGE(""https://docs.google.com/spreadsheets/d/11ZJvLEZQu9Cqu165Y8Yi2eezTGtkLBCcR3VtH4XLT6U/edit?usp=drive_link"", ""S2R2!K61"");
IMPORTRANGE(""https://docs.google.com/spreadsheets/d/11ZJvLEZQu9Cq"&amp;"u165Y8Yi2eezTGtkLBCcR3VtH4XLT6U/edit?usp=drive_link"", ""S2R2!K62"");
IMPORTRANGE(""https://docs.google.com/spreadsheets/d/11ZJvLEZQu9Cqu165Y8Yi2eezTGtkLBCcR3VtH4XLT6U/edit?usp=drive_link"", ""S2R2!K64"");
IMPORTRANGE(""https://docs.google.com/spreadsheet"&amp;"s/d/11ZJvLEZQu9Cqu165Y8Yi2eezTGtkLBCcR3VtH4XLT6U/edit?usp=drive_link"", ""S2R2!K66"")
}
"),875.0)</f>
        <v>875</v>
      </c>
      <c r="CI2" s="31">
        <f>IFERROR(__xludf.DUMMYFUNCTION("{
IMPORTRANGE(""https://docs.google.com/spreadsheets/d/1rwYCHL43s1LgkhUh6MJVd-L8axXoxTgC1M_0jOa7QTk/edit?usp=drive_link"", ""S1R1!K53"");
IMPORTRANGE(""https://docs.google.com/spreadsheets/d/1rwYCHL43s1LgkhUh6MJVd-L8axXoxTgC1M_0jOa7QTk/edit?usp=drive_link"&amp;""", ""S1R1!K54"");
IMPORTRANGE(""https://docs.google.com/spreadsheets/d/1rwYCHL43s1LgkhUh6MJVd-L8axXoxTgC1M_0jOa7QTk/edit?usp=drive_link"", ""S1R1!K56"");
IMPORTRANGE(""https://docs.google.com/spreadsheets/d/1rwYCHL43s1LgkhUh6MJVd-L8axXoxTgC1M_0jOa7QTk/ed"&amp;"it?usp=drive_link"", ""S1R1!K57"");
IMPORTRANGE(""https://docs.google.com/spreadsheets/d/1rwYCHL43s1LgkhUh6MJVd-L8axXoxTgC1M_0jOa7QTk/edit?usp=drive_link"", ""S1R1!K59"");
IMPORTRANGE(""https://docs.google.com/spreadsheets/d/1rwYCHL43s1LgkhUh6MJVd-L8axXox"&amp;"TgC1M_0jOa7QTk/edit?usp=drive_link"", ""S1R1!K60"");
IMPORTRANGE(""https://docs.google.com/spreadsheets/d/1rwYCHL43s1LgkhUh6MJVd-L8axXoxTgC1M_0jOa7QTk/edit?usp=drive_link"", ""S1R1!K62"");
IMPORTRANGE(""https://docs.google.com/spreadsheets/d/1rwYCHL43s1Lg"&amp;"khUh6MJVd-L8axXoxTgC1M_0jOa7QTk/edit?usp=drive_link"", ""S1R1!K63"");
IMPORTRANGE(""https://docs.google.com/spreadsheets/d/1rwYCHL43s1LgkhUh6MJVd-L8axXoxTgC1M_0jOa7QTk/edit?usp=drive_link"", ""S1R1!K65"");
IMPORTRANGE(""https://docs.google.com/spreadsheet"&amp;"s/d/1rwYCHL43s1LgkhUh6MJVd-L8axXoxTgC1M_0jOa7QTk/edit?usp=drive_link"", ""S1R1!K67"")
}
"),1904.0)</f>
        <v>1904</v>
      </c>
      <c r="CJ2" s="31">
        <f>IFERROR(__xludf.DUMMYFUNCTION("{
IMPORTRANGE(""https://docs.google.com/spreadsheets/d/1rwYCHL43s1LgkhUh6MJVd-L8axXoxTgC1M_0jOa7QTk/edit?usp=drive_link"", ""S2R1!K51"");
IMPORTRANGE(""https://docs.google.com/spreadsheets/d/1rwYCHL43s1LgkhUh6MJVd-L8axXoxTgC1M_0jOa7QTk/edit?usp=drive_link"&amp;""", ""S2R1!K52"");
IMPORTRANGE(""https://docs.google.com/spreadsheets/d/1rwYCHL43s1LgkhUh6MJVd-L8axXoxTgC1M_0jOa7QTk/edit?usp=drive_link"", ""S2R1!K54"");
IMPORTRANGE(""https://docs.google.com/spreadsheets/d/1rwYCHL43s1LgkhUh6MJVd-L8axXoxTgC1M_0jOa7QTk/ed"&amp;"it?usp=drive_link"", ""S2R1!K55"");
IMPORTRANGE(""https://docs.google.com/spreadsheets/d/1rwYCHL43s1LgkhUh6MJVd-L8axXoxTgC1M_0jOa7QTk/edit?usp=drive_link"", ""S2R1!K57"");
IMPORTRANGE(""https://docs.google.com/spreadsheets/d/1rwYCHL43s1LgkhUh6MJVd-L8axXox"&amp;"TgC1M_0jOa7QTk/edit?usp=drive_link"", ""S2R1!K58"");
IMPORTRANGE(""https://docs.google.com/spreadsheets/d/1rwYCHL43s1LgkhUh6MJVd-L8axXoxTgC1M_0jOa7QTk/edit?usp=drive_link"", ""S2R1!K60"");
IMPORTRANGE(""https://docs.google.com/spreadsheets/d/1rwYCHL43s1Lg"&amp;"khUh6MJVd-L8axXoxTgC1M_0jOa7QTk/edit?usp=drive_link"", ""S2R1!K61"");
IMPORTRANGE(""https://docs.google.com/spreadsheets/d/1rwYCHL43s1LgkhUh6MJVd-L8axXoxTgC1M_0jOa7QTk/edit?usp=drive_link"", ""S2R1!K63"");
IMPORTRANGE(""https://docs.google.com/spreadsheet"&amp;"s/d/1rwYCHL43s1LgkhUh6MJVd-L8axXoxTgC1M_0jOa7QTk/edit?usp=drive_link"", ""S2R1!K65"")
}
"),2455.0)</f>
        <v>2455</v>
      </c>
      <c r="CK2" s="31">
        <f>IFERROR(__xludf.DUMMYFUNCTION("{
IMPORTRANGE(""https://docs.google.com/spreadsheets/d/1kDPGheGuA6jgBOKq6tsXRnClQaPmVnOdkVbacdOPjD4/edit?usp=drive_link"", ""S1R1!K52"");
IMPORTRANGE(""https://docs.google.com/spreadsheets/d/1kDPGheGuA6jgBOKq6tsXRnClQaPmVnOdkVbacdOPjD4/edit?usp=drive_link"&amp;""", ""S1R1!K53"");
IMPORTRANGE(""https://docs.google.com/spreadsheets/d/1kDPGheGuA6jgBOKq6tsXRnClQaPmVnOdkVbacdOPjD4/edit?usp=drive_link"", ""S1R1!K55"");
IMPORTRANGE(""https://docs.google.com/spreadsheets/d/1kDPGheGuA6jgBOKq6tsXRnClQaPmVnOdkVbacdOPjD4/ed"&amp;"it?usp=drive_link"", ""S1R1!K56"");
IMPORTRANGE(""https://docs.google.com/spreadsheets/d/1kDPGheGuA6jgBOKq6tsXRnClQaPmVnOdkVbacdOPjD4/edit?usp=drive_link"", ""S1R1!K58"");
IMPORTRANGE(""https://docs.google.com/spreadsheets/d/1kDPGheGuA6jgBOKq6tsXRnClQaPmV"&amp;"nOdkVbacdOPjD4/edit?usp=drive_link"", ""S1R1!K59"");
IMPORTRANGE(""https://docs.google.com/spreadsheets/d/1kDPGheGuA6jgBOKq6tsXRnClQaPmVnOdkVbacdOPjD4/edit?usp=drive_link"", ""S1R1!K61"");
IMPORTRANGE(""https://docs.google.com/spreadsheets/d/1kDPGheGuA6jg"&amp;"BOKq6tsXRnClQaPmVnOdkVbacdOPjD4/edit?usp=drive_link"", ""S1R1!K62"");
IMPORTRANGE(""https://docs.google.com/spreadsheets/d/1kDPGheGuA6jgBOKq6tsXRnClQaPmVnOdkVbacdOPjD4/edit?usp=drive_link"", ""S1R1!K64"");
IMPORTRANGE(""https://docs.google.com/spreadsheet"&amp;"s/d/1kDPGheGuA6jgBOKq6tsXRnClQaPmVnOdkVbacdOPjD4/edit?usp=drive_link"", ""S1R1!K66"")
}
"),1620.0)</f>
        <v>1620</v>
      </c>
      <c r="CL2" s="31">
        <f>IFERROR(__xludf.DUMMYFUNCTION("{
IMPORTRANGE(""https://docs.google.com/spreadsheets/d/1-PpHu2lurHc96zpXTRHuYTJSM7UKlL0e5QP0QCW3nzI/edit?usp=drive_link"", ""S1R1!K50"");
IMPORTRANGE(""https://docs.google.com/spreadsheets/d/1-PpHu2lurHc96zpXTRHuYTJSM7UKlL0e5QP0QCW3nzI/edit?usp=drive_link"&amp;""", ""S1R1!K51"");
IMPORTRANGE(""https://docs.google.com/spreadsheets/d/1-PpHu2lurHc96zpXTRHuYTJSM7UKlL0e5QP0QCW3nzI/edit?usp=drive_link"", ""S1R1!K53"");
IMPORTRANGE(""https://docs.google.com/spreadsheets/d/1-PpHu2lurHc96zpXTRHuYTJSM7UKlL0e5QP0QCW3nzI/ed"&amp;"it?usp=drive_link"", ""S1R1!K54"");
IMPORTRANGE(""https://docs.google.com/spreadsheets/d/1-PpHu2lurHc96zpXTRHuYTJSM7UKlL0e5QP0QCW3nzI/edit?usp=drive_link"", ""S1R1!K56"");
IMPORTRANGE(""https://docs.google.com/spreadsheets/d/1-PpHu2lurHc96zpXTRHuYTJSM7UKl"&amp;"L0e5QP0QCW3nzI/edit?usp=drive_link"", ""S1R1!K57"");
IMPORTRANGE(""https://docs.google.com/spreadsheets/d/1-PpHu2lurHc96zpXTRHuYTJSM7UKlL0e5QP0QCW3nzI/edit?usp=drive_link"", ""S1R1!K59"");
IMPORTRANGE(""https://docs.google.com/spreadsheets/d/1-PpHu2lurHc9"&amp;"6zpXTRHuYTJSM7UKlL0e5QP0QCW3nzI/edit?usp=drive_link"", ""S1R1!K60"");
IMPORTRANGE(""https://docs.google.com/spreadsheets/d/1-PpHu2lurHc96zpXTRHuYTJSM7UKlL0e5QP0QCW3nzI/edit?usp=drive_link"", ""S1R1!K62"");
IMPORTRANGE(""https://docs.google.com/spreadsheet"&amp;"s/d/1-PpHu2lurHc96zpXTRHuYTJSM7UKlL0e5QP0QCW3nzI/edit?usp=drive_link"", ""S1R1!K64"")
}
"),2704.0)</f>
        <v>2704</v>
      </c>
      <c r="CM2" s="30"/>
      <c r="CN2" s="29" t="s">
        <v>129</v>
      </c>
      <c r="CO2" s="31" t="str">
        <f>IFERROR(__xludf.DUMMYFUNCTION("{
IMPORTRANGE(""https://docs.google.com/spreadsheets/d/1N7qNSyI3O-YfsE6gsqPPS7pID-A5oziG1DUxgj0g_mQ/edit?usp=drive_link"", ""S1R1!K52"");
IMPORTRANGE(""https://docs.google.com/spreadsheets/d/1N7qNSyI3O-YfsE6gsqPPS7pID-A5oziG1DUxgj0g_mQ/edit?usp=drive_link"&amp;""", ""S1R1!K53"");
IMPORTRANGE(""https://docs.google.com/spreadsheets/d/1N7qNSyI3O-YfsE6gsqPPS7pID-A5oziG1DUxgj0g_mQ/edit?usp=drive_link"", ""S1R1!K55"");
IMPORTRANGE(""https://docs.google.com/spreadsheets/d/1N7qNSyI3O-YfsE6gsqPPS7pID-A5oziG1DUxgj0g_mQ/ed"&amp;"it?usp=drive_link"", ""S1R1!K56"");
IMPORTRANGE(""https://docs.google.com/spreadsheets/d/1N7qNSyI3O-YfsE6gsqPPS7pID-A5oziG1DUxgj0g_mQ/edit?usp=drive_link"", ""S1R1!K58"");
IMPORTRANGE(""https://docs.google.com/spreadsheets/d/1N7qNSyI3O-YfsE6gsqPPS7pID-A5o"&amp;"ziG1DUxgj0g_mQ/edit?usp=drive_link"", ""S1R1!K59"");
IMPORTRANGE(""https://docs.google.com/spreadsheets/d/1N7qNSyI3O-YfsE6gsqPPS7pID-A5oziG1DUxgj0g_mQ/edit?usp=drive_link"", ""S1R1!K61"");
IMPORTRANGE(""https://docs.google.com/spreadsheets/d/1N7qNSyI3O-Yf"&amp;"sE6gsqPPS7pID-A5oziG1DUxgj0g_mQ/edit?usp=drive_link"", ""S1R1!K62"");
IMPORTRANGE(""https://docs.google.com/spreadsheets/d/1N7qNSyI3O-YfsE6gsqPPS7pID-A5oziG1DUxgj0g_mQ/edit?usp=drive_link"", ""S1R1!K64"");
IMPORTRANGE(""https://docs.google.com/spreadsheet"&amp;"s/d/1N7qNSyI3O-YfsE6gsqPPS7pID-A5oziG1DUxgj0g_mQ/edit?usp=drive_link"", ""S1R1!K66"")
}
"),"")</f>
        <v/>
      </c>
      <c r="CP2" s="31" t="str">
        <f>IFERROR(__xludf.DUMMYFUNCTION("{
IMPORTRANGE(""https://docs.google.com/spreadsheets/d/1N7qNSyI3O-YfsE6gsqPPS7pID-A5oziG1DUxgj0g_mQ/edit?usp=drive_link"", ""S2R1!K52"");
IMPORTRANGE(""https://docs.google.com/spreadsheets/d/1N7qNSyI3O-YfsE6gsqPPS7pID-A5oziG1DUxgj0g_mQ/edit?usp=drive_link"&amp;""", ""S2R1!K53"");
IMPORTRANGE(""https://docs.google.com/spreadsheets/d/1N7qNSyI3O-YfsE6gsqPPS7pID-A5oziG1DUxgj0g_mQ/edit?usp=drive_link"", ""S2R1!K55"");
IMPORTRANGE(""https://docs.google.com/spreadsheets/d/1N7qNSyI3O-YfsE6gsqPPS7pID-A5oziG1DUxgj0g_mQ/ed"&amp;"it?usp=drive_link"", ""S2R1!K56"");
IMPORTRANGE(""https://docs.google.com/spreadsheets/d/1N7qNSyI3O-YfsE6gsqPPS7pID-A5oziG1DUxgj0g_mQ/edit?usp=drive_link"", ""S2R1!K58"");
IMPORTRANGE(""https://docs.google.com/spreadsheets/d/1N7qNSyI3O-YfsE6gsqPPS7pID-A5o"&amp;"ziG1DUxgj0g_mQ/edit?usp=drive_link"", ""S2R1!K59"");
IMPORTRANGE(""https://docs.google.com/spreadsheets/d/1N7qNSyI3O-YfsE6gsqPPS7pID-A5oziG1DUxgj0g_mQ/edit?usp=drive_link"", ""S2R1!K61"");
IMPORTRANGE(""https://docs.google.com/spreadsheets/d/1N7qNSyI3O-Yf"&amp;"sE6gsqPPS7pID-A5oziG1DUxgj0g_mQ/edit?usp=drive_link"", ""S2R1!K62"");
IMPORTRANGE(""https://docs.google.com/spreadsheets/d/1N7qNSyI3O-YfsE6gsqPPS7pID-A5oziG1DUxgj0g_mQ/edit?usp=drive_link"", ""S2R1!K64"");
IMPORTRANGE(""https://docs.google.com/spreadsheet"&amp;"s/d/1N7qNSyI3O-YfsE6gsqPPS7pID-A5oziG1DUxgj0g_mQ/edit?usp=drive_link"", ""S2R1!K66"")
}
"),"")</f>
        <v/>
      </c>
      <c r="CQ2" s="31" t="str">
        <f>IFERROR(__xludf.DUMMYFUNCTION("IMPORTRANGE(""https://docs.google.com/spreadsheets/d/1q3etUHHyVYgxfLHSQ8GX8aTDzdtz5u3XiFYwSf19D0c/edit?usp=drive_link"", ""S1R1!K52"")
"),"")</f>
        <v/>
      </c>
      <c r="CR2" s="31" t="str">
        <f>IFERROR(__xludf.DUMMYFUNCTION("IMPORTRANGE(""https://docs.google.com/spreadsheets/d/1q3etUHHyVYgxfLHSQ8GX8aTDzdtz5u3XiFYwSf19D0c/edit?usp=drive_link"", ""S1R2!K44"")
"),"")</f>
        <v/>
      </c>
      <c r="CS2" s="31" t="str">
        <f>IFERROR(__xludf.DUMMYFUNCTION("IMPORTRANGE(""https://docs.google.com/spreadsheets/d/1q3etUHHyVYgxfLHSQ8GX8aTDzdtz5u3XiFYwSf19D0c/edit?usp=drive_link"", ""S2R1!K52"")
"),"")</f>
        <v/>
      </c>
      <c r="CT2" s="31" t="str">
        <f>IFERROR(__xludf.DUMMYFUNCTION("{
IMPORTRANGE(""https://docs.google.com/spreadsheets/d/1j2dGjQzZ2WotwmXVtyUdL6AXkZXwQrtRd_drHD45iZo/edit?usp=drive_link"", ""S1R1!K48"");
IMPORTRANGE(""https://docs.google.com/spreadsheets/d/1j2dGjQzZ2WotwmXVtyUdL6AXkZXwQrtRd_drHD45iZo/edit?usp=drive_link"&amp;""", ""S1R1!K49"");
IMPORTRANGE(""https://docs.google.com/spreadsheets/d/1j2dGjQzZ2WotwmXVtyUdL6AXkZXwQrtRd_drHD45iZo/edit?usp=drive_link"", ""S1R1!K51"");
IMPORTRANGE(""https://docs.google.com/spreadsheets/d/1j2dGjQzZ2WotwmXVtyUdL6AXkZXwQrtRd_drHD45iZo/ed"&amp;"it?usp=drive_link"", ""S1R1!K52"");
IMPORTRANGE(""https://docs.google.com/spreadsheets/d/1j2dGjQzZ2WotwmXVtyUdL6AXkZXwQrtRd_drHD45iZo/edit?usp=drive_link"", ""S1R1!K54"");
IMPORTRANGE(""https://docs.google.com/spreadsheets/d/1j2dGjQzZ2WotwmXVtyUdL6AXkZXwQ"&amp;"rtRd_drHD45iZo/edit?usp=drive_link"", ""S1R1!K55"");
IMPORTRANGE(""https://docs.google.com/spreadsheets/d/1j2dGjQzZ2WotwmXVtyUdL6AXkZXwQrtRd_drHD45iZo/edit?usp=drive_link"", ""S1R1!K57"");
IMPORTRANGE(""https://docs.google.com/spreadsheets/d/1j2dGjQzZ2Wot"&amp;"wmXVtyUdL6AXkZXwQrtRd_drHD45iZo/edit?usp=drive_link"", ""S1R1!K58"");
IMPORTRANGE(""https://docs.google.com/spreadsheets/d/1j2dGjQzZ2WotwmXVtyUdL6AXkZXwQrtRd_drHD45iZo/edit?usp=drive_link"", ""S1R1!K60"");
IMPORTRANGE(""https://docs.google.com/spreadsheet"&amp;"s/d/1j2dGjQzZ2WotwmXVtyUdL6AXkZXwQrtRd_drHD45iZo/edit?usp=drive_link"", ""S1R1!K62"")
}
"),"")</f>
        <v/>
      </c>
      <c r="CU2" s="31" t="str">
        <f>IFERROR(__xludf.DUMMYFUNCTION("{
IMPORTRANGE(""https://docs.google.com/spreadsheets/d/1j2dGjQzZ2WotwmXVtyUdL6AXkZXwQrtRd_drHD45iZo/edit?usp=drive_link"", ""S2R1!K48"");
IMPORTRANGE(""https://docs.google.com/spreadsheets/d/1j2dGjQzZ2WotwmXVtyUdL6AXkZXwQrtRd_drHD45iZo/edit?usp=drive_link"&amp;""", ""S2R1!K49"");
IMPORTRANGE(""https://docs.google.com/spreadsheets/d/1j2dGjQzZ2WotwmXVtyUdL6AXkZXwQrtRd_drHD45iZo/edit?usp=drive_link"", ""S2R1!K51"");
IMPORTRANGE(""https://docs.google.com/spreadsheets/d/1j2dGjQzZ2WotwmXVtyUdL6AXkZXwQrtRd_drHD45iZo/ed"&amp;"it?usp=drive_link"", ""S2R1!K52"");
IMPORTRANGE(""https://docs.google.com/spreadsheets/d/1j2dGjQzZ2WotwmXVtyUdL6AXkZXwQrtRd_drHD45iZo/edit?usp=drive_link"", ""S2R1!K54"");
IMPORTRANGE(""https://docs.google.com/spreadsheets/d/1j2dGjQzZ2WotwmXVtyUdL6AXkZXwQ"&amp;"rtRd_drHD45iZo/edit?usp=drive_link"", ""S2R1!K55"");
IMPORTRANGE(""https://docs.google.com/spreadsheets/d/1j2dGjQzZ2WotwmXVtyUdL6AXkZXwQrtRd_drHD45iZo/edit?usp=drive_link"", ""S2R1!K57"");
IMPORTRANGE(""https://docs.google.com/spreadsheets/d/1j2dGjQzZ2Wot"&amp;"wmXVtyUdL6AXkZXwQrtRd_drHD45iZo/edit?usp=drive_link"", ""S2R1!K58"");
IMPORTRANGE(""https://docs.google.com/spreadsheets/d/1j2dGjQzZ2WotwmXVtyUdL6AXkZXwQrtRd_drHD45iZo/edit?usp=drive_link"", ""S2R1!K60"");
IMPORTRANGE(""https://docs.google.com/spreadsheet"&amp;"s/d/1j2dGjQzZ2WotwmXVtyUdL6AXkZXwQrtRd_drHD45iZo/edit?usp=drive_link"", ""S2R1!K62"")
}
"),"")</f>
        <v/>
      </c>
      <c r="CV2" s="31" t="str">
        <f>IFERROR(__xludf.DUMMYFUNCTION("{
IMPORTRANGE(""https://docs.google.com/spreadsheets/d/1PuroKpLIiTO356B8BH44A_9o-SPCT1mcwn8ZKiD5mzY/edit?usp=drive_link"", ""S1R1!K51"");
IMPORTRANGE(""https://docs.google.com/spreadsheets/d/1PuroKpLIiTO356B8BH44A_9o-SPCT1mcwn8ZKiD5mzY/edit?usp=drive_link"&amp;""", ""S1R1!K52"");
IMPORTRANGE(""https://docs.google.com/spreadsheets/d/1PuroKpLIiTO356B8BH44A_9o-SPCT1mcwn8ZKiD5mzY/edit?usp=drive_link"", ""S1R1!K54"");
IMPORTRANGE(""https://docs.google.com/spreadsheets/d/1PuroKpLIiTO356B8BH44A_9o-SPCT1mcwn8ZKiD5mzY/ed"&amp;"it?usp=drive_link"", ""S1R1!K55"");
IMPORTRANGE(""https://docs.google.com/spreadsheets/d/1PuroKpLIiTO356B8BH44A_9o-SPCT1mcwn8ZKiD5mzY/edit?usp=drive_link"", ""S1R1!K57"");
IMPORTRANGE(""https://docs.google.com/spreadsheets/d/1PuroKpLIiTO356B8BH44A_9o-SPCT"&amp;"1mcwn8ZKiD5mzY/edit?usp=drive_link"", ""S1R1!K58"");
IMPORTRANGE(""https://docs.google.com/spreadsheets/d/1PuroKpLIiTO356B8BH44A_9o-SPCT1mcwn8ZKiD5mzY/edit?usp=drive_link"", ""S1R1!K60"");
IMPORTRANGE(""https://docs.google.com/spreadsheets/d/1PuroKpLIiTO3"&amp;"56B8BH44A_9o-SPCT1mcwn8ZKiD5mzY/edit?usp=drive_link"", ""S1R1!K61"");
IMPORTRANGE(""https://docs.google.com/spreadsheets/d/1PuroKpLIiTO356B8BH44A_9o-SPCT1mcwn8ZKiD5mzY/edit?usp=drive_link"", ""S1R1!K63"");
IMPORTRANGE(""https://docs.google.com/spreadsheet"&amp;"s/d/1PuroKpLIiTO356B8BH44A_9o-SPCT1mcwn8ZKiD5mzY/edit?usp=drive_link"", ""S1R1!K65"")
}
"),"")</f>
        <v/>
      </c>
      <c r="CW2" s="31" t="str">
        <f>IFERROR(__xludf.DUMMYFUNCTION("{
IMPORTRANGE(""https://docs.google.com/spreadsheets/d/1PuroKpLIiTO356B8BH44A_9o-SPCT1mcwn8ZKiD5mzY/edit?usp=drive_link"", ""S2R1!K51"");
IMPORTRANGE(""https://docs.google.com/spreadsheets/d/1PuroKpLIiTO356B8BH44A_9o-SPCT1mcwn8ZKiD5mzY/edit?usp=drive_link"&amp;""", ""S2R1!K52"");
IMPORTRANGE(""https://docs.google.com/spreadsheets/d/1PuroKpLIiTO356B8BH44A_9o-SPCT1mcwn8ZKiD5mzY/edit?usp=drive_link"", ""S2R1!K54"");
IMPORTRANGE(""https://docs.google.com/spreadsheets/d/1PuroKpLIiTO356B8BH44A_9o-SPCT1mcwn8ZKiD5mzY/ed"&amp;"it?usp=drive_link"", ""S2R1!K55"");
IMPORTRANGE(""https://docs.google.com/spreadsheets/d/1PuroKpLIiTO356B8BH44A_9o-SPCT1mcwn8ZKiD5mzY/edit?usp=drive_link"", ""S2R1!K57"");
IMPORTRANGE(""https://docs.google.com/spreadsheets/d/1PuroKpLIiTO356B8BH44A_9o-SPCT"&amp;"1mcwn8ZKiD5mzY/edit?usp=drive_link"", ""S2R1!K58"");
IMPORTRANGE(""https://docs.google.com/spreadsheets/d/1PuroKpLIiTO356B8BH44A_9o-SPCT1mcwn8ZKiD5mzY/edit?usp=drive_link"", ""S2R1!K60"");
IMPORTRANGE(""https://docs.google.com/spreadsheets/d/1PuroKpLIiTO3"&amp;"56B8BH44A_9o-SPCT1mcwn8ZKiD5mzY/edit?usp=drive_link"", ""S2R1!K61"");
IMPORTRANGE(""https://docs.google.com/spreadsheets/d/1PuroKpLIiTO356B8BH44A_9o-SPCT1mcwn8ZKiD5mzY/edit?usp=drive_link"", ""S2R1!K63"");
IMPORTRANGE(""https://docs.google.com/spreadsheet"&amp;"s/d/1PuroKpLIiTO356B8BH44A_9o-SPCT1mcwn8ZKiD5mzY/edit?usp=drive_link"", ""S2R1!K65"")
}
"),"")</f>
        <v/>
      </c>
      <c r="CX2" s="31" t="str">
        <f>IFERROR(__xludf.DUMMYFUNCTION("{
IMPORTRANGE(""https://docs.google.com/spreadsheets/d/1yhScHj56uef4b1ovZVGeuEz-jjhG538FTuooXXhhAQM/edit?usp=drive_link"", ""S1R1!K46"");
IMPORTRANGE(""https://docs.google.com/spreadsheets/d/1yhScHj56uef4b1ovZVGeuEz-jjhG538FTuooXXhhAQM/edit?usp=drive_link"&amp;""", ""S1R1!K47"");
IMPORTRANGE(""https://docs.google.com/spreadsheets/d/1yhScHj56uef4b1ovZVGeuEz-jjhG538FTuooXXhhAQM/edit?usp=drive_link"", ""S1R1!K49"");
IMPORTRANGE(""https://docs.google.com/spreadsheets/d/1yhScHj56uef4b1ovZVGeuEz-jjhG538FTuooXXhhAQM/ed"&amp;"it?usp=drive_link"", ""S1R1!K50"");
IMPORTRANGE(""https://docs.google.com/spreadsheets/d/1yhScHj56uef4b1ovZVGeuEz-jjhG538FTuooXXhhAQM/edit?usp=drive_link"", ""S1R1!K52"");
IMPORTRANGE(""https://docs.google.com/spreadsheets/d/1yhScHj56uef4b1ovZVGeuEz-jjhG5"&amp;"38FTuooXXhhAQM/edit?usp=drive_link"", ""S1R1!K53"");
IMPORTRANGE(""https://docs.google.com/spreadsheets/d/1yhScHj56uef4b1ovZVGeuEz-jjhG538FTuooXXhhAQM/edit?usp=drive_link"", ""S1R1!K55"");
IMPORTRANGE(""https://docs.google.com/spreadsheets/d/1yhScHj56uef4"&amp;"b1ovZVGeuEz-jjhG538FTuooXXhhAQM/edit?usp=drive_link"", ""S1R1!K56"");
IMPORTRANGE(""https://docs.google.com/spreadsheets/d/1yhScHj56uef4b1ovZVGeuEz-jjhG538FTuooXXhhAQM/edit?usp=drive_link"", ""S1R1!K58"");
IMPORTRANGE(""https://docs.google.com/spreadsheet"&amp;"s/d/1yhScHj56uef4b1ovZVGeuEz-jjhG538FTuooXXhhAQM/edit?usp=drive_link"", ""S1R1!K60"")
}
"),"")</f>
        <v/>
      </c>
      <c r="CY2" s="31" t="str">
        <f>IFERROR(__xludf.DUMMYFUNCTION("{
IMPORTRANGE(""https://docs.google.com/spreadsheets/d/1yhScHj56uef4b1ovZVGeuEz-jjhG538FTuooXXhhAQM/edit?usp=drive_link"", ""S2R1!K48"");
IMPORTRANGE(""https://docs.google.com/spreadsheets/d/1yhScHj56uef4b1ovZVGeuEz-jjhG538FTuooXXhhAQM/edit?usp=drive_link"&amp;""", ""S2R1!K49"");
IMPORTRANGE(""https://docs.google.com/spreadsheets/d/1yhScHj56uef4b1ovZVGeuEz-jjhG538FTuooXXhhAQM/edit?usp=drive_link"", ""S2R1!K51"");
IMPORTRANGE(""https://docs.google.com/spreadsheets/d/1yhScHj56uef4b1ovZVGeuEz-jjhG538FTuooXXhhAQM/ed"&amp;"it?usp=drive_link"", ""S2R1!K52"");
IMPORTRANGE(""https://docs.google.com/spreadsheets/d/1yhScHj56uef4b1ovZVGeuEz-jjhG538FTuooXXhhAQM/edit?usp=drive_link"", ""S2R1!K54"");
IMPORTRANGE(""https://docs.google.com/spreadsheets/d/1yhScHj56uef4b1ovZVGeuEz-jjhG5"&amp;"38FTuooXXhhAQM/edit?usp=drive_link"", ""S2R1!K55"");
IMPORTRANGE(""https://docs.google.com/spreadsheets/d/1yhScHj56uef4b1ovZVGeuEz-jjhG538FTuooXXhhAQM/edit?usp=drive_link"", ""S2R1!K57"");
IMPORTRANGE(""https://docs.google.com/spreadsheets/d/1yhScHj56uef4"&amp;"b1ovZVGeuEz-jjhG538FTuooXXhhAQM/edit?usp=drive_link"", ""S2R1!K58"");
IMPORTRANGE(""https://docs.google.com/spreadsheets/d/1yhScHj56uef4b1ovZVGeuEz-jjhG538FTuooXXhhAQM/edit?usp=drive_link"", ""S2R1!K60"");
IMPORTRANGE(""https://docs.google.com/spreadsheet"&amp;"s/d/1yhScHj56uef4b1ovZVGeuEz-jjhG538FTuooXXhhAQM/edit?usp=drive_link"", ""S2R1!K62"")
}
"),"")</f>
        <v/>
      </c>
      <c r="CZ2" s="31" t="str">
        <f>IFERROR(__xludf.DUMMYFUNCTION("{
IMPORTRANGE(""https://docs.google.com/spreadsheets/d/1p-qoJOvRmKJjj_Gq9HDtTtRfQYAEiooihdoihD26MP8/edit?usp=drive_link"", ""S1R1!K48"");
IMPORTRANGE(""https://docs.google.com/spreadsheets/d/1p-qoJOvRmKJjj_Gq9HDtTtRfQYAEiooihdoihD26MP8/edit?usp=drive_link"&amp;""", ""S1R1!K49"");
IMPORTRANGE(""https://docs.google.com/spreadsheets/d/1p-qoJOvRmKJjj_Gq9HDtTtRfQYAEiooihdoihD26MP8/edit?usp=drive_link"", ""S1R1!K51"");
IMPORTRANGE(""https://docs.google.com/spreadsheets/d/1p-qoJOvRmKJjj_Gq9HDtTtRfQYAEiooihdoihD26MP8/ed"&amp;"it?usp=drive_link"", ""S1R1!K52"");
IMPORTRANGE(""https://docs.google.com/spreadsheets/d/1p-qoJOvRmKJjj_Gq9HDtTtRfQYAEiooihdoihD26MP8/edit?usp=drive_link"", ""S1R1!K54"");
IMPORTRANGE(""https://docs.google.com/spreadsheets/d/1p-qoJOvRmKJjj_Gq9HDtTtRfQYAEi"&amp;"ooihdoihD26MP8/edit?usp=drive_link"", ""S1R1!K55"");
IMPORTRANGE(""https://docs.google.com/spreadsheets/d/1p-qoJOvRmKJjj_Gq9HDtTtRfQYAEiooihdoihD26MP8/edit?usp=drive_link"", ""S1R1!K57"");
IMPORTRANGE(""https://docs.google.com/spreadsheets/d/1p-qoJOvRmKJj"&amp;"j_Gq9HDtTtRfQYAEiooihdoihD26MP8/edit?usp=drive_link"", ""S1R1!K58"");
IMPORTRANGE(""https://docs.google.com/spreadsheets/d/1p-qoJOvRmKJjj_Gq9HDtTtRfQYAEiooihdoihD26MP8/edit?usp=drive_link"", ""S1R1!K60"");
IMPORTRANGE(""https://docs.google.com/spreadsheet"&amp;"s/d/1p-qoJOvRmKJjj_Gq9HDtTtRfQYAEiooihdoihD26MP8/edit?usp=drive_link"", ""S1R1!K62"")
}
"),"")</f>
        <v/>
      </c>
      <c r="DA2" s="31" t="str">
        <f>IFERROR(__xludf.DUMMYFUNCTION("{
IMPORTRANGE(""https://docs.google.com/spreadsheets/d/1p-qoJOvRmKJjj_Gq9HDtTtRfQYAEiooihdoihD26MP8/edit?usp=drive_link"", ""S2R1!K47"");
IMPORTRANGE(""https://docs.google.com/spreadsheets/d/1p-qoJOvRmKJjj_Gq9HDtTtRfQYAEiooihdoihD26MP8/edit?usp=drive_link"&amp;""", ""S2R1!K48"");
IMPORTRANGE(""https://docs.google.com/spreadsheets/d/1p-qoJOvRmKJjj_Gq9HDtTtRfQYAEiooihdoihD26MP8/edit?usp=drive_link"", ""S2R1!K50"");
IMPORTRANGE(""https://docs.google.com/spreadsheets/d/1p-qoJOvRmKJjj_Gq9HDtTtRfQYAEiooihdoihD26MP8/ed"&amp;"it?usp=drive_link"", ""S2R1!K51"");
IMPORTRANGE(""https://docs.google.com/spreadsheets/d/1p-qoJOvRmKJjj_Gq9HDtTtRfQYAEiooihdoihD26MP8/edit?usp=drive_link"", ""S2R1!K53"");
IMPORTRANGE(""https://docs.google.com/spreadsheets/d/1p-qoJOvRmKJjj_Gq9HDtTtRfQYAEi"&amp;"ooihdoihD26MP8/edit?usp=drive_link"", ""S2R1!K54"");
IMPORTRANGE(""https://docs.google.com/spreadsheets/d/1p-qoJOvRmKJjj_Gq9HDtTtRfQYAEiooihdoihD26MP8/edit?usp=drive_link"", ""S2R1!K56"");
IMPORTRANGE(""https://docs.google.com/spreadsheets/d/1p-qoJOvRmKJj"&amp;"j_Gq9HDtTtRfQYAEiooihdoihD26MP8/edit?usp=drive_link"", ""S2R1!K57"");
IMPORTRANGE(""https://docs.google.com/spreadsheets/d/1p-qoJOvRmKJjj_Gq9HDtTtRfQYAEiooihdoihD26MP8/edit?usp=drive_link"", ""S2R1!K59"");
IMPORTRANGE(""https://docs.google.com/spreadsheet"&amp;"s/d/1p-qoJOvRmKJjj_Gq9HDtTtRfQYAEiooihdoihD26MP8/edit?usp=drive_link"", ""S2R1!K61"")
}
"),"")</f>
        <v/>
      </c>
      <c r="DB2" s="31" t="str">
        <f>IFERROR(__xludf.DUMMYFUNCTION("{
IMPORTRANGE(""https://docs.google.com/spreadsheets/d/1XrxzaAowl1-ISPLJAeNlHv9n195rRlG5MouHT8dWh5U/edit?usp=drive_link"", ""S1R1!K46"");
IMPORTRANGE(""https://docs.google.com/spreadsheets/d/1XrxzaAowl1-ISPLJAeNlHv9n195rRlG5MouHT8dWh5U/edit?usp=drive_link"&amp;""", ""S1R1!K47"");
IMPORTRANGE(""https://docs.google.com/spreadsheets/d/1XrxzaAowl1-ISPLJAeNlHv9n195rRlG5MouHT8dWh5U/edit?usp=drive_link"", ""S1R1!K49"");
IMPORTRANGE(""https://docs.google.com/spreadsheets/d/1XrxzaAowl1-ISPLJAeNlHv9n195rRlG5MouHT8dWh5U/ed"&amp;"it?usp=drive_link"", ""S1R1!K50"");
IMPORTRANGE(""https://docs.google.com/spreadsheets/d/1XrxzaAowl1-ISPLJAeNlHv9n195rRlG5MouHT8dWh5U/edit?usp=drive_link"", ""S1R1!K52"");
IMPORTRANGE(""https://docs.google.com/spreadsheets/d/1XrxzaAowl1-ISPLJAeNlHv9n195rR"&amp;"lG5MouHT8dWh5U/edit?usp=drive_link"", ""S1R1!K53"");
IMPORTRANGE(""https://docs.google.com/spreadsheets/d/1XrxzaAowl1-ISPLJAeNlHv9n195rRlG5MouHT8dWh5U/edit?usp=drive_link"", ""S1R1!K55"");
IMPORTRANGE(""https://docs.google.com/spreadsheets/d/1XrxzaAowl1-I"&amp;"SPLJAeNlHv9n195rRlG5MouHT8dWh5U/edit?usp=drive_link"", ""S1R1!K56"");
IMPORTRANGE(""https://docs.google.com/spreadsheets/d/1XrxzaAowl1-ISPLJAeNlHv9n195rRlG5MouHT8dWh5U/edit?usp=drive_link"", ""S1R1!K58"");
IMPORTRANGE(""https://docs.google.com/spreadsheet"&amp;"s/d/1XrxzaAowl1-ISPLJAeNlHv9n195rRlG5MouHT8dWh5U/edit?usp=drive_link"", ""S1R1!K60"")
}
"),"")</f>
        <v/>
      </c>
      <c r="DC2" s="31" t="str">
        <f>IFERROR(__xludf.DUMMYFUNCTION("{
IMPORTRANGE(""https://docs.google.com/spreadsheets/d/1XrxzaAowl1-ISPLJAeNlHv9n195rRlG5MouHT8dWh5U/edit?usp=drive_link"", ""S2R1!K40"");
IMPORTRANGE(""https://docs.google.com/spreadsheets/d/1XrxzaAowl1-ISPLJAeNlHv9n195rRlG5MouHT8dWh5U/edit?usp=drive_link"&amp;""", ""S2R1!K41"");
IMPORTRANGE(""https://docs.google.com/spreadsheets/d/1XrxzaAowl1-ISPLJAeNlHv9n195rRlG5MouHT8dWh5U/edit?usp=drive_link"", ""S2R1!K43"");
IMPORTRANGE(""https://docs.google.com/spreadsheets/d/1XrxzaAowl1-ISPLJAeNlHv9n195rRlG5MouHT8dWh5U/ed"&amp;"it?usp=drive_link"", ""S2R1!K44"");
IMPORTRANGE(""https://docs.google.com/spreadsheets/d/1XrxzaAowl1-ISPLJAeNlHv9n195rRlG5MouHT8dWh5U/edit?usp=drive_link"", ""S2R1!K46"");
IMPORTRANGE(""https://docs.google.com/spreadsheets/d/1XrxzaAowl1-ISPLJAeNlHv9n195rR"&amp;"lG5MouHT8dWh5U/edit?usp=drive_link"", ""S2R1!K47"");
IMPORTRANGE(""https://docs.google.com/spreadsheets/d/1XrxzaAowl1-ISPLJAeNlHv9n195rRlG5MouHT8dWh5U/edit?usp=drive_link"", ""S2R1!K49"");
IMPORTRANGE(""https://docs.google.com/spreadsheets/d/1XrxzaAowl1-I"&amp;"SPLJAeNlHv9n195rRlG5MouHT8dWh5U/edit?usp=drive_link"", ""S2R1!K50"");
IMPORTRANGE(""https://docs.google.com/spreadsheets/d/1XrxzaAowl1-ISPLJAeNlHv9n195rRlG5MouHT8dWh5U/edit?usp=drive_linkk"", ""S2R1!K52"");
IMPORTRANGE(""https://docs.google.com/spreadshee"&amp;"ts/d/1XrxzaAowl1-ISPLJAeNlHv9n195rRlG5MouHT8dWh5U/edit?usp=drive_link"", ""S2R1!K54"")
}
"),"")</f>
        <v/>
      </c>
      <c r="DD2" s="31" t="str">
        <f>IFERROR(__xludf.DUMMYFUNCTION("{
IMPORTRANGE(""https://docs.google.com/spreadsheets/d/1XrxzaAowl1-ISPLJAeNlHv9n195rRlG5MouHT8dWh5U/edit?usp=drive_link"", ""S2R2!K46"");
IMPORTRANGE(""https://docs.google.com/spreadsheets/d/1XrxzaAowl1-ISPLJAeNlHv9n195rRlG5MouHT8dWh5U/edit?usp=drive_link"&amp;""", ""S2R2!K47"");
IMPORTRANGE(""https://docs.google.com/spreadsheets/d/1XrxzaAowl1-ISPLJAeNlHv9n195rRlG5MouHT8dWh5U/edit?usp=drive_link"", ""S2R2!K49"");
IMPORTRANGE(""https://docs.google.com/spreadsheets/d/1XrxzaAowl1-ISPLJAeNlHv9n195rRlG5MouHT8dWh5U/ed"&amp;"it?usp=drive_link"", ""S2R2!K50"");
IMPORTRANGE(""https://docs.google.com/spreadsheets/d/1XrxzaAowl1-ISPLJAeNlHv9n195rRlG5MouHT8dWh5U/edit?usp=drive_link"", ""S2R2!K52"");
IMPORTRANGE(""https://docs.google.com/spreadsheets/d/1XrxzaAowl1-ISPLJAeNlHv9n195rR"&amp;"lG5MouHT8dWh5U/edit?usp=drive_link"", ""S2R2!K53"");
IMPORTRANGE(""https://docs.google.com/spreadsheets/d/1XrxzaAowl1-ISPLJAeNlHv9n195rRlG5MouHT8dWh5U/edit?usp=drive_link"", ""S2R2!K55"");
IMPORTRANGE(""https://docs.google.com/spreadsheets/d/1XrxzaAowl1-I"&amp;"SPLJAeNlHv9n195rRlG5MouHT8dWh5U/edit?usp=drive_link"", ""S2R2!K56"");
IMPORTRANGE(""https://docs.google.com/spreadsheets/d/1XrxzaAowl1-ISPLJAeNlHv9n195rRlG5MouHT8dWh5U/edit?usp=drive_link"", ""S2R2!K58"");
IMPORTRANGE(""https://docs.google.com/spreadsheet"&amp;"s/d/1XrxzaAowl1-ISPLJAeNlHv9n195rRlG5MouHT8dWh5U/edit?usp=drive_link"", ""S2R2!K60"")
}
"),"")</f>
        <v/>
      </c>
      <c r="DE2" s="31" t="str">
        <f>IFERROR(__xludf.DUMMYFUNCTION("{
IMPORTRANGE(""https://docs.google.com/spreadsheets/d/1WqqdvmYv9ArtPZl66o4Hnwj3fdf_kiyhISPAk8a_AtA/edit?usp=drive_link"", ""S1R1!K53"");
IMPORTRANGE(""https://docs.google.com/spreadsheets/d/1WqqdvmYv9ArtPZl66o4Hnwj3fdf_kiyhISPAk8a_AtA/edit?usp=drive_link"&amp;""", ""S1R1!K54"");
IMPORTRANGE(""https://docs.google.com/spreadsheets/d/1WqqdvmYv9ArtPZl66o4Hnwj3fdf_kiyhISPAk8a_AtA/edit?usp=drive_link"", ""S1R1!K56"");
IMPORTRANGE(""https://docs.google.com/spreadsheets/d/1WqqdvmYv9ArtPZl66o4Hnwj3fdf_kiyhISPAk8a_AtA/ed"&amp;"it?usp=drive_link"", ""S1R1!K57"");
IMPORTRANGE(""https://docs.google.com/spreadsheets/d/1WqqdvmYv9ArtPZl66o4Hnwj3fdf_kiyhISPAk8a_AtA/edit?usp=drive_link"", ""S1R1!K59"");
IMPORTRANGE(""https://docs.google.com/spreadsheets/d/1WqqdvmYv9ArtPZl66o4Hnwj3fdf_k"&amp;"iyhISPAk8a_AtA/edit?usp=drive_link"", ""S1R1!K60"");
IMPORTRANGE(""https://docs.google.com/spreadsheets/d/1WqqdvmYv9ArtPZl66o4Hnwj3fdf_kiyhISPAk8a_AtA/edit?usp=drive_link"", ""S1R1!K62"");
IMPORTRANGE(""https://docs.google.com/spreadsheets/d/1WqqdvmYv9Art"&amp;"PZl66o4Hnwj3fdf_kiyhISPAk8a_AtA/edit?usp=drive_link"", ""S1R1!K63"");
IMPORTRANGE(""https://docs.google.com/spreadsheets/d/1WqqdvmYv9ArtPZl66o4Hnwj3fdf_kiyhISPAk8a_AtA/edit?usp=drive_link"", ""S1R1!K65"");
IMPORTRANGE(""https://docs.google.com/spreadsheet"&amp;"s/d/1WqqdvmYv9ArtPZl66o4Hnwj3fdf_kiyhISPAk8a_AtA/edit?usp=drive_link"", ""S1R1!K67"")
}
"),"")</f>
        <v/>
      </c>
      <c r="DF2" s="31" t="str">
        <f>IFERROR(__xludf.DUMMYFUNCTION("{
IMPORTRANGE(""https://docs.google.com/spreadsheets/d/1WqqdvmYv9ArtPZl66o4Hnwj3fdf_kiyhISPAk8a_AtA/edit?usp=drive_link"", ""S2R1!K51"");
IMPORTRANGE(""https://docs.google.com/spreadsheets/d/1WqqdvmYv9ArtPZl66o4Hnwj3fdf_kiyhISPAk8a_AtA/edit?usp=drive_link"&amp;""", ""S2R1!K52"");
IMPORTRANGE(""https://docs.google.com/spreadsheets/d/1WqqdvmYv9ArtPZl66o4Hnwj3fdf_kiyhISPAk8a_AtA/edit?usp=drive_link"", ""S2R1!K54"");
IMPORTRANGE(""https://docs.google.com/spreadsheets/d/1WqqdvmYv9ArtPZl66o4Hnwj3fdf_kiyhISPAk8a_AtA/ed"&amp;"it?usp=drive_link"", ""S2R1!K55"");
IMPORTRANGE(""https://docs.google.com/spreadsheets/d/1WqqdvmYv9ArtPZl66o4Hnwj3fdf_kiyhISPAk8a_AtA/edit?usp=drive_link"", ""S2R1!K57"");
IMPORTRANGE(""https://docs.google.com/spreadsheets/d/1WqqdvmYv9ArtPZl66o4Hnwj3fdf_k"&amp;"iyhISPAk8a_AtA/edit?usp=drive_link"", ""S2R1!K58"");
IMPORTRANGE(""https://docs.google.com/spreadsheets/d/1WqqdvmYv9ArtPZl66o4Hnwj3fdf_kiyhISPAk8a_AtA/edit?usp=drive_link"", ""S2R1!K60"");
IMPORTRANGE(""https://docs.google.com/spreadsheets/d/1WqqdvmYv9Art"&amp;"PZl66o4Hnwj3fdf_kiyhISPAk8a_AtA/edit?usp=drive_link"", ""S2R1!K61"");
IMPORTRANGE(""https://docs.google.com/spreadsheets/d/1WqqdvmYv9ArtPZl66o4Hnwj3fdf_kiyhISPAk8a_AtA/edit?usp=drive_link"", ""S2R1!K63"");
IMPORTRANGE(""https://docs.google.com/spreadsheet"&amp;"s/d/1WqqdvmYv9ArtPZl66o4Hnwj3fdf_kiyhISPAk8a_AtA/edit?usp=drive_link"", ""S2R1!K65"")
}
"),"")</f>
        <v/>
      </c>
      <c r="DG2" s="31" t="str">
        <f>IFERROR(__xludf.DUMMYFUNCTION("{
IMPORTRANGE(""https://docs.google.com/spreadsheets/d/16Ic0aALe9_G_JxRTfRMLwU_LV5Q2ldKbO_tsWnkdH4Q/edit?usp=drive_link"", ""S1R1!K48"");
IMPORTRANGE(""https://docs.google.com/spreadsheets/d/16Ic0aALe9_G_JxRTfRMLwU_LV5Q2ldKbO_tsWnkdH4Q/edit?usp=drive_link"&amp;""", ""S1R1!K49"");
IMPORTRANGE(""https://docs.google.com/spreadsheets/d/16Ic0aALe9_G_JxRTfRMLwU_LV5Q2ldKbO_tsWnkdH4Q/edit?usp=drive_link"", ""S1R1!K51"");
IMPORTRANGE(""https://docs.google.com/spreadsheets/d/16Ic0aALe9_G_JxRTfRMLwU_LV5Q2ldKbO_tsWnkdH4Q/ed"&amp;"it?usp=drive_link"", ""S1R1!K52"");
IMPORTRANGE(""https://docs.google.com/spreadsheets/d/16Ic0aALe9_G_JxRTfRMLwU_LV5Q2ldKbO_tsWnkdH4Q/edit?usp=drive_link"", ""S1R1!K54"");
IMPORTRANGE(""https://docs.google.com/spreadsheets/d/16Ic0aALe9_G_JxRTfRMLwU_LV5Q2l"&amp;"dKbO_tsWnkdH4Q/edit?usp=drive_link"", ""S1R1!K55"");
IMPORTRANGE(""https://docs.google.com/spreadsheets/d/16Ic0aALe9_G_JxRTfRMLwU_LV5Q2ldKbO_tsWnkdH4Q/edit?usp=drive_link"", ""S1R1!K57"");
IMPORTRANGE(""https://docs.google.com/spreadsheets/d/16Ic0aALe9_G_"&amp;"JxRTfRMLwU_LV5Q2ldKbO_tsWnkdH4Q/edit?usp=drive_link"", ""S1R1!K58"");
IMPORTRANGE(""https://docs.google.com/spreadsheets/d/16Ic0aALe9_G_JxRTfRMLwU_LV5Q2ldKbO_tsWnkdH4Q/edit?usp=drive_link"", ""S1R1!K60"");
IMPORTRANGE(""https://docs.google.com/spreadsheet"&amp;"s/d/16Ic0aALe9_G_JxRTfRMLwU_LV5Q2ldKbO_tsWnkdH4Q/edit?usp=drive_link"", ""S1R1!K62"")
}
"),"")</f>
        <v/>
      </c>
      <c r="DH2" s="31" t="str">
        <f>IFERROR(__xludf.DUMMYFUNCTION("{
IMPORTRANGE(""https://docs.google.com/spreadsheets/d/1YiZK03bcrO_TVsEWQvh2oJbrPr3rCUOLSRbDVOtpAu8/edit?usp=drive_link"", ""S1R1!K46"");
IMPORTRANGE(""https://docs.google.com/spreadsheets/d/1YiZK03bcrO_TVsEWQvh2oJbrPr3rCUOLSRbDVOtpAu8/edit?usp=drive_link"&amp;""", ""S1R1!K47"");
IMPORTRANGE(""https://docs.google.com/spreadsheets/d/1YiZK03bcrO_TVsEWQvh2oJbrPr3rCUOLSRbDVOtpAu8/edit?usp=drive_link"", ""S1R1!K49"");
IMPORTRANGE(""https://docs.google.com/spreadsheets/d/1YiZK03bcrO_TVsEWQvh2oJbrPr3rCUOLSRbDVOtpAu8/ed"&amp;"it?usp=drive_link"", ""S1R1!K50"");
IMPORTRANGE(""https://docs.google.com/spreadsheets/d/1YiZK03bcrO_TVsEWQvh2oJbrPr3rCUOLSRbDVOtpAu8/edit?usp=drive_link"", ""S1R1!K52"");
IMPORTRANGE(""https://docs.google.com/spreadsheets/d/1YiZK03bcrO_TVsEWQvh2oJbrPr3rC"&amp;"UOLSRbDVOtpAu8/edit?usp=drive_link"", ""S1R1!K53"");
IMPORTRANGE(""https://docs.google.com/spreadsheets/d/1YiZK03bcrO_TVsEWQvh2oJbrPr3rCUOLSRbDVOtpAu8/edit?usp=drive_link"", ""S1R1!K55"");
IMPORTRANGE(""https://docs.google.com/spreadsheets/d/1YiZK03bcrO_T"&amp;"VsEWQvh2oJbrPr3rCUOLSRbDVOtpAu8/edit?usp=drive_link"", ""S1R1!K56"");
IMPORTRANGE(""https://docs.google.com/spreadsheets/d/1YiZK03bcrO_TVsEWQvh2oJbrPr3rCUOLSRbDVOtpAu8/edit?usp=drive_link"", ""S1R1!K58"");
IMPORTRANGE(""https://docs.google.com/spreadsheet"&amp;"s/d/1YiZK03bcrO_TVsEWQvh2oJbrPr3rCUOLSRbDVOtpAu8/edit?usp=drive_link"", ""S1R1!K60"")
}
"),"")</f>
        <v/>
      </c>
      <c r="DI2" s="30"/>
      <c r="DJ2" s="29" t="s">
        <v>129</v>
      </c>
      <c r="DK2" s="31" t="str">
        <f>IFERROR(__xludf.DUMMYFUNCTION("{
IMPORTRANGE(""https://docs.google.com/spreadsheets/d/16phZZPnY8f-EoIytP5k22RqCvGa2LYEprm3Td-xYdGI/edit?usp=drive_link"", ""S1R1!K52"");
IMPORTRANGE(""https://docs.google.com/spreadsheets/d/16phZZPnY8f-EoIytP5k22RqCvGa2LYEprm3Td-xYdGI/edit?usp=drive_link"&amp;""", ""S1R1!K53"");
IMPORTRANGE(""https://docs.google.com/spreadsheets/d/16phZZPnY8f-EoIytP5k22RqCvGa2LYEprm3Td-xYdGI/edit?usp=drive_link"", ""S1R1!K55"");
IMPORTRANGE(""https://docs.google.com/spreadsheets/d/16phZZPnY8f-EoIytP5k22RqCvGa2LYEprm3Td-xYdGI/ed"&amp;"it?usp=drive_link"", ""S1R1!K56"");
IMPORTRANGE(""https://docs.google.com/spreadsheets/d/16phZZPnY8f-EoIytP5k22RqCvGa2LYEprm3Td-xYdGI/edit?usp=drive_link"", ""S1R1!K58"");
IMPORTRANGE(""https://docs.google.com/spreadsheets/d/16phZZPnY8f-EoIytP5k22RqCvGa2L"&amp;"YEprm3Td-xYdGI/edit?usp=drive_link"", ""S1R1!K59"");
IMPORTRANGE(""https://docs.google.com/spreadsheets/d/16phZZPnY8f-EoIytP5k22RqCvGa2LYEprm3Td-xYdGI/edit?usp=drive_link"", ""S1R1!K61"");
IMPORTRANGE(""https://docs.google.com/spreadsheets/d/16phZZPnY8f-E"&amp;"oIytP5k22RqCvGa2LYEprm3Td-xYdGI/edit?usp=drive_link"", ""S1R1!K62"");
IMPORTRANGE(""https://docs.google.com/spreadsheets/d/16phZZPnY8f-EoIytP5k22RqCvGa2LYEprm3Td-xYdGI/edit?usp=drive_link"", ""S1R1!K64"");
IMPORTRANGE(""https://docs.google.com/spreadsheet"&amp;"s/d/16phZZPnY8f-EoIytP5k22RqCvGa2LYEprm3Td-xYdGI/edit?usp=drive_link"", ""S1R1!K66"")
}
"),"")</f>
        <v/>
      </c>
      <c r="DL2" s="31" t="str">
        <f>IFERROR(__xludf.DUMMYFUNCTION("{
IMPORTRANGE(""https://docs.google.com/spreadsheets/d/16phZZPnY8f-EoIytP5k22RqCvGa2LYEprm3Td-xYdGI/edit?usp=drive_link"", ""S2R1!K52"");
IMPORTRANGE(""https://docs.google.com/spreadsheets/d/16phZZPnY8f-EoIytP5k22RqCvGa2LYEprm3Td-xYdGI/edit?usp=drive_link"&amp;""", ""S2R1!K53"");
IMPORTRANGE(""https://docs.google.com/spreadsheets/d/16phZZPnY8f-EoIytP5k22RqCvGa2LYEprm3Td-xYdGI/edit?usp=drive_link"", ""S2R1!K55"");
IMPORTRANGE(""https://docs.google.com/spreadsheets/d/16phZZPnY8f-EoIytP5k22RqCvGa2LYEprm3Td-xYdGI/ed"&amp;"it?usp=drive_link"", ""S2R1!K56"");
IMPORTRANGE(""https://docs.google.com/spreadsheets/d/16phZZPnY8f-EoIytP5k22RqCvGa2LYEprm3Td-xYdGI/edit?usp=drive_link"", ""S2R1!K58"");
IMPORTRANGE(""https://docs.google.com/spreadsheets/d/16phZZPnY8f-EoIytP5k22RqCvGa2L"&amp;"YEprm3Td-xYdGI/edit?usp=drive_link"", ""S2R1!K59"");
IMPORTRANGE(""https://docs.google.com/spreadsheets/d/16phZZPnY8f-EoIytP5k22RqCvGa2LYEprm3Td-xYdGI/edit?usp=drive_link"", ""S2R1!K61"");
IMPORTRANGE(""https://docs.google.com/spreadsheets/d/16phZZPnY8f-E"&amp;"oIytP5k22RqCvGa2LYEprm3Td-xYdGI/edit?usp=drive_link"", ""S2R1!K62"");
IMPORTRANGE(""https://docs.google.com/spreadsheets/d/16phZZPnY8f-EoIytP5k22RqCvGa2LYEprm3Td-xYdGI/edit?usp=drive_link"", ""S2R1!K64"");
IMPORTRANGE(""https://docs.google.com/spreadsheet"&amp;"s/d/16phZZPnY8f-EoIytP5k22RqCvGa2LYEprm3Td-xYdGI/edit?usp=drive_link"", ""S2R1!K66"")
}
"),"")</f>
        <v/>
      </c>
      <c r="DM2" s="31" t="str">
        <f>IFERROR(__xludf.DUMMYFUNCTION("IMPORTRANGE(""https://docs.google.com/spreadsheets/d/1z2b4W01zpRRjfDT7bQc3wKurSXG0Lv3epYLQGt8HNpY/edit?usp=drive_link"", ""S1R1!K52"")
"),"")</f>
        <v/>
      </c>
      <c r="DN2" s="31" t="str">
        <f>IFERROR(__xludf.DUMMYFUNCTION("IMPORTRANGE(""https://docs.google.com/spreadsheets/d/1z2b4W01zpRRjfDT7bQc3wKurSXG0Lv3epYLQGt8HNpY/edit?usp=drive_link"", ""S1R2!K44"")
"),"")</f>
        <v/>
      </c>
      <c r="DO2" s="31" t="str">
        <f>IFERROR(__xludf.DUMMYFUNCTION("IMPORTRANGE(""https://docs.google.com/spreadsheets/d/1z2b4W01zpRRjfDT7bQc3wKurSXG0Lv3epYLQGt8HNpY/edit?usp=drive_link"", ""S2R1!K52"")
"),"")</f>
        <v/>
      </c>
      <c r="DP2" s="31" t="str">
        <f>IFERROR(__xludf.DUMMYFUNCTION("{
IMPORTRANGE(""https://docs.google.com/spreadsheets/d/1AL2cVAwhWj1nF4plQPSdt2S8lwIwBqaNHiEDpoST_28/edit?usp=drive_link"", ""S1R1!K48"");
IMPORTRANGE(""https://docs.google.com/spreadsheets/d/1AL2cVAwhWj1nF4plQPSdt2S8lwIwBqaNHiEDpoST_28/edit?usp=drive_link"&amp;""", ""S1R1!K49"");
IMPORTRANGE(""https://docs.google.com/spreadsheets/d/1AL2cVAwhWj1nF4plQPSdt2S8lwIwBqaNHiEDpoST_28/edit?usp=drive_link"", ""S1R1!K51"");
IMPORTRANGE(""https://docs.google.com/spreadsheets/d/1AL2cVAwhWj1nF4plQPSdt2S8lwIwBqaNHiEDpoST_28/ed"&amp;"it?usp=drive_link"", ""S1R1!K52"");
IMPORTRANGE(""https://docs.google.com/spreadsheets/d/1AL2cVAwhWj1nF4plQPSdt2S8lwIwBqaNHiEDpoST_28/edit?usp=drive_link"", ""S1R1!K54"");
IMPORTRANGE(""https://docs.google.com/spreadsheets/d/1AL2cVAwhWj1nF4plQPSdt2S8lwIwB"&amp;"qaNHiEDpoST_28/edit?usp=drive_link"", ""S1R1!K55"");
IMPORTRANGE(""https://docs.google.com/spreadsheets/d/1AL2cVAwhWj1nF4plQPSdt2S8lwIwBqaNHiEDpoST_28/edit?usp=drive_link"", ""S1R1!K57"");
IMPORTRANGE(""https://docs.google.com/spreadsheets/d/1AL2cVAwhWj1n"&amp;"F4plQPSdt2S8lwIwBqaNHiEDpoST_28/edit?usp=drive_link"", ""S1R1!K58"");
IMPORTRANGE(""https://docs.google.com/spreadsheets/d/1AL2cVAwhWj1nF4plQPSdt2S8lwIwBqaNHiEDpoST_28/edit?usp=drive_link"", ""S1R1!K60"");
IMPORTRANGE(""https://docs.google.com/spreadsheet"&amp;"s/d/1AL2cVAwhWj1nF4plQPSdt2S8lwIwBqaNHiEDpoST_28/edit?usp=drive_link"", ""S1R1!K62"")
}
"),"")</f>
        <v/>
      </c>
      <c r="DQ2" s="31" t="str">
        <f>IFERROR(__xludf.DUMMYFUNCTION("{
IMPORTRANGE(""https://docs.google.com/spreadsheets/d/1AL2cVAwhWj1nF4plQPSdt2S8lwIwBqaNHiEDpoST_28/edit?usp=drive_link"", ""S2R1!K48"");
IMPORTRANGE(""https://docs.google.com/spreadsheets/d/1AL2cVAwhWj1nF4plQPSdt2S8lwIwBqaNHiEDpoST_28/edit?usp=drive_link"&amp;""", ""S2R1!K49"");
IMPORTRANGE(""https://docs.google.com/spreadsheets/d/1AL2cVAwhWj1nF4plQPSdt2S8lwIwBqaNHiEDpoST_28/edit?usp=drive_link"", ""S2R1!K51"");
IMPORTRANGE(""https://docs.google.com/spreadsheets/d/1AL2cVAwhWj1nF4plQPSdt2S8lwIwBqaNHiEDpoST_28/ed"&amp;"it?usp=drive_link"", ""S2R1!K52"");
IMPORTRANGE(""https://docs.google.com/spreadsheets/d/1AL2cVAwhWj1nF4plQPSdt2S8lwIwBqaNHiEDpoST_28/edit?usp=drive_link"", ""S2R1!K54"");
IMPORTRANGE(""https://docs.google.com/spreadsheets/d/1AL2cVAwhWj1nF4plQPSdt2S8lwIwB"&amp;"qaNHiEDpoST_28/edit?usp=drive_link"", ""S2R1!K55"");
IMPORTRANGE(""https://docs.google.com/spreadsheets/d/1AL2cVAwhWj1nF4plQPSdt2S8lwIwBqaNHiEDpoST_28/edit?usp=drive_link"", ""S2R1!K57"");
IMPORTRANGE(""https://docs.google.com/spreadsheets/d/1AL2cVAwhWj1n"&amp;"F4plQPSdt2S8lwIwBqaNHiEDpoST_28/edit?usp=drive_link"", ""S2R1!K58"");
IMPORTRANGE(""https://docs.google.com/spreadsheets/d/1AL2cVAwhWj1nF4plQPSdt2S8lwIwBqaNHiEDpoST_28/edit?usp=drive_link"", ""S2R1!K60"");
IMPORTRANGE(""https://docs.google.com/spreadsheet"&amp;"s/d/1AL2cVAwhWj1nF4plQPSdt2S8lwIwBqaNHiEDpoST_28/edit?usp=drive_link"", ""S2R1!K62"")
}
"),"")</f>
        <v/>
      </c>
      <c r="DR2" s="31" t="str">
        <f>IFERROR(__xludf.DUMMYFUNCTION("{
IMPORTRANGE(""https://docs.google.com/spreadsheets/d/1MVfLfYHK0vY-7OfRTU94gRIMtahKSTqnZpeOcTfod2Q/edit?usp=drive_link"", ""S1R1!K51"");
IMPORTRANGE(""https://docs.google.com/spreadsheets/d/1MVfLfYHK0vY-7OfRTU94gRIMtahKSTqnZpeOcTfod2Q/edit?usp=drive_link"&amp;""", ""S1R1!K52"");
IMPORTRANGE(""https://docs.google.com/spreadsheets/d/1MVfLfYHK0vY-7OfRTU94gRIMtahKSTqnZpeOcTfod2Q/edit?usp=drive_link"", ""S1R1!K54"");
IMPORTRANGE(""https://docs.google.com/spreadsheets/d/1MVfLfYHK0vY-7OfRTU94gRIMtahKSTqnZpeOcTfod2Q/ed"&amp;"it?usp=drive_link"", ""S1R1!K55"");
IMPORTRANGE(""https://docs.google.com/spreadsheets/d/1MVfLfYHK0vY-7OfRTU94gRIMtahKSTqnZpeOcTfod2Q/edit?usp=drive_link"", ""S1R1!K57"");
IMPORTRANGE(""https://docs.google.com/spreadsheets/d/1MVfLfYHK0vY-7OfRTU94gRIMtahKS"&amp;"TqnZpeOcTfod2Q/edit?usp=drive_link"", ""S1R1!K58"");
IMPORTRANGE(""https://docs.google.com/spreadsheets/d/1MVfLfYHK0vY-7OfRTU94gRIMtahKSTqnZpeOcTfod2Q/edit?usp=drive_link"", ""S1R1!K60"");
IMPORTRANGE(""https://docs.google.com/spreadsheets/d/1MVfLfYHK0vY-"&amp;"7OfRTU94gRIMtahKSTqnZpeOcTfod2Q/edit?usp=drive_link"", ""S1R1!K61"");
IMPORTRANGE(""https://docs.google.com/spreadsheets/d/1MVfLfYHK0vY-7OfRTU94gRIMtahKSTqnZpeOcTfod2Q/edit?usp=drive_link"", ""S1R1!K63"");
IMPORTRANGE(""https://docs.google.com/spreadsheet"&amp;"s/d/1MVfLfYHK0vY-7OfRTU94gRIMtahKSTqnZpeOcTfod2Q/edit?usp=drive_link"", ""S1R1!K65"")
}
"),"")</f>
        <v/>
      </c>
      <c r="DS2" s="31" t="str">
        <f>IFERROR(__xludf.DUMMYFUNCTION("{
IMPORTRANGE(""https://docs.google.com/spreadsheets/d/1MVfLfYHK0vY-7OfRTU94gRIMtahKSTqnZpeOcTfod2Q/edit?usp=drive_link"", ""S2R1!K51"");
IMPORTRANGE(""https://docs.google.com/spreadsheets/d/1MVfLfYHK0vY-7OfRTU94gRIMtahKSTqnZpeOcTfod2Q/edit?usp=drive_link"&amp;""", ""S2R1!K52"");
IMPORTRANGE(""https://docs.google.com/spreadsheets/d/1MVfLfYHK0vY-7OfRTU94gRIMtahKSTqnZpeOcTfod2Q/edit?usp=drive_link"", ""S2R1!K54"");
IMPORTRANGE(""https://docs.google.com/spreadsheets/d/1MVfLfYHK0vY-7OfRTU94gRIMtahKSTqnZpeOcTfod2Q/ed"&amp;"it?usp=drive_link"", ""S2R1!K55"");
IMPORTRANGE(""https://docs.google.com/spreadsheets/d/1MVfLfYHK0vY-7OfRTU94gRIMtahKSTqnZpeOcTfod2Q/edit?usp=drive_link"", ""S2R1!K57"");
IMPORTRANGE(""https://docs.google.com/spreadsheets/d/1MVfLfYHK0vY-7OfRTU94gRIMtahKS"&amp;"TqnZpeOcTfod2Q/edit?usp=drive_link"", ""S2R1!K58"");
IMPORTRANGE(""https://docs.google.com/spreadsheets/d/1MVfLfYHK0vY-7OfRTU94gRIMtahKSTqnZpeOcTfod2Q/edit?usp=drive_link"", ""S2R1!K60"");
IMPORTRANGE(""https://docs.google.com/spreadsheets/d/1MVfLfYHK0vY-"&amp;"7OfRTU94gRIMtahKSTqnZpeOcTfod2Q/edit?usp=drive_link"", ""S2R1!K61"");
IMPORTRANGE(""https://docs.google.com/spreadsheets/d/1MVfLfYHK0vY-7OfRTU94gRIMtahKSTqnZpeOcTfod2Q/edit?usp=drive_link"", ""S2R1!K63"");
IMPORTRANGE(""https://docs.google.com/spreadsheet"&amp;"s/d/1MVfLfYHK0vY-7OfRTU94gRIMtahKSTqnZpeOcTfod2Q/edit?usp=drive_link"", ""S2R1!K65"")
}
"),"")</f>
        <v/>
      </c>
      <c r="DT2" s="31" t="str">
        <f>IFERROR(__xludf.DUMMYFUNCTION("{
IMPORTRANGE(""https://docs.google.com/spreadsheets/d/1XoeIReAMWk-iewuU2H67ZFHN-zeDb12CViPk3GjdCnw/edit?usp=drive_link"", ""S1R1!K46"");
IMPORTRANGE(""https://docs.google.com/spreadsheets/d/1XoeIReAMWk-iewuU2H67ZFHN-zeDb12CViPk3GjdCnw/edit?usp=drive_link"&amp;""", ""S1R1!K47"");
IMPORTRANGE(""https://docs.google.com/spreadsheets/d/1XoeIReAMWk-iewuU2H67ZFHN-zeDb12CViPk3GjdCnw/edit?usp=drive_link"", ""S1R1!K49"");
IMPORTRANGE(""https://docs.google.com/spreadsheets/d/1XoeIReAMWk-iewuU2H67ZFHN-zeDb12CViPk3GjdCnw/ed"&amp;"it?usp=drive_link"", ""S1R1!K50"");
IMPORTRANGE(""https://docs.google.com/spreadsheets/d/1XoeIReAMWk-iewuU2H67ZFHN-zeDb12CViPk3GjdCnw/edit?usp=drive_link"", ""S1R1!K52"");
IMPORTRANGE(""https://docs.google.com/spreadsheets/d/1XoeIReAMWk-iewuU2H67ZFHN-zeDb"&amp;"12CViPk3GjdCnw/edit?usp=drive_link"", ""S1R1!K53"");
IMPORTRANGE(""https://docs.google.com/spreadsheets/d/1XoeIReAMWk-iewuU2H67ZFHN-zeDb12CViPk3GjdCnw/edit?usp=drive_link"", ""S1R1!K55"");
IMPORTRANGE(""https://docs.google.com/spreadsheets/d/1XoeIReAMWk-i"&amp;"ewuU2H67ZFHN-zeDb12CViPk3GjdCnw/edit?usp=drive_link"", ""S1R1!K56"");
IMPORTRANGE(""https://docs.google.com/spreadsheets/d/1XoeIReAMWk-iewuU2H67ZFHN-zeDb12CViPk3GjdCnw/edit?usp=drive_link"", ""S1R1!K58"");
IMPORTRANGE(""https://docs.google.com/spreadsheet"&amp;"s/d/1XoeIReAMWk-iewuU2H67ZFHN-zeDb12CViPk3GjdCnw/edit?usp=drive_link"", ""S1R1!K60"")
}
"),"")</f>
        <v/>
      </c>
      <c r="DU2" s="31" t="str">
        <f>IFERROR(__xludf.DUMMYFUNCTION("{
IMPORTRANGE(""https://docs.google.com/spreadsheets/d/1XoeIReAMWk-iewuU2H67ZFHN-zeDb12CViPk3GjdCnw/edit?usp=drive_link"", ""S2R1!K46"");
IMPORTRANGE(""https://docs.google.com/spreadsheets/d/1XoeIReAMWk-iewuU2H67ZFHN-zeDb12CViPk3GjdCnw/edit?usp=drive_link"&amp;""", ""S2R1!K47"");
IMPORTRANGE(""https://docs.google.com/spreadsheets/d/1XoeIReAMWk-iewuU2H67ZFHN-zeDb12CViPk3GjdCnw/edit?usp=drive_link"", ""S2R1!K49"");
IMPORTRANGE(""https://docs.google.com/spreadsheets/d/1XoeIReAMWk-iewuU2H67ZFHN-zeDb12CViPk3GjdCnw/ed"&amp;"it?usp=drive_link"", ""S2R1!K50"");
IMPORTRANGE(""https://docs.google.com/spreadsheets/d/1XoeIReAMWk-iewuU2H67ZFHN-zeDb12CViPk3GjdCnw/edit?usp=drive_link"", ""S2R1!K52"");
IMPORTRANGE(""https://docs.google.com/spreadsheets/d/1XoeIReAMWk-iewuU2H67ZFHN-zeDb"&amp;"12CViPk3GjdCnw/edit?usp=drive_link"", ""S2R1!K53"");
IMPORTRANGE(""https://docs.google.com/spreadsheets/d/1XoeIReAMWk-iewuU2H67ZFHN-zeDb12CViPk3GjdCnw/edit?usp=drive_link"", ""S2R1!K55"");
IMPORTRANGE(""https://docs.google.com/spreadsheets/d/1XoeIReAMWk-i"&amp;"ewuU2H67ZFHN-zeDb12CViPk3GjdCnw/edit?usp=drive_link"", ""S2R1!K56"");
IMPORTRANGE(""https://docs.google.com/spreadsheets/d/1XoeIReAMWk-iewuU2H67ZFHN-zeDb12CViPk3GjdCnw/edit?usp=drive_link"", ""S2R1!K58"");
IMPORTRANGE(""https://docs.google.com/spreadsheet"&amp;"s/d/1XoeIReAMWk-iewuU2H67ZFHN-zeDb12CViPk3GjdCnw/edit?usp=drive_link"", ""S2R1!K60"")
}
"),"")</f>
        <v/>
      </c>
      <c r="DV2" s="31" t="str">
        <f>IFERROR(__xludf.DUMMYFUNCTION("{
IMPORTRANGE(""https://docs.google.com/spreadsheets/d/1p-qoJOvRmKJjj_Gq9HDtTtRfQYAEiooihdoihD26MP8/edit?usp=drive_link"", ""S1R1!K48"");
IMPORTRANGE(""https://docs.google.com/spreadsheets/d/1p-qoJOvRmKJjj_Gq9HDtTtRfQYAEiooihdoihD26MP8/edit?usp=drive_link"&amp;""", ""S1R1!K49"");
IMPORTRANGE(""https://docs.google.com/spreadsheets/d/1p-qoJOvRmKJjj_Gq9HDtTtRfQYAEiooihdoihD26MP8/edit?usp=drive_link"", ""S1R1!K51"");
IMPORTRANGE(""https://docs.google.com/spreadsheets/d/1p-qoJOvRmKJjj_Gq9HDtTtRfQYAEiooihdoihD26MP8/ed"&amp;"it?usp=drive_link"", ""S1R1!K52"");
IMPORTRANGE(""https://docs.google.com/spreadsheets/d/1p-qoJOvRmKJjj_Gq9HDtTtRfQYAEiooihdoihD26MP8/edit?usp=drive_link"", ""S1R1!K54"");
IMPORTRANGE(""https://docs.google.com/spreadsheets/d/1p-qoJOvRmKJjj_Gq9HDtTtRfQYAEi"&amp;"ooihdoihD26MP8/edit?usp=drive_link"", ""S1R1!K55"");
IMPORTRANGE(""https://docs.google.com/spreadsheets/d/1p-qoJOvRmKJjj_Gq9HDtTtRfQYAEiooihdoihD26MP8/edit?usp=drive_link"", ""S1R1!K57"");
IMPORTRANGE(""https://docs.google.com/spreadsheets/d/1p-qoJOvRmKJj"&amp;"j_Gq9HDtTtRfQYAEiooihdoihD26MP8/edit?usp=drive_link"", ""S1R1!K58"");
IMPORTRANGE(""https://docs.google.com/spreadsheets/d/1p-qoJOvRmKJjj_Gq9HDtTtRfQYAEiooihdoihD26MP8/edit?usp=drive_link"", ""S1R1!K60"");
IMPORTRANGE(""https://docs.google.com/spreadsheet"&amp;"s/d/1p-qoJOvRmKJjj_Gq9HDtTtRfQYAEiooihdoihD26MP8/edit?usp=drive_link"", ""S1R1!K62"")
}
"),"")</f>
        <v/>
      </c>
      <c r="DW2" s="31" t="str">
        <f>IFERROR(__xludf.DUMMYFUNCTION("{
IMPORTRANGE(""https://docs.google.com/spreadsheets/d/1p-qoJOvRmKJjj_Gq9HDtTtRfQYAEiooihdoihD26MP8/edit?usp=drive_link"", ""S2R1!K47"");
IMPORTRANGE(""https://docs.google.com/spreadsheets/d/1p-qoJOvRmKJjj_Gq9HDtTtRfQYAEiooihdoihD26MP8/edit?usp=drive_link"&amp;""", ""S2R1!K48"");
IMPORTRANGE(""https://docs.google.com/spreadsheets/d/1p-qoJOvRmKJjj_Gq9HDtTtRfQYAEiooihdoihD26MP8/edit?usp=drive_link"", ""S2R1!K50"");
IMPORTRANGE(""https://docs.google.com/spreadsheets/d/1p-qoJOvRmKJjj_Gq9HDtTtRfQYAEiooihdoihD26MP8/ed"&amp;"it?usp=drive_link"", ""S2R1!K51"");
IMPORTRANGE(""https://docs.google.com/spreadsheets/d/1p-qoJOvRmKJjj_Gq9HDtTtRfQYAEiooihdoihD26MP8/edit?usp=drive_link"", ""S2R1!K53"");
IMPORTRANGE(""https://docs.google.com/spreadsheets/d/1p-qoJOvRmKJjj_Gq9HDtTtRfQYAEi"&amp;"ooihdoihD26MP8/edit?usp=drive_link"", ""S2R1!K54"");
IMPORTRANGE(""https://docs.google.com/spreadsheets/d/1p-qoJOvRmKJjj_Gq9HDtTtRfQYAEiooihdoihD26MP8/edit?usp=drive_link"", ""S2R1!K56"");
IMPORTRANGE(""https://docs.google.com/spreadsheets/d/1p-qoJOvRmKJj"&amp;"j_Gq9HDtTtRfQYAEiooihdoihD26MP8/edit?usp=drive_link"", ""S2R1!K57"");
IMPORTRANGE(""https://docs.google.com/spreadsheets/d/1p-qoJOvRmKJjj_Gq9HDtTtRfQYAEiooihdoihD26MP8/edit?usp=drive_link"", ""S2R1!K59"");
IMPORTRANGE(""https://docs.google.com/spreadsheet"&amp;"s/d/1p-qoJOvRmKJjj_Gq9HDtTtRfQYAEiooihdoihD26MP8/edit?usp=drive_link"", ""S2R1!K61"")
}
"),"")</f>
        <v/>
      </c>
      <c r="DX2" s="31" t="str">
        <f>IFERROR(__xludf.DUMMYFUNCTION("{
IMPORTRANGE(""https://docs.google.com/spreadsheets/d/1dkpX9FMGwD7cYKjRdxKvrjs0UhY-xUB-tzffD3_-AQQ/edit?usp=drive_link"", ""S1R1!K46"");
IMPORTRANGE(""https://docs.google.com/spreadsheets/d/1dkpX9FMGwD7cYKjRdxKvrjs0UhY-xUB-tzffD3_-AQQ/edit?usp=drive_link"&amp;""", ""S1R1!K47"");
IMPORTRANGE(""https://docs.google.com/spreadsheets/d/1dkpX9FMGwD7cYKjRdxKvrjs0UhY-xUB-tzffD3_-AQQ/edit?usp=drive_link"", ""S1R1!K49"");
IMPORTRANGE(""https://docs.google.com/spreadsheets/d/1dkpX9FMGwD7cYKjRdxKvrjs0UhY-xUB-tzffD3_-AQQ/ed"&amp;"it?usp=drive_link"", ""S1R1!K50"");
IMPORTRANGE(""https://docs.google.com/spreadsheets/d/1dkpX9FMGwD7cYKjRdxKvrjs0UhY-xUB-tzffD3_-AQQ/edit?usp=drive_link"", ""S1R1!K52"");
IMPORTRANGE(""https://docs.google.com/spreadsheets/d/1dkpX9FMGwD7cYKjRdxKvrjs0UhY-x"&amp;"UB-tzffD3_-AQQ/edit?usp=drive_link"", ""S1R1!K53"");
IMPORTRANGE(""https://docs.google.com/spreadsheets/d/1dkpX9FMGwD7cYKjRdxKvrjs0UhY-xUB-tzffD3_-AQQ/edit?usp=drive_link"", ""S1R1!K55"");
IMPORTRANGE(""https://docs.google.com/spreadsheets/d/1dkpX9FMGwD7c"&amp;"YKjRdxKvrjs0UhY-xUB-tzffD3_-AQQ/edit?usp=drive_link"", ""S1R1!K56"");
IMPORTRANGE(""https://docs.google.com/spreadsheets/d/1dkpX9FMGwD7cYKjRdxKvrjs0UhY-xUB-tzffD3_-AQQ/edit?usp=drive_link"", ""S1R1!K58"");
IMPORTRANGE(""https://docs.google.com/spreadsheet"&amp;"s/d/1dkpX9FMGwD7cYKjRdxKvrjs0UhY-xUB-tzffD3_-AQQ/edit?usp=drive_link"", ""S1R1!K60"")
}
"),"")</f>
        <v/>
      </c>
      <c r="DY2" s="31" t="str">
        <f>IFERROR(__xludf.DUMMYFUNCTION("{
IMPORTRANGE(""https://docs.google.com/spreadsheets/d/1dkpX9FMGwD7cYKjRdxKvrjs0UhY-xUB-tzffD3_-AQQ/edit?usp=drive_link"", ""S2R1!K40"");
IMPORTRANGE(""https://docs.google.com/spreadsheets/d/1dkpX9FMGwD7cYKjRdxKvrjs0UhY-xUB-tzffD3_-AQQ/edit?usp=drive_link"&amp;""", ""S2R1!K41"");
IMPORTRANGE(""https://docs.google.com/spreadsheets/d/1dkpX9FMGwD7cYKjRdxKvrjs0UhY-xUB-tzffD3_-AQQ/edit?usp=drive_link"", ""S2R1!K43"");
IMPORTRANGE(""https://docs.google.com/spreadsheets/d/1dkpX9FMGwD7cYKjRdxKvrjs0UhY-xUB-tzffD3_-AQQ/ed"&amp;"it?usp=drive_link"", ""S2R1!K44"");
IMPORTRANGE(""https://docs.google.com/spreadsheets/d/1dkpX9FMGwD7cYKjRdxKvrjs0UhY-xUB-tzffD3_-AQQ/edit?usp=drive_link"", ""S2R1!K46"");
IMPORTRANGE(""https://docs.google.com/spreadsheets/d/1dkpX9FMGwD7cYKjRdxKvrjs0UhY-x"&amp;"UB-tzffD3_-AQQ/edit?usp=drive_link"", ""S2R1!K47"");
IMPORTRANGE(""https://docs.google.com/spreadsheets/d/1dkpX9FMGwD7cYKjRdxKvrjs0UhY-xUB-tzffD3_-AQQ/edit?usp=drive_link"", ""S2R1!K49"");
IMPORTRANGE(""https://docs.google.com/spreadsheets/d/1dkpX9FMGwD7c"&amp;"YKjRdxKvrjs0UhY-xUB-tzffD3_-AQQ/edit?usp=drive_link"", ""S2R1!K50"");
IMPORTRANGE(""https://docs.google.com/spreadsheets/d/1dkpX9FMGwD7cYKjRdxKvrjs0UhY-xUB-tzffD3_-AQQ/edit?usp=drive_link"", ""S2R1!K52"");
IMPORTRANGE(""https://docs.google.com/spreadsheet"&amp;"s/d/1dkpX9FMGwD7cYKjRdxKvrjs0UhY-xUB-tzffD3_-AQQ/edit?usp=drive_link"", ""S2R1!K54"")
}
"),"")</f>
        <v/>
      </c>
      <c r="DZ2" s="31" t="str">
        <f>IFERROR(__xludf.DUMMYFUNCTION("{
IMPORTRANGE(""https://docs.google.com/spreadsheets/d/1dkpX9FMGwD7cYKjRdxKvrjs0UhY-xUB-tzffD3_-AQQ/edit?usp=drive_link"", ""S2R2!K46"");
IMPORTRANGE(""https://docs.google.com/spreadsheets/d/1dkpX9FMGwD7cYKjRdxKvrjs0UhY-xUB-tzffD3_-AQQ/edit?usp=drive_link"&amp;""", ""S2R2!K47"");
IMPORTRANGE(""https://docs.google.com/spreadsheets/d/1dkpX9FMGwD7cYKjRdxKvrjs0UhY-xUB-tzffD3_-AQQ/edit?usp=drive_link"", ""S2R2!K49"");
IMPORTRANGE(""https://docs.google.com/spreadsheets/d/1dkpX9FMGwD7cYKjRdxKvrjs0UhY-xUB-tzffD3_-AQQ/ed"&amp;"it?usp=drive_link"", ""S2R2!K50"");
IMPORTRANGE(""https://docs.google.com/spreadsheets/d/1dkpX9FMGwD7cYKjRdxKvrjs0UhY-xUB-tzffD3_-AQQ/edit?usp=drive_link"", ""S2R2!K52"");
IMPORTRANGE(""https://docs.google.com/spreadsheets/d/1dkpX9FMGwD7cYKjRdxKvrjs0UhY-x"&amp;"UB-tzffD3_-AQQ/edit?usp=drive_link"", ""S2R2!K53"");
IMPORTRANGE(""https://docs.google.com/spreadsheets/d/1dkpX9FMGwD7cYKjRdxKvrjs0UhY-xUB-tzffD3_-AQQ/edit?usp=drive_link"", ""S2R2!K55"");
IMPORTRANGE(""https://docs.google.com/spreadsheets/d/1dkpX9FMGwD7c"&amp;"YKjRdxKvrjs0UhY-xUB-tzffD3_-AQQ/edit?usp=drive_link"", ""S2R2!K56"");
IMPORTRANGE(""https://docs.google.com/spreadsheets/d/1dkpX9FMGwD7cYKjRdxKvrjs0UhY-xUB-tzffD3_-AQQ/edit?usp=drive_link"", ""S2R2!K58"");
IMPORTRANGE(""https://docs.google.com/spreadsheet"&amp;"s/d/1dkpX9FMGwD7cYKjRdxKvrjs0UhY-xUB-tzffD3_-AQQ/edit?usp=drive_link"", ""S2R2!K60"")
}
"),"")</f>
        <v/>
      </c>
      <c r="EA2" s="31" t="str">
        <f>IFERROR(__xludf.DUMMYFUNCTION("{
IMPORTRANGE(""https://docs.google.com/spreadsheets/d/13gaFbsbYXKr_lqbD9_hzQFjNNIHplzV2WiR29r7LD_Y/edit?usp=drive_link"", ""S1R1!K53"");
IMPORTRANGE(""https://docs.google.com/spreadsheets/d/13gaFbsbYXKr_lqbD9_hzQFjNNIHplzV2WiR29r7LD_Y/edit?usp=drive_link"&amp;""", ""S1R1!K54"");
IMPORTRANGE(""https://docs.google.com/spreadsheets/d/13gaFbsbYXKr_lqbD9_hzQFjNNIHplzV2WiR29r7LD_Y/edit?usp=drive_link"", ""S1R1!K56"");
IMPORTRANGE(""https://docs.google.com/spreadsheets/d/13gaFbsbYXKr_lqbD9_hzQFjNNIHplzV2WiR29r7LD_Y/ed"&amp;"it?usp=drive_link"", ""S1R1!K57"");
IMPORTRANGE(""https://docs.google.com/spreadsheets/d/13gaFbsbYXKr_lqbD9_hzQFjNNIHplzV2WiR29r7LD_Y/edit?usp=drive_link"", ""S1R1!K59"");
IMPORTRANGE(""https://docs.google.com/spreadsheets/d/13gaFbsbYXKr_lqbD9_hzQFjNNIHpl"&amp;"zV2WiR29r7LD_Y/edit?usp=drive_link"", ""S1R1!K60"");
IMPORTRANGE(""https://docs.google.com/spreadsheets/d/13gaFbsbYXKr_lqbD9_hzQFjNNIHplzV2WiR29r7LD_Y/edit?usp=drive_link"", ""S1R1!K62"");
IMPORTRANGE(""https://docs.google.com/spreadsheets/d/13gaFbsbYXKr_"&amp;"lqbD9_hzQFjNNIHplzV2WiR29r7LD_Y/edit?usp=drive_link"", ""S1R1!K63"");
IMPORTRANGE(""https://docs.google.com/spreadsheets/d/13gaFbsbYXKr_lqbD9_hzQFjNNIHplzV2WiR29r7LD_Y/edit?usp=drive_link"", ""S1R1!K65"");
IMPORTRANGE(""https://docs.google.com/spreadsheet"&amp;"s/d/13gaFbsbYXKr_lqbD9_hzQFjNNIHplzV2WiR29r7LD_Y/edit?usp=drive_link"", ""S1R1!K67"")
}
"),"")</f>
        <v/>
      </c>
      <c r="EB2" s="31" t="str">
        <f>IFERROR(__xludf.DUMMYFUNCTION("{
IMPORTRANGE(""https://docs.google.com/spreadsheets/d/13gaFbsbYXKr_lqbD9_hzQFjNNIHplzV2WiR29r7LD_Y/edit?usp=drive_link"", ""S2R1!K51"");
IMPORTRANGE(""https://docs.google.com/spreadsheets/d/13gaFbsbYXKr_lqbD9_hzQFjNNIHplzV2WiR29r7LD_Y/edit?usp=drive_link"&amp;""", ""S2R1!K52"");
IMPORTRANGE(""https://docs.google.com/spreadsheets/d/13gaFbsbYXKr_lqbD9_hzQFjNNIHplzV2WiR29r7LD_Y/edit?usp=drive_link"", ""S2R1!K54"");
IMPORTRANGE(""https://docs.google.com/spreadsheets/d/13gaFbsbYXKr_lqbD9_hzQFjNNIHplzV2WiR29r7LD_Y/ed"&amp;"it?usp=drive_link"", ""S2R1!K55"");
IMPORTRANGE(""https://docs.google.com/spreadsheets/d/13gaFbsbYXKr_lqbD9_hzQFjNNIHplzV2WiR29r7LD_Y/edit?usp=drive_link"", ""S2R1!K57"");
IMPORTRANGE(""https://docs.google.com/spreadsheets/d/13gaFbsbYXKr_lqbD9_hzQFjNNIHpl"&amp;"zV2WiR29r7LD_Y/edit?usp=drive_link"", ""S2R1!K58"");
IMPORTRANGE(""https://docs.google.com/spreadsheets/d/13gaFbsbYXKr_lqbD9_hzQFjNNIHplzV2WiR29r7LD_Y/edit?usp=drive_link"", ""S2R1!K60"");
IMPORTRANGE(""https://docs.google.com/spreadsheets/d/13gaFbsbYXKr_"&amp;"lqbD9_hzQFjNNIHplzV2WiR29r7LD_Y/edit?usp=drive_link"", ""S2R1!K61"");
IMPORTRANGE(""https://docs.google.com/spreadsheets/d/13gaFbsbYXKr_lqbD9_hzQFjNNIHplzV2WiR29r7LD_Y/edit?usp=drive_link"", ""S2R1!K63"");
IMPORTRANGE(""https://docs.google.com/spreadsheet"&amp;"s/d/13gaFbsbYXKr_lqbD9_hzQFjNNIHplzV2WiR29r7LD_Y/edit?usp=drive_link"", ""S2R1!K65"")
}
"),"")</f>
        <v/>
      </c>
      <c r="EC2" s="31" t="str">
        <f>IFERROR(__xludf.DUMMYFUNCTION("{
IMPORTRANGE(""https://docs.google.com/spreadsheets/d/1g1rfk2NxKNmL3Gyegfo1qgL4QuEtF_ftMWk1z5CbJ2A/edit?usp=drive_link"", ""S1R1!K48"");
IMPORTRANGE(""https://docs.google.com/spreadsheets/d/1g1rfk2NxKNmL3Gyegfo1qgL4QuEtF_ftMWk1z5CbJ2A/edit?usp=drive_link"&amp;""", ""S1R1!K49"");
IMPORTRANGE(""https://docs.google.com/spreadsheets/d/1g1rfk2NxKNmL3Gyegfo1qgL4QuEtF_ftMWk1z5CbJ2A/edit?usp=drive_link"", ""S1R1!K51"");
IMPORTRANGE(""https://docs.google.com/spreadsheets/d/1g1rfk2NxKNmL3Gyegfo1qgL4QuEtF_ftMWk1z5CbJ2A/ed"&amp;"it?usp=drive_link"", ""S1R1!K52"");
IMPORTRANGE(""https://docs.google.com/spreadsheets/d/1g1rfk2NxKNmL3Gyegfo1qgL4QuEtF_ftMWk1z5CbJ2A/edit?usp=drive_link"", ""S1R1!K54"");
IMPORTRANGE(""https://docs.google.com/spreadsheets/d/1g1rfk2NxKNmL3Gyegfo1qgL4QuEtF"&amp;"_ftMWk1z5CbJ2A/edit?usp=drive_link"", ""S1R1!K55"");
IMPORTRANGE(""https://docs.google.com/spreadsheets/d/1g1rfk2NxKNmL3Gyegfo1qgL4QuEtF_ftMWk1z5CbJ2A/edit?usp=drive_link"", ""S1R1!K57"");
IMPORTRANGE(""https://docs.google.com/spreadsheets/d/1g1rfk2NxKNmL"&amp;"3Gyegfo1qgL4QuEtF_ftMWk1z5CbJ2A/edit?usp=drive_link"", ""S1R1!K58"");
IMPORTRANGE(""https://docs.google.com/spreadsheets/d/1g1rfk2NxKNmL3Gyegfo1qgL4QuEtF_ftMWk1z5CbJ2A/edit?usp=drive_link"", ""S1R1!K60"");
IMPORTRANGE(""https://docs.google.com/spreadsheet"&amp;"s/d/1g1rfk2NxKNmL3Gyegfo1qgL4QuEtF_ftMWk1z5CbJ2A/edit?usp=drive_link"", ""S1R1!K62"")
}
"),"")</f>
        <v/>
      </c>
      <c r="ED2" s="31" t="str">
        <f>IFERROR(__xludf.DUMMYFUNCTION("{
IMPORTRANGE(""https://docs.google.com/spreadsheets/d/166sJssVKLJhrk67aDT7Y4HGe3BhAvwT7dk3_1XGUYPk/edit?usp=drive_link"", ""S1R1!K46"");
IMPORTRANGE(""https://docs.google.com/spreadsheets/d/166sJssVKLJhrk67aDT7Y4HGe3BhAvwT7dk3_1XGUYPk/edit?usp=drive_link"&amp;""", ""S1R1!K47"");
IMPORTRANGE(""https://docs.google.com/spreadsheets/d/166sJssVKLJhrk67aDT7Y4HGe3BhAvwT7dk3_1XGUYPk/edit?usp=drive_link"", ""S1R1!K49"");
IMPORTRANGE(""https://docs.google.com/spreadsheets/d/166sJssVKLJhrk67aDT7Y4HGe3BhAvwT7dk3_1XGUYPk/ed"&amp;"it?usp=drive_link"", ""S1R1!K50"");
IMPORTRANGE(""https://docs.google.com/spreadsheets/d/166sJssVKLJhrk67aDT7Y4HGe3BhAvwT7dk3_1XGUYPk/edit?usp=drive_link"", ""S1R1!K52"");
IMPORTRANGE(""https://docs.google.com/spreadsheets/d/166sJssVKLJhrk67aDT7Y4HGe3BhAv"&amp;"wT7dk3_1XGUYPk/edit?usp=drive_link"", ""S1R1!K53"");
IMPORTRANGE(""https://docs.google.com/spreadsheets/d/166sJssVKLJhrk67aDT7Y4HGe3BhAvwT7dk3_1XGUYPk/edit?usp=drive_link"", ""S1R1!K55"");
IMPORTRANGE(""https://docs.google.com/spreadsheets/d/166sJssVKLJhr"&amp;"k67aDT7Y4HGe3BhAvwT7dk3_1XGUYPk/edit?usp=drive_link"", ""S1R1!K56"");
IMPORTRANGE(""https://docs.google.com/spreadsheets/d/166sJssVKLJhrk67aDT7Y4HGe3BhAvwT7dk3_1XGUYPk/edit?usp=drive_link"", ""S1R1!K58"");
IMPORTRANGE(""https://docs.google.com/spreadsheet"&amp;"s/d/166sJssVKLJhrk67aDT7Y4HGe3BhAvwT7dk3_1XGUYPk/edit?usp=drive_link"", ""S1R1!K60"")
}
"),"")</f>
        <v/>
      </c>
    </row>
    <row r="3">
      <c r="A3" s="25">
        <v>2.0</v>
      </c>
      <c r="B3" s="26" t="s">
        <v>130</v>
      </c>
      <c r="C3" s="27"/>
      <c r="D3" s="28" t="s">
        <v>131</v>
      </c>
      <c r="E3" s="27">
        <f>IFERROR(__xludf.DUMMYFUNCTION("""COMPUTED_VALUE"""),1861.0)</f>
        <v>1861</v>
      </c>
      <c r="F3" s="27">
        <f>IFERROR(__xludf.DUMMYFUNCTION("""COMPUTED_VALUE"""),2908.0)</f>
        <v>2908</v>
      </c>
      <c r="G3" s="27">
        <f>IFERROR(__xludf.DUMMYFUNCTION("IMPORTRANGE(""https://docs.google.com/spreadsheets/d/1w099i9EWa9wy4OCgdZ_lMkQoiP479zXLmepbhm1sExw/edit"", ""S1R1!K53"")
"),208.5)</f>
        <v>208.5</v>
      </c>
      <c r="H3" s="27">
        <f>IFERROR(__xludf.DUMMYFUNCTION("IMPORTRANGE(""https://docs.google.com/spreadsheets/d/1w099i9EWa9wy4OCgdZ_lMkQoiP479zXLmepbhm1sExw/edit"", ""S1R2!K45"")
"),1375.0)</f>
        <v>1375</v>
      </c>
      <c r="I3" s="27">
        <f>IFERROR(__xludf.DUMMYFUNCTION("IMPORTRANGE(""https://docs.google.com/spreadsheets/d/1w099i9EWa9wy4OCgdZ_lMkQoiP479zXLmepbhm1sExw/edit"", ""S2R1!K53"")
"),2905.0)</f>
        <v>2905</v>
      </c>
      <c r="J3" s="27">
        <f>IFERROR(__xludf.DUMMYFUNCTION("""COMPUTED_VALUE"""),87.5)</f>
        <v>87.5</v>
      </c>
      <c r="K3" s="27">
        <f>IFERROR(__xludf.DUMMYFUNCTION("""COMPUTED_VALUE"""),2385.0)</f>
        <v>2385</v>
      </c>
      <c r="L3" s="27">
        <f>IFERROR(__xludf.DUMMYFUNCTION("""COMPUTED_VALUE"""),172.9)</f>
        <v>172.9</v>
      </c>
      <c r="M3" s="27">
        <f>IFERROR(__xludf.DUMMYFUNCTION("""COMPUTED_VALUE"""),1729.0)</f>
        <v>1729</v>
      </c>
      <c r="N3" s="27">
        <f>IFERROR(__xludf.DUMMYFUNCTION("""COMPUTED_VALUE"""),1249.0)</f>
        <v>1249</v>
      </c>
      <c r="O3" s="27">
        <f>IFERROR(__xludf.DUMMYFUNCTION("""COMPUTED_VALUE"""),254.5)</f>
        <v>254.5</v>
      </c>
      <c r="P3" s="27">
        <f>IFERROR(__xludf.DUMMYFUNCTION("""COMPUTED_VALUE"""),2418.0)</f>
        <v>2418</v>
      </c>
      <c r="Q3" s="27">
        <f>IFERROR(__xludf.DUMMYFUNCTION("""COMPUTED_VALUE"""),1987.0)</f>
        <v>1987</v>
      </c>
      <c r="R3" s="27">
        <f>IFERROR(__xludf.DUMMYFUNCTION("""COMPUTED_VALUE"""),1164.0)</f>
        <v>1164</v>
      </c>
      <c r="S3" s="27">
        <f>IFERROR(__xludf.DUMMYFUNCTION("""COMPUTED_VALUE"""),2217.0)</f>
        <v>2217</v>
      </c>
      <c r="T3" s="27">
        <f>IFERROR(__xludf.DUMMYFUNCTION("""COMPUTED_VALUE"""),1037.0)</f>
        <v>1037</v>
      </c>
      <c r="U3" s="27">
        <f>IFERROR(__xludf.DUMMYFUNCTION("""COMPUTED_VALUE"""),2073.0)</f>
        <v>2073</v>
      </c>
      <c r="V3" s="27">
        <f>IFERROR(__xludf.DUMMYFUNCTION("""COMPUTED_VALUE"""),2671.0)</f>
        <v>2671</v>
      </c>
      <c r="W3" s="27">
        <f>IFERROR(__xludf.DUMMYFUNCTION("""COMPUTED_VALUE"""),1723.0)</f>
        <v>1723</v>
      </c>
      <c r="X3" s="27">
        <f>IFERROR(__xludf.DUMMYFUNCTION("""COMPUTED_VALUE"""),1164.0)</f>
        <v>1164</v>
      </c>
      <c r="Y3" s="27"/>
      <c r="Z3" s="29" t="s">
        <v>132</v>
      </c>
      <c r="AA3" s="27">
        <f>IFERROR(__xludf.DUMMYFUNCTION("""COMPUTED_VALUE"""),1826.0)</f>
        <v>1826</v>
      </c>
      <c r="AB3" s="27">
        <f>IFERROR(__xludf.DUMMYFUNCTION("""COMPUTED_VALUE"""),2897.0)</f>
        <v>2897</v>
      </c>
      <c r="AC3" s="27">
        <f>IFERROR(__xludf.DUMMYFUNCTION("IMPORTRANGE(""https://docs.google.com/spreadsheets/d/1Yiejlrvrgvp0qxwU2gwTP1q1M4rxbgSkx0hs4czUm3E/edit?usp=drive_link"", ""S1R1!K53"")
"),2078.0)</f>
        <v>2078</v>
      </c>
      <c r="AD3" s="27">
        <f>IFERROR(__xludf.DUMMYFUNCTION("IMPORTRANGE(""https://docs.google.com/spreadsheets/d/1Yiejlrvrgvp0qxwU2gwTP1q1M4rxbgSkx0hs4czUm3E/edit?usp=drive_link"", ""S1R2!K45"")
"),1390.0)</f>
        <v>1390</v>
      </c>
      <c r="AE3" s="27">
        <f>IFERROR(__xludf.DUMMYFUNCTION("IMPORTRANGE(""https://docs.google.com/spreadsheets/d/1Yiejlrvrgvp0qxwU2gwTP1q1M4rxbgSkx0hs4czUm3E/edit?usp=drive_link"", ""S2R1!K53"")
"),2908.0)</f>
        <v>2908</v>
      </c>
      <c r="AF3" s="27">
        <f>IFERROR(__xludf.DUMMYFUNCTION("""COMPUTED_VALUE"""),957.0)</f>
        <v>957</v>
      </c>
      <c r="AG3" s="27">
        <f>IFERROR(__xludf.DUMMYFUNCTION("""COMPUTED_VALUE"""),226.4)</f>
        <v>226.4</v>
      </c>
      <c r="AH3" s="27">
        <f>IFERROR(__xludf.DUMMYFUNCTION("""COMPUTED_VALUE"""),1685.0)</f>
        <v>1685</v>
      </c>
      <c r="AI3" s="27">
        <f>IFERROR(__xludf.DUMMYFUNCTION("""COMPUTED_VALUE"""),2249.0)</f>
        <v>2249</v>
      </c>
      <c r="AJ3" s="27">
        <f>IFERROR(__xludf.DUMMYFUNCTION("""COMPUTED_VALUE"""),1665.0)</f>
        <v>1665</v>
      </c>
      <c r="AK3" s="27">
        <f>IFERROR(__xludf.DUMMYFUNCTION("""COMPUTED_VALUE"""),2561.0)</f>
        <v>2561</v>
      </c>
      <c r="AL3" s="27">
        <f>IFERROR(__xludf.DUMMYFUNCTION("""COMPUTED_VALUE"""),2400.0)</f>
        <v>2400</v>
      </c>
      <c r="AM3" s="27">
        <f>IFERROR(__xludf.DUMMYFUNCTION("""COMPUTED_VALUE"""),2100.0)</f>
        <v>2100</v>
      </c>
      <c r="AN3" s="27">
        <f>IFERROR(__xludf.DUMMYFUNCTION("""COMPUTED_VALUE"""),1126.0)</f>
        <v>1126</v>
      </c>
      <c r="AO3" s="27">
        <f>IFERROR(__xludf.DUMMYFUNCTION("""COMPUTED_VALUE"""),2245.0)</f>
        <v>2245</v>
      </c>
      <c r="AP3" s="27">
        <f>IFERROR(__xludf.DUMMYFUNCTION("""COMPUTED_VALUE"""),980.0)</f>
        <v>980</v>
      </c>
      <c r="AQ3" s="27">
        <f>IFERROR(__xludf.DUMMYFUNCTION("""COMPUTED_VALUE"""),2046.0)</f>
        <v>2046</v>
      </c>
      <c r="AR3" s="27">
        <f>IFERROR(__xludf.DUMMYFUNCTION("""COMPUTED_VALUE"""),2565.0)</f>
        <v>2565</v>
      </c>
      <c r="AS3" s="27">
        <f>IFERROR(__xludf.DUMMYFUNCTION("""COMPUTED_VALUE"""),1734.0)</f>
        <v>1734</v>
      </c>
      <c r="AT3" s="27">
        <f>IFERROR(__xludf.DUMMYFUNCTION("""COMPUTED_VALUE"""),1126.0)</f>
        <v>1126</v>
      </c>
      <c r="AU3" s="27"/>
      <c r="AV3" s="29" t="s">
        <v>132</v>
      </c>
      <c r="AW3" s="27">
        <f>IFERROR(__xludf.DUMMYFUNCTION("""COMPUTED_VALUE"""),1826.0)</f>
        <v>1826</v>
      </c>
      <c r="AX3" s="27">
        <f>IFERROR(__xludf.DUMMYFUNCTION("""COMPUTED_VALUE"""),2897.0)</f>
        <v>2897</v>
      </c>
      <c r="AY3" s="27">
        <f>IFERROR(__xludf.DUMMYFUNCTION("IMPORTRANGE(""https://docs.google.com/spreadsheets/d/1jvZyvXRuAGDisT-HuZ15eMeqYqKksEbtVHsprlN8zD4/edit?usp=drive_link"", ""S1R1!K53"")
"),2029.0)</f>
        <v>2029</v>
      </c>
      <c r="AZ3" s="27">
        <f>IFERROR(__xludf.DUMMYFUNCTION("IMPORTRANGE(""https://docs.google.com/spreadsheets/d/1jvZyvXRuAGDisT-HuZ15eMeqYqKksEbtVHsprlN8zD4/edit?usp=drive_link"", ""S1R2!K45"")
"),1337.0)</f>
        <v>1337</v>
      </c>
      <c r="BA3" s="27">
        <f>IFERROR(__xludf.DUMMYFUNCTION("IMPORTRANGE(""https://docs.google.com/spreadsheets/d/1jvZyvXRuAGDisT-HuZ15eMeqYqKksEbtVHsprlN8zD4/edit?usp=drive_link"", ""S2R1!K53"")
"),2882.0)</f>
        <v>2882</v>
      </c>
      <c r="BB3" s="27"/>
      <c r="BC3" s="27"/>
      <c r="BD3" s="27">
        <f>IFERROR(__xludf.DUMMYFUNCTION("""COMPUTED_VALUE"""),1686.0)</f>
        <v>1686</v>
      </c>
      <c r="BE3" s="27">
        <f>IFERROR(__xludf.DUMMYFUNCTION("""COMPUTED_VALUE"""),2113.0)</f>
        <v>2113</v>
      </c>
      <c r="BF3" s="27">
        <f>IFERROR(__xludf.DUMMYFUNCTION("""COMPUTED_VALUE"""),1583.0)</f>
        <v>1583</v>
      </c>
      <c r="BG3" s="27">
        <f>IFERROR(__xludf.DUMMYFUNCTION("""COMPUTED_VALUE"""),2471.0)</f>
        <v>2471</v>
      </c>
      <c r="BH3" s="27">
        <f>IFERROR(__xludf.DUMMYFUNCTION("""COMPUTED_VALUE"""),2385.0)</f>
        <v>2385</v>
      </c>
      <c r="BI3" s="27">
        <f>IFERROR(__xludf.DUMMYFUNCTION("""COMPUTED_VALUE"""),208.0)</f>
        <v>208</v>
      </c>
      <c r="BJ3" s="27" t="str">
        <f>IFERROR(__xludf.DUMMYFUNCTION("""COMPUTED_VALUE"""),"112,5")</f>
        <v>112,5</v>
      </c>
      <c r="BK3" s="27">
        <f>IFERROR(__xludf.DUMMYFUNCTION("""COMPUTED_VALUE"""),2195.0)</f>
        <v>2195</v>
      </c>
      <c r="BL3" s="27">
        <f>IFERROR(__xludf.DUMMYFUNCTION("""COMPUTED_VALUE"""),947.0)</f>
        <v>947</v>
      </c>
      <c r="BM3" s="27">
        <f>IFERROR(__xludf.DUMMYFUNCTION("""COMPUTED_VALUE"""),2062.0)</f>
        <v>2062</v>
      </c>
      <c r="BN3" s="27">
        <f>IFERROR(__xludf.DUMMYFUNCTION("""COMPUTED_VALUE"""),2494.0)</f>
        <v>2494</v>
      </c>
      <c r="BO3" s="27"/>
      <c r="BP3" s="27" t="str">
        <f>IFERROR(__xludf.DUMMYFUNCTION("""COMPUTED_VALUE"""),"1213 mm")</f>
        <v>1213 mm</v>
      </c>
      <c r="BQ3" s="30"/>
      <c r="BR3" s="29" t="s">
        <v>132</v>
      </c>
      <c r="BS3" s="31">
        <f>IFERROR(__xludf.DUMMYFUNCTION("""COMPUTED_VALUE"""),1724.0)</f>
        <v>1724</v>
      </c>
      <c r="BT3" s="31">
        <f>IFERROR(__xludf.DUMMYFUNCTION("""COMPUTED_VALUE"""),2840.0)</f>
        <v>2840</v>
      </c>
      <c r="BU3" s="31">
        <f>IFERROR(__xludf.DUMMYFUNCTION("IMPORTRANGE(""https://docs.google.com/spreadsheets/d/1KYZNUaz8MOnR7m-AiPRhUNFfTpbNXW8TSN1wIZEodII/edit?usp=drive_link"", ""S1R1!K53"")
"),1996.0)</f>
        <v>1996</v>
      </c>
      <c r="BV3" s="31">
        <f>IFERROR(__xludf.DUMMYFUNCTION("IMPORTRANGE(""https://docs.google.com/spreadsheets/d/1KYZNUaz8MOnR7m-AiPRhUNFfTpbNXW8TSN1wIZEodII/edit?usp=drive_link"", ""S1R2!K45"")
"),1293.0)</f>
        <v>1293</v>
      </c>
      <c r="BW3" s="31">
        <f>IFERROR(__xludf.DUMMYFUNCTION("IMPORTRANGE(""https://docs.google.com/spreadsheets/d/1KYZNUaz8MOnR7m-AiPRhUNFfTpbNXW8TSN1wIZEodII/edit?usp=drive_link"", ""S2R1!K53"")
"),2836.0)</f>
        <v>2836</v>
      </c>
      <c r="BX3" s="31">
        <f>IFERROR(__xludf.DUMMYFUNCTION("""COMPUTED_VALUE"""),932.0)</f>
        <v>932</v>
      </c>
      <c r="BY3" s="31">
        <f>IFERROR(__xludf.DUMMYFUNCTION("""COMPUTED_VALUE"""),2375.0)</f>
        <v>2375</v>
      </c>
      <c r="BZ3" s="31">
        <f>IFERROR(__xludf.DUMMYFUNCTION("""COMPUTED_VALUE"""),1686.0)</f>
        <v>1686</v>
      </c>
      <c r="CA3" s="31">
        <f>IFERROR(__xludf.DUMMYFUNCTION("""COMPUTED_VALUE"""),2113.0)</f>
        <v>2113</v>
      </c>
      <c r="CB3" s="31">
        <f>IFERROR(__xludf.DUMMYFUNCTION("""COMPUTED_VALUE"""),1582.0)</f>
        <v>1582</v>
      </c>
      <c r="CC3" s="31">
        <f>IFERROR(__xludf.DUMMYFUNCTION("""COMPUTED_VALUE"""),2450.0)</f>
        <v>2450</v>
      </c>
      <c r="CD3" s="31">
        <f>IFERROR(__xludf.DUMMYFUNCTION("""COMPUTED_VALUE"""),2468.0)</f>
        <v>2468</v>
      </c>
      <c r="CE3" s="31">
        <f>IFERROR(__xludf.DUMMYFUNCTION("""COMPUTED_VALUE"""),171.8)</f>
        <v>171.8</v>
      </c>
      <c r="CF3" s="31">
        <f>IFERROR(__xludf.DUMMYFUNCTION("""COMPUTED_VALUE"""),1043.0)</f>
        <v>1043</v>
      </c>
      <c r="CG3" s="31">
        <f>IFERROR(__xludf.DUMMYFUNCTION("""COMPUTED_VALUE"""),2183.0)</f>
        <v>2183</v>
      </c>
      <c r="CH3" s="31">
        <f>IFERROR(__xludf.DUMMYFUNCTION("""COMPUTED_VALUE"""),876.0)</f>
        <v>876</v>
      </c>
      <c r="CI3" s="31">
        <f>IFERROR(__xludf.DUMMYFUNCTION("""COMPUTED_VALUE"""),1904.0)</f>
        <v>1904</v>
      </c>
      <c r="CJ3" s="31">
        <f>IFERROR(__xludf.DUMMYFUNCTION("""COMPUTED_VALUE"""),2458.0)</f>
        <v>2458</v>
      </c>
      <c r="CK3" s="31">
        <f>IFERROR(__xludf.DUMMYFUNCTION("""COMPUTED_VALUE"""),1620.0)</f>
        <v>1620</v>
      </c>
      <c r="CL3" s="31">
        <f>IFERROR(__xludf.DUMMYFUNCTION("""COMPUTED_VALUE"""),2705.0)</f>
        <v>2705</v>
      </c>
      <c r="CM3" s="30"/>
      <c r="CN3" s="29" t="s">
        <v>132</v>
      </c>
      <c r="CO3" s="31"/>
      <c r="CP3" s="31"/>
      <c r="CQ3" s="31" t="str">
        <f>IFERROR(__xludf.DUMMYFUNCTION("IMPORTRANGE(""https://docs.google.com/spreadsheets/d/1q3etUHHyVYgxfLHSQ8GX8aTDzdtz5u3XiFYwSf19D0c/edit?usp=drive_link"", ""S1R1!K53"")
"),"")</f>
        <v/>
      </c>
      <c r="CR3" s="31" t="str">
        <f>IFERROR(__xludf.DUMMYFUNCTION("IMPORTRANGE(""https://docs.google.com/spreadsheets/d/1q3etUHHyVYgxfLHSQ8GX8aTDzdtz5u3XiFYwSf19D0c/edit?usp=drive_link"", ""S1R2!K45"")
"),"")</f>
        <v/>
      </c>
      <c r="CS3" s="31" t="str">
        <f>IFERROR(__xludf.DUMMYFUNCTION("IMPORTRANGE(""https://docs.google.com/spreadsheets/d/1q3etUHHyVYgxfLHSQ8GX8aTDzdtz5u3XiFYwSf19D0c/edit?usp=drive_link"", ""S2R1!K53"")
"),"")</f>
        <v/>
      </c>
      <c r="CT3" s="32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0"/>
      <c r="DJ3" s="29" t="s">
        <v>132</v>
      </c>
      <c r="DK3" s="31"/>
      <c r="DL3" s="31"/>
      <c r="DM3" s="31" t="str">
        <f>IFERROR(__xludf.DUMMYFUNCTION("IMPORTRANGE(""https://docs.google.com/spreadsheets/d/1z2b4W01zpRRjfDT7bQc3wKurSXG0Lv3epYLQGt8HNpY/edit?usp=drive_link"", ""S1R1!K53"")
"),"")</f>
        <v/>
      </c>
      <c r="DN3" s="31" t="str">
        <f>IFERROR(__xludf.DUMMYFUNCTION("IMPORTRANGE(""https://docs.google.com/spreadsheets/d/1z2b4W01zpRRjfDT7bQc3wKurSXG0Lv3epYLQGt8HNpY/edit?usp=drive_link"", ""S1R2!K45"")
"),"")</f>
        <v/>
      </c>
      <c r="DO3" s="31" t="str">
        <f>IFERROR(__xludf.DUMMYFUNCTION("IMPORTRANGE(""https://docs.google.com/spreadsheets/d/1z2b4W01zpRRjfDT7bQc3wKurSXG0Lv3epYLQGt8HNpY/edit?usp=drive_link"", ""S2R1!K53"")
"),"")</f>
        <v/>
      </c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</row>
    <row r="4">
      <c r="A4" s="33">
        <v>3.0</v>
      </c>
      <c r="B4" s="26" t="s">
        <v>133</v>
      </c>
      <c r="C4" s="27"/>
      <c r="D4" s="28" t="s">
        <v>134</v>
      </c>
      <c r="E4" s="27">
        <f>IFERROR(__xludf.DUMMYFUNCTION("""COMPUTED_VALUE"""),2401.0)</f>
        <v>2401</v>
      </c>
      <c r="F4" s="27"/>
      <c r="G4" s="27">
        <f>IFERROR(__xludf.DUMMYFUNCTION("IMPORTRANGE(""https://docs.google.com/spreadsheets/d/1w099i9EWa9wy4OCgdZ_lMkQoiP479zXLmepbhm1sExw/edit"", ""S1R1!K55"")
"),265.5)</f>
        <v>265.5</v>
      </c>
      <c r="H4" s="27">
        <f>IFERROR(__xludf.DUMMYFUNCTION("IMPORTRANGE(""https://docs.google.com/spreadsheets/d/1w099i9EWa9wy4OCgdZ_lMkQoiP479zXLmepbhm1sExw/edit"", ""S1R2!K47"")
"),2012.0)</f>
        <v>2012</v>
      </c>
      <c r="I4" s="27">
        <f>IFERROR(__xludf.DUMMYFUNCTION("IMPORTRANGE(""https://docs.google.com/spreadsheets/d/1w099i9EWa9wy4OCgdZ_lMkQoiP479zXLmepbhm1sExw/edit"", ""S2R1!K55"")
"),3135.0)</f>
        <v>3135</v>
      </c>
      <c r="J4" s="27">
        <f>IFERROR(__xludf.DUMMYFUNCTION("""COMPUTED_VALUE"""),1254.0)</f>
        <v>1254</v>
      </c>
      <c r="K4" s="27">
        <f>IFERROR(__xludf.DUMMYFUNCTION("""COMPUTED_VALUE"""),2660.0)</f>
        <v>2660</v>
      </c>
      <c r="L4" s="27">
        <f>IFERROR(__xludf.DUMMYFUNCTION("""COMPUTED_VALUE"""),1717.0)</f>
        <v>1717</v>
      </c>
      <c r="M4" s="27">
        <f>IFERROR(__xludf.DUMMYFUNCTION("""COMPUTED_VALUE"""),2211.0)</f>
        <v>2211</v>
      </c>
      <c r="N4" s="27">
        <f>IFERROR(__xludf.DUMMYFUNCTION("""COMPUTED_VALUE"""),2080.0)</f>
        <v>2080</v>
      </c>
      <c r="O4" s="27">
        <f>IFERROR(__xludf.DUMMYFUNCTION("""COMPUTED_VALUE"""),2746.0)</f>
        <v>2746</v>
      </c>
      <c r="P4" s="27">
        <f>IFERROR(__xludf.DUMMYFUNCTION("""COMPUTED_VALUE"""),2530.0)</f>
        <v>2530</v>
      </c>
      <c r="Q4" s="27"/>
      <c r="R4" s="27">
        <f>IFERROR(__xludf.DUMMYFUNCTION("""COMPUTED_VALUE"""),1333.0)</f>
        <v>1333</v>
      </c>
      <c r="S4" s="27">
        <f>IFERROR(__xludf.DUMMYFUNCTION("""COMPUTED_VALUE"""),2386.0)</f>
        <v>2386</v>
      </c>
      <c r="T4" s="27">
        <f>IFERROR(__xludf.DUMMYFUNCTION("""COMPUTED_VALUE"""),970.0)</f>
        <v>970</v>
      </c>
      <c r="U4" s="27">
        <f>IFERROR(__xludf.DUMMYFUNCTION("""COMPUTED_VALUE"""),2183.0)</f>
        <v>2183</v>
      </c>
      <c r="V4" s="27">
        <f>IFERROR(__xludf.DUMMYFUNCTION("""COMPUTED_VALUE"""),2352.0)</f>
        <v>2352</v>
      </c>
      <c r="W4" s="27" t="str">
        <f>IFERROR(__xludf.DUMMYFUNCTION("""COMPUTED_VALUE"""),"1955 mm")</f>
        <v>1955 mm</v>
      </c>
      <c r="X4" s="27">
        <f>IFERROR(__xludf.DUMMYFUNCTION("""COMPUTED_VALUE"""),1030.0)</f>
        <v>1030</v>
      </c>
      <c r="Y4" s="27"/>
      <c r="Z4" s="29" t="s">
        <v>129</v>
      </c>
      <c r="AA4" s="27">
        <f>IFERROR(__xludf.DUMMYFUNCTION("""COMPUTED_VALUE"""),2367.0)</f>
        <v>2367</v>
      </c>
      <c r="AB4" s="27">
        <f>IFERROR(__xludf.DUMMYFUNCTION("""COMPUTED_VALUE"""),3692.0)</f>
        <v>3692</v>
      </c>
      <c r="AC4" s="27">
        <f>IFERROR(__xludf.DUMMYFUNCTION("IMPORTRANGE(""https://docs.google.com/spreadsheets/d/1Yiejlrvrgvp0qxwU2gwTP1q1M4rxbgSkx0hs4czUm3E/edit?usp=drive_link"", ""S1R1!K55"")
"),2700.0)</f>
        <v>2700</v>
      </c>
      <c r="AD4" s="27">
        <f>IFERROR(__xludf.DUMMYFUNCTION("IMPORTRANGE(""https://docs.google.com/spreadsheets/d/1Yiejlrvrgvp0qxwU2gwTP1q1M4rxbgSkx0hs4czUm3E/edit?usp=drive_link"", ""S1R2!K47"")
"),208.0)</f>
        <v>208</v>
      </c>
      <c r="AE4" s="27">
        <f>IFERROR(__xludf.DUMMYFUNCTION("IMPORTRANGE(""https://docs.google.com/spreadsheets/d/1Yiejlrvrgvp0qxwU2gwTP1q1M4rxbgSkx0hs4czUm3E/edit?usp=drive_link"", ""S2R1!K55"")
"),312.0)</f>
        <v>312</v>
      </c>
      <c r="AF4" s="27"/>
      <c r="AG4" s="27"/>
      <c r="AH4" s="27">
        <f>IFERROR(__xludf.DUMMYFUNCTION("""COMPUTED_VALUE"""),1788.0)</f>
        <v>1788</v>
      </c>
      <c r="AI4" s="27">
        <f>IFERROR(__xludf.DUMMYFUNCTION("""COMPUTED_VALUE"""),1964.0)</f>
        <v>1964</v>
      </c>
      <c r="AJ4" s="27">
        <f>IFERROR(__xludf.DUMMYFUNCTION("""COMPUTED_VALUE"""),1440.0)</f>
        <v>1440</v>
      </c>
      <c r="AK4" s="27">
        <f>IFERROR(__xludf.DUMMYFUNCTION("""COMPUTED_VALUE"""),2674.0)</f>
        <v>2674</v>
      </c>
      <c r="AL4" s="27">
        <f>IFERROR(__xludf.DUMMYFUNCTION("""COMPUTED_VALUE"""),2500.0)</f>
        <v>2500</v>
      </c>
      <c r="AM4" s="27">
        <f>IFERROR(__xludf.DUMMYFUNCTION("""COMPUTED_VALUE"""),1810.0)</f>
        <v>1810</v>
      </c>
      <c r="AN4" s="27">
        <f>IFERROR(__xludf.DUMMYFUNCTION("""COMPUTED_VALUE"""),179.0)</f>
        <v>179</v>
      </c>
      <c r="AO4" s="27">
        <f>IFERROR(__xludf.DUMMYFUNCTION("""COMPUTED_VALUE"""),2364.0)</f>
        <v>2364</v>
      </c>
      <c r="AP4" s="27">
        <f>IFERROR(__xludf.DUMMYFUNCTION("""COMPUTED_VALUE"""),1056.0)</f>
        <v>1056</v>
      </c>
      <c r="AQ4" s="27">
        <f>IFERROR(__xludf.DUMMYFUNCTION("""COMPUTED_VALUE"""),2075.0)</f>
        <v>2075</v>
      </c>
      <c r="AR4" s="27">
        <f>IFERROR(__xludf.DUMMYFUNCTION("""COMPUTED_VALUE"""),2318.0)</f>
        <v>2318</v>
      </c>
      <c r="AS4" s="27">
        <f>IFERROR(__xludf.DUMMYFUNCTION("""COMPUTED_VALUE"""),1890.0)</f>
        <v>1890</v>
      </c>
      <c r="AT4" s="27">
        <f>IFERROR(__xludf.DUMMYFUNCTION("""COMPUTED_VALUE"""),986.0)</f>
        <v>986</v>
      </c>
      <c r="AU4" s="27"/>
      <c r="AV4" s="29" t="s">
        <v>129</v>
      </c>
      <c r="AW4" s="27">
        <f>IFERROR(__xludf.DUMMYFUNCTION("""COMPUTED_VALUE"""),2367.0)</f>
        <v>2367</v>
      </c>
      <c r="AX4" s="27">
        <f>IFERROR(__xludf.DUMMYFUNCTION("""COMPUTED_VALUE"""),3692.0)</f>
        <v>3692</v>
      </c>
      <c r="AY4" s="27">
        <f>IFERROR(__xludf.DUMMYFUNCTION("IMPORTRANGE(""https://docs.google.com/spreadsheets/d/1jvZyvXRuAGDisT-HuZ15eMeqYqKksEbtVHsprlN8zD4/edit?usp=drive_link"", ""S1R1!K55"")
"),2578.0)</f>
        <v>2578</v>
      </c>
      <c r="AZ4" s="27">
        <f>IFERROR(__xludf.DUMMYFUNCTION("IMPORTRANGE(""https://docs.google.com/spreadsheets/d/1jvZyvXRuAGDisT-HuZ15eMeqYqKksEbtVHsprlN8zD4/edit?usp=drive_link"", ""S1R2!K47"")
"),1844.0)</f>
        <v>1844</v>
      </c>
      <c r="BA4" s="27">
        <f>IFERROR(__xludf.DUMMYFUNCTION("IMPORTRANGE(""https://docs.google.com/spreadsheets/d/1jvZyvXRuAGDisT-HuZ15eMeqYqKksEbtVHsprlN8zD4/edit?usp=drive_link"", ""S2R1!K55"")
"),3005.0)</f>
        <v>3005</v>
      </c>
      <c r="BB4" s="27"/>
      <c r="BC4" s="27">
        <f>IFERROR(__xludf.DUMMYFUNCTION("""COMPUTED_VALUE"""),2693.0)</f>
        <v>2693</v>
      </c>
      <c r="BD4" s="27">
        <f>IFERROR(__xludf.DUMMYFUNCTION("""COMPUTED_VALUE"""),1395.0)</f>
        <v>1395</v>
      </c>
      <c r="BE4" s="27">
        <f>IFERROR(__xludf.DUMMYFUNCTION("""COMPUTED_VALUE"""),1966.0)</f>
        <v>1966</v>
      </c>
      <c r="BF4" s="27">
        <f>IFERROR(__xludf.DUMMYFUNCTION("""COMPUTED_VALUE"""),1214.0)</f>
        <v>1214</v>
      </c>
      <c r="BG4" s="27">
        <f>IFERROR(__xludf.DUMMYFUNCTION("""COMPUTED_VALUE"""),2670.0)</f>
        <v>2670</v>
      </c>
      <c r="BH4" s="27">
        <f>IFERROR(__xludf.DUMMYFUNCTION("""COMPUTED_VALUE"""),2497.0)</f>
        <v>2497</v>
      </c>
      <c r="BI4" s="27">
        <f>IFERROR(__xludf.DUMMYFUNCTION("""COMPUTED_VALUE"""),170.0)</f>
        <v>170</v>
      </c>
      <c r="BJ4" s="27">
        <f>IFERROR(__xludf.DUMMYFUNCTION("""COMPUTED_VALUE"""),1355.0)</f>
        <v>1355</v>
      </c>
      <c r="BK4" s="27">
        <f>IFERROR(__xludf.DUMMYFUNCTION("""COMPUTED_VALUE"""),2034.0)</f>
        <v>2034</v>
      </c>
      <c r="BL4" s="27">
        <f>IFERROR(__xludf.DUMMYFUNCTION("""COMPUTED_VALUE"""),1010.0)</f>
        <v>1010</v>
      </c>
      <c r="BM4" s="27">
        <f>IFERROR(__xludf.DUMMYFUNCTION("""COMPUTED_VALUE"""),2355.0)</f>
        <v>2355</v>
      </c>
      <c r="BN4" s="27">
        <f>IFERROR(__xludf.DUMMYFUNCTION("""COMPUTED_VALUE"""),2461.0)</f>
        <v>2461</v>
      </c>
      <c r="BO4" s="27">
        <f>IFERROR(__xludf.DUMMYFUNCTION("""COMPUTED_VALUE"""),181.0)</f>
        <v>181</v>
      </c>
      <c r="BP4" s="27">
        <f>IFERROR(__xludf.DUMMYFUNCTION("""COMPUTED_VALUE"""),1107.0)</f>
        <v>1107</v>
      </c>
      <c r="BQ4" s="30"/>
      <c r="BR4" s="29" t="s">
        <v>129</v>
      </c>
      <c r="BS4" s="31">
        <f>IFERROR(__xludf.DUMMYFUNCTION("""COMPUTED_VALUE"""),2365.0)</f>
        <v>2365</v>
      </c>
      <c r="BT4" s="31">
        <f>IFERROR(__xludf.DUMMYFUNCTION("""COMPUTED_VALUE"""),3625.0)</f>
        <v>3625</v>
      </c>
      <c r="BU4" s="31">
        <f>IFERROR(__xludf.DUMMYFUNCTION("IMPORTRANGE(""https://docs.google.com/spreadsheets/d/1KYZNUaz8MOnR7m-AiPRhUNFfTpbNXW8TSN1wIZEodII/edit?usp=drive_link"", ""S1R1!K55"")
"),2560.0)</f>
        <v>2560</v>
      </c>
      <c r="BV4" s="31">
        <f>IFERROR(__xludf.DUMMYFUNCTION("IMPORTRANGE(""https://docs.google.com/spreadsheets/d/1KYZNUaz8MOnR7m-AiPRhUNFfTpbNXW8TSN1wIZEodII/edit?usp=drive_link"", ""S1R2!K47"")
"),1998.0)</f>
        <v>1998</v>
      </c>
      <c r="BW4" s="31">
        <f>IFERROR(__xludf.DUMMYFUNCTION("IMPORTRANGE(""https://docs.google.com/spreadsheets/d/1KYZNUaz8MOnR7m-AiPRhUNFfTpbNXW8TSN1wIZEodII/edit?usp=drive_link"", ""S2R1!K55"")
"),3066.0)</f>
        <v>3066</v>
      </c>
      <c r="BX4" s="31"/>
      <c r="BY4" s="31"/>
      <c r="BZ4" s="31">
        <f>IFERROR(__xludf.DUMMYFUNCTION("""COMPUTED_VALUE"""),1395.0)</f>
        <v>1395</v>
      </c>
      <c r="CA4" s="31">
        <f>IFERROR(__xludf.DUMMYFUNCTION("""COMPUTED_VALUE"""),1966.0)</f>
        <v>1966</v>
      </c>
      <c r="CB4" s="31">
        <f>IFERROR(__xludf.DUMMYFUNCTION("""COMPUTED_VALUE"""),1241.0)</f>
        <v>1241</v>
      </c>
      <c r="CC4" s="31">
        <f>IFERROR(__xludf.DUMMYFUNCTION("""COMPUTED_VALUE"""),2648.0)</f>
        <v>2648</v>
      </c>
      <c r="CD4" s="31">
        <f>IFERROR(__xludf.DUMMYFUNCTION("""COMPUTED_VALUE"""),2530.0)</f>
        <v>2530</v>
      </c>
      <c r="CE4" s="31">
        <f>IFERROR(__xludf.DUMMYFUNCTION("""COMPUTED_VALUE"""),1679.0)</f>
        <v>1679</v>
      </c>
      <c r="CF4" s="31">
        <f>IFERROR(__xludf.DUMMYFUNCTION("""COMPUTED_VALUE"""),1155.0)</f>
        <v>1155</v>
      </c>
      <c r="CG4" s="31">
        <f>IFERROR(__xludf.DUMMYFUNCTION("""COMPUTED_VALUE"""),2268.0)</f>
        <v>2268</v>
      </c>
      <c r="CH4" s="31">
        <f>IFERROR(__xludf.DUMMYFUNCTION("""COMPUTED_VALUE"""),863.0)</f>
        <v>863</v>
      </c>
      <c r="CI4" s="31">
        <f>IFERROR(__xludf.DUMMYFUNCTION("""COMPUTED_VALUE"""),2300.0)</f>
        <v>2300</v>
      </c>
      <c r="CJ4" s="31">
        <f>IFERROR(__xludf.DUMMYFUNCTION("""COMPUTED_VALUE"""),2376.0)</f>
        <v>2376</v>
      </c>
      <c r="CK4" s="31">
        <f>IFERROR(__xludf.DUMMYFUNCTION("""COMPUTED_VALUE"""),1730.0)</f>
        <v>1730</v>
      </c>
      <c r="CL4" s="31">
        <f>IFERROR(__xludf.DUMMYFUNCTION("""COMPUTED_VALUE"""),2365.0)</f>
        <v>2365</v>
      </c>
      <c r="CM4" s="30"/>
      <c r="CN4" s="29" t="s">
        <v>129</v>
      </c>
      <c r="CO4" s="31"/>
      <c r="CP4" s="30"/>
      <c r="CQ4" s="31" t="str">
        <f>IFERROR(__xludf.DUMMYFUNCTION("IMPORTRANGE(""https://docs.google.com/spreadsheets/d/1q3etUHHyVYgxfLHSQ8GX8aTDzdtz5u3XiFYwSf19D0c/edit?usp=drive_link"", ""S1R1!K55"")
"),"")</f>
        <v/>
      </c>
      <c r="CR4" s="31" t="str">
        <f>IFERROR(__xludf.DUMMYFUNCTION("IMPORTRANGE(""https://docs.google.com/spreadsheets/d/1q3etUHHyVYgxfLHSQ8GX8aTDzdtz5u3XiFYwSf19D0c/edit?usp=drive_link"", ""S1R2!K47"")
"),"")</f>
        <v/>
      </c>
      <c r="CS4" s="31" t="str">
        <f>IFERROR(__xludf.DUMMYFUNCTION("IMPORTRANGE(""https://docs.google.com/spreadsheets/d/1q3etUHHyVYgxfLHSQ8GX8aTDzdtz5u3XiFYwSf19D0c/edit?usp=drive_link"", ""S2R1!K55"")
"),"")</f>
        <v/>
      </c>
      <c r="CT4" s="31"/>
      <c r="CU4" s="31"/>
      <c r="CV4" s="31"/>
      <c r="CW4" s="31"/>
      <c r="CX4" s="31"/>
      <c r="CY4" s="31"/>
      <c r="CZ4" s="31"/>
      <c r="DA4" s="30"/>
      <c r="DB4" s="31"/>
      <c r="DC4" s="31"/>
      <c r="DD4" s="31"/>
      <c r="DE4" s="31"/>
      <c r="DF4" s="31"/>
      <c r="DG4" s="31"/>
      <c r="DH4" s="31"/>
      <c r="DI4" s="30"/>
      <c r="DJ4" s="29" t="s">
        <v>129</v>
      </c>
      <c r="DK4" s="31"/>
      <c r="DL4" s="30"/>
      <c r="DM4" s="31" t="str">
        <f>IFERROR(__xludf.DUMMYFUNCTION("IMPORTRANGE(""hhttps://docs.google.com/spreadsheets/d/1z2b4W01zpRRjfDT7bQc3wKurSXG0Lv3epYLQGt8HNpY/edit?usp=drive_link"", ""S1R1!K55"")
"),"")</f>
        <v/>
      </c>
      <c r="DN4" s="31" t="str">
        <f>IFERROR(__xludf.DUMMYFUNCTION("IMPORTRANGE(""https://docs.google.com/spreadsheets/d/1z2b4W01zpRRjfDT7bQc3wKurSXG0Lv3epYLQGt8HNpY/edit?usp=drive_link"", ""S1R2!K47"")
"),"")</f>
        <v/>
      </c>
      <c r="DO4" s="31" t="str">
        <f>IFERROR(__xludf.DUMMYFUNCTION("IMPORTRANGE(""https://docs.google.com/spreadsheets/d/1z2b4W01zpRRjfDT7bQc3wKurSXG0Lv3epYLQGt8HNpY/edit?usp=drive_link"", ""S2R1!K55"")
"),"")</f>
        <v/>
      </c>
      <c r="DP4" s="31"/>
      <c r="DQ4" s="31"/>
      <c r="DR4" s="31"/>
      <c r="DS4" s="31"/>
      <c r="DT4" s="31"/>
      <c r="DU4" s="31"/>
      <c r="DV4" s="31"/>
      <c r="DW4" s="30"/>
      <c r="DX4" s="31"/>
      <c r="DY4" s="31"/>
      <c r="DZ4" s="31"/>
      <c r="EA4" s="31"/>
      <c r="EB4" s="31"/>
      <c r="EC4" s="31"/>
      <c r="ED4" s="31"/>
    </row>
    <row r="5">
      <c r="A5" s="33">
        <v>4.0</v>
      </c>
      <c r="B5" s="26" t="s">
        <v>135</v>
      </c>
      <c r="C5" s="27"/>
      <c r="D5" s="28" t="s">
        <v>136</v>
      </c>
      <c r="E5" s="27">
        <f>IFERROR(__xludf.DUMMYFUNCTION("""COMPUTED_VALUE"""),2403.0)</f>
        <v>2403</v>
      </c>
      <c r="F5" s="27"/>
      <c r="G5" s="27">
        <f>IFERROR(__xludf.DUMMYFUNCTION("IMPORTRANGE(""https://docs.google.com/spreadsheets/d/1w099i9EWa9wy4OCgdZ_lMkQoiP479zXLmepbhm1sExw/edit"", ""S1R1!K56"")
"),265.4)</f>
        <v>265.4</v>
      </c>
      <c r="H5" s="27">
        <f>IFERROR(__xludf.DUMMYFUNCTION("IMPORTRANGE(""https://docs.google.com/spreadsheets/d/1w099i9EWa9wy4OCgdZ_lMkQoiP479zXLmepbhm1sExw/edit"", ""S1R2!K48"")
"),2012.0)</f>
        <v>2012</v>
      </c>
      <c r="I5" s="27">
        <f>IFERROR(__xludf.DUMMYFUNCTION("IMPORTRANGE(""https://docs.google.com/spreadsheets/d/1w099i9EWa9wy4OCgdZ_lMkQoiP479zXLmepbhm1sExw/edit"", ""S2R1!K56"")
"),3134.0)</f>
        <v>3134</v>
      </c>
      <c r="J5" s="27">
        <f>IFERROR(__xludf.DUMMYFUNCTION("""COMPUTED_VALUE"""),1255.0)</f>
        <v>1255</v>
      </c>
      <c r="K5" s="27">
        <f>IFERROR(__xludf.DUMMYFUNCTION("""COMPUTED_VALUE"""),2.665)</f>
        <v>2.665</v>
      </c>
      <c r="L5" s="27">
        <f>IFERROR(__xludf.DUMMYFUNCTION("""COMPUTED_VALUE"""),1712.0)</f>
        <v>1712</v>
      </c>
      <c r="M5" s="27">
        <f>IFERROR(__xludf.DUMMYFUNCTION("""COMPUTED_VALUE"""),2212.0)</f>
        <v>2212</v>
      </c>
      <c r="N5" s="27">
        <f>IFERROR(__xludf.DUMMYFUNCTION("""COMPUTED_VALUE"""),2083.0)</f>
        <v>2083</v>
      </c>
      <c r="O5" s="27">
        <f>IFERROR(__xludf.DUMMYFUNCTION("""COMPUTED_VALUE"""),2749.0)</f>
        <v>2749</v>
      </c>
      <c r="P5" s="27">
        <f>IFERROR(__xludf.DUMMYFUNCTION("""COMPUTED_VALUE"""),2530.0)</f>
        <v>2530</v>
      </c>
      <c r="Q5" s="27"/>
      <c r="R5" s="27">
        <f>IFERROR(__xludf.DUMMYFUNCTION("""COMPUTED_VALUE"""),1335.0)</f>
        <v>1335</v>
      </c>
      <c r="S5" s="27">
        <f>IFERROR(__xludf.DUMMYFUNCTION("""COMPUTED_VALUE"""),2387.0)</f>
        <v>2387</v>
      </c>
      <c r="T5" s="27">
        <f>IFERROR(__xludf.DUMMYFUNCTION("""COMPUTED_VALUE"""),972.0)</f>
        <v>972</v>
      </c>
      <c r="U5" s="27">
        <f>IFERROR(__xludf.DUMMYFUNCTION("""COMPUTED_VALUE"""),2182.0)</f>
        <v>2182</v>
      </c>
      <c r="V5" s="27">
        <f>IFERROR(__xludf.DUMMYFUNCTION("""COMPUTED_VALUE"""),2354.0)</f>
        <v>2354</v>
      </c>
      <c r="W5" s="27" t="str">
        <f>IFERROR(__xludf.DUMMYFUNCTION("""COMPUTED_VALUE"""),"1955 mm")</f>
        <v>1955 mm</v>
      </c>
      <c r="X5" s="27">
        <f>IFERROR(__xludf.DUMMYFUNCTION("""COMPUTED_VALUE"""),1030.0)</f>
        <v>1030</v>
      </c>
      <c r="Y5" s="27"/>
      <c r="Z5" s="29" t="s">
        <v>132</v>
      </c>
      <c r="AA5" s="27">
        <f>IFERROR(__xludf.DUMMYFUNCTION("""COMPUTED_VALUE"""),2368.0)</f>
        <v>2368</v>
      </c>
      <c r="AB5" s="27">
        <f>IFERROR(__xludf.DUMMYFUNCTION("""COMPUTED_VALUE"""),3693.0)</f>
        <v>3693</v>
      </c>
      <c r="AC5" s="27">
        <f>IFERROR(__xludf.DUMMYFUNCTION("IMPORTRANGE(""https://docs.google.com/spreadsheets/d/1Yiejlrvrgvp0qxwU2gwTP1q1M4rxbgSkx0hs4czUm3E/edit?usp=drive_link"", ""S1R1!K56"")
"),2700.0)</f>
        <v>2700</v>
      </c>
      <c r="AD5" s="27">
        <f>IFERROR(__xludf.DUMMYFUNCTION("IMPORTRANGE(""https://docs.google.com/spreadsheets/d/1Yiejlrvrgvp0qxwU2gwTP1q1M4rxbgSkx0hs4czUm3E/edit?usp=drive_link"", ""S1R2!K48"")
"),208.4)</f>
        <v>208.4</v>
      </c>
      <c r="AE5" s="27">
        <f>IFERROR(__xludf.DUMMYFUNCTION("IMPORTRANGE(""https://docs.google.com/spreadsheets/d/1Yiejlrvrgvp0qxwU2gwTP1q1M4rxbgSkx0hs4czUm3E/edit?usp=drive_link"", ""S2R1!K56"")
"),312.0)</f>
        <v>312</v>
      </c>
      <c r="AF5" s="27"/>
      <c r="AG5" s="27"/>
      <c r="AH5" s="27">
        <f>IFERROR(__xludf.DUMMYFUNCTION("""COMPUTED_VALUE"""),1790.0)</f>
        <v>1790</v>
      </c>
      <c r="AI5" s="27">
        <f>IFERROR(__xludf.DUMMYFUNCTION("""COMPUTED_VALUE"""),1965.0)</f>
        <v>1965</v>
      </c>
      <c r="AJ5" s="27">
        <f>IFERROR(__xludf.DUMMYFUNCTION("""COMPUTED_VALUE"""),1440.0)</f>
        <v>1440</v>
      </c>
      <c r="AK5" s="27">
        <f>IFERROR(__xludf.DUMMYFUNCTION("""COMPUTED_VALUE"""),2675.0)</f>
        <v>2675</v>
      </c>
      <c r="AL5" s="27">
        <f>IFERROR(__xludf.DUMMYFUNCTION("""COMPUTED_VALUE"""),2500.0)</f>
        <v>2500</v>
      </c>
      <c r="AM5" s="27">
        <f>IFERROR(__xludf.DUMMYFUNCTION("""COMPUTED_VALUE"""),1810.0)</f>
        <v>1810</v>
      </c>
      <c r="AN5" s="27">
        <f>IFERROR(__xludf.DUMMYFUNCTION("""COMPUTED_VALUE"""),180.0)</f>
        <v>180</v>
      </c>
      <c r="AO5" s="27">
        <f>IFERROR(__xludf.DUMMYFUNCTION("""COMPUTED_VALUE"""),2363.0)</f>
        <v>2363</v>
      </c>
      <c r="AP5" s="27">
        <f>IFERROR(__xludf.DUMMYFUNCTION("""COMPUTED_VALUE"""),1055.0)</f>
        <v>1055</v>
      </c>
      <c r="AQ5" s="27">
        <f>IFERROR(__xludf.DUMMYFUNCTION("""COMPUTED_VALUE"""),2075.0)</f>
        <v>2075</v>
      </c>
      <c r="AR5" s="27">
        <f>IFERROR(__xludf.DUMMYFUNCTION("""COMPUTED_VALUE"""),2320.0)</f>
        <v>2320</v>
      </c>
      <c r="AS5" s="27">
        <f>IFERROR(__xludf.DUMMYFUNCTION("""COMPUTED_VALUE"""),1890.0)</f>
        <v>1890</v>
      </c>
      <c r="AT5" s="27">
        <f>IFERROR(__xludf.DUMMYFUNCTION("""COMPUTED_VALUE"""),987.0)</f>
        <v>987</v>
      </c>
      <c r="AU5" s="27"/>
      <c r="AV5" s="29" t="s">
        <v>132</v>
      </c>
      <c r="AW5" s="27">
        <f>IFERROR(__xludf.DUMMYFUNCTION("""COMPUTED_VALUE"""),2368.0)</f>
        <v>2368</v>
      </c>
      <c r="AX5" s="27">
        <f>IFERROR(__xludf.DUMMYFUNCTION("""COMPUTED_VALUE"""),3693.0)</f>
        <v>3693</v>
      </c>
      <c r="AY5" s="27">
        <f>IFERROR(__xludf.DUMMYFUNCTION("IMPORTRANGE(""https://docs.google.com/spreadsheets/d/1jvZyvXRuAGDisT-HuZ15eMeqYqKksEbtVHsprlN8zD4/edit?usp=drive_link"", ""S1R1!K56"")
"),2575.0)</f>
        <v>2575</v>
      </c>
      <c r="AZ5" s="27">
        <f>IFERROR(__xludf.DUMMYFUNCTION("IMPORTRANGE(""https://docs.google.com/spreadsheets/d/1jvZyvXRuAGDisT-HuZ15eMeqYqKksEbtVHsprlN8zD4/edit?usp=drive_link"", ""S1R2!K48"")
"),1845.0)</f>
        <v>1845</v>
      </c>
      <c r="BA5" s="27">
        <f>IFERROR(__xludf.DUMMYFUNCTION("IMPORTRANGE(""https://docs.google.com/spreadsheets/d/1jvZyvXRuAGDisT-HuZ15eMeqYqKksEbtVHsprlN8zD4/edit?usp=drive_link"", ""S2R1!K56"")
"),3006.0)</f>
        <v>3006</v>
      </c>
      <c r="BB5" s="27"/>
      <c r="BC5" s="27">
        <f>IFERROR(__xludf.DUMMYFUNCTION("""COMPUTED_VALUE"""),2695.0)</f>
        <v>2695</v>
      </c>
      <c r="BD5" s="27">
        <f>IFERROR(__xludf.DUMMYFUNCTION("""COMPUTED_VALUE"""),1400.0)</f>
        <v>1400</v>
      </c>
      <c r="BE5" s="27">
        <f>IFERROR(__xludf.DUMMYFUNCTION("""COMPUTED_VALUE"""),1966.0)</f>
        <v>1966</v>
      </c>
      <c r="BF5" s="27">
        <f>IFERROR(__xludf.DUMMYFUNCTION("""COMPUTED_VALUE"""),1217.0)</f>
        <v>1217</v>
      </c>
      <c r="BG5" s="27">
        <f>IFERROR(__xludf.DUMMYFUNCTION("""COMPUTED_VALUE"""),2669.0)</f>
        <v>2669</v>
      </c>
      <c r="BH5" s="27">
        <f>IFERROR(__xludf.DUMMYFUNCTION("""COMPUTED_VALUE"""),2496.0)</f>
        <v>2496</v>
      </c>
      <c r="BI5" s="27">
        <f>IFERROR(__xludf.DUMMYFUNCTION("""COMPUTED_VALUE"""),170.0)</f>
        <v>170</v>
      </c>
      <c r="BJ5" s="27">
        <f>IFERROR(__xludf.DUMMYFUNCTION("""COMPUTED_VALUE"""),1355.0)</f>
        <v>1355</v>
      </c>
      <c r="BK5" s="27">
        <f>IFERROR(__xludf.DUMMYFUNCTION("""COMPUTED_VALUE"""),2305.0)</f>
        <v>2305</v>
      </c>
      <c r="BL5" s="27">
        <f>IFERROR(__xludf.DUMMYFUNCTION("""COMPUTED_VALUE"""),1011.0)</f>
        <v>1011</v>
      </c>
      <c r="BM5" s="27">
        <f>IFERROR(__xludf.DUMMYFUNCTION("""COMPUTED_VALUE"""),2355.0)</f>
        <v>2355</v>
      </c>
      <c r="BN5" s="27">
        <f>IFERROR(__xludf.DUMMYFUNCTION("""COMPUTED_VALUE"""),2459.0)</f>
        <v>2459</v>
      </c>
      <c r="BO5" s="27">
        <f>IFERROR(__xludf.DUMMYFUNCTION("""COMPUTED_VALUE"""),181.0)</f>
        <v>181</v>
      </c>
      <c r="BP5" s="27">
        <f>IFERROR(__xludf.DUMMYFUNCTION("""COMPUTED_VALUE"""),1108.0)</f>
        <v>1108</v>
      </c>
      <c r="BQ5" s="30"/>
      <c r="BR5" s="29" t="s">
        <v>132</v>
      </c>
      <c r="BS5" s="31">
        <f>IFERROR(__xludf.DUMMYFUNCTION("""COMPUTED_VALUE"""),2365.0)</f>
        <v>2365</v>
      </c>
      <c r="BT5" s="31">
        <f>IFERROR(__xludf.DUMMYFUNCTION("""COMPUTED_VALUE"""),3624.0)</f>
        <v>3624</v>
      </c>
      <c r="BU5" s="31">
        <f>IFERROR(__xludf.DUMMYFUNCTION("IMPORTRANGE(""https://docs.google.com/spreadsheets/d/1KYZNUaz8MOnR7m-AiPRhUNFfTpbNXW8TSN1wIZEodII/edit?usp=drive_link"", ""S1R1!K56"")
"),2560.0)</f>
        <v>2560</v>
      </c>
      <c r="BV5" s="31">
        <f>IFERROR(__xludf.DUMMYFUNCTION("IMPORTRANGE(""https://docs.google.com/spreadsheets/d/1KYZNUaz8MOnR7m-AiPRhUNFfTpbNXW8TSN1wIZEodII/edit?usp=drive_link"", ""S1R2!K48"")
"),1998.0)</f>
        <v>1998</v>
      </c>
      <c r="BW5" s="31">
        <f>IFERROR(__xludf.DUMMYFUNCTION("IMPORTRANGE(""https://docs.google.com/spreadsheets/d/1KYZNUaz8MOnR7m-AiPRhUNFfTpbNXW8TSN1wIZEodII/edit?usp=drive_link"", ""S2R1!K56"")
"),3067.0)</f>
        <v>3067</v>
      </c>
      <c r="BX5" s="31"/>
      <c r="BY5" s="31"/>
      <c r="BZ5" s="31">
        <f>IFERROR(__xludf.DUMMYFUNCTION("""COMPUTED_VALUE"""),1400.0)</f>
        <v>1400</v>
      </c>
      <c r="CA5" s="31">
        <f>IFERROR(__xludf.DUMMYFUNCTION("""COMPUTED_VALUE"""),1966.0)</f>
        <v>1966</v>
      </c>
      <c r="CB5" s="31">
        <f>IFERROR(__xludf.DUMMYFUNCTION("""COMPUTED_VALUE"""),1243.0)</f>
        <v>1243</v>
      </c>
      <c r="CC5" s="31">
        <f>IFERROR(__xludf.DUMMYFUNCTION("""COMPUTED_VALUE"""),2648.0)</f>
        <v>2648</v>
      </c>
      <c r="CD5" s="31">
        <f>IFERROR(__xludf.DUMMYFUNCTION("""COMPUTED_VALUE"""),2530.0)</f>
        <v>2530</v>
      </c>
      <c r="CE5" s="31">
        <f>IFERROR(__xludf.DUMMYFUNCTION("""COMPUTED_VALUE"""),1679.0)</f>
        <v>1679</v>
      </c>
      <c r="CF5" s="31">
        <f>IFERROR(__xludf.DUMMYFUNCTION("""COMPUTED_VALUE"""),1154.0)</f>
        <v>1154</v>
      </c>
      <c r="CG5" s="31">
        <f>IFERROR(__xludf.DUMMYFUNCTION("""COMPUTED_VALUE"""),2267.0)</f>
        <v>2267</v>
      </c>
      <c r="CH5" s="31">
        <f>IFERROR(__xludf.DUMMYFUNCTION("""COMPUTED_VALUE"""),863.0)</f>
        <v>863</v>
      </c>
      <c r="CI5" s="31">
        <f>IFERROR(__xludf.DUMMYFUNCTION("""COMPUTED_VALUE"""),2302.0)</f>
        <v>2302</v>
      </c>
      <c r="CJ5" s="31">
        <f>IFERROR(__xludf.DUMMYFUNCTION("""COMPUTED_VALUE"""),2375.0)</f>
        <v>2375</v>
      </c>
      <c r="CK5" s="31">
        <f>IFERROR(__xludf.DUMMYFUNCTION("""COMPUTED_VALUE"""),1730.0)</f>
        <v>1730</v>
      </c>
      <c r="CL5" s="31">
        <f>IFERROR(__xludf.DUMMYFUNCTION("""COMPUTED_VALUE"""),2366.0)</f>
        <v>2366</v>
      </c>
      <c r="CM5" s="30"/>
      <c r="CN5" s="29" t="s">
        <v>132</v>
      </c>
      <c r="CO5" s="31"/>
      <c r="CP5" s="30"/>
      <c r="CQ5" s="31" t="str">
        <f>IFERROR(__xludf.DUMMYFUNCTION("IMPORTRANGE(""https://docs.google.com/spreadsheets/d/1q3etUHHyVYgxfLHSQ8GX8aTDzdtz5u3XiFYwSf19D0c/edit?usp=drive_link"", ""S1R1!K56"")
"),"")</f>
        <v/>
      </c>
      <c r="CR5" s="31" t="str">
        <f>IFERROR(__xludf.DUMMYFUNCTION("IMPORTRANGE(""https://docs.google.com/spreadsheets/d/1q3etUHHyVYgxfLHSQ8GX8aTDzdtz5u3XiFYwSf19D0c/edit?usp=drive_link"", ""S1R2!K48"")
"),"")</f>
        <v/>
      </c>
      <c r="CS5" s="31" t="str">
        <f>IFERROR(__xludf.DUMMYFUNCTION("IMPORTRANGE(""https://docs.google.com/spreadsheets/d/1q3etUHHyVYgxfLHSQ8GX8aTDzdtz5u3XiFYwSf19D0c/edit?usp=drive_link"", ""S2R1!K56"")
"),"")</f>
        <v/>
      </c>
      <c r="CT5" s="31"/>
      <c r="CU5" s="31"/>
      <c r="CV5" s="31"/>
      <c r="CW5" s="31"/>
      <c r="CX5" s="31"/>
      <c r="CY5" s="31"/>
      <c r="CZ5" s="31"/>
      <c r="DA5" s="30"/>
      <c r="DB5" s="31"/>
      <c r="DC5" s="31"/>
      <c r="DD5" s="31"/>
      <c r="DE5" s="31"/>
      <c r="DF5" s="31"/>
      <c r="DG5" s="31"/>
      <c r="DH5" s="31"/>
      <c r="DI5" s="30"/>
      <c r="DJ5" s="29" t="s">
        <v>132</v>
      </c>
      <c r="DK5" s="31"/>
      <c r="DL5" s="30"/>
      <c r="DM5" s="31" t="str">
        <f>IFERROR(__xludf.DUMMYFUNCTION("IMPORTRANGE(""https://docs.google.com/spreadsheets/d/1z2b4W01zpRRjfDT7bQc3wKurSXG0Lv3epYLQGt8HNpY/edit?usp=drive_link"", ""S1R1!K56"")
"),"")</f>
        <v/>
      </c>
      <c r="DN5" s="31" t="str">
        <f>IFERROR(__xludf.DUMMYFUNCTION("IMPORTRANGE(""https://docs.google.com/spreadsheets/d/1z2b4W01zpRRjfDT7bQc3wKurSXG0Lv3epYLQGt8HNpY/edit?usp=drive_link"", ""S1R2!K48"")
"),"")</f>
        <v/>
      </c>
      <c r="DO5" s="31" t="str">
        <f>IFERROR(__xludf.DUMMYFUNCTION("IMPORTRANGE(""https://docs.google.com/spreadsheets/d/1z2b4W01zpRRjfDT7bQc3wKurSXG0Lv3epYLQGt8HNpY/edit?usp=drive_link"", ""S2R1!K56"")
"),"")</f>
        <v/>
      </c>
      <c r="DP5" s="31"/>
      <c r="DQ5" s="31"/>
      <c r="DR5" s="31"/>
      <c r="DS5" s="31"/>
      <c r="DT5" s="31"/>
      <c r="DU5" s="31"/>
      <c r="DV5" s="31"/>
      <c r="DW5" s="30"/>
      <c r="DX5" s="31"/>
      <c r="DY5" s="31"/>
      <c r="DZ5" s="31"/>
      <c r="EA5" s="31"/>
      <c r="EB5" s="31"/>
      <c r="EC5" s="31"/>
      <c r="ED5" s="31"/>
    </row>
    <row r="6">
      <c r="A6" s="33">
        <v>5.0</v>
      </c>
      <c r="B6" s="26" t="s">
        <v>137</v>
      </c>
      <c r="C6" s="27"/>
      <c r="D6" s="28" t="s">
        <v>138</v>
      </c>
      <c r="E6" s="27">
        <f>IFERROR(__xludf.DUMMYFUNCTION("""COMPUTED_VALUE"""),142.8)</f>
        <v>142.8</v>
      </c>
      <c r="F6" s="27">
        <f>IFERROR(__xludf.DUMMYFUNCTION("""COMPUTED_VALUE"""),164.0)</f>
        <v>164</v>
      </c>
      <c r="G6" s="27">
        <f>IFERROR(__xludf.DUMMYFUNCTION("IMPORTRANGE(""https://docs.google.com/spreadsheets/d/1w099i9EWa9wy4OCgdZ_lMkQoiP479zXLmepbhm1sExw/edit"", ""S1R1!K52"")
"),208.5)</f>
        <v>208.5</v>
      </c>
      <c r="H6" s="27">
        <f>IFERROR(__xludf.DUMMYFUNCTION("IMPORTRANGE(""https://docs.google.com/spreadsheets/d/1w099i9EWa9wy4OCgdZ_lMkQoiP479zXLmepbhm1sExw/edit"", ""S1R2!K50"")
"),157.0)</f>
        <v>157</v>
      </c>
      <c r="I6" s="27">
        <f>IFERROR(__xludf.DUMMYFUNCTION("IMPORTRANGE(""https://docs.google.com/spreadsheets/d/1w099i9EWa9wy4OCgdZ_lMkQoiP479zXLmepbhm1sExw/edit"", ""S2R1!K52"")
"),2905.0)</f>
        <v>2905</v>
      </c>
      <c r="J6" s="27">
        <f>IFERROR(__xludf.DUMMYFUNCTION("""COMPUTED_VALUE"""),155.0)</f>
        <v>155</v>
      </c>
      <c r="K6" s="27">
        <f>IFERROR(__xludf.DUMMYFUNCTION("""COMPUTED_VALUE"""),191.0)</f>
        <v>191</v>
      </c>
      <c r="L6" s="27">
        <f>IFERROR(__xludf.DUMMYFUNCTION("""COMPUTED_VALUE"""),103.0)</f>
        <v>103</v>
      </c>
      <c r="M6" s="27">
        <f>IFERROR(__xludf.DUMMYFUNCTION("""COMPUTED_VALUE"""),113.0)</f>
        <v>113</v>
      </c>
      <c r="N6" s="27">
        <f>IFERROR(__xludf.DUMMYFUNCTION("""COMPUTED_VALUE"""),110.0)</f>
        <v>110</v>
      </c>
      <c r="O6" s="27">
        <f>IFERROR(__xludf.DUMMYFUNCTION("""COMPUTED_VALUE"""),175.0)</f>
        <v>175</v>
      </c>
      <c r="P6" s="27">
        <f>IFERROR(__xludf.DUMMYFUNCTION("""COMPUTED_VALUE"""),145.0)</f>
        <v>145</v>
      </c>
      <c r="Q6" s="27">
        <f>IFERROR(__xludf.DUMMYFUNCTION("""COMPUTED_VALUE"""),109.0)</f>
        <v>109</v>
      </c>
      <c r="R6" s="27">
        <f>IFERROR(__xludf.DUMMYFUNCTION("""COMPUTED_VALUE"""),155.0)</f>
        <v>155</v>
      </c>
      <c r="S6" s="27">
        <f>IFERROR(__xludf.DUMMYFUNCTION("""COMPUTED_VALUE"""),139.0)</f>
        <v>139</v>
      </c>
      <c r="T6" s="27">
        <f>IFERROR(__xludf.DUMMYFUNCTION("""COMPUTED_VALUE"""),137.0)</f>
        <v>137</v>
      </c>
      <c r="U6" s="27">
        <f>IFERROR(__xludf.DUMMYFUNCTION("""COMPUTED_VALUE"""),106.0)</f>
        <v>106</v>
      </c>
      <c r="V6" s="27">
        <f>IFERROR(__xludf.DUMMYFUNCTION("""COMPUTED_VALUE"""),138.0)</f>
        <v>138</v>
      </c>
      <c r="W6" s="27">
        <f>IFERROR(__xludf.DUMMYFUNCTION("""COMPUTED_VALUE"""),146.0)</f>
        <v>146</v>
      </c>
      <c r="X6" s="27">
        <f>IFERROR(__xludf.DUMMYFUNCTION("""COMPUTED_VALUE"""),119.0)</f>
        <v>119</v>
      </c>
      <c r="Y6" s="27"/>
      <c r="Z6" s="29" t="s">
        <v>139</v>
      </c>
      <c r="AA6" s="27">
        <f>IFERROR(__xludf.DUMMYFUNCTION("""COMPUTED_VALUE"""),141.6)</f>
        <v>141.6</v>
      </c>
      <c r="AB6" s="27">
        <f>IFERROR(__xludf.DUMMYFUNCTION("""COMPUTED_VALUE"""),164.0)</f>
        <v>164</v>
      </c>
      <c r="AC6" s="27">
        <f>IFERROR(__xludf.DUMMYFUNCTION("IMPORTRANGE(""https://docs.google.com/spreadsheets/d/1Yiejlrvrgvp0qxwU2gwTP1q1M4rxbgSkx0hs4czUm3E/edit?usp=drive_link"", ""S1R1!K52"")
"),2078.0)</f>
        <v>2078</v>
      </c>
      <c r="AD6" s="27">
        <f>IFERROR(__xludf.DUMMYFUNCTION("IMPORTRANGE(""https://docs.google.com/spreadsheets/d/1Yiejlrvrgvp0qxwU2gwTP1q1M4rxbgSkx0hs4czUm3E/edit?usp=drive_link"", ""S1R2!K50"")
"),160.0)</f>
        <v>160</v>
      </c>
      <c r="AE6" s="27">
        <f>IFERROR(__xludf.DUMMYFUNCTION("IMPORTRANGE(""https://docs.google.com/spreadsheets/d/1Yiejlrvrgvp0qxwU2gwTP1q1M4rxbgSkx0hs4czUm3E/edit?usp=drive_link"", ""S2R1!K52"")
"),2908.0)</f>
        <v>2908</v>
      </c>
      <c r="AF6" s="27">
        <f>IFERROR(__xludf.DUMMYFUNCTION("""COMPUTED_VALUE"""),144.0)</f>
        <v>144</v>
      </c>
      <c r="AG6" s="27">
        <f>IFERROR(__xludf.DUMMYFUNCTION("""COMPUTED_VALUE"""),176.0)</f>
        <v>176</v>
      </c>
      <c r="AH6" s="27">
        <f>IFERROR(__xludf.DUMMYFUNCTION("""COMPUTED_VALUE"""),103.0)</f>
        <v>103</v>
      </c>
      <c r="AI6" s="27">
        <f>IFERROR(__xludf.DUMMYFUNCTION("""COMPUTED_VALUE"""),114.0)</f>
        <v>114</v>
      </c>
      <c r="AJ6" s="27">
        <f>IFERROR(__xludf.DUMMYFUNCTION("""COMPUTED_VALUE"""),97.0)</f>
        <v>97</v>
      </c>
      <c r="AK6" s="27">
        <f>IFERROR(__xludf.DUMMYFUNCTION("""COMPUTED_VALUE"""),169.0)</f>
        <v>169</v>
      </c>
      <c r="AL6" s="27">
        <f>IFERROR(__xludf.DUMMYFUNCTION("""COMPUTED_VALUE"""),157.0)</f>
        <v>157</v>
      </c>
      <c r="AM6" s="27">
        <f>IFERROR(__xludf.DUMMYFUNCTION("""COMPUTED_VALUE"""),107.0)</f>
        <v>107</v>
      </c>
      <c r="AN6" s="27">
        <f>IFERROR(__xludf.DUMMYFUNCTION("""COMPUTED_VALUE"""),155.0)</f>
        <v>155</v>
      </c>
      <c r="AO6" s="27">
        <f>IFERROR(__xludf.DUMMYFUNCTION("""COMPUTED_VALUE"""),140.0)</f>
        <v>140</v>
      </c>
      <c r="AP6" s="27">
        <f>IFERROR(__xludf.DUMMYFUNCTION("""COMPUTED_VALUE"""),137.0)</f>
        <v>137</v>
      </c>
      <c r="AQ6" s="27">
        <f>IFERROR(__xludf.DUMMYFUNCTION("""COMPUTED_VALUE"""),104.0)</f>
        <v>104</v>
      </c>
      <c r="AR6" s="27">
        <f>IFERROR(__xludf.DUMMYFUNCTION("""COMPUTED_VALUE"""),140.0)</f>
        <v>140</v>
      </c>
      <c r="AS6" s="27">
        <f>IFERROR(__xludf.DUMMYFUNCTION("""COMPUTED_VALUE"""),141.0)</f>
        <v>141</v>
      </c>
      <c r="AT6" s="27">
        <f>IFERROR(__xludf.DUMMYFUNCTION("""COMPUTED_VALUE"""),118.0)</f>
        <v>118</v>
      </c>
      <c r="AU6" s="27"/>
      <c r="AV6" s="29" t="s">
        <v>139</v>
      </c>
      <c r="AW6" s="27">
        <f>IFERROR(__xludf.DUMMYFUNCTION("""COMPUTED_VALUE"""),141.6)</f>
        <v>141.6</v>
      </c>
      <c r="AX6" s="27">
        <f>IFERROR(__xludf.DUMMYFUNCTION("""COMPUTED_VALUE"""),164.0)</f>
        <v>164</v>
      </c>
      <c r="AY6" s="27">
        <f>IFERROR(__xludf.DUMMYFUNCTION("IMPORTRANGE(""https://docs.google.com/spreadsheets/d/1jvZyvXRuAGDisT-HuZ15eMeqYqKksEbtVHsprlN8zD4/edit?usp=drive_link"", ""S1R1!K52"")
"),2030.0)</f>
        <v>2030</v>
      </c>
      <c r="AZ6" s="27">
        <f>IFERROR(__xludf.DUMMYFUNCTION("IMPORTRANGE(""https://docs.google.com/spreadsheets/d/1jvZyvXRuAGDisT-HuZ15eMeqYqKksEbtVHsprlN8zD4/edit?usp=drive_link"", ""S1R2!K50"")
"),157.0)</f>
        <v>157</v>
      </c>
      <c r="BA6" s="27">
        <f>IFERROR(__xludf.DUMMYFUNCTION("IMPORTRANGE(""https://docs.google.com/spreadsheets/d/1jvZyvXRuAGDisT-HuZ15eMeqYqKksEbtVHsprlN8zD4/edit?usp=drive_link"", ""S2R1!K52"")
"),2881.0)</f>
        <v>2881</v>
      </c>
      <c r="BB6" s="27"/>
      <c r="BC6" s="27"/>
      <c r="BD6" s="27">
        <f>IFERROR(__xludf.DUMMYFUNCTION("""COMPUTED_VALUE"""),103.0)</f>
        <v>103</v>
      </c>
      <c r="BE6" s="27">
        <f>IFERROR(__xludf.DUMMYFUNCTION("""COMPUTED_VALUE"""),117.0)</f>
        <v>117</v>
      </c>
      <c r="BF6" s="27">
        <f>IFERROR(__xludf.DUMMYFUNCTION("""COMPUTED_VALUE"""),97.0)</f>
        <v>97</v>
      </c>
      <c r="BG6" s="27">
        <f>IFERROR(__xludf.DUMMYFUNCTION("""COMPUTED_VALUE"""),158.0)</f>
        <v>158</v>
      </c>
      <c r="BH6" s="27">
        <f>IFERROR(__xludf.DUMMYFUNCTION("""COMPUTED_VALUE"""),147.0)</f>
        <v>147</v>
      </c>
      <c r="BI6" s="27">
        <f>IFERROR(__xludf.DUMMYFUNCTION("""COMPUTED_VALUE"""),106.0)</f>
        <v>106</v>
      </c>
      <c r="BJ6" s="27">
        <f>IFERROR(__xludf.DUMMYFUNCTION("""COMPUTED_VALUE"""),156.0)</f>
        <v>156</v>
      </c>
      <c r="BK6" s="27">
        <f>IFERROR(__xludf.DUMMYFUNCTION("""COMPUTED_VALUE"""),140.0)</f>
        <v>140</v>
      </c>
      <c r="BL6" s="27">
        <f>IFERROR(__xludf.DUMMYFUNCTION("""COMPUTED_VALUE"""),135.0)</f>
        <v>135</v>
      </c>
      <c r="BM6" s="27">
        <f>IFERROR(__xludf.DUMMYFUNCTION("""COMPUTED_VALUE"""),205.0)</f>
        <v>205</v>
      </c>
      <c r="BN6" s="27">
        <f>IFERROR(__xludf.DUMMYFUNCTION("""COMPUTED_VALUE"""),140.0)</f>
        <v>140</v>
      </c>
      <c r="BO6" s="27"/>
      <c r="BP6" s="27" t="str">
        <f>IFERROR(__xludf.DUMMYFUNCTION("""COMPUTED_VALUE"""),"136 bar")</f>
        <v>136 bar</v>
      </c>
      <c r="BQ6" s="30"/>
      <c r="BR6" s="29" t="s">
        <v>139</v>
      </c>
      <c r="BS6" s="31">
        <f>IFERROR(__xludf.DUMMYFUNCTION("""COMPUTED_VALUE"""),142.8)</f>
        <v>142.8</v>
      </c>
      <c r="BT6" s="31">
        <f>IFERROR(__xludf.DUMMYFUNCTION("""COMPUTED_VALUE"""),164.0)</f>
        <v>164</v>
      </c>
      <c r="BU6" s="31">
        <f>IFERROR(__xludf.DUMMYFUNCTION("IMPORTRANGE(""https://docs.google.com/spreadsheets/d/1KYZNUaz8MOnR7m-AiPRhUNFfTpbNXW8TSN1wIZEodII/edit?usp=drive_link"", ""S1R1!K52"")
"),1995.0)</f>
        <v>1995</v>
      </c>
      <c r="BV6" s="31">
        <f>IFERROR(__xludf.DUMMYFUNCTION("IMPORTRANGE(""https://docs.google.com/spreadsheets/d/1KYZNUaz8MOnR7m-AiPRhUNFfTpbNXW8TSN1wIZEodII/edit?usp=drive_link"", ""S1R2!K50"")
"),157.0)</f>
        <v>157</v>
      </c>
      <c r="BW6" s="31">
        <f>IFERROR(__xludf.DUMMYFUNCTION("IMPORTRANGE(""https://docs.google.com/spreadsheets/d/1KYZNUaz8MOnR7m-AiPRhUNFfTpbNXW8TSN1wIZEodII/edit?usp=drive_link"", ""S2R1!K52"")
"),2835.0)</f>
        <v>2835</v>
      </c>
      <c r="BX6" s="31">
        <f>IFERROR(__xludf.DUMMYFUNCTION("""COMPUTED_VALUE"""),144.0)</f>
        <v>144</v>
      </c>
      <c r="BY6" s="31">
        <f>IFERROR(__xludf.DUMMYFUNCTION("""COMPUTED_VALUE"""),172.0)</f>
        <v>172</v>
      </c>
      <c r="BZ6" s="31">
        <f>IFERROR(__xludf.DUMMYFUNCTION("""COMPUTED_VALUE"""),103.0)</f>
        <v>103</v>
      </c>
      <c r="CA6" s="31">
        <f>IFERROR(__xludf.DUMMYFUNCTION("""COMPUTED_VALUE"""),117.0)</f>
        <v>117</v>
      </c>
      <c r="CB6" s="31">
        <f>IFERROR(__xludf.DUMMYFUNCTION("""COMPUTED_VALUE"""),96.0)</f>
        <v>96</v>
      </c>
      <c r="CC6" s="31">
        <f>IFERROR(__xludf.DUMMYFUNCTION("""COMPUTED_VALUE"""),158.0)</f>
        <v>158</v>
      </c>
      <c r="CD6" s="31">
        <f>IFERROR(__xludf.DUMMYFUNCTION("""COMPUTED_VALUE"""),145.0)</f>
        <v>145</v>
      </c>
      <c r="CE6" s="31">
        <f>IFERROR(__xludf.DUMMYFUNCTION("""COMPUTED_VALUE"""),121.0)</f>
        <v>121</v>
      </c>
      <c r="CF6" s="31">
        <f>IFERROR(__xludf.DUMMYFUNCTION("""COMPUTED_VALUE"""),165.0)</f>
        <v>165</v>
      </c>
      <c r="CG6" s="31">
        <f>IFERROR(__xludf.DUMMYFUNCTION("""COMPUTED_VALUE"""),139.0)</f>
        <v>139</v>
      </c>
      <c r="CH6" s="31">
        <f>IFERROR(__xludf.DUMMYFUNCTION("""COMPUTED_VALUE"""),135.0)</f>
        <v>135</v>
      </c>
      <c r="CI6" s="31">
        <f>IFERROR(__xludf.DUMMYFUNCTION("""COMPUTED_VALUE"""),106.0)</f>
        <v>106</v>
      </c>
      <c r="CJ6" s="31">
        <f>IFERROR(__xludf.DUMMYFUNCTION("""COMPUTED_VALUE"""),140.0)</f>
        <v>140</v>
      </c>
      <c r="CK6" s="31">
        <f>IFERROR(__xludf.DUMMYFUNCTION("""COMPUTED_VALUE"""),145.0)</f>
        <v>145</v>
      </c>
      <c r="CL6" s="31">
        <f>IFERROR(__xludf.DUMMYFUNCTION("""COMPUTED_VALUE"""),119.0)</f>
        <v>119</v>
      </c>
      <c r="CM6" s="30"/>
      <c r="CN6" s="29" t="s">
        <v>139</v>
      </c>
      <c r="CO6" s="31"/>
      <c r="CP6" s="31"/>
      <c r="CQ6" s="31" t="str">
        <f>IFERROR(__xludf.DUMMYFUNCTION("IMPORTRANGE(""https://docs.google.com/spreadsheets/d/1q3etUHHyVYgxfLHSQ8GX8aTDzdtz5u3XiFYwSf19D0c/edit?usp=drive_link"", ""S1R1!K52"")
"),"")</f>
        <v/>
      </c>
      <c r="CR6" s="31" t="str">
        <f>IFERROR(__xludf.DUMMYFUNCTION("IMPORTRANGE(""https://docs.google.com/spreadsheets/d/1q3etUHHyVYgxfLHSQ8GX8aTDzdtz5u3XiFYwSf19D0c/edit?usp=drive_link"", ""S1R2!K50"")
"),"")</f>
        <v/>
      </c>
      <c r="CS6" s="31" t="str">
        <f>IFERROR(__xludf.DUMMYFUNCTION("IMPORTRANGE(""https://docs.google.com/spreadsheets/d/1q3etUHHyVYgxfLHSQ8GX8aTDzdtz5u3XiFYwSf19D0c/edit?usp=drive_link"", ""S2R1!K52"")
"),"")</f>
        <v/>
      </c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0"/>
      <c r="DJ6" s="29" t="s">
        <v>139</v>
      </c>
      <c r="DK6" s="31"/>
      <c r="DL6" s="31"/>
      <c r="DM6" s="31" t="str">
        <f>IFERROR(__xludf.DUMMYFUNCTION("IMPORTRANGE(""https://docs.google.com/spreadsheets/d/1z2b4W01zpRRjfDT7bQc3wKurSXG0Lv3epYLQGt8HNpY/edit?usp=drive_link"", ""S1R1!K52"")
"),"")</f>
        <v/>
      </c>
      <c r="DN6" s="31" t="str">
        <f>IFERROR(__xludf.DUMMYFUNCTION("IMPORTRANGE(""https://docs.google.com/spreadsheets/d/1z2b4W01zpRRjfDT7bQc3wKurSXG0Lv3epYLQGt8HNpY/edit?usp=drive_link"", ""S1R2!K50"")
"),"")</f>
        <v/>
      </c>
      <c r="DO6" s="31" t="str">
        <f>IFERROR(__xludf.DUMMYFUNCTION("IMPORTRANGE(""https://docs.google.com/spreadsheets/d/1z2b4W01zpRRjfDT7bQc3wKurSXG0Lv3epYLQGt8HNpY/edit?usp=drive_link"", ""S2R1!K52"")
"),"")</f>
        <v/>
      </c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</row>
    <row r="7">
      <c r="A7" s="33">
        <v>6.0</v>
      </c>
      <c r="B7" s="34" t="s">
        <v>140</v>
      </c>
      <c r="C7" s="27"/>
      <c r="D7" s="28" t="s">
        <v>141</v>
      </c>
      <c r="E7" s="27">
        <f>IFERROR(__xludf.DUMMYFUNCTION("""COMPUTED_VALUE"""),143.1)</f>
        <v>143.1</v>
      </c>
      <c r="F7" s="27">
        <f>IFERROR(__xludf.DUMMYFUNCTION("""COMPUTED_VALUE"""),163.0)</f>
        <v>163</v>
      </c>
      <c r="G7" s="27">
        <f>IFERROR(__xludf.DUMMYFUNCTION("IMPORTRANGE(""https://docs.google.com/spreadsheets/d/1w099i9EWa9wy4OCgdZ_lMkQoiP479zXLmepbhm1sExw/edit"", ""S1R1!K58"")
"),164.0)</f>
        <v>164</v>
      </c>
      <c r="H7" s="27">
        <f>IFERROR(__xludf.DUMMYFUNCTION("IMPORTRANGE(""https://docs.google.com/spreadsheets/d/1w099i9EWa9wy4OCgdZ_lMkQoiP479zXLmepbhm1sExw/edit"", ""S1R2!K51"")
"),157.0)</f>
        <v>157</v>
      </c>
      <c r="I7" s="27">
        <f>IFERROR(__xludf.DUMMYFUNCTION("IMPORTRANGE(""https://docs.google.com/spreadsheets/d/1w099i9EWa9wy4OCgdZ_lMkQoiP479zXLmepbhm1sExw/edit"", ""S2R1!K58"")
"),143.0)</f>
        <v>143</v>
      </c>
      <c r="J7" s="27">
        <f>IFERROR(__xludf.DUMMYFUNCTION("""COMPUTED_VALUE"""),155.0)</f>
        <v>155</v>
      </c>
      <c r="K7" s="27">
        <f>IFERROR(__xludf.DUMMYFUNCTION("""COMPUTED_VALUE"""),191.0)</f>
        <v>191</v>
      </c>
      <c r="L7" s="27">
        <f>IFERROR(__xludf.DUMMYFUNCTION("""COMPUTED_VALUE"""),103.0)</f>
        <v>103</v>
      </c>
      <c r="M7" s="27">
        <f>IFERROR(__xludf.DUMMYFUNCTION("""COMPUTED_VALUE"""),113.0)</f>
        <v>113</v>
      </c>
      <c r="N7" s="27">
        <f>IFERROR(__xludf.DUMMYFUNCTION("""COMPUTED_VALUE"""),110.0)</f>
        <v>110</v>
      </c>
      <c r="O7" s="27">
        <f>IFERROR(__xludf.DUMMYFUNCTION("""COMPUTED_VALUE"""),176.0)</f>
        <v>176</v>
      </c>
      <c r="P7" s="27">
        <f>IFERROR(__xludf.DUMMYFUNCTION("""COMPUTED_VALUE"""),145.0)</f>
        <v>145</v>
      </c>
      <c r="Q7" s="27">
        <f>IFERROR(__xludf.DUMMYFUNCTION("""COMPUTED_VALUE"""),106.0)</f>
        <v>106</v>
      </c>
      <c r="R7" s="27">
        <f>IFERROR(__xludf.DUMMYFUNCTION("""COMPUTED_VALUE"""),155.0)</f>
        <v>155</v>
      </c>
      <c r="S7" s="27">
        <f>IFERROR(__xludf.DUMMYFUNCTION("""COMPUTED_VALUE"""),139.0)</f>
        <v>139</v>
      </c>
      <c r="T7" s="27">
        <f>IFERROR(__xludf.DUMMYFUNCTION("""COMPUTED_VALUE"""),137.0)</f>
        <v>137</v>
      </c>
      <c r="U7" s="27">
        <f>IFERROR(__xludf.DUMMYFUNCTION("""COMPUTED_VALUE"""),105.0)</f>
        <v>105</v>
      </c>
      <c r="V7" s="27">
        <f>IFERROR(__xludf.DUMMYFUNCTION("""COMPUTED_VALUE"""),138.0)</f>
        <v>138</v>
      </c>
      <c r="W7" s="27">
        <f>IFERROR(__xludf.DUMMYFUNCTION("""COMPUTED_VALUE"""),146.0)</f>
        <v>146</v>
      </c>
      <c r="X7" s="27">
        <f>IFERROR(__xludf.DUMMYFUNCTION("""COMPUTED_VALUE"""),121.0)</f>
        <v>121</v>
      </c>
      <c r="Y7" s="27"/>
      <c r="Z7" s="29" t="s">
        <v>142</v>
      </c>
      <c r="AA7" s="27">
        <f>IFERROR(__xludf.DUMMYFUNCTION("""COMPUTED_VALUE"""),141.8)</f>
        <v>141.8</v>
      </c>
      <c r="AB7" s="27">
        <f>IFERROR(__xludf.DUMMYFUNCTION("""COMPUTED_VALUE"""),163.0)</f>
        <v>163</v>
      </c>
      <c r="AC7" s="27">
        <f>IFERROR(__xludf.DUMMYFUNCTION("IMPORTRANGE(""https://docs.google.com/spreadsheets/d/1Yiejlrvrgvp0qxwU2gwTP1q1M4rxbgSkx0hs4czUm3E/edit?usp=drive_link"", ""S1R1!K58"")
"),165.0)</f>
        <v>165</v>
      </c>
      <c r="AD7" s="27">
        <f>IFERROR(__xludf.DUMMYFUNCTION("IMPORTRANGE(""https://docs.google.com/spreadsheets/d/1Yiejlrvrgvp0qxwU2gwTP1q1M4rxbgSkx0hs4czUm3E/edit?usp=drive_link"", ""S1R2!K51"")
"),160.0)</f>
        <v>160</v>
      </c>
      <c r="AE7" s="27">
        <f>IFERROR(__xludf.DUMMYFUNCTION("IMPORTRANGE(""https://docs.google.com/spreadsheets/d/1Yiejlrvrgvp0qxwU2gwTP1q1M4rxbgSkx0hs4czUm3E/edit?usp=drive_link"", ""S2R1!K58"")
"),150.0)</f>
        <v>150</v>
      </c>
      <c r="AF7" s="27">
        <f>IFERROR(__xludf.DUMMYFUNCTION("""COMPUTED_VALUE"""),144.0)</f>
        <v>144</v>
      </c>
      <c r="AG7" s="27">
        <f>IFERROR(__xludf.DUMMYFUNCTION("""COMPUTED_VALUE"""),177.0)</f>
        <v>177</v>
      </c>
      <c r="AH7" s="27">
        <f>IFERROR(__xludf.DUMMYFUNCTION("""COMPUTED_VALUE"""),102.0)</f>
        <v>102</v>
      </c>
      <c r="AI7" s="27">
        <f>IFERROR(__xludf.DUMMYFUNCTION("""COMPUTED_VALUE"""),114.0)</f>
        <v>114</v>
      </c>
      <c r="AJ7" s="27">
        <f>IFERROR(__xludf.DUMMYFUNCTION("""COMPUTED_VALUE"""),97.0)</f>
        <v>97</v>
      </c>
      <c r="AK7" s="27">
        <f>IFERROR(__xludf.DUMMYFUNCTION("""COMPUTED_VALUE"""),170.0)</f>
        <v>170</v>
      </c>
      <c r="AL7" s="27">
        <f>IFERROR(__xludf.DUMMYFUNCTION("""COMPUTED_VALUE"""),157.0)</f>
        <v>157</v>
      </c>
      <c r="AM7" s="27">
        <f>IFERROR(__xludf.DUMMYFUNCTION("""COMPUTED_VALUE"""),107.0)</f>
        <v>107</v>
      </c>
      <c r="AN7" s="27">
        <f>IFERROR(__xludf.DUMMYFUNCTION("""COMPUTED_VALUE"""),155.0)</f>
        <v>155</v>
      </c>
      <c r="AO7" s="27">
        <f>IFERROR(__xludf.DUMMYFUNCTION("""COMPUTED_VALUE"""),135.0)</f>
        <v>135</v>
      </c>
      <c r="AP7" s="27">
        <f>IFERROR(__xludf.DUMMYFUNCTION("""COMPUTED_VALUE"""),136.0)</f>
        <v>136</v>
      </c>
      <c r="AQ7" s="27">
        <f>IFERROR(__xludf.DUMMYFUNCTION("""COMPUTED_VALUE"""),104.0)</f>
        <v>104</v>
      </c>
      <c r="AR7" s="27">
        <f>IFERROR(__xludf.DUMMYFUNCTION("""COMPUTED_VALUE"""),140.0)</f>
        <v>140</v>
      </c>
      <c r="AS7" s="27">
        <f>IFERROR(__xludf.DUMMYFUNCTION("""COMPUTED_VALUE"""),141.0)</f>
        <v>141</v>
      </c>
      <c r="AT7" s="27">
        <f>IFERROR(__xludf.DUMMYFUNCTION("""COMPUTED_VALUE"""),119.0)</f>
        <v>119</v>
      </c>
      <c r="AU7" s="27"/>
      <c r="AV7" s="29" t="s">
        <v>142</v>
      </c>
      <c r="AW7" s="27">
        <f>IFERROR(__xludf.DUMMYFUNCTION("""COMPUTED_VALUE"""),141.8)</f>
        <v>141.8</v>
      </c>
      <c r="AX7" s="27">
        <f>IFERROR(__xludf.DUMMYFUNCTION("""COMPUTED_VALUE"""),163.0)</f>
        <v>163</v>
      </c>
      <c r="AY7" s="27">
        <f>IFERROR(__xludf.DUMMYFUNCTION("IMPORTRANGE(""https://docs.google.com/spreadsheets/d/1w099i9EWa9wy4OCgdZ_lMkQoiP479zXLmepbhm1sExw/edit"", ""S1R1!K58"")
"),164.0)</f>
        <v>164</v>
      </c>
      <c r="AZ7" s="27">
        <f>IFERROR(__xludf.DUMMYFUNCTION("IMPORTRANGE(""https://docs.google.com/spreadsheets/d/1jvZyvXRuAGDisT-HuZ15eMeqYqKksEbtVHsprlN8zD4/edit?usp=drive_link"", ""S1R2!K51"")
"),158.0)</f>
        <v>158</v>
      </c>
      <c r="BA7" s="27">
        <f>IFERROR(__xludf.DUMMYFUNCTION("IMPORTRANGE(""https://docs.google.com/spreadsheets/d/1jvZyvXRuAGDisT-HuZ15eMeqYqKksEbtVHsprlN8zD4/edit?usp=drive_link"", ""S2R1!K58"")
"),151.0)</f>
        <v>151</v>
      </c>
      <c r="BB7" s="27"/>
      <c r="BC7" s="27"/>
      <c r="BD7" s="27">
        <f>IFERROR(__xludf.DUMMYFUNCTION("""COMPUTED_VALUE"""),103.0)</f>
        <v>103</v>
      </c>
      <c r="BE7" s="27">
        <f>IFERROR(__xludf.DUMMYFUNCTION("""COMPUTED_VALUE"""),117.0)</f>
        <v>117</v>
      </c>
      <c r="BF7" s="27">
        <f>IFERROR(__xludf.DUMMYFUNCTION("""COMPUTED_VALUE"""),95.0)</f>
        <v>95</v>
      </c>
      <c r="BG7" s="27">
        <f>IFERROR(__xludf.DUMMYFUNCTION("""COMPUTED_VALUE"""),160.0)</f>
        <v>160</v>
      </c>
      <c r="BH7" s="27">
        <f>IFERROR(__xludf.DUMMYFUNCTION("""COMPUTED_VALUE"""),147.0)</f>
        <v>147</v>
      </c>
      <c r="BI7" s="27">
        <f>IFERROR(__xludf.DUMMYFUNCTION("""COMPUTED_VALUE"""),106.0)</f>
        <v>106</v>
      </c>
      <c r="BJ7" s="27">
        <f>IFERROR(__xludf.DUMMYFUNCTION("""COMPUTED_VALUE"""),155.0)</f>
        <v>155</v>
      </c>
      <c r="BK7" s="27">
        <f>IFERROR(__xludf.DUMMYFUNCTION("""COMPUTED_VALUE"""),139.0)</f>
        <v>139</v>
      </c>
      <c r="BL7" s="27">
        <f>IFERROR(__xludf.DUMMYFUNCTION("""COMPUTED_VALUE"""),135.0)</f>
        <v>135</v>
      </c>
      <c r="BM7" s="27">
        <f>IFERROR(__xludf.DUMMYFUNCTION("""COMPUTED_VALUE"""),204.0)</f>
        <v>204</v>
      </c>
      <c r="BN7" s="27">
        <f>IFERROR(__xludf.DUMMYFUNCTION("""COMPUTED_VALUE"""),140.0)</f>
        <v>140</v>
      </c>
      <c r="BO7" s="27"/>
      <c r="BP7" s="27" t="str">
        <f>IFERROR(__xludf.DUMMYFUNCTION("""COMPUTED_VALUE"""),"137 bar")</f>
        <v>137 bar</v>
      </c>
      <c r="BQ7" s="30"/>
      <c r="BR7" s="29" t="s">
        <v>142</v>
      </c>
      <c r="BS7" s="31">
        <f>IFERROR(__xludf.DUMMYFUNCTION("""COMPUTED_VALUE"""),143.0)</f>
        <v>143</v>
      </c>
      <c r="BT7" s="31">
        <f>IFERROR(__xludf.DUMMYFUNCTION("""COMPUTED_VALUE"""),163.0)</f>
        <v>163</v>
      </c>
      <c r="BU7" s="31">
        <f>IFERROR(__xludf.DUMMYFUNCTION("IMPORTRANGE(""https://docs.google.com/spreadsheets/d/1KYZNUaz8MOnR7m-AiPRhUNFfTpbNXW8TSN1wIZEodII/edit?usp=drive_link"", ""S1R1!K58"")
"),179.0)</f>
        <v>179</v>
      </c>
      <c r="BV7" s="31">
        <f>IFERROR(__xludf.DUMMYFUNCTION("IMPORTRANGE(""https://docs.google.com/spreadsheets/d/1KYZNUaz8MOnR7m-AiPRhUNFfTpbNXW8TSN1wIZEodII/edit?usp=drive_link"", ""S1R2!K51"")
"),157.0)</f>
        <v>157</v>
      </c>
      <c r="BW7" s="31">
        <f>IFERROR(__xludf.DUMMYFUNCTION("IMPORTRANGE(""https://docs.google.com/spreadsheets/d/1KYZNUaz8MOnR7m-AiPRhUNFfTpbNXW8TSN1wIZEodII/edit?usp=drive_link"", ""S2R1!K58"")
"),148.0)</f>
        <v>148</v>
      </c>
      <c r="BX7" s="31">
        <f>IFERROR(__xludf.DUMMYFUNCTION("""COMPUTED_VALUE"""),144.0)</f>
        <v>144</v>
      </c>
      <c r="BY7" s="31">
        <f>IFERROR(__xludf.DUMMYFUNCTION("""COMPUTED_VALUE"""),173.0)</f>
        <v>173</v>
      </c>
      <c r="BZ7" s="31">
        <f>IFERROR(__xludf.DUMMYFUNCTION("""COMPUTED_VALUE"""),103.0)</f>
        <v>103</v>
      </c>
      <c r="CA7" s="31">
        <f>IFERROR(__xludf.DUMMYFUNCTION("""COMPUTED_VALUE"""),117.0)</f>
        <v>117</v>
      </c>
      <c r="CB7" s="31">
        <f>IFERROR(__xludf.DUMMYFUNCTION("""COMPUTED_VALUE"""),95.0)</f>
        <v>95</v>
      </c>
      <c r="CC7" s="31">
        <f>IFERROR(__xludf.DUMMYFUNCTION("""COMPUTED_VALUE"""),158.0)</f>
        <v>158</v>
      </c>
      <c r="CD7" s="31">
        <f>IFERROR(__xludf.DUMMYFUNCTION("""COMPUTED_VALUE"""),145.0)</f>
        <v>145</v>
      </c>
      <c r="CE7" s="31">
        <f>IFERROR(__xludf.DUMMYFUNCTION("""COMPUTED_VALUE"""),121.0)</f>
        <v>121</v>
      </c>
      <c r="CF7" s="31">
        <f>IFERROR(__xludf.DUMMYFUNCTION("""COMPUTED_VALUE"""),164.0)</f>
        <v>164</v>
      </c>
      <c r="CG7" s="31">
        <f>IFERROR(__xludf.DUMMYFUNCTION("""COMPUTED_VALUE"""),139.0)</f>
        <v>139</v>
      </c>
      <c r="CH7" s="31">
        <f>IFERROR(__xludf.DUMMYFUNCTION("""COMPUTED_VALUE"""),135.0)</f>
        <v>135</v>
      </c>
      <c r="CI7" s="31">
        <f>IFERROR(__xludf.DUMMYFUNCTION("""COMPUTED_VALUE"""),106.0)</f>
        <v>106</v>
      </c>
      <c r="CJ7" s="31">
        <f>IFERROR(__xludf.DUMMYFUNCTION("""COMPUTED_VALUE"""),140.0)</f>
        <v>140</v>
      </c>
      <c r="CK7" s="31">
        <f>IFERROR(__xludf.DUMMYFUNCTION("""COMPUTED_VALUE"""),145.0)</f>
        <v>145</v>
      </c>
      <c r="CL7" s="31">
        <f>IFERROR(__xludf.DUMMYFUNCTION("""COMPUTED_VALUE"""),120.0)</f>
        <v>120</v>
      </c>
      <c r="CM7" s="30"/>
      <c r="CN7" s="29" t="s">
        <v>142</v>
      </c>
      <c r="CO7" s="31"/>
      <c r="CP7" s="31"/>
      <c r="CQ7" s="31" t="str">
        <f>IFERROR(__xludf.DUMMYFUNCTION("IMPORTRANGE(""https://docs.google.com/spreadsheets/d/1q3etUHHyVYgxfLHSQ8GX8aTDzdtz5u3XiFYwSf19D0c/edit?usp=drive_link"", ""S1R1!K58"")
"),"")</f>
        <v/>
      </c>
      <c r="CR7" s="31" t="str">
        <f>IFERROR(__xludf.DUMMYFUNCTION("IMPORTRANGE(""https://docs.google.com/spreadsheets/d/1q3etUHHyVYgxfLHSQ8GX8aTDzdtz5u3XiFYwSf19D0c/edit?usp=drive_link"", ""S1R2!K51"")
"),"")</f>
        <v/>
      </c>
      <c r="CS7" s="31" t="str">
        <f>IFERROR(__xludf.DUMMYFUNCTION("IMPORTRANGE(""https://docs.google.com/spreadsheets/d/1q3etUHHyVYgxfLHSQ8GX8aTDzdtz5u3XiFYwSf19D0c/edit?usp=drive_link"", ""S2R1!K58"")
"),"")</f>
        <v/>
      </c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0"/>
      <c r="DJ7" s="29" t="s">
        <v>142</v>
      </c>
      <c r="DK7" s="31"/>
      <c r="DL7" s="31"/>
      <c r="DM7" s="31" t="str">
        <f>IFERROR(__xludf.DUMMYFUNCTION("IMPORTRANGE(""https://docs.google.com/spreadsheets/d/1z2b4W01zpRRjfDT7bQc3wKurSXG0Lv3epYLQGt8HNpY/edit?usp=drive_link"", ""S1R1!K58"")
"),"")</f>
        <v/>
      </c>
      <c r="DN7" s="31" t="str">
        <f>IFERROR(__xludf.DUMMYFUNCTION("IMPORTRANGE(""https://docs.google.com/spreadsheets/d/1z2b4W01zpRRjfDT7bQc3wKurSXG0Lv3epYLQGt8HNpY/edit?usp=drive_link"", ""S1R2!K51"")
"),"")</f>
        <v/>
      </c>
      <c r="DO7" s="31" t="str">
        <f>IFERROR(__xludf.DUMMYFUNCTION("IMPORTRANGE(""https://docs.google.com/spreadsheets/d/1z2b4W01zpRRjfDT7bQc3wKurSXG0Lv3epYLQGt8HNpY/edit?usp=drive_link"", ""S2R1!K58"")
"),"")</f>
        <v/>
      </c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</row>
    <row r="8">
      <c r="A8" s="33">
        <v>7.0</v>
      </c>
      <c r="B8" s="34" t="s">
        <v>143</v>
      </c>
      <c r="C8" s="27"/>
      <c r="D8" s="28" t="s">
        <v>144</v>
      </c>
      <c r="E8" s="27">
        <f>IFERROR(__xludf.DUMMYFUNCTION("""COMPUTED_VALUE"""),142.2)</f>
        <v>142.2</v>
      </c>
      <c r="F8" s="27"/>
      <c r="G8" s="27">
        <f>IFERROR(__xludf.DUMMYFUNCTION("IMPORTRANGE(""https://docs.google.com/spreadsheets/d/1w099i9EWa9wy4OCgdZ_lMkQoiP479zXLmepbhm1sExw/edit"", ""S1R1!K59"")
"),164.0)</f>
        <v>164</v>
      </c>
      <c r="H8" s="27">
        <f>IFERROR(__xludf.DUMMYFUNCTION("IMPORTRANGE(""https://docs.google.com/spreadsheets/d/1w099i9EWa9wy4OCgdZ_lMkQoiP479zXLmepbhm1sExw/edit"", ""S1R2!K53"")
"),159.0)</f>
        <v>159</v>
      </c>
      <c r="I8" s="27">
        <f>IFERROR(__xludf.DUMMYFUNCTION("IMPORTRANGE(""https://docs.google.com/spreadsheets/d/1w099i9EWa9wy4OCgdZ_lMkQoiP479zXLmepbhm1sExw/edit"", ""S2R1!K59"")
"),143.0)</f>
        <v>143</v>
      </c>
      <c r="J8" s="27">
        <f>IFERROR(__xludf.DUMMYFUNCTION("""COMPUTED_VALUE"""),1254.0)</f>
        <v>1254</v>
      </c>
      <c r="K8" s="27">
        <f>IFERROR(__xludf.DUMMYFUNCTION("""COMPUTED_VALUE"""),180.0)</f>
        <v>180</v>
      </c>
      <c r="L8" s="27">
        <f>IFERROR(__xludf.DUMMYFUNCTION("""COMPUTED_VALUE"""),129.0)</f>
        <v>129</v>
      </c>
      <c r="M8" s="27">
        <f>IFERROR(__xludf.DUMMYFUNCTION("""COMPUTED_VALUE"""),148.0)</f>
        <v>148</v>
      </c>
      <c r="N8" s="27">
        <f>IFERROR(__xludf.DUMMYFUNCTION("""COMPUTED_VALUE"""),98.0)</f>
        <v>98</v>
      </c>
      <c r="O8" s="27">
        <f>IFERROR(__xludf.DUMMYFUNCTION("""COMPUTED_VALUE"""),163.0)</f>
        <v>163</v>
      </c>
      <c r="P8" s="27">
        <f>IFERROR(__xludf.DUMMYFUNCTION("""COMPUTED_VALUE"""),135.0)</f>
        <v>135</v>
      </c>
      <c r="Q8" s="27"/>
      <c r="R8" s="27">
        <f>IFERROR(__xludf.DUMMYFUNCTION("""COMPUTED_VALUE"""),156.0)</f>
        <v>156</v>
      </c>
      <c r="S8" s="27">
        <f>IFERROR(__xludf.DUMMYFUNCTION("""COMPUTED_VALUE"""),132.0)</f>
        <v>132</v>
      </c>
      <c r="T8" s="27">
        <f>IFERROR(__xludf.DUMMYFUNCTION("""COMPUTED_VALUE"""),139.0)</f>
        <v>139</v>
      </c>
      <c r="U8" s="27">
        <f>IFERROR(__xludf.DUMMYFUNCTION("""COMPUTED_VALUE"""),143.0)</f>
        <v>143</v>
      </c>
      <c r="V8" s="27">
        <f>IFERROR(__xludf.DUMMYFUNCTION("""COMPUTED_VALUE"""),161.0)</f>
        <v>161</v>
      </c>
      <c r="W8" s="27" t="str">
        <f>IFERROR(__xludf.DUMMYFUNCTION("""COMPUTED_VALUE"""),"145 Bar ")</f>
        <v>145 Bar </v>
      </c>
      <c r="X8" s="27">
        <f>IFERROR(__xludf.DUMMYFUNCTION("""COMPUTED_VALUE"""),136.0)</f>
        <v>136</v>
      </c>
      <c r="Y8" s="27"/>
      <c r="Z8" s="29" t="s">
        <v>139</v>
      </c>
      <c r="AA8" s="27">
        <f>IFERROR(__xludf.DUMMYFUNCTION("""COMPUTED_VALUE"""),142.6)</f>
        <v>142.6</v>
      </c>
      <c r="AB8" s="27">
        <f>IFERROR(__xludf.DUMMYFUNCTION("""COMPUTED_VALUE"""),164.0)</f>
        <v>164</v>
      </c>
      <c r="AC8" s="27">
        <f>IFERROR(__xludf.DUMMYFUNCTION("IMPORTRANGE(""https://docs.google.com/spreadsheets/d/1Yiejlrvrgvp0qxwU2gwTP1q1M4rxbgSkx0hs4czUm3E/edit?usp=drive_link"", ""S1R1!K59"")
"),164.0)</f>
        <v>164</v>
      </c>
      <c r="AD8" s="27">
        <f>IFERROR(__xludf.DUMMYFUNCTION("IMPORTRANGE(""https://docs.google.com/spreadsheets/d/1Yiejlrvrgvp0qxwU2gwTP1q1M4rxbgSkx0hs4czUm3E/edit?usp=drive_link"", ""S1R2!K53"")
"),155.0)</f>
        <v>155</v>
      </c>
      <c r="AE8" s="27">
        <f>IFERROR(__xludf.DUMMYFUNCTION("IMPORTRANGE(""https://docs.google.com/spreadsheets/d/1Yiejlrvrgvp0qxwU2gwTP1q1M4rxbgSkx0hs4czUm3E/edit?usp=drive_link"", ""S2R1!K59"")
"),150.0)</f>
        <v>150</v>
      </c>
      <c r="AF8" s="27"/>
      <c r="AG8" s="27">
        <f>IFERROR(__xludf.DUMMYFUNCTION("""COMPUTED_VALUE"""),180.0)</f>
        <v>180</v>
      </c>
      <c r="AH8" s="27">
        <f>IFERROR(__xludf.DUMMYFUNCTION("""COMPUTED_VALUE"""),118.0)</f>
        <v>118</v>
      </c>
      <c r="AI8" s="27">
        <f>IFERROR(__xludf.DUMMYFUNCTION("""COMPUTED_VALUE"""),141.0)</f>
        <v>141</v>
      </c>
      <c r="AJ8" s="27">
        <f>IFERROR(__xludf.DUMMYFUNCTION("""COMPUTED_VALUE"""),119.0)</f>
        <v>119</v>
      </c>
      <c r="AK8" s="27">
        <f>IFERROR(__xludf.DUMMYFUNCTION("""COMPUTED_VALUE"""),168.0)</f>
        <v>168</v>
      </c>
      <c r="AL8" s="27">
        <f>IFERROR(__xludf.DUMMYFUNCTION("""COMPUTED_VALUE"""),157.0)</f>
        <v>157</v>
      </c>
      <c r="AM8" s="27">
        <f>IFERROR(__xludf.DUMMYFUNCTION("""COMPUTED_VALUE"""),128.0)</f>
        <v>128</v>
      </c>
      <c r="AN8" s="27">
        <f>IFERROR(__xludf.DUMMYFUNCTION("""COMPUTED_VALUE"""),266.5)</f>
        <v>266.5</v>
      </c>
      <c r="AO8" s="27">
        <f>IFERROR(__xludf.DUMMYFUNCTION("""COMPUTED_VALUE"""),132.0)</f>
        <v>132</v>
      </c>
      <c r="AP8" s="27">
        <f>IFERROR(__xludf.DUMMYFUNCTION("""COMPUTED_VALUE"""),136.0)</f>
        <v>136</v>
      </c>
      <c r="AQ8" s="27">
        <f>IFERROR(__xludf.DUMMYFUNCTION("""COMPUTED_VALUE"""),137.0)</f>
        <v>137</v>
      </c>
      <c r="AR8" s="27">
        <f>IFERROR(__xludf.DUMMYFUNCTION("""COMPUTED_VALUE"""),166.0)</f>
        <v>166</v>
      </c>
      <c r="AS8" s="27">
        <f>IFERROR(__xludf.DUMMYFUNCTION("""COMPUTED_VALUE"""),158.0)</f>
        <v>158</v>
      </c>
      <c r="AT8" s="27">
        <f>IFERROR(__xludf.DUMMYFUNCTION("""COMPUTED_VALUE"""),139.0)</f>
        <v>139</v>
      </c>
      <c r="AU8" s="27"/>
      <c r="AV8" s="29" t="s">
        <v>139</v>
      </c>
      <c r="AW8" s="27">
        <f>IFERROR(__xludf.DUMMYFUNCTION("""COMPUTED_VALUE"""),142.6)</f>
        <v>142.6</v>
      </c>
      <c r="AX8" s="27">
        <f>IFERROR(__xludf.DUMMYFUNCTION("""COMPUTED_VALUE"""),164.0)</f>
        <v>164</v>
      </c>
      <c r="AY8" s="27">
        <f>IFERROR(__xludf.DUMMYFUNCTION("IMPORTRANGE(""https://docs.google.com/spreadsheets/d/1jvZyvXRuAGDisT-HuZ15eMeqYqKksEbtVHsprlN8zD4/edit?usp=drive_link"", ""S1R1!K59"")
"),165.0)</f>
        <v>165</v>
      </c>
      <c r="AZ8" s="27">
        <f>IFERROR(__xludf.DUMMYFUNCTION("IMPORTRANGE(""https://docs.google.com/spreadsheets/d/1jvZyvXRuAGDisT-HuZ15eMeqYqKksEbtVHsprlN8zD4/edit?usp=drive_link"", ""S1R2!K53"")
"),158.0)</f>
        <v>158</v>
      </c>
      <c r="BA8" s="27">
        <f>IFERROR(__xludf.DUMMYFUNCTION("IMPORTRANGE(""https://docs.google.com/spreadsheets/d/1jvZyvXRuAGDisT-HuZ15eMeqYqKksEbtVHsprlN8zD4/edit?usp=drive_link"", ""S2R1!K59"")
"),150.0)</f>
        <v>150</v>
      </c>
      <c r="BB8" s="27"/>
      <c r="BC8" s="27" t="str">
        <f>IFERROR(__xludf.DUMMYFUNCTION("""COMPUTED_VALUE"""),"169 BAR")</f>
        <v>169 BAR</v>
      </c>
      <c r="BD8" s="27">
        <f>IFERROR(__xludf.DUMMYFUNCTION("""COMPUTED_VALUE"""),124.0)</f>
        <v>124</v>
      </c>
      <c r="BE8" s="27">
        <f>IFERROR(__xludf.DUMMYFUNCTION("""COMPUTED_VALUE"""),142.0)</f>
        <v>142</v>
      </c>
      <c r="BF8" s="27">
        <f>IFERROR(__xludf.DUMMYFUNCTION("""COMPUTED_VALUE"""),126.0)</f>
        <v>126</v>
      </c>
      <c r="BG8" s="27">
        <f>IFERROR(__xludf.DUMMYFUNCTION("""COMPUTED_VALUE"""),168.0)</f>
        <v>168</v>
      </c>
      <c r="BH8" s="27">
        <f>IFERROR(__xludf.DUMMYFUNCTION("""COMPUTED_VALUE"""),148.0)</f>
        <v>148</v>
      </c>
      <c r="BI8" s="27">
        <f>IFERROR(__xludf.DUMMYFUNCTION("""COMPUTED_VALUE"""),130.0)</f>
        <v>130</v>
      </c>
      <c r="BJ8" s="27">
        <f>IFERROR(__xludf.DUMMYFUNCTION("""COMPUTED_VALUE"""),154.0)</f>
        <v>154</v>
      </c>
      <c r="BK8" s="27">
        <f>IFERROR(__xludf.DUMMYFUNCTION("""COMPUTED_VALUE"""),133.0)</f>
        <v>133</v>
      </c>
      <c r="BL8" s="27">
        <f>IFERROR(__xludf.DUMMYFUNCTION("""COMPUTED_VALUE"""),138.0)</f>
        <v>138</v>
      </c>
      <c r="BM8" s="27">
        <f>IFERROR(__xludf.DUMMYFUNCTION("""COMPUTED_VALUE"""),134.0)</f>
        <v>134</v>
      </c>
      <c r="BN8" s="27">
        <f>IFERROR(__xludf.DUMMYFUNCTION("""COMPUTED_VALUE"""),165.0)</f>
        <v>165</v>
      </c>
      <c r="BO8" s="27">
        <f>IFERROR(__xludf.DUMMYFUNCTION("""COMPUTED_VALUE"""),147.0)</f>
        <v>147</v>
      </c>
      <c r="BP8" s="27">
        <f>IFERROR(__xludf.DUMMYFUNCTION("""COMPUTED_VALUE"""),139.0)</f>
        <v>139</v>
      </c>
      <c r="BQ8" s="30"/>
      <c r="BR8" s="29" t="s">
        <v>139</v>
      </c>
      <c r="BS8" s="31">
        <f>IFERROR(__xludf.DUMMYFUNCTION("""COMPUTED_VALUE"""),143.1)</f>
        <v>143.1</v>
      </c>
      <c r="BT8" s="31">
        <f>IFERROR(__xludf.DUMMYFUNCTION("""COMPUTED_VALUE"""),161.0)</f>
        <v>161</v>
      </c>
      <c r="BU8" s="31">
        <f>IFERROR(__xludf.DUMMYFUNCTION("IMPORTRANGE(""https://docs.google.com/spreadsheets/d/1KYZNUaz8MOnR7m-AiPRhUNFfTpbNXW8TSN1wIZEodII/edit?usp=drive_link"", ""S1R1!K59"")
"),164.0)</f>
        <v>164</v>
      </c>
      <c r="BV8" s="31">
        <f>IFERROR(__xludf.DUMMYFUNCTION("IMPORTRANGE(""https://docs.google.com/spreadsheets/d/1KYZNUaz8MOnR7m-AiPRhUNFfTpbNXW8TSN1wIZEodII/edit?usp=drive_link"", ""S1R2!K53"")
"),155.0)</f>
        <v>155</v>
      </c>
      <c r="BW8" s="31">
        <f>IFERROR(__xludf.DUMMYFUNCTION("IMPORTRANGE(""https://docs.google.com/spreadsheets/d/1KYZNUaz8MOnR7m-AiPRhUNFfTpbNXW8TSN1wIZEodII/edit?usp=drive_link"", ""S2R1!K59"")
"),147.0)</f>
        <v>147</v>
      </c>
      <c r="BX8" s="31"/>
      <c r="BY8" s="31"/>
      <c r="BZ8" s="31">
        <f>IFERROR(__xludf.DUMMYFUNCTION("""COMPUTED_VALUE"""),124.0)</f>
        <v>124</v>
      </c>
      <c r="CA8" s="31">
        <f>IFERROR(__xludf.DUMMYFUNCTION("""COMPUTED_VALUE"""),142.0)</f>
        <v>142</v>
      </c>
      <c r="CB8" s="31">
        <f>IFERROR(__xludf.DUMMYFUNCTION("""COMPUTED_VALUE"""),110.0)</f>
        <v>110</v>
      </c>
      <c r="CC8" s="31">
        <f>IFERROR(__xludf.DUMMYFUNCTION("""COMPUTED_VALUE"""),164.0)</f>
        <v>164</v>
      </c>
      <c r="CD8" s="31">
        <f>IFERROR(__xludf.DUMMYFUNCTION("""COMPUTED_VALUE"""),135.0)</f>
        <v>135</v>
      </c>
      <c r="CE8" s="31">
        <f>IFERROR(__xludf.DUMMYFUNCTION("""COMPUTED_VALUE"""),120.0)</f>
        <v>120</v>
      </c>
      <c r="CF8" s="31">
        <f>IFERROR(__xludf.DUMMYFUNCTION("""COMPUTED_VALUE"""),165.0)</f>
        <v>165</v>
      </c>
      <c r="CG8" s="31">
        <f>IFERROR(__xludf.DUMMYFUNCTION("""COMPUTED_VALUE"""),139.0)</f>
        <v>139</v>
      </c>
      <c r="CH8" s="31">
        <f>IFERROR(__xludf.DUMMYFUNCTION("""COMPUTED_VALUE"""),147.0)</f>
        <v>147</v>
      </c>
      <c r="CI8" s="31">
        <f>IFERROR(__xludf.DUMMYFUNCTION("""COMPUTED_VALUE"""),140.0)</f>
        <v>140</v>
      </c>
      <c r="CJ8" s="31">
        <f>IFERROR(__xludf.DUMMYFUNCTION("""COMPUTED_VALUE"""),167.0)</f>
        <v>167</v>
      </c>
      <c r="CK8" s="31">
        <f>IFERROR(__xludf.DUMMYFUNCTION("""COMPUTED_VALUE"""),151.0)</f>
        <v>151</v>
      </c>
      <c r="CL8" s="31">
        <f>IFERROR(__xludf.DUMMYFUNCTION("""COMPUTED_VALUE"""),141.0)</f>
        <v>141</v>
      </c>
      <c r="CM8" s="30"/>
      <c r="CN8" s="29" t="s">
        <v>139</v>
      </c>
      <c r="CO8" s="31"/>
      <c r="CP8" s="30"/>
      <c r="CQ8" s="31" t="str">
        <f>IFERROR(__xludf.DUMMYFUNCTION("IMPORTRANGE(""https://docs.google.com/spreadsheets/d/1q3etUHHyVYgxfLHSQ8GX8aTDzdtz5u3XiFYwSf19D0c/edit?usp=drive_link"", ""S1R1!K59"")
"),"")</f>
        <v/>
      </c>
      <c r="CR8" s="31" t="str">
        <f>IFERROR(__xludf.DUMMYFUNCTION("IMPORTRANGE(""https://docs.google.com/spreadsheets/d/1q3etUHHyVYgxfLHSQ8GX8aTDzdtz5u3XiFYwSf19D0c/edit?usp=drive_link"", ""S1R2!K53"")
"),"")</f>
        <v/>
      </c>
      <c r="CS8" s="31" t="str">
        <f>IFERROR(__xludf.DUMMYFUNCTION("IMPORTRANGE(""https://docs.google.com/spreadsheets/d/1q3etUHHyVYgxfLHSQ8GX8aTDzdtz5u3XiFYwSf19D0c/edit?usp=drive_link"", ""S2R1!K59"")
"),"")</f>
        <v/>
      </c>
      <c r="CT8" s="31"/>
      <c r="CU8" s="31"/>
      <c r="CV8" s="31"/>
      <c r="CW8" s="31"/>
      <c r="CX8" s="31"/>
      <c r="CY8" s="31"/>
      <c r="CZ8" s="31"/>
      <c r="DA8" s="30"/>
      <c r="DB8" s="31"/>
      <c r="DC8" s="31"/>
      <c r="DD8" s="31"/>
      <c r="DE8" s="31"/>
      <c r="DF8" s="31"/>
      <c r="DG8" s="31"/>
      <c r="DH8" s="31"/>
      <c r="DI8" s="30"/>
      <c r="DJ8" s="29" t="s">
        <v>139</v>
      </c>
      <c r="DK8" s="31"/>
      <c r="DL8" s="30"/>
      <c r="DM8" s="31" t="str">
        <f>IFERROR(__xludf.DUMMYFUNCTION("IMPORTRANGE(""https://docs.google.com/spreadsheets/d/1z2b4W01zpRRjfDT7bQc3wKurSXG0Lv3epYLQGt8HNpY/edit?usp=drive_link"", ""S1R1!K59"")
"),"")</f>
        <v/>
      </c>
      <c r="DN8" s="31" t="str">
        <f>IFERROR(__xludf.DUMMYFUNCTION("IMPORTRANGE(""https://docs.google.com/spreadsheets/d/1z2b4W01zpRRjfDT7bQc3wKurSXG0Lv3epYLQGt8HNpY/edit?usp=drive_link"", ""S1R2!K53"")
"),"")</f>
        <v/>
      </c>
      <c r="DO8" s="31" t="str">
        <f>IFERROR(__xludf.DUMMYFUNCTION("IMPORTRANGE(""https://docs.google.com/spreadsheets/d/1z2b4W01zpRRjfDT7bQc3wKurSXG0Lv3epYLQGt8HNpY/edit?usp=drive_link"", ""S2R1!K59"")
"),"")</f>
        <v/>
      </c>
      <c r="DP8" s="31"/>
      <c r="DQ8" s="31"/>
      <c r="DR8" s="31"/>
      <c r="DS8" s="31"/>
      <c r="DT8" s="31"/>
      <c r="DU8" s="31"/>
      <c r="DV8" s="31"/>
      <c r="DW8" s="30"/>
      <c r="DX8" s="31"/>
      <c r="DY8" s="31"/>
      <c r="DZ8" s="31"/>
      <c r="EA8" s="31"/>
      <c r="EB8" s="31"/>
      <c r="EC8" s="31"/>
      <c r="ED8" s="31"/>
    </row>
    <row r="9">
      <c r="A9" s="33">
        <v>8.0</v>
      </c>
      <c r="B9" s="34" t="s">
        <v>145</v>
      </c>
      <c r="C9" s="27"/>
      <c r="D9" s="28" t="s">
        <v>146</v>
      </c>
      <c r="E9" s="27">
        <f>IFERROR(__xludf.DUMMYFUNCTION("""COMPUTED_VALUE"""),142.8)</f>
        <v>142.8</v>
      </c>
      <c r="F9" s="27"/>
      <c r="G9" s="27" t="str">
        <f>IFERROR(__xludf.DUMMYFUNCTION("IMPORTRANGE(""https://docs.google.com/spreadsheets/d/1w099i9EWa9wy4OCgdZ_lMkQoiP479zXLmepbhm1sExw/edit"", ""S1R1!K61"")
"),"170 bar.")</f>
        <v>170 bar.</v>
      </c>
      <c r="H9" s="27">
        <f>IFERROR(__xludf.DUMMYFUNCTION("IMPORTRANGE(""https://docs.google.com/spreadsheets/d/1w099i9EWa9wy4OCgdZ_lMkQoiP479zXLmepbhm1sExw/edit"", ""S1R2!K54"")
"),159.0)</f>
        <v>159</v>
      </c>
      <c r="I9" s="27">
        <f>IFERROR(__xludf.DUMMYFUNCTION("IMPORTRANGE(""https://docs.google.com/spreadsheets/d/1w099i9EWa9wy4OCgdZ_lMkQoiP479zXLmepbhm1sExw/edit"", ""S2R1!K61"")
"),146.0)</f>
        <v>146</v>
      </c>
      <c r="J9" s="27">
        <f>IFERROR(__xludf.DUMMYFUNCTION("""COMPUTED_VALUE"""),1255.0)</f>
        <v>1255</v>
      </c>
      <c r="K9" s="27">
        <f>IFERROR(__xludf.DUMMYFUNCTION("""COMPUTED_VALUE"""),182.0)</f>
        <v>182</v>
      </c>
      <c r="L9" s="27">
        <f>IFERROR(__xludf.DUMMYFUNCTION("""COMPUTED_VALUE"""),131.0)</f>
        <v>131</v>
      </c>
      <c r="M9" s="27">
        <f>IFERROR(__xludf.DUMMYFUNCTION("""COMPUTED_VALUE"""),150.0)</f>
        <v>150</v>
      </c>
      <c r="N9" s="27">
        <f>IFERROR(__xludf.DUMMYFUNCTION("""COMPUTED_VALUE"""),99.0)</f>
        <v>99</v>
      </c>
      <c r="O9" s="27">
        <f>IFERROR(__xludf.DUMMYFUNCTION("""COMPUTED_VALUE"""),163.0)</f>
        <v>163</v>
      </c>
      <c r="P9" s="27">
        <f>IFERROR(__xludf.DUMMYFUNCTION("""COMPUTED_VALUE"""),135.0)</f>
        <v>135</v>
      </c>
      <c r="Q9" s="27"/>
      <c r="R9" s="27">
        <f>IFERROR(__xludf.DUMMYFUNCTION("""COMPUTED_VALUE"""),155.0)</f>
        <v>155</v>
      </c>
      <c r="S9" s="27">
        <f>IFERROR(__xludf.DUMMYFUNCTION("""COMPUTED_VALUE"""),132.0)</f>
        <v>132</v>
      </c>
      <c r="T9" s="27">
        <f>IFERROR(__xludf.DUMMYFUNCTION("""COMPUTED_VALUE"""),141.0)</f>
        <v>141</v>
      </c>
      <c r="U9" s="27">
        <f>IFERROR(__xludf.DUMMYFUNCTION("""COMPUTED_VALUE"""),143.0)</f>
        <v>143</v>
      </c>
      <c r="V9" s="27">
        <f>IFERROR(__xludf.DUMMYFUNCTION("""COMPUTED_VALUE"""),161.0)</f>
        <v>161</v>
      </c>
      <c r="W9" s="27" t="str">
        <f>IFERROR(__xludf.DUMMYFUNCTION("""COMPUTED_VALUE"""),"145 Bar ")</f>
        <v>145 Bar </v>
      </c>
      <c r="X9" s="27">
        <f>IFERROR(__xludf.DUMMYFUNCTION("""COMPUTED_VALUE"""),136.0)</f>
        <v>136</v>
      </c>
      <c r="Y9" s="27"/>
      <c r="Z9" s="29" t="s">
        <v>142</v>
      </c>
      <c r="AA9" s="27">
        <f>IFERROR(__xludf.DUMMYFUNCTION("""COMPUTED_VALUE"""),142.8)</f>
        <v>142.8</v>
      </c>
      <c r="AB9" s="27">
        <f>IFERROR(__xludf.DUMMYFUNCTION("""COMPUTED_VALUE"""),163.0)</f>
        <v>163</v>
      </c>
      <c r="AC9" s="27">
        <f>IFERROR(__xludf.DUMMYFUNCTION("IMPORTRANGE(""https://docs.google.com/spreadsheets/d/1Yiejlrvrgvp0qxwU2gwTP1q1M4rxbgSkx0hs4czUm3E/edit?usp=drive_link"", ""S1R1!K61"")
"),163.0)</f>
        <v>163</v>
      </c>
      <c r="AD9" s="27">
        <f>IFERROR(__xludf.DUMMYFUNCTION("IMPORTRANGE(""https://docs.google.com/spreadsheets/d/1Yiejlrvrgvp0qxwU2gwTP1q1M4rxbgSkx0hs4czUm3E/edit?usp=drive_link"", ""S1R2!K54"")
"),155.0)</f>
        <v>155</v>
      </c>
      <c r="AE9" s="27">
        <f>IFERROR(__xludf.DUMMYFUNCTION("IMPORTRANGE(""https://docs.google.com/spreadsheets/d/1Yiejlrvrgvp0qxwU2gwTP1q1M4rxbgSkx0hs4czUm3E/edit?usp=drive_link"", ""S2R1!K61"")
"),154.0)</f>
        <v>154</v>
      </c>
      <c r="AF9" s="27"/>
      <c r="AG9" s="27">
        <f>IFERROR(__xludf.DUMMYFUNCTION("""COMPUTED_VALUE"""),181.0)</f>
        <v>181</v>
      </c>
      <c r="AH9" s="27">
        <f>IFERROR(__xludf.DUMMYFUNCTION("""COMPUTED_VALUE"""),120.0)</f>
        <v>120</v>
      </c>
      <c r="AI9" s="27">
        <f>IFERROR(__xludf.DUMMYFUNCTION("""COMPUTED_VALUE"""),143.0)</f>
        <v>143</v>
      </c>
      <c r="AJ9" s="27">
        <f>IFERROR(__xludf.DUMMYFUNCTION("""COMPUTED_VALUE"""),119.0)</f>
        <v>119</v>
      </c>
      <c r="AK9" s="27">
        <f>IFERROR(__xludf.DUMMYFUNCTION("""COMPUTED_VALUE"""),169.0)</f>
        <v>169</v>
      </c>
      <c r="AL9" s="27">
        <f>IFERROR(__xludf.DUMMYFUNCTION("""COMPUTED_VALUE"""),157.0)</f>
        <v>157</v>
      </c>
      <c r="AM9" s="27">
        <f>IFERROR(__xludf.DUMMYFUNCTION("""COMPUTED_VALUE"""),128.0)</f>
        <v>128</v>
      </c>
      <c r="AN9" s="27">
        <f>IFERROR(__xludf.DUMMYFUNCTION("""COMPUTED_VALUE"""),266.7)</f>
        <v>266.7</v>
      </c>
      <c r="AO9" s="27">
        <f>IFERROR(__xludf.DUMMYFUNCTION("""COMPUTED_VALUE"""),131.0)</f>
        <v>131</v>
      </c>
      <c r="AP9" s="27">
        <f>IFERROR(__xludf.DUMMYFUNCTION("""COMPUTED_VALUE"""),136.0)</f>
        <v>136</v>
      </c>
      <c r="AQ9" s="27">
        <f>IFERROR(__xludf.DUMMYFUNCTION("""COMPUTED_VALUE"""),136.0)</f>
        <v>136</v>
      </c>
      <c r="AR9" s="27">
        <f>IFERROR(__xludf.DUMMYFUNCTION("""COMPUTED_VALUE"""),165.0)</f>
        <v>165</v>
      </c>
      <c r="AS9" s="27">
        <f>IFERROR(__xludf.DUMMYFUNCTION("""COMPUTED_VALUE"""),158.0)</f>
        <v>158</v>
      </c>
      <c r="AT9" s="27">
        <f>IFERROR(__xludf.DUMMYFUNCTION("""COMPUTED_VALUE"""),140.0)</f>
        <v>140</v>
      </c>
      <c r="AU9" s="27"/>
      <c r="AV9" s="29" t="s">
        <v>142</v>
      </c>
      <c r="AW9" s="27">
        <f>IFERROR(__xludf.DUMMYFUNCTION("""COMPUTED_VALUE"""),142.8)</f>
        <v>142.8</v>
      </c>
      <c r="AX9" s="27">
        <f>IFERROR(__xludf.DUMMYFUNCTION("""COMPUTED_VALUE"""),163.0)</f>
        <v>163</v>
      </c>
      <c r="AY9" s="27">
        <f>IFERROR(__xludf.DUMMYFUNCTION("IMPORTRANGE(""https://docs.google.com/spreadsheets/d/1jvZyvXRuAGDisT-HuZ15eMeqYqKksEbtVHsprlN8zD4/edit?usp=drive_link"", ""S1R1!K61"")
"),169.0)</f>
        <v>169</v>
      </c>
      <c r="AZ9" s="27">
        <f>IFERROR(__xludf.DUMMYFUNCTION("IMPORTRANGE(""https://docs.google.com/spreadsheets/d/1jvZyvXRuAGDisT-HuZ15eMeqYqKksEbtVHsprlN8zD4/edit?usp=drive_link"", ""S1R2!K54"")
"),158.0)</f>
        <v>158</v>
      </c>
      <c r="BA9" s="27">
        <f>IFERROR(__xludf.DUMMYFUNCTION("IMPORTRANGE(""https://docs.google.com/spreadsheets/d/1jvZyvXRuAGDisT-HuZ15eMeqYqKksEbtVHsprlN8zD4/edit?usp=drive_link"", ""S2R1!K61"")
"),155.0)</f>
        <v>155</v>
      </c>
      <c r="BB9" s="27"/>
      <c r="BC9" s="27" t="str">
        <f>IFERROR(__xludf.DUMMYFUNCTION("""COMPUTED_VALUE"""),"180 BAR")</f>
        <v>180 BAR</v>
      </c>
      <c r="BD9" s="27">
        <f>IFERROR(__xludf.DUMMYFUNCTION("""COMPUTED_VALUE"""),126.0)</f>
        <v>126</v>
      </c>
      <c r="BE9" s="27">
        <f>IFERROR(__xludf.DUMMYFUNCTION("""COMPUTED_VALUE"""),144.0)</f>
        <v>144</v>
      </c>
      <c r="BF9" s="27">
        <f>IFERROR(__xludf.DUMMYFUNCTION("""COMPUTED_VALUE"""),123.0)</f>
        <v>123</v>
      </c>
      <c r="BG9" s="27">
        <f>IFERROR(__xludf.DUMMYFUNCTION("""COMPUTED_VALUE"""),169.0)</f>
        <v>169</v>
      </c>
      <c r="BH9" s="27">
        <f>IFERROR(__xludf.DUMMYFUNCTION("""COMPUTED_VALUE"""),148.0)</f>
        <v>148</v>
      </c>
      <c r="BI9" s="27">
        <f>IFERROR(__xludf.DUMMYFUNCTION("""COMPUTED_VALUE"""),130.0)</f>
        <v>130</v>
      </c>
      <c r="BJ9" s="27">
        <f>IFERROR(__xludf.DUMMYFUNCTION("""COMPUTED_VALUE"""),154.0)</f>
        <v>154</v>
      </c>
      <c r="BK9" s="27">
        <f>IFERROR(__xludf.DUMMYFUNCTION("""COMPUTED_VALUE"""),133.0)</f>
        <v>133</v>
      </c>
      <c r="BL9" s="27">
        <f>IFERROR(__xludf.DUMMYFUNCTION("""COMPUTED_VALUE"""),138.0)</f>
        <v>138</v>
      </c>
      <c r="BM9" s="27">
        <f>IFERROR(__xludf.DUMMYFUNCTION("""COMPUTED_VALUE"""),134.0)</f>
        <v>134</v>
      </c>
      <c r="BN9" s="27">
        <f>IFERROR(__xludf.DUMMYFUNCTION("""COMPUTED_VALUE"""),165.0)</f>
        <v>165</v>
      </c>
      <c r="BO9" s="27">
        <f>IFERROR(__xludf.DUMMYFUNCTION("""COMPUTED_VALUE"""),147.0)</f>
        <v>147</v>
      </c>
      <c r="BP9" s="27">
        <f>IFERROR(__xludf.DUMMYFUNCTION("""COMPUTED_VALUE"""),140.0)</f>
        <v>140</v>
      </c>
      <c r="BQ9" s="30"/>
      <c r="BR9" s="29" t="s">
        <v>142</v>
      </c>
      <c r="BS9" s="31">
        <f>IFERROR(__xludf.DUMMYFUNCTION("""COMPUTED_VALUE"""),143.2)</f>
        <v>143.2</v>
      </c>
      <c r="BT9" s="31">
        <f>IFERROR(__xludf.DUMMYFUNCTION("""COMPUTED_VALUE"""),160.0)</f>
        <v>160</v>
      </c>
      <c r="BU9" s="31">
        <f>IFERROR(__xludf.DUMMYFUNCTION("IMPORTRANGE(""https://docs.google.com/spreadsheets/d/1KYZNUaz8MOnR7m-AiPRhUNFfTpbNXW8TSN1wIZEodII/edit?usp=drive_link"", ""S1R1!K61"")
"),166.0)</f>
        <v>166</v>
      </c>
      <c r="BV9" s="31">
        <f>IFERROR(__xludf.DUMMYFUNCTION("IMPORTRANGE(""https://docs.google.com/spreadsheets/d/1KYZNUaz8MOnR7m-AiPRhUNFfTpbNXW8TSN1wIZEodII/edit?usp=drive_link"", ""S1R2!K54"")
"),155.0)</f>
        <v>155</v>
      </c>
      <c r="BW9" s="31">
        <f>IFERROR(__xludf.DUMMYFUNCTION("IMPORTRANGE(""https://docs.google.com/spreadsheets/d/1KYZNUaz8MOnR7m-AiPRhUNFfTpbNXW8TSN1wIZEodII/edit?usp=drive_link"", ""S2R1!K61"")
"),145.0)</f>
        <v>145</v>
      </c>
      <c r="BX9" s="31"/>
      <c r="BY9" s="31"/>
      <c r="BZ9" s="31">
        <f>IFERROR(__xludf.DUMMYFUNCTION("""COMPUTED_VALUE"""),126.0)</f>
        <v>126</v>
      </c>
      <c r="CA9" s="31">
        <f>IFERROR(__xludf.DUMMYFUNCTION("""COMPUTED_VALUE"""),144.0)</f>
        <v>144</v>
      </c>
      <c r="CB9" s="31">
        <f>IFERROR(__xludf.DUMMYFUNCTION("""COMPUTED_VALUE"""),115.0)</f>
        <v>115</v>
      </c>
      <c r="CC9" s="31">
        <f>IFERROR(__xludf.DUMMYFUNCTION("""COMPUTED_VALUE"""),163.0)</f>
        <v>163</v>
      </c>
      <c r="CD9" s="31">
        <f>IFERROR(__xludf.DUMMYFUNCTION("""COMPUTED_VALUE"""),135.0)</f>
        <v>135</v>
      </c>
      <c r="CE9" s="31">
        <f>IFERROR(__xludf.DUMMYFUNCTION("""COMPUTED_VALUE"""),120.0)</f>
        <v>120</v>
      </c>
      <c r="CF9" s="31">
        <f>IFERROR(__xludf.DUMMYFUNCTION("""COMPUTED_VALUE"""),165.0)</f>
        <v>165</v>
      </c>
      <c r="CG9" s="31">
        <f>IFERROR(__xludf.DUMMYFUNCTION("""COMPUTED_VALUE"""),138.0)</f>
        <v>138</v>
      </c>
      <c r="CH9" s="31">
        <f>IFERROR(__xludf.DUMMYFUNCTION("""COMPUTED_VALUE"""),147.0)</f>
        <v>147</v>
      </c>
      <c r="CI9" s="31">
        <f>IFERROR(__xludf.DUMMYFUNCTION("""COMPUTED_VALUE"""),140.0)</f>
        <v>140</v>
      </c>
      <c r="CJ9" s="31">
        <f>IFERROR(__xludf.DUMMYFUNCTION("""COMPUTED_VALUE"""),166.0)</f>
        <v>166</v>
      </c>
      <c r="CK9" s="31">
        <f>IFERROR(__xludf.DUMMYFUNCTION("""COMPUTED_VALUE"""),151.0)</f>
        <v>151</v>
      </c>
      <c r="CL9" s="31">
        <f>IFERROR(__xludf.DUMMYFUNCTION("""COMPUTED_VALUE"""),142.0)</f>
        <v>142</v>
      </c>
      <c r="CM9" s="30"/>
      <c r="CN9" s="29" t="s">
        <v>142</v>
      </c>
      <c r="CO9" s="31"/>
      <c r="CP9" s="30"/>
      <c r="CQ9" s="31" t="str">
        <f>IFERROR(__xludf.DUMMYFUNCTION("IMPORTRANGE(""https://docs.google.com/spreadsheets/d/1q3etUHHyVYgxfLHSQ8GX8aTDzdtz5u3XiFYwSf19D0c/edit?usp=drive_link"", ""S1R1!K61"")
"),"")</f>
        <v/>
      </c>
      <c r="CR9" s="31" t="str">
        <f>IFERROR(__xludf.DUMMYFUNCTION("IMPORTRANGE(""https://docs.google.com/spreadsheets/d/1q3etUHHyVYgxfLHSQ8GX8aTDzdtz5u3XiFYwSf19D0c/edit?usp=drive_link"", ""S1R2!K54"")
"),"")</f>
        <v/>
      </c>
      <c r="CS9" s="31" t="str">
        <f>IFERROR(__xludf.DUMMYFUNCTION("IMPORTRANGE(""https://docs.google.com/spreadsheets/d/1q3etUHHyVYgxfLHSQ8GX8aTDzdtz5u3XiFYwSf19D0c/edit?usp=drive_link"", ""S2R1!K61"")
"),"")</f>
        <v/>
      </c>
      <c r="CT9" s="31"/>
      <c r="CU9" s="31"/>
      <c r="CV9" s="31"/>
      <c r="CW9" s="31"/>
      <c r="CX9" s="31"/>
      <c r="CY9" s="31"/>
      <c r="CZ9" s="31"/>
      <c r="DA9" s="30"/>
      <c r="DB9" s="31"/>
      <c r="DC9" s="31"/>
      <c r="DD9" s="31"/>
      <c r="DE9" s="31"/>
      <c r="DF9" s="31"/>
      <c r="DG9" s="31"/>
      <c r="DH9" s="31"/>
      <c r="DI9" s="30"/>
      <c r="DJ9" s="29" t="s">
        <v>142</v>
      </c>
      <c r="DK9" s="31"/>
      <c r="DL9" s="30"/>
      <c r="DM9" s="31" t="str">
        <f>IFERROR(__xludf.DUMMYFUNCTION("IMPORTRANGE(""https://docs.google.com/spreadsheets/d/1z2b4W01zpRRjfDT7bQc3wKurSXG0Lv3epYLQGt8HNpY/edit?usp=drive_link"", ""S1R1!K61"")
"),"")</f>
        <v/>
      </c>
      <c r="DN9" s="31" t="str">
        <f>IFERROR(__xludf.DUMMYFUNCTION("IMPORTRANGE(""https://docs.google.com/spreadsheets/d/1z2b4W01zpRRjfDT7bQc3wKurSXG0Lv3epYLQGt8HNpY/edit?usp=drive_link"", ""S1R2!K54"")
"),"")</f>
        <v/>
      </c>
      <c r="DO9" s="31" t="str">
        <f>IFERROR(__xludf.DUMMYFUNCTION("IMPORTRANGE(""https://docs.google.com/spreadsheets/d/1z2b4W01zpRRjfDT7bQc3wKurSXG0Lv3epYLQGt8HNpY/edit?usp=drive_link"", ""S2R1!K61"")
"),"")</f>
        <v/>
      </c>
      <c r="DP9" s="31"/>
      <c r="DQ9" s="31"/>
      <c r="DR9" s="31"/>
      <c r="DS9" s="31"/>
      <c r="DT9" s="31"/>
      <c r="DU9" s="31"/>
      <c r="DV9" s="31"/>
      <c r="DW9" s="30"/>
      <c r="DX9" s="31"/>
      <c r="DY9" s="31"/>
      <c r="DZ9" s="31"/>
      <c r="EA9" s="31"/>
      <c r="EB9" s="31"/>
      <c r="EC9" s="31"/>
      <c r="ED9" s="31"/>
    </row>
    <row r="10">
      <c r="A10" s="33">
        <v>9.0</v>
      </c>
      <c r="B10" s="34" t="s">
        <v>147</v>
      </c>
      <c r="C10" s="27"/>
      <c r="D10" s="28" t="s">
        <v>148</v>
      </c>
      <c r="E10" s="27">
        <f>IFERROR(__xludf.DUMMYFUNCTION("""COMPUTED_VALUE"""),1850.0)</f>
        <v>1850</v>
      </c>
      <c r="F10" s="27">
        <f>IFERROR(__xludf.DUMMYFUNCTION("""COMPUTED_VALUE"""),2890.0)</f>
        <v>2890</v>
      </c>
      <c r="G10" s="27" t="str">
        <f>IFERROR(__xludf.DUMMYFUNCTION("IMPORTRANGE(""https://docs.google.com/spreadsheets/d/1w099i9EWa9wy4OCgdZ_lMkQoiP479zXLmepbhm1sExw/edit"", ""S1R1!K62"")
"),"170 bar.")</f>
        <v>170 bar.</v>
      </c>
      <c r="H10" s="27">
        <f>IFERROR(__xludf.DUMMYFUNCTION("IMPORTRANGE(""https://docs.google.com/spreadsheets/d/1w099i9EWa9wy4OCgdZ_lMkQoiP479zXLmepbhm1sExw/edit"", ""S1R2!K56"")
"),190.0)</f>
        <v>190</v>
      </c>
      <c r="I10" s="27">
        <f>IFERROR(__xludf.DUMMYFUNCTION("IMPORTRANGE(""https://docs.google.com/spreadsheets/d/1w099i9EWa9wy4OCgdZ_lMkQoiP479zXLmepbhm1sExw/edit"", ""S2R1!K62"")
"),146.0)</f>
        <v>146</v>
      </c>
      <c r="J10" s="27">
        <f>IFERROR(__xludf.DUMMYFUNCTION("""COMPUTED_VALUE"""),327.0)</f>
        <v>327</v>
      </c>
      <c r="K10" s="27">
        <f>IFERROR(__xludf.DUMMYFUNCTION("""COMPUTED_VALUE"""),2460.0)</f>
        <v>2460</v>
      </c>
      <c r="L10" s="27">
        <f>IFERROR(__xludf.DUMMYFUNCTION("""COMPUTED_VALUE"""),2615.0)</f>
        <v>2615</v>
      </c>
      <c r="M10" s="27">
        <f>IFERROR(__xludf.DUMMYFUNCTION("""COMPUTED_VALUE"""),2185.0)</f>
        <v>2185</v>
      </c>
      <c r="N10" s="27">
        <f>IFERROR(__xludf.DUMMYFUNCTION("""COMPUTED_VALUE"""),1.25)</f>
        <v>1.25</v>
      </c>
      <c r="O10" s="27">
        <f>IFERROR(__xludf.DUMMYFUNCTION("""COMPUTED_VALUE"""),255.0)</f>
        <v>255</v>
      </c>
      <c r="P10" s="27">
        <f>IFERROR(__xludf.DUMMYFUNCTION("""COMPUTED_VALUE"""),1260.0)</f>
        <v>1260</v>
      </c>
      <c r="Q10" s="27">
        <f>IFERROR(__xludf.DUMMYFUNCTION("""COMPUTED_VALUE"""),982.0)</f>
        <v>982</v>
      </c>
      <c r="R10" s="27">
        <f>IFERROR(__xludf.DUMMYFUNCTION("""COMPUTED_VALUE"""),282.0)</f>
        <v>282</v>
      </c>
      <c r="S10" s="27">
        <f>IFERROR(__xludf.DUMMYFUNCTION("""COMPUTED_VALUE"""),1070.0)</f>
        <v>1070</v>
      </c>
      <c r="T10" s="27">
        <f>IFERROR(__xludf.DUMMYFUNCTION("""COMPUTED_VALUE"""),234.0)</f>
        <v>234</v>
      </c>
      <c r="U10" s="27">
        <f>IFERROR(__xludf.DUMMYFUNCTION("""COMPUTED_VALUE"""),1585.0)</f>
        <v>1585</v>
      </c>
      <c r="V10" s="27">
        <f>IFERROR(__xludf.DUMMYFUNCTION("""COMPUTED_VALUE"""),2660.0)</f>
        <v>2660</v>
      </c>
      <c r="W10" s="27">
        <f>IFERROR(__xludf.DUMMYFUNCTION("""COMPUTED_VALUE"""),1408.0)</f>
        <v>1408</v>
      </c>
      <c r="X10" s="27">
        <f>IFERROR(__xludf.DUMMYFUNCTION("""COMPUTED_VALUE"""),1160.0)</f>
        <v>1160</v>
      </c>
      <c r="Y10" s="27"/>
      <c r="Z10" s="29" t="s">
        <v>149</v>
      </c>
      <c r="AA10" s="27">
        <f>IFERROR(__xludf.DUMMYFUNCTION("""COMPUTED_VALUE"""),1823.0)</f>
        <v>1823</v>
      </c>
      <c r="AB10" s="27">
        <f>IFERROR(__xludf.DUMMYFUNCTION("""COMPUTED_VALUE"""),2850.0)</f>
        <v>2850</v>
      </c>
      <c r="AC10" s="27">
        <f>IFERROR(__xludf.DUMMYFUNCTION("IMPORTRANGE(""https://docs.google.com/spreadsheets/d/1Yiejlrvrgvp0qxwU2gwTP1q1M4rxbgSkx0hs4czUm3E/edit?usp=drive_link"", ""S1R1!K62"")
"),162.0)</f>
        <v>162</v>
      </c>
      <c r="AD10" s="27">
        <f>IFERROR(__xludf.DUMMYFUNCTION("IMPORTRANGE(""https://docs.google.com/spreadsheets/d/1w099i9EWa9wy4OCgdZ_lMkQoiP479zXLmepbhm1sExw/edit"", ""S1R2!K56"")
"),190.0)</f>
        <v>190</v>
      </c>
      <c r="AE10" s="27">
        <f>IFERROR(__xludf.DUMMYFUNCTION("IMPORTRANGE(""https://docs.google.com/spreadsheets/d/1Yiejlrvrgvp0qxwU2gwTP1q1M4rxbgSkx0hs4czUm3E/edit?usp=drive_link"", ""S2R1!K62"")
"),154.0)</f>
        <v>154</v>
      </c>
      <c r="AF10" s="27"/>
      <c r="AG10" s="27">
        <f>IFERROR(__xludf.DUMMYFUNCTION("""COMPUTED_VALUE"""),226.0)</f>
        <v>226</v>
      </c>
      <c r="AH10" s="27">
        <f>IFERROR(__xludf.DUMMYFUNCTION("""COMPUTED_VALUE"""),1156.0)</f>
        <v>1156</v>
      </c>
      <c r="AI10" s="27">
        <f>IFERROR(__xludf.DUMMYFUNCTION("""COMPUTED_VALUE"""),887.0)</f>
        <v>887</v>
      </c>
      <c r="AJ10" s="27">
        <f>IFERROR(__xludf.DUMMYFUNCTION("""COMPUTED_VALUE"""),1665.0)</f>
        <v>1665</v>
      </c>
      <c r="AK10" s="27">
        <f>IFERROR(__xludf.DUMMYFUNCTION("""COMPUTED_VALUE"""),1385.0)</f>
        <v>1385</v>
      </c>
      <c r="AL10" s="27">
        <f>IFERROR(__xludf.DUMMYFUNCTION("""COMPUTED_VALUE"""),2400.0)</f>
        <v>2400</v>
      </c>
      <c r="AM10" s="27">
        <f>IFERROR(__xludf.DUMMYFUNCTION("""COMPUTED_VALUE"""),2100.0)</f>
        <v>2100</v>
      </c>
      <c r="AN10" s="27">
        <f>IFERROR(__xludf.DUMMYFUNCTION("""COMPUTED_VALUE"""),256.0)</f>
        <v>256</v>
      </c>
      <c r="AO10" s="27">
        <f>IFERROR(__xludf.DUMMYFUNCTION("""COMPUTED_VALUE"""),105.0)</f>
        <v>105</v>
      </c>
      <c r="AP10" s="27">
        <f>IFERROR(__xludf.DUMMYFUNCTION("""COMPUTED_VALUE"""),180.0)</f>
        <v>180</v>
      </c>
      <c r="AQ10" s="27">
        <f>IFERROR(__xludf.DUMMYFUNCTION("""COMPUTED_VALUE"""),1555.0)</f>
        <v>1555</v>
      </c>
      <c r="AR10" s="27">
        <f>IFERROR(__xludf.DUMMYFUNCTION("""COMPUTED_VALUE"""),2554.0)</f>
        <v>2554</v>
      </c>
      <c r="AS10" s="27">
        <f>IFERROR(__xludf.DUMMYFUNCTION("""COMPUTED_VALUE"""),1409.0)</f>
        <v>1409</v>
      </c>
      <c r="AT10" s="27">
        <f>IFERROR(__xludf.DUMMYFUNCTION("""COMPUTED_VALUE"""),1120.0)</f>
        <v>1120</v>
      </c>
      <c r="AU10" s="27"/>
      <c r="AV10" s="29" t="s">
        <v>149</v>
      </c>
      <c r="AW10" s="27">
        <f>IFERROR(__xludf.DUMMYFUNCTION("""COMPUTED_VALUE"""),1823.0)</f>
        <v>1823</v>
      </c>
      <c r="AX10" s="27">
        <f>IFERROR(__xludf.DUMMYFUNCTION("""COMPUTED_VALUE"""),2850.0)</f>
        <v>2850</v>
      </c>
      <c r="AY10" s="27">
        <f>IFERROR(__xludf.DUMMYFUNCTION("IMPORTRANGE(""https://docs.google.com/spreadsheets/d/1jvZyvXRuAGDisT-HuZ15eMeqYqKksEbtVHsprlN8zD4/edit?usp=drive_link"", ""S1R1!K62"")
"),170.0)</f>
        <v>170</v>
      </c>
      <c r="AZ10" s="27">
        <f>IFERROR(__xludf.DUMMYFUNCTION("IMPORTRANGE(""https://docs.google.com/spreadsheets/d/1jvZyvXRuAGDisT-HuZ15eMeqYqKksEbtVHsprlN8zD4/edit?usp=drive_link"", ""S1R2!K56"")
"),1185.0)</f>
        <v>1185</v>
      </c>
      <c r="BA10" s="27">
        <f>IFERROR(__xludf.DUMMYFUNCTION("IMPORTRANGE(""https://docs.google.com/spreadsheets/d/1jvZyvXRuAGDisT-HuZ15eMeqYqKksEbtVHsprlN8zD4/edit?usp=drive_link"", ""S2R1!K62"")
"),155.0)</f>
        <v>155</v>
      </c>
      <c r="BB10" s="27"/>
      <c r="BC10" s="27"/>
      <c r="BD10" s="27">
        <f>IFERROR(__xludf.DUMMYFUNCTION("""COMPUTED_VALUE"""),1155.0)</f>
        <v>1155</v>
      </c>
      <c r="BE10" s="27">
        <f>IFERROR(__xludf.DUMMYFUNCTION("""COMPUTED_VALUE"""),749.0)</f>
        <v>749</v>
      </c>
      <c r="BF10" s="27">
        <f>IFERROR(__xludf.DUMMYFUNCTION("""COMPUTED_VALUE"""),1560.0)</f>
        <v>1560</v>
      </c>
      <c r="BG10" s="27">
        <f>IFERROR(__xludf.DUMMYFUNCTION("""COMPUTED_VALUE"""),2460.0)</f>
        <v>2460</v>
      </c>
      <c r="BH10" s="27">
        <f>IFERROR(__xludf.DUMMYFUNCTION("""COMPUTED_VALUE"""),1126.0)</f>
        <v>1126</v>
      </c>
      <c r="BI10" s="27">
        <f>IFERROR(__xludf.DUMMYFUNCTION("""COMPUTED_VALUE"""),1074.0)</f>
        <v>1074</v>
      </c>
      <c r="BJ10" s="27" t="str">
        <f>IFERROR(__xludf.DUMMYFUNCTION("""COMPUTED_VALUE"""),"115 mm")</f>
        <v>115 mm</v>
      </c>
      <c r="BK10" s="27">
        <f>IFERROR(__xludf.DUMMYFUNCTION("""COMPUTED_VALUE"""),1240.0)</f>
        <v>1240</v>
      </c>
      <c r="BL10" s="27">
        <f>IFERROR(__xludf.DUMMYFUNCTION("""COMPUTED_VALUE"""),155.0)</f>
        <v>155</v>
      </c>
      <c r="BM10" s="27">
        <f>IFERROR(__xludf.DUMMYFUNCTION("""COMPUTED_VALUE"""),2307.0)</f>
        <v>2307</v>
      </c>
      <c r="BN10" s="27">
        <f>IFERROR(__xludf.DUMMYFUNCTION("""COMPUTED_VALUE"""),2490.0)</f>
        <v>2490</v>
      </c>
      <c r="BO10" s="27"/>
      <c r="BP10" s="27" t="str">
        <f>IFERROR(__xludf.DUMMYFUNCTION("""COMPUTED_VALUE"""),"1200/ 372 mm")</f>
        <v>1200/ 372 mm</v>
      </c>
      <c r="BQ10" s="30"/>
      <c r="BR10" s="29" t="s">
        <v>149</v>
      </c>
      <c r="BS10" s="31">
        <f>IFERROR(__xludf.DUMMYFUNCTION("""COMPUTED_VALUE"""),1717.0)</f>
        <v>1717</v>
      </c>
      <c r="BT10" s="31">
        <f>IFERROR(__xludf.DUMMYFUNCTION("""COMPUTED_VALUE"""),2810.0)</f>
        <v>2810</v>
      </c>
      <c r="BU10" s="31">
        <f>IFERROR(__xludf.DUMMYFUNCTION("IMPORTRANGE(""https://docs.google.com/spreadsheets/d/1KYZNUaz8MOnR7m-AiPRhUNFfTpbNXW8TSN1wIZEodII/edit?usp=drive_link"", ""S1R1!K62"")
"),166.0)</f>
        <v>166</v>
      </c>
      <c r="BV10" s="31">
        <f>IFERROR(__xludf.DUMMYFUNCTION("IMPORTRANGE(""https://docs.google.com/spreadsheets/d/1KYZNUaz8MOnR7m-AiPRhUNFfTpbNXW8TSN1wIZEodII/edit?usp=drive_link"", ""S1R2!K56"")
"),1100.0)</f>
        <v>1100</v>
      </c>
      <c r="BW10" s="31">
        <f>IFERROR(__xludf.DUMMYFUNCTION("IMPORTRANGE(""https://docs.google.com/spreadsheets/d/1KYZNUaz8MOnR7m-AiPRhUNFfTpbNXW8TSN1wIZEodII/edit?usp=drive_link"", ""S2R1!K62"")
"),144.0)</f>
        <v>144</v>
      </c>
      <c r="BX10" s="31">
        <f>IFERROR(__xludf.DUMMYFUNCTION("""COMPUTED_VALUE"""),475.0)</f>
        <v>475</v>
      </c>
      <c r="BY10" s="31" t="str">
        <f>IFERROR(__xludf.DUMMYFUNCTION("""COMPUTED_VALUE"""),"2.4 metros ")</f>
        <v>2.4 metros </v>
      </c>
      <c r="BZ10" s="31">
        <f>IFERROR(__xludf.DUMMYFUNCTION("""COMPUTED_VALUE"""),1155.0)</f>
        <v>1155</v>
      </c>
      <c r="CA10" s="31">
        <f>IFERROR(__xludf.DUMMYFUNCTION("""COMPUTED_VALUE"""),749.0)</f>
        <v>749</v>
      </c>
      <c r="CB10" s="31">
        <f>IFERROR(__xludf.DUMMYFUNCTION("""COMPUTED_VALUE"""),1610.0)</f>
        <v>1610</v>
      </c>
      <c r="CC10" s="31">
        <f>IFERROR(__xludf.DUMMYFUNCTION("""COMPUTED_VALUE"""),2460.0)</f>
        <v>2460</v>
      </c>
      <c r="CD10" s="31">
        <f>IFERROR(__xludf.DUMMYFUNCTION("""COMPUTED_VALUE"""),1260.0)</f>
        <v>1260</v>
      </c>
      <c r="CE10" s="31">
        <f>IFERROR(__xludf.DUMMYFUNCTION("""COMPUTED_VALUE"""),710.0)</f>
        <v>710</v>
      </c>
      <c r="CF10" s="31">
        <f>IFERROR(__xludf.DUMMYFUNCTION("""COMPUTED_VALUE"""),168.0)</f>
        <v>168</v>
      </c>
      <c r="CG10" s="31">
        <f>IFERROR(__xludf.DUMMYFUNCTION("""COMPUTED_VALUE"""),990.0)</f>
        <v>990</v>
      </c>
      <c r="CH10" s="31">
        <f>IFERROR(__xludf.DUMMYFUNCTION("""COMPUTED_VALUE"""),900.0)</f>
        <v>900</v>
      </c>
      <c r="CI10" s="31">
        <f>IFERROR(__xludf.DUMMYFUNCTION("""COMPUTED_VALUE"""),1401.0)</f>
        <v>1401</v>
      </c>
      <c r="CJ10" s="31">
        <f>IFERROR(__xludf.DUMMYFUNCTION("""COMPUTED_VALUE"""),2448.0)</f>
        <v>2448</v>
      </c>
      <c r="CK10" s="31">
        <f>IFERROR(__xludf.DUMMYFUNCTION("""COMPUTED_VALUE"""),1350.0)</f>
        <v>1350</v>
      </c>
      <c r="CL10" s="31">
        <f>IFERROR(__xludf.DUMMYFUNCTION("""COMPUTED_VALUE"""),2700.0)</f>
        <v>2700</v>
      </c>
      <c r="CM10" s="30"/>
      <c r="CN10" s="29" t="s">
        <v>149</v>
      </c>
      <c r="CO10" s="31"/>
      <c r="CP10" s="31"/>
      <c r="CQ10" s="31" t="str">
        <f>IFERROR(__xludf.DUMMYFUNCTION("IMPORTRANGE(""https://docs.google.com/spreadsheets/d/1q3etUHHyVYgxfLHSQ8GX8aTDzdtz5u3XiFYwSf19D0c/edit?usp=drive_link"", ""S1R1!K62"")
"),"")</f>
        <v/>
      </c>
      <c r="CR10" s="31" t="str">
        <f>IFERROR(__xludf.DUMMYFUNCTION("IMPORTRANGE(""https://docs.google.com/spreadsheets/d/1q3etUHHyVYgxfLHSQ8GX8aTDzdtz5u3XiFYwSf19D0c/edit?usp=drive_link"", ""S1R2!K56"")
"),"")</f>
        <v/>
      </c>
      <c r="CS10" s="31" t="str">
        <f>IFERROR(__xludf.DUMMYFUNCTION("IMPORTRANGE(""https://docs.google.com/spreadsheets/d/1q3etUHHyVYgxfLHSQ8GX8aTDzdtz5u3XiFYwSf19D0c/edit?usp=drive_link"", ""S2R1!K62"")
"),"")</f>
        <v/>
      </c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0"/>
      <c r="DJ10" s="29" t="s">
        <v>149</v>
      </c>
      <c r="DK10" s="31"/>
      <c r="DL10" s="31"/>
      <c r="DM10" s="31" t="str">
        <f>IFERROR(__xludf.DUMMYFUNCTION("IMPORTRANGE(""https://docs.google.com/spreadsheets/d/1z2b4W01zpRRjfDT7bQc3wKurSXG0Lv3epYLQGt8HNpY/edit?usp=drive_link"", ""S1R1!K62"")
"),"")</f>
        <v/>
      </c>
      <c r="DN10" s="31" t="str">
        <f>IFERROR(__xludf.DUMMYFUNCTION("IMPORTRANGE(""https://docs.google.com/spreadsheets/d/1z2b4W01zpRRjfDT7bQc3wKurSXG0Lv3epYLQGt8HNpY/edit?usp=drive_link"", ""S1R2!K56"")
"),"")</f>
        <v/>
      </c>
      <c r="DO10" s="31" t="str">
        <f>IFERROR(__xludf.DUMMYFUNCTION("IMPORTRANGE(""https://docs.google.com/spreadsheets/d/1z2b4W01zpRRjfDT7bQc3wKurSXG0Lv3epYLQGt8HNpY/edit?usp=drive_link"", ""S2R1!K62"")
"),"")</f>
        <v/>
      </c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</row>
    <row r="11">
      <c r="A11" s="33">
        <v>10.0</v>
      </c>
      <c r="B11" s="34" t="s">
        <v>150</v>
      </c>
      <c r="C11" s="27"/>
      <c r="D11" s="28" t="s">
        <v>151</v>
      </c>
      <c r="E11" s="27">
        <f>IFERROR(__xludf.DUMMYFUNCTION("""COMPUTED_VALUE"""),2400.0)</f>
        <v>2400</v>
      </c>
      <c r="F11" s="27"/>
      <c r="G11" s="27" t="str">
        <f>IFERROR(__xludf.DUMMYFUNCTION("IMPORTRANGE(""https://docs.google.com/spreadsheets/d/1w099i9EWa9wy4OCgdZ_lMkQoiP479zXLmepbhm1sExw/edit"", ""S1R1!K64"")
"),"163mm")</f>
        <v>163mm</v>
      </c>
      <c r="H11" s="27">
        <f>IFERROR(__xludf.DUMMYFUNCTION("IMPORTRANGE(""https://docs.google.com/spreadsheets/d/1w099i9EWa9wy4OCgdZ_lMkQoiP479zXLmepbhm1sExw/edit"", ""S1R2!K54"")
"),159.0)</f>
        <v>159</v>
      </c>
      <c r="I11" s="27">
        <f>IFERROR(__xludf.DUMMYFUNCTION("IMPORTRANGE(""https://docs.google.com/spreadsheets/d/1w099i9EWa9wy4OCgdZ_lMkQoiP479zXLmepbhm1sExw/edit"", ""S2R1!K64"")
"),1782.0)</f>
        <v>1782</v>
      </c>
      <c r="J11" s="27">
        <f>IFERROR(__xludf.DUMMYFUNCTION("""COMPUTED_VALUE"""),805.0)</f>
        <v>805</v>
      </c>
      <c r="K11" s="27">
        <f>IFERROR(__xludf.DUMMYFUNCTION("""COMPUTED_VALUE"""),2185.0)</f>
        <v>2185</v>
      </c>
      <c r="L11" s="27">
        <f>IFERROR(__xludf.DUMMYFUNCTION("""COMPUTED_VALUE"""),2608.0)</f>
        <v>2608</v>
      </c>
      <c r="M11" s="27">
        <f>IFERROR(__xludf.DUMMYFUNCTION("""COMPUTED_VALUE"""),190.0)</f>
        <v>190</v>
      </c>
      <c r="N11" s="27">
        <f>IFERROR(__xludf.DUMMYFUNCTION("""COMPUTED_VALUE"""),2.1)</f>
        <v>2.1</v>
      </c>
      <c r="O11" s="27">
        <f>IFERROR(__xludf.DUMMYFUNCTION("""COMPUTED_VALUE"""),2.75)</f>
        <v>2.75</v>
      </c>
      <c r="P11" s="27">
        <f>IFERROR(__xludf.DUMMYFUNCTION("""COMPUTED_VALUE"""),1372.0)</f>
        <v>1372</v>
      </c>
      <c r="Q11" s="27"/>
      <c r="R11" s="27">
        <f>IFERROR(__xludf.DUMMYFUNCTION("""COMPUTED_VALUE"""),470.0)</f>
        <v>470</v>
      </c>
      <c r="S11" s="27">
        <f>IFERROR(__xludf.DUMMYFUNCTION("""COMPUTED_VALUE"""),1191.0)</f>
        <v>1191</v>
      </c>
      <c r="T11" s="27">
        <f>IFERROR(__xludf.DUMMYFUNCTION("""COMPUTED_VALUE"""),183.0)</f>
        <v>183</v>
      </c>
      <c r="U11" s="27">
        <f>IFERROR(__xludf.DUMMYFUNCTION("""COMPUTED_VALUE"""),2565.0)</f>
        <v>2565</v>
      </c>
      <c r="V11" s="27">
        <f>IFERROR(__xludf.DUMMYFUNCTION("""COMPUTED_VALUE"""),2345.0)</f>
        <v>2345</v>
      </c>
      <c r="W11" s="27" t="str">
        <f>IFERROR(__xludf.DUMMYFUNCTION("""COMPUTED_VALUE"""),"1585 mm")</f>
        <v>1585 mm</v>
      </c>
      <c r="X11" s="27">
        <f>IFERROR(__xludf.DUMMYFUNCTION("""COMPUTED_VALUE"""),1025.0)</f>
        <v>1025</v>
      </c>
      <c r="Y11" s="27"/>
      <c r="Z11" s="29" t="s">
        <v>149</v>
      </c>
      <c r="AA11" s="27">
        <f>IFERROR(__xludf.DUMMYFUNCTION("""COMPUTED_VALUE"""),2360.0)</f>
        <v>2360</v>
      </c>
      <c r="AB11" s="27">
        <f>IFERROR(__xludf.DUMMYFUNCTION("""COMPUTED_VALUE"""),3650.0)</f>
        <v>3650</v>
      </c>
      <c r="AC11" s="27">
        <f>IFERROR(__xludf.DUMMYFUNCTION("IMPORTRANGE(""https://docs.google.com/spreadsheets/d/1Yiejlrvrgvp0qxwU2gwTP1q1M4rxbgSkx0hs4czUm3E/edit?usp=drive_link"", ""S1R1!K64"")
"),2040.0)</f>
        <v>2040</v>
      </c>
      <c r="AD11" s="27">
        <f>IFERROR(__xludf.DUMMYFUNCTION("IMPORTRANGE(""https://docs.google.com/spreadsheets/d/1Yiejlrvrgvp0qxwU2gwTP1q1M4rxbgSkx0hs4czUm3E/edit?usp=drive_link"", ""S1R2!K54"")
"),155.0)</f>
        <v>155</v>
      </c>
      <c r="AE11" s="27">
        <f>IFERROR(__xludf.DUMMYFUNCTION("IMPORTRANGE(""https://docs.google.com/spreadsheets/d/1Yiejlrvrgvp0qxwU2gwTP1q1M4rxbgSkx0hs4czUm3E/edit?usp=drive_link"", ""S2R1!K64"")
"),3011.0)</f>
        <v>3011</v>
      </c>
      <c r="AF11" s="27">
        <f>IFERROR(__xludf.DUMMYFUNCTION("""COMPUTED_VALUE"""),502.0)</f>
        <v>502</v>
      </c>
      <c r="AG11" s="27">
        <f>IFERROR(__xludf.DUMMYFUNCTION("""COMPUTED_VALUE"""),2500.0)</f>
        <v>2500</v>
      </c>
      <c r="AH11" s="27">
        <f>IFERROR(__xludf.DUMMYFUNCTION("""COMPUTED_VALUE"""),2670.0)</f>
        <v>2670</v>
      </c>
      <c r="AI11" s="27">
        <f>IFERROR(__xludf.DUMMYFUNCTION("""COMPUTED_VALUE"""),603.0)</f>
        <v>603</v>
      </c>
      <c r="AJ11" s="27">
        <f>IFERROR(__xludf.DUMMYFUNCTION("""COMPUTED_VALUE"""),1440.0)</f>
        <v>1440</v>
      </c>
      <c r="AK11" s="27">
        <f>IFERROR(__xludf.DUMMYFUNCTION("""COMPUTED_VALUE"""),1500.0)</f>
        <v>1500</v>
      </c>
      <c r="AL11" s="27">
        <f>IFERROR(__xludf.DUMMYFUNCTION("""COMPUTED_VALUE"""),2500.0)</f>
        <v>2500</v>
      </c>
      <c r="AM11" s="27">
        <f>IFERROR(__xludf.DUMMYFUNCTION("""COMPUTED_VALUE"""),1810.0)</f>
        <v>1810</v>
      </c>
      <c r="AN11" s="27">
        <f>IFERROR(__xludf.DUMMYFUNCTION("""COMPUTED_VALUE"""),2.7)</f>
        <v>2.7</v>
      </c>
      <c r="AO11" s="27">
        <f>IFERROR(__xludf.DUMMYFUNCTION("""COMPUTED_VALUE"""),1017.0)</f>
        <v>1017</v>
      </c>
      <c r="AP11" s="27">
        <f>IFERROR(__xludf.DUMMYFUNCTION("""COMPUTED_VALUE"""),265.0)</f>
        <v>265</v>
      </c>
      <c r="AQ11" s="27">
        <f>IFERROR(__xludf.DUMMYFUNCTION("""COMPUTED_VALUE"""),1540.0)</f>
        <v>1540</v>
      </c>
      <c r="AR11" s="27">
        <f>IFERROR(__xludf.DUMMYFUNCTION("""COMPUTED_VALUE"""),2315.0)</f>
        <v>2315</v>
      </c>
      <c r="AS11" s="27">
        <f>IFERROR(__xludf.DUMMYFUNCTION("""COMPUTED_VALUE"""),1800.0)</f>
        <v>1800</v>
      </c>
      <c r="AT11" s="27">
        <f>IFERROR(__xludf.DUMMYFUNCTION("""COMPUTED_VALUE"""),984.0)</f>
        <v>984</v>
      </c>
      <c r="AU11" s="27"/>
      <c r="AV11" s="29" t="s">
        <v>149</v>
      </c>
      <c r="AW11" s="27">
        <f>IFERROR(__xludf.DUMMYFUNCTION("""COMPUTED_VALUE"""),2360.0)</f>
        <v>2360</v>
      </c>
      <c r="AX11" s="27">
        <f>IFERROR(__xludf.DUMMYFUNCTION("""COMPUTED_VALUE"""),3650.0)</f>
        <v>3650</v>
      </c>
      <c r="AY11" s="27">
        <f>IFERROR(__xludf.DUMMYFUNCTION("IMPORTRANGE(""https://docs.google.com/spreadsheets/d/1jvZyvXRuAGDisT-HuZ15eMeqYqKksEbtVHsprlN8zD4/edit?usp=drive_link"", ""S1R1!K64"")
"),1950.0)</f>
        <v>1950</v>
      </c>
      <c r="AZ11" s="27">
        <f>IFERROR(__xludf.DUMMYFUNCTION("IMPORTRANGE(""https://docs.google.com/spreadsheets/d/1jvZyvXRuAGDisT-HuZ15eMeqYqKksEbtVHsprlN8zD4/edit?usp=drive_link"", ""S1R2!K54"")
"),158.0)</f>
        <v>158</v>
      </c>
      <c r="BA11" s="27">
        <f>IFERROR(__xludf.DUMMYFUNCTION("IMPORTRANGE(""https://docs.google.com/spreadsheets/d/1jvZyvXRuAGDisT-HuZ15eMeqYqKksEbtVHsprlN8zD4/edit?usp=drive_link"", ""S2R1!K64"")
"),2015.0)</f>
        <v>2015</v>
      </c>
      <c r="BB11" s="27"/>
      <c r="BC11" s="27" t="str">
        <f>IFERROR(__xludf.DUMMYFUNCTION("""COMPUTED_VALUE"""),"2150 mm")</f>
        <v>2150 mm</v>
      </c>
      <c r="BD11" s="27">
        <f>IFERROR(__xludf.DUMMYFUNCTION("""COMPUTED_VALUE"""),400.0)</f>
        <v>400</v>
      </c>
      <c r="BE11" s="27">
        <f>IFERROR(__xludf.DUMMYFUNCTION("""COMPUTED_VALUE"""),2845.0)</f>
        <v>2845</v>
      </c>
      <c r="BF11" s="27">
        <f>IFERROR(__xludf.DUMMYFUNCTION("""COMPUTED_VALUE"""),1250.0)</f>
        <v>1250</v>
      </c>
      <c r="BG11" s="27">
        <f>IFERROR(__xludf.DUMMYFUNCTION("""COMPUTED_VALUE"""),1495.0)</f>
        <v>1495</v>
      </c>
      <c r="BH11" s="27">
        <f>IFERROR(__xludf.DUMMYFUNCTION("""COMPUTED_VALUE"""),2460.0)</f>
        <v>2460</v>
      </c>
      <c r="BI11" s="27">
        <f>IFERROR(__xludf.DUMMYFUNCTION("""COMPUTED_VALUE"""),170.0)</f>
        <v>170</v>
      </c>
      <c r="BJ11" s="27">
        <f>IFERROR(__xludf.DUMMYFUNCTION("""COMPUTED_VALUE"""),470.0)</f>
        <v>470</v>
      </c>
      <c r="BK11" s="27">
        <f>IFERROR(__xludf.DUMMYFUNCTION("""COMPUTED_VALUE"""),1106.0)</f>
        <v>1106</v>
      </c>
      <c r="BL11" s="27">
        <f>IFERROR(__xludf.DUMMYFUNCTION("""COMPUTED_VALUE"""),228.0)</f>
        <v>228</v>
      </c>
      <c r="BM11" s="27">
        <f>IFERROR(__xludf.DUMMYFUNCTION("""COMPUTED_VALUE"""),1825.0)</f>
        <v>1825</v>
      </c>
      <c r="BN11" s="27">
        <f>IFERROR(__xludf.DUMMYFUNCTION("""COMPUTED_VALUE"""),1420.0)</f>
        <v>1420</v>
      </c>
      <c r="BO11" s="27">
        <f>IFERROR(__xludf.DUMMYFUNCTION("""COMPUTED_VALUE"""),146.0)</f>
        <v>146</v>
      </c>
      <c r="BP11" s="27" t="str">
        <f>IFERROR(__xludf.DUMMYFUNCTION("""COMPUTED_VALUE"""),"1100/265")</f>
        <v>1100/265</v>
      </c>
      <c r="BQ11" s="30"/>
      <c r="BR11" s="29" t="s">
        <v>149</v>
      </c>
      <c r="BS11" s="31">
        <f>IFERROR(__xludf.DUMMYFUNCTION("""COMPUTED_VALUE"""),2360.0)</f>
        <v>2360</v>
      </c>
      <c r="BT11" s="31">
        <f>IFERROR(__xludf.DUMMYFUNCTION("""COMPUTED_VALUE"""),3610.0)</f>
        <v>3610</v>
      </c>
      <c r="BU11" s="31">
        <f>IFERROR(__xludf.DUMMYFUNCTION("IMPORTRANGE(""https://docs.google.com/spreadsheets/d/1KYZNUaz8MOnR7m-AiPRhUNFfTpbNXW8TSN1wIZEodII/edit?usp=drive_link"", ""S1R1!K64"")
"),1930.0)</f>
        <v>1930</v>
      </c>
      <c r="BV11" s="31">
        <f>IFERROR(__xludf.DUMMYFUNCTION("IMPORTRANGE(""https://docs.google.com/spreadsheets/d/1KYZNUaz8MOnR7m-AiPRhUNFfTpbNXW8TSN1wIZEodII/edit?usp=drive_link"", ""S1R2!K54"")
"),155.0)</f>
        <v>155</v>
      </c>
      <c r="BW11" s="31">
        <f>IFERROR(__xludf.DUMMYFUNCTION("IMPORTRANGE(""https://docs.google.com/spreadsheets/d/1KYZNUaz8MOnR7m-AiPRhUNFfTpbNXW8TSN1wIZEodII/edit?usp=drive_link"", ""S2R1!K64"")
"),2800.0)</f>
        <v>2800</v>
      </c>
      <c r="BX11" s="31"/>
      <c r="BY11" s="31"/>
      <c r="BZ11" s="31">
        <f>IFERROR(__xludf.DUMMYFUNCTION("""COMPUTED_VALUE"""),400.0)</f>
        <v>400</v>
      </c>
      <c r="CA11" s="31">
        <f>IFERROR(__xludf.DUMMYFUNCTION("""COMPUTED_VALUE"""),2845.0)</f>
        <v>2845</v>
      </c>
      <c r="CB11" s="31">
        <f>IFERROR(__xludf.DUMMYFUNCTION("""COMPUTED_VALUE"""),175.0)</f>
        <v>175</v>
      </c>
      <c r="CC11" s="31">
        <f>IFERROR(__xludf.DUMMYFUNCTION("""COMPUTED_VALUE"""),2650.0)</f>
        <v>2650</v>
      </c>
      <c r="CD11" s="31">
        <f>IFERROR(__xludf.DUMMYFUNCTION("""COMPUTED_VALUE"""),1372.0)</f>
        <v>1372</v>
      </c>
      <c r="CE11" s="31">
        <f>IFERROR(__xludf.DUMMYFUNCTION("""COMPUTED_VALUE"""),676.0)</f>
        <v>676</v>
      </c>
      <c r="CF11" s="31">
        <f>IFERROR(__xludf.DUMMYFUNCTION("""COMPUTED_VALUE"""),358.0)</f>
        <v>358</v>
      </c>
      <c r="CG11" s="31">
        <f>IFERROR(__xludf.DUMMYFUNCTION("""COMPUTED_VALUE"""),1080.0)</f>
        <v>1080</v>
      </c>
      <c r="CH11" s="31">
        <f>IFERROR(__xludf.DUMMYFUNCTION("""COMPUTED_VALUE"""),87.0)</f>
        <v>87</v>
      </c>
      <c r="CI11" s="31">
        <f>IFERROR(__xludf.DUMMYFUNCTION("""COMPUTED_VALUE"""),1810.0)</f>
        <v>1810</v>
      </c>
      <c r="CJ11" s="31">
        <f>IFERROR(__xludf.DUMMYFUNCTION("""COMPUTED_VALUE"""),2361.0)</f>
        <v>2361</v>
      </c>
      <c r="CK11" s="31">
        <f>IFERROR(__xludf.DUMMYFUNCTION("""COMPUTED_VALUE"""),1470.0)</f>
        <v>1470</v>
      </c>
      <c r="CL11" s="31">
        <f>IFERROR(__xludf.DUMMYFUNCTION("""COMPUTED_VALUE"""),2360.0)</f>
        <v>2360</v>
      </c>
      <c r="CM11" s="30"/>
      <c r="CN11" s="29" t="s">
        <v>149</v>
      </c>
      <c r="CO11" s="31"/>
      <c r="CP11" s="30"/>
      <c r="CQ11" s="31" t="str">
        <f>IFERROR(__xludf.DUMMYFUNCTION("IMPORTRANGE(""https://docs.google.com/spreadsheets/d/1q3etUHHyVYgxfLHSQ8GX8aTDzdtz5u3XiFYwSf19D0c/edit?usp=drive_link"", ""S1R1!K64"")
"),"")</f>
        <v/>
      </c>
      <c r="CR11" s="31" t="str">
        <f>IFERROR(__xludf.DUMMYFUNCTION("IMPORTRANGE(""https://docs.google.com/spreadsheets/d/1q3etUHHyVYgxfLHSQ8GX8aTDzdtz5u3XiFYwSf19D0c/edit?usp=drive_link"", ""S1R2!K54"")
"),"")</f>
        <v/>
      </c>
      <c r="CS11" s="31" t="str">
        <f>IFERROR(__xludf.DUMMYFUNCTION("IMPORTRANGE(""https://docs.google.com/spreadsheets/d/1q3etUHHyVYgxfLHSQ8GX8aTDzdtz5u3XiFYwSf19D0c/edit?usp=drive_link"", ""S2R1!K64"")
"),"")</f>
        <v/>
      </c>
      <c r="CT11" s="31"/>
      <c r="CU11" s="31"/>
      <c r="CV11" s="31"/>
      <c r="CW11" s="31"/>
      <c r="CX11" s="31"/>
      <c r="CY11" s="31"/>
      <c r="CZ11" s="31"/>
      <c r="DA11" s="30"/>
      <c r="DB11" s="31"/>
      <c r="DC11" s="31"/>
      <c r="DD11" s="31"/>
      <c r="DE11" s="31"/>
      <c r="DF11" s="31"/>
      <c r="DG11" s="31"/>
      <c r="DH11" s="31"/>
      <c r="DI11" s="30"/>
      <c r="DJ11" s="29" t="s">
        <v>149</v>
      </c>
      <c r="DK11" s="31"/>
      <c r="DL11" s="30"/>
      <c r="DM11" s="31" t="str">
        <f>IFERROR(__xludf.DUMMYFUNCTION("IMPORTRANGE(""https://docs.google.com/spreadsheets/d/1z2b4W01zpRRjfDT7bQc3wKurSXG0Lv3epYLQGt8HNpY/edit?usp=drive_link"", ""S1R1!K64"")
"),"")</f>
        <v/>
      </c>
      <c r="DN11" s="31" t="str">
        <f>IFERROR(__xludf.DUMMYFUNCTION("IMPORTRANGE(""https://docs.google.com/spreadsheets/d/1z2b4W01zpRRjfDT7bQc3wKurSXG0Lv3epYLQGt8HNpY/edit?usp=drive_link"", ""S1R2!K54"")
"),"")</f>
        <v/>
      </c>
      <c r="DO11" s="31" t="str">
        <f>IFERROR(__xludf.DUMMYFUNCTION("IMPORTRANGE(""https://docs.google.com/spreadsheets/d/1z2b4W01zpRRjfDT7bQc3wKurSXG0Lv3epYLQGt8HNpY/edit?usp=drive_link"", ""S2R1!K64"")
"),"")</f>
        <v/>
      </c>
      <c r="DP11" s="31"/>
      <c r="DQ11" s="31"/>
      <c r="DR11" s="31"/>
      <c r="DS11" s="31"/>
      <c r="DT11" s="31"/>
      <c r="DU11" s="31"/>
      <c r="DV11" s="31"/>
      <c r="DW11" s="30"/>
      <c r="DX11" s="31"/>
      <c r="DY11" s="31"/>
      <c r="DZ11" s="31"/>
      <c r="EA11" s="31"/>
      <c r="EB11" s="31"/>
      <c r="EC11" s="31"/>
      <c r="ED11" s="31"/>
    </row>
    <row r="12">
      <c r="A12" s="33"/>
      <c r="BQ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</row>
    <row r="13">
      <c r="A13" s="33"/>
      <c r="BQ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</row>
    <row r="14">
      <c r="A14" s="33"/>
      <c r="BQ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</row>
    <row r="15">
      <c r="BQ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</row>
    <row r="16">
      <c r="BQ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</row>
    <row r="17">
      <c r="BQ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</row>
    <row r="18">
      <c r="BQ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</row>
    <row r="19">
      <c r="BQ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</row>
    <row r="20">
      <c r="BQ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</row>
    <row r="21">
      <c r="BQ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</row>
    <row r="22">
      <c r="BQ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</row>
    <row r="23">
      <c r="BQ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</row>
    <row r="24">
      <c r="BQ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</row>
    <row r="25">
      <c r="BQ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</row>
    <row r="26">
      <c r="BQ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</row>
    <row r="27">
      <c r="BQ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</row>
    <row r="28">
      <c r="BQ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</row>
    <row r="29">
      <c r="BQ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</row>
    <row r="30">
      <c r="BQ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</row>
    <row r="31">
      <c r="BQ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</row>
    <row r="32">
      <c r="BQ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</row>
    <row r="33">
      <c r="BQ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</row>
    <row r="34">
      <c r="BQ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</row>
    <row r="35">
      <c r="BQ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</row>
    <row r="36">
      <c r="BQ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</row>
    <row r="37">
      <c r="BQ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</row>
    <row r="38">
      <c r="BQ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</row>
    <row r="39">
      <c r="BQ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</row>
    <row r="40">
      <c r="BQ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</row>
    <row r="41">
      <c r="BQ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</row>
    <row r="42">
      <c r="BQ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</row>
    <row r="43">
      <c r="BQ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</row>
    <row r="44">
      <c r="BQ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</row>
    <row r="45">
      <c r="BQ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</row>
    <row r="46">
      <c r="BQ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</row>
    <row r="47">
      <c r="BQ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</row>
    <row r="48">
      <c r="BQ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</row>
    <row r="49">
      <c r="BQ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</row>
    <row r="50">
      <c r="BQ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</row>
    <row r="51">
      <c r="BQ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</row>
    <row r="52">
      <c r="BQ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</row>
    <row r="53">
      <c r="BQ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</row>
    <row r="54">
      <c r="BQ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</row>
    <row r="55">
      <c r="BQ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</row>
    <row r="56">
      <c r="BQ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</row>
    <row r="57">
      <c r="BQ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</row>
    <row r="58">
      <c r="BQ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</row>
    <row r="59">
      <c r="BQ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</row>
    <row r="60">
      <c r="BQ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</row>
    <row r="61">
      <c r="BQ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</row>
    <row r="62">
      <c r="BQ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</row>
    <row r="63">
      <c r="BQ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</row>
    <row r="64">
      <c r="BQ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</row>
    <row r="65">
      <c r="BQ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</row>
    <row r="66">
      <c r="BQ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</row>
    <row r="67">
      <c r="BQ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</row>
    <row r="68">
      <c r="BQ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</row>
    <row r="69">
      <c r="BQ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</row>
    <row r="70">
      <c r="BQ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</row>
    <row r="71">
      <c r="BQ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</row>
    <row r="72">
      <c r="BQ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</row>
    <row r="73">
      <c r="BQ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</row>
    <row r="74">
      <c r="BQ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</row>
    <row r="75">
      <c r="BQ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</row>
    <row r="76">
      <c r="BQ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</row>
    <row r="77">
      <c r="BQ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</row>
    <row r="78">
      <c r="BQ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</row>
    <row r="79">
      <c r="BQ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</row>
    <row r="80">
      <c r="BQ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</row>
    <row r="81">
      <c r="BQ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</row>
    <row r="82">
      <c r="BQ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</row>
    <row r="83">
      <c r="BQ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</row>
    <row r="84">
      <c r="BQ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</row>
    <row r="85">
      <c r="BQ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</row>
    <row r="86">
      <c r="BQ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</row>
    <row r="87">
      <c r="BQ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</row>
    <row r="88">
      <c r="BQ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</row>
    <row r="89">
      <c r="BQ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</row>
    <row r="90">
      <c r="BQ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</row>
    <row r="91">
      <c r="BQ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</row>
    <row r="92">
      <c r="BQ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</row>
    <row r="93">
      <c r="BQ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</row>
    <row r="94">
      <c r="BQ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</row>
    <row r="95">
      <c r="BQ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</row>
    <row r="96">
      <c r="BQ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</row>
    <row r="97">
      <c r="BQ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</row>
    <row r="98">
      <c r="BQ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</row>
    <row r="99">
      <c r="BQ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</row>
    <row r="100">
      <c r="BQ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</row>
    <row r="101">
      <c r="BQ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</row>
    <row r="102">
      <c r="BQ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</row>
    <row r="103">
      <c r="BQ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</row>
    <row r="104">
      <c r="BQ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</row>
    <row r="105">
      <c r="BQ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</row>
    <row r="106">
      <c r="BQ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</row>
    <row r="107">
      <c r="BQ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</row>
    <row r="108">
      <c r="BQ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</row>
    <row r="109">
      <c r="BQ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</row>
    <row r="110">
      <c r="BQ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</row>
    <row r="111">
      <c r="BQ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</row>
    <row r="112">
      <c r="BQ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  <c r="GL112" s="30"/>
      <c r="GM112" s="30"/>
      <c r="GN112" s="30"/>
      <c r="GO112" s="30"/>
      <c r="GP112" s="30"/>
      <c r="GQ112" s="30"/>
      <c r="GR112" s="30"/>
      <c r="GS112" s="30"/>
      <c r="GT112" s="30"/>
      <c r="GU112" s="30"/>
      <c r="GV112" s="30"/>
      <c r="GW112" s="30"/>
      <c r="GX112" s="30"/>
      <c r="GY112" s="30"/>
      <c r="GZ112" s="30"/>
      <c r="HA112" s="30"/>
      <c r="HB112" s="30"/>
      <c r="HC112" s="30"/>
      <c r="HD112" s="30"/>
      <c r="HE112" s="30"/>
      <c r="HF112" s="30"/>
      <c r="HG112" s="30"/>
      <c r="HH112" s="30"/>
      <c r="HI112" s="30"/>
      <c r="HJ112" s="30"/>
    </row>
    <row r="113">
      <c r="BQ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  <c r="GA113" s="30"/>
      <c r="GB113" s="30"/>
      <c r="GC113" s="30"/>
      <c r="GD113" s="30"/>
      <c r="GE113" s="30"/>
      <c r="GF113" s="30"/>
      <c r="GG113" s="30"/>
      <c r="GH113" s="30"/>
      <c r="GI113" s="30"/>
      <c r="GJ113" s="30"/>
      <c r="GK113" s="30"/>
      <c r="GL113" s="30"/>
      <c r="GM113" s="30"/>
      <c r="GN113" s="30"/>
      <c r="GO113" s="30"/>
      <c r="GP113" s="30"/>
      <c r="GQ113" s="30"/>
      <c r="GR113" s="30"/>
      <c r="GS113" s="30"/>
      <c r="GT113" s="30"/>
      <c r="GU113" s="30"/>
      <c r="GV113" s="30"/>
      <c r="GW113" s="30"/>
      <c r="GX113" s="30"/>
      <c r="GY113" s="30"/>
      <c r="GZ113" s="30"/>
      <c r="HA113" s="30"/>
      <c r="HB113" s="30"/>
      <c r="HC113" s="30"/>
      <c r="HD113" s="30"/>
      <c r="HE113" s="30"/>
      <c r="HF113" s="30"/>
      <c r="HG113" s="30"/>
      <c r="HH113" s="30"/>
      <c r="HI113" s="30"/>
      <c r="HJ113" s="30"/>
    </row>
    <row r="114">
      <c r="BQ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  <c r="GL114" s="30"/>
      <c r="GM114" s="30"/>
      <c r="GN114" s="30"/>
      <c r="GO114" s="30"/>
      <c r="GP114" s="30"/>
      <c r="GQ114" s="30"/>
      <c r="GR114" s="30"/>
      <c r="GS114" s="30"/>
      <c r="GT114" s="30"/>
      <c r="GU114" s="30"/>
      <c r="GV114" s="30"/>
      <c r="GW114" s="30"/>
      <c r="GX114" s="30"/>
      <c r="GY114" s="30"/>
      <c r="GZ114" s="30"/>
      <c r="HA114" s="30"/>
      <c r="HB114" s="30"/>
      <c r="HC114" s="30"/>
      <c r="HD114" s="30"/>
      <c r="HE114" s="30"/>
      <c r="HF114" s="30"/>
      <c r="HG114" s="30"/>
      <c r="HH114" s="30"/>
      <c r="HI114" s="30"/>
      <c r="HJ114" s="30"/>
    </row>
    <row r="115">
      <c r="BQ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  <c r="GA115" s="30"/>
      <c r="GB115" s="30"/>
      <c r="GC115" s="30"/>
      <c r="GD115" s="30"/>
      <c r="GE115" s="30"/>
      <c r="GF115" s="30"/>
      <c r="GG115" s="30"/>
      <c r="GH115" s="30"/>
      <c r="GI115" s="30"/>
      <c r="GJ115" s="30"/>
      <c r="GK115" s="30"/>
      <c r="GL115" s="30"/>
      <c r="GM115" s="30"/>
      <c r="GN115" s="30"/>
      <c r="GO115" s="30"/>
      <c r="GP115" s="30"/>
      <c r="GQ115" s="30"/>
      <c r="GR115" s="30"/>
      <c r="GS115" s="30"/>
      <c r="GT115" s="30"/>
      <c r="GU115" s="30"/>
      <c r="GV115" s="30"/>
      <c r="GW115" s="30"/>
      <c r="GX115" s="30"/>
      <c r="GY115" s="30"/>
      <c r="GZ115" s="30"/>
      <c r="HA115" s="30"/>
      <c r="HB115" s="30"/>
      <c r="HC115" s="30"/>
      <c r="HD115" s="30"/>
      <c r="HE115" s="30"/>
      <c r="HF115" s="30"/>
      <c r="HG115" s="30"/>
      <c r="HH115" s="30"/>
      <c r="HI115" s="30"/>
      <c r="HJ115" s="30"/>
    </row>
    <row r="116">
      <c r="BQ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0"/>
      <c r="HC116" s="30"/>
      <c r="HD116" s="30"/>
      <c r="HE116" s="30"/>
      <c r="HF116" s="30"/>
      <c r="HG116" s="30"/>
      <c r="HH116" s="30"/>
      <c r="HI116" s="30"/>
      <c r="HJ116" s="30"/>
    </row>
    <row r="117">
      <c r="BQ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  <c r="EL117" s="30"/>
      <c r="EM117" s="30"/>
      <c r="EN117" s="30"/>
      <c r="EO117" s="30"/>
      <c r="EP117" s="30"/>
      <c r="EQ117" s="30"/>
      <c r="ER117" s="30"/>
      <c r="ES117" s="30"/>
      <c r="ET117" s="30"/>
      <c r="EU117" s="30"/>
      <c r="EV117" s="30"/>
      <c r="EW117" s="30"/>
      <c r="EX117" s="30"/>
      <c r="EY117" s="30"/>
      <c r="EZ117" s="30"/>
      <c r="FA117" s="30"/>
      <c r="FB117" s="30"/>
      <c r="FC117" s="30"/>
      <c r="FD117" s="30"/>
      <c r="FE117" s="30"/>
      <c r="FF117" s="30"/>
      <c r="FG117" s="30"/>
      <c r="FH117" s="30"/>
      <c r="FI117" s="30"/>
      <c r="FJ117" s="30"/>
      <c r="FK117" s="30"/>
      <c r="FL117" s="30"/>
      <c r="FM117" s="30"/>
      <c r="FN117" s="30"/>
      <c r="FO117" s="30"/>
      <c r="FP117" s="30"/>
      <c r="FQ117" s="30"/>
      <c r="FR117" s="30"/>
      <c r="FS117" s="30"/>
      <c r="FT117" s="30"/>
      <c r="FU117" s="30"/>
      <c r="FV117" s="30"/>
      <c r="FW117" s="30"/>
      <c r="FX117" s="30"/>
      <c r="FY117" s="30"/>
      <c r="FZ117" s="30"/>
      <c r="GA117" s="30"/>
      <c r="GB117" s="30"/>
      <c r="GC117" s="30"/>
      <c r="GD117" s="30"/>
      <c r="GE117" s="30"/>
      <c r="GF117" s="30"/>
      <c r="GG117" s="30"/>
      <c r="GH117" s="30"/>
      <c r="GI117" s="30"/>
      <c r="GJ117" s="30"/>
      <c r="GK117" s="30"/>
      <c r="GL117" s="30"/>
      <c r="GM117" s="30"/>
      <c r="GN117" s="30"/>
      <c r="GO117" s="30"/>
      <c r="GP117" s="30"/>
      <c r="GQ117" s="30"/>
      <c r="GR117" s="30"/>
      <c r="GS117" s="30"/>
      <c r="GT117" s="30"/>
      <c r="GU117" s="30"/>
      <c r="GV117" s="30"/>
      <c r="GW117" s="30"/>
      <c r="GX117" s="30"/>
      <c r="GY117" s="30"/>
      <c r="GZ117" s="30"/>
      <c r="HA117" s="30"/>
      <c r="HB117" s="30"/>
      <c r="HC117" s="30"/>
      <c r="HD117" s="30"/>
      <c r="HE117" s="30"/>
      <c r="HF117" s="30"/>
      <c r="HG117" s="30"/>
      <c r="HH117" s="30"/>
      <c r="HI117" s="30"/>
      <c r="HJ117" s="30"/>
    </row>
    <row r="118">
      <c r="BQ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/>
      <c r="EW118" s="30"/>
      <c r="EX118" s="30"/>
      <c r="EY118" s="30"/>
      <c r="EZ118" s="30"/>
      <c r="FA118" s="30"/>
      <c r="FB118" s="30"/>
      <c r="FC118" s="30"/>
      <c r="FD118" s="30"/>
      <c r="FE118" s="30"/>
      <c r="FF118" s="30"/>
      <c r="FG118" s="30"/>
      <c r="FH118" s="30"/>
      <c r="FI118" s="30"/>
      <c r="FJ118" s="30"/>
      <c r="FK118" s="30"/>
      <c r="FL118" s="30"/>
      <c r="FM118" s="30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  <c r="GA118" s="30"/>
      <c r="GB118" s="30"/>
      <c r="GC118" s="30"/>
      <c r="GD118" s="30"/>
      <c r="GE118" s="30"/>
      <c r="GF118" s="30"/>
      <c r="GG118" s="30"/>
      <c r="GH118" s="30"/>
      <c r="GI118" s="30"/>
      <c r="GJ118" s="30"/>
      <c r="GK118" s="30"/>
      <c r="GL118" s="30"/>
      <c r="GM118" s="30"/>
      <c r="GN118" s="30"/>
      <c r="GO118" s="30"/>
      <c r="GP118" s="30"/>
      <c r="GQ118" s="30"/>
      <c r="GR118" s="30"/>
      <c r="GS118" s="30"/>
      <c r="GT118" s="30"/>
      <c r="GU118" s="30"/>
      <c r="GV118" s="30"/>
      <c r="GW118" s="30"/>
      <c r="GX118" s="30"/>
      <c r="GY118" s="30"/>
      <c r="GZ118" s="30"/>
      <c r="HA118" s="30"/>
      <c r="HB118" s="30"/>
      <c r="HC118" s="30"/>
      <c r="HD118" s="30"/>
      <c r="HE118" s="30"/>
      <c r="HF118" s="30"/>
      <c r="HG118" s="30"/>
      <c r="HH118" s="30"/>
      <c r="HI118" s="30"/>
      <c r="HJ118" s="30"/>
    </row>
    <row r="119">
      <c r="BQ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/>
      <c r="EW119" s="30"/>
      <c r="EX119" s="30"/>
      <c r="EY119" s="30"/>
      <c r="EZ119" s="30"/>
      <c r="FA119" s="30"/>
      <c r="FB119" s="30"/>
      <c r="FC119" s="30"/>
      <c r="FD119" s="30"/>
      <c r="FE119" s="30"/>
      <c r="FF119" s="30"/>
      <c r="FG119" s="30"/>
      <c r="FH119" s="30"/>
      <c r="FI119" s="30"/>
      <c r="FJ119" s="30"/>
      <c r="FK119" s="30"/>
      <c r="FL119" s="30"/>
      <c r="FM119" s="30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  <c r="GA119" s="30"/>
      <c r="GB119" s="30"/>
      <c r="GC119" s="30"/>
      <c r="GD119" s="30"/>
      <c r="GE119" s="30"/>
      <c r="GF119" s="30"/>
      <c r="GG119" s="30"/>
      <c r="GH119" s="30"/>
      <c r="GI119" s="30"/>
      <c r="GJ119" s="30"/>
      <c r="GK119" s="30"/>
      <c r="GL119" s="30"/>
      <c r="GM119" s="30"/>
      <c r="GN119" s="30"/>
      <c r="GO119" s="30"/>
      <c r="GP119" s="30"/>
      <c r="GQ119" s="30"/>
      <c r="GR119" s="30"/>
      <c r="GS119" s="30"/>
      <c r="GT119" s="30"/>
      <c r="GU119" s="30"/>
      <c r="GV119" s="30"/>
      <c r="GW119" s="30"/>
      <c r="GX119" s="30"/>
      <c r="GY119" s="30"/>
      <c r="GZ119" s="30"/>
      <c r="HA119" s="30"/>
      <c r="HB119" s="30"/>
      <c r="HC119" s="30"/>
      <c r="HD119" s="30"/>
      <c r="HE119" s="30"/>
      <c r="HF119" s="30"/>
      <c r="HG119" s="30"/>
      <c r="HH119" s="30"/>
      <c r="HI119" s="30"/>
      <c r="HJ119" s="30"/>
    </row>
    <row r="120">
      <c r="BQ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0"/>
      <c r="ER120" s="30"/>
      <c r="ES120" s="30"/>
      <c r="ET120" s="30"/>
      <c r="EU120" s="30"/>
      <c r="EV120" s="30"/>
      <c r="EW120" s="30"/>
      <c r="EX120" s="30"/>
      <c r="EY120" s="30"/>
      <c r="EZ120" s="30"/>
      <c r="FA120" s="30"/>
      <c r="FB120" s="30"/>
      <c r="FC120" s="30"/>
      <c r="FD120" s="30"/>
      <c r="FE120" s="30"/>
      <c r="FF120" s="30"/>
      <c r="FG120" s="30"/>
      <c r="FH120" s="30"/>
      <c r="FI120" s="30"/>
      <c r="FJ120" s="30"/>
      <c r="FK120" s="30"/>
      <c r="FL120" s="30"/>
      <c r="FM120" s="30"/>
      <c r="FN120" s="30"/>
      <c r="FO120" s="30"/>
      <c r="FP120" s="30"/>
      <c r="FQ120" s="30"/>
      <c r="FR120" s="30"/>
      <c r="FS120" s="30"/>
      <c r="FT120" s="30"/>
      <c r="FU120" s="30"/>
      <c r="FV120" s="30"/>
      <c r="FW120" s="30"/>
      <c r="FX120" s="30"/>
      <c r="FY120" s="30"/>
      <c r="FZ120" s="30"/>
      <c r="GA120" s="30"/>
      <c r="GB120" s="30"/>
      <c r="GC120" s="30"/>
      <c r="GD120" s="30"/>
      <c r="GE120" s="30"/>
      <c r="GF120" s="30"/>
      <c r="GG120" s="30"/>
      <c r="GH120" s="30"/>
      <c r="GI120" s="30"/>
      <c r="GJ120" s="30"/>
      <c r="GK120" s="30"/>
      <c r="GL120" s="30"/>
      <c r="GM120" s="30"/>
      <c r="GN120" s="30"/>
      <c r="GO120" s="30"/>
      <c r="GP120" s="30"/>
      <c r="GQ120" s="30"/>
      <c r="GR120" s="30"/>
      <c r="GS120" s="30"/>
      <c r="GT120" s="30"/>
      <c r="GU120" s="30"/>
      <c r="GV120" s="30"/>
      <c r="GW120" s="30"/>
      <c r="GX120" s="30"/>
      <c r="GY120" s="30"/>
      <c r="GZ120" s="30"/>
      <c r="HA120" s="30"/>
      <c r="HB120" s="30"/>
      <c r="HC120" s="30"/>
      <c r="HD120" s="30"/>
      <c r="HE120" s="30"/>
      <c r="HF120" s="30"/>
      <c r="HG120" s="30"/>
      <c r="HH120" s="30"/>
      <c r="HI120" s="30"/>
      <c r="HJ120" s="30"/>
    </row>
    <row r="121">
      <c r="BQ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/>
      <c r="EW121" s="30"/>
      <c r="EX121" s="30"/>
      <c r="EY121" s="30"/>
      <c r="EZ121" s="30"/>
      <c r="FA121" s="30"/>
      <c r="FB121" s="30"/>
      <c r="FC121" s="30"/>
      <c r="FD121" s="30"/>
      <c r="FE121" s="30"/>
      <c r="FF121" s="30"/>
      <c r="FG121" s="30"/>
      <c r="FH121" s="30"/>
      <c r="FI121" s="30"/>
      <c r="FJ121" s="30"/>
      <c r="FK121" s="30"/>
      <c r="FL121" s="30"/>
      <c r="FM121" s="30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  <c r="GA121" s="30"/>
      <c r="GB121" s="30"/>
      <c r="GC121" s="30"/>
      <c r="GD121" s="30"/>
      <c r="GE121" s="30"/>
      <c r="GF121" s="30"/>
      <c r="GG121" s="30"/>
      <c r="GH121" s="30"/>
      <c r="GI121" s="30"/>
      <c r="GJ121" s="30"/>
      <c r="GK121" s="30"/>
      <c r="GL121" s="30"/>
      <c r="GM121" s="30"/>
      <c r="GN121" s="30"/>
      <c r="GO121" s="30"/>
      <c r="GP121" s="30"/>
      <c r="GQ121" s="30"/>
      <c r="GR121" s="30"/>
      <c r="GS121" s="30"/>
      <c r="GT121" s="30"/>
      <c r="GU121" s="30"/>
      <c r="GV121" s="30"/>
      <c r="GW121" s="30"/>
      <c r="GX121" s="30"/>
      <c r="GY121" s="30"/>
      <c r="GZ121" s="30"/>
      <c r="HA121" s="30"/>
      <c r="HB121" s="30"/>
      <c r="HC121" s="30"/>
      <c r="HD121" s="30"/>
      <c r="HE121" s="30"/>
      <c r="HF121" s="30"/>
      <c r="HG121" s="30"/>
      <c r="HH121" s="30"/>
      <c r="HI121" s="30"/>
      <c r="HJ121" s="30"/>
    </row>
    <row r="122">
      <c r="BQ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/>
      <c r="EW122" s="30"/>
      <c r="EX122" s="30"/>
      <c r="EY122" s="30"/>
      <c r="EZ122" s="30"/>
      <c r="FA122" s="30"/>
      <c r="FB122" s="30"/>
      <c r="FC122" s="30"/>
      <c r="FD122" s="30"/>
      <c r="FE122" s="30"/>
      <c r="FF122" s="30"/>
      <c r="FG122" s="30"/>
      <c r="FH122" s="30"/>
      <c r="FI122" s="30"/>
      <c r="FJ122" s="30"/>
      <c r="FK122" s="30"/>
      <c r="FL122" s="30"/>
      <c r="FM122" s="30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  <c r="GA122" s="30"/>
      <c r="GB122" s="30"/>
      <c r="GC122" s="30"/>
      <c r="GD122" s="30"/>
      <c r="GE122" s="30"/>
      <c r="GF122" s="30"/>
      <c r="GG122" s="30"/>
      <c r="GH122" s="30"/>
      <c r="GI122" s="30"/>
      <c r="GJ122" s="30"/>
      <c r="GK122" s="30"/>
      <c r="GL122" s="30"/>
      <c r="GM122" s="30"/>
      <c r="GN122" s="30"/>
      <c r="GO122" s="30"/>
      <c r="GP122" s="30"/>
      <c r="GQ122" s="30"/>
      <c r="GR122" s="30"/>
      <c r="GS122" s="30"/>
      <c r="GT122" s="30"/>
      <c r="GU122" s="30"/>
      <c r="GV122" s="30"/>
      <c r="GW122" s="30"/>
      <c r="GX122" s="30"/>
      <c r="GY122" s="30"/>
      <c r="GZ122" s="30"/>
      <c r="HA122" s="30"/>
      <c r="HB122" s="30"/>
      <c r="HC122" s="30"/>
      <c r="HD122" s="30"/>
      <c r="HE122" s="30"/>
      <c r="HF122" s="30"/>
      <c r="HG122" s="30"/>
      <c r="HH122" s="30"/>
      <c r="HI122" s="30"/>
      <c r="HJ122" s="30"/>
    </row>
    <row r="123">
      <c r="BQ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</row>
    <row r="124">
      <c r="BQ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</row>
    <row r="125">
      <c r="BQ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</row>
    <row r="126">
      <c r="BQ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</row>
    <row r="127">
      <c r="BQ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</row>
    <row r="128">
      <c r="BQ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</row>
    <row r="129">
      <c r="BQ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</row>
    <row r="130">
      <c r="BQ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</row>
    <row r="131">
      <c r="BQ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</row>
    <row r="132">
      <c r="BQ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</row>
    <row r="133">
      <c r="BQ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</row>
    <row r="134">
      <c r="BQ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</row>
    <row r="135">
      <c r="BQ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</row>
    <row r="136">
      <c r="BQ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</row>
    <row r="137">
      <c r="BQ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</row>
    <row r="138">
      <c r="BQ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</row>
    <row r="139">
      <c r="BQ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</row>
    <row r="140">
      <c r="BQ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</row>
    <row r="141">
      <c r="BQ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</row>
    <row r="142">
      <c r="BQ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</row>
    <row r="143">
      <c r="BQ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</row>
    <row r="144">
      <c r="BQ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</row>
    <row r="145">
      <c r="BQ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</row>
    <row r="146">
      <c r="BQ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</row>
    <row r="147">
      <c r="BQ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</row>
    <row r="148">
      <c r="BQ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</row>
    <row r="149">
      <c r="BQ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</row>
    <row r="150">
      <c r="BQ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</row>
    <row r="151">
      <c r="BQ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</row>
    <row r="152">
      <c r="BQ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</row>
    <row r="153">
      <c r="BQ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</row>
    <row r="154">
      <c r="BQ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</row>
    <row r="155">
      <c r="BQ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</row>
    <row r="156">
      <c r="BQ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</row>
    <row r="157">
      <c r="BQ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</row>
    <row r="158">
      <c r="BQ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</row>
    <row r="159">
      <c r="BQ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</row>
    <row r="160">
      <c r="BQ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</row>
    <row r="161">
      <c r="BQ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</row>
    <row r="162">
      <c r="BQ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</row>
    <row r="163">
      <c r="BQ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</row>
    <row r="164">
      <c r="BQ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</row>
    <row r="165">
      <c r="BQ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/>
      <c r="EV165" s="30"/>
      <c r="EW165" s="30"/>
      <c r="EX165" s="30"/>
      <c r="EY165" s="30"/>
      <c r="EZ165" s="30"/>
      <c r="FA165" s="30"/>
      <c r="FB165" s="30"/>
      <c r="FC165" s="30"/>
      <c r="FD165" s="30"/>
      <c r="FE165" s="30"/>
      <c r="FF165" s="30"/>
      <c r="FG165" s="30"/>
      <c r="FH165" s="30"/>
      <c r="FI165" s="30"/>
      <c r="FJ165" s="30"/>
      <c r="FK165" s="30"/>
      <c r="FL165" s="30"/>
      <c r="FM165" s="30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  <c r="GA165" s="30"/>
      <c r="GB165" s="30"/>
      <c r="GC165" s="30"/>
      <c r="GD165" s="30"/>
      <c r="GE165" s="30"/>
      <c r="GF165" s="30"/>
      <c r="GG165" s="30"/>
      <c r="GH165" s="30"/>
      <c r="GI165" s="30"/>
      <c r="GJ165" s="30"/>
      <c r="GK165" s="30"/>
      <c r="GL165" s="30"/>
      <c r="GM165" s="30"/>
      <c r="GN165" s="30"/>
      <c r="GO165" s="30"/>
      <c r="GP165" s="30"/>
      <c r="GQ165" s="30"/>
      <c r="GR165" s="30"/>
      <c r="GS165" s="30"/>
      <c r="GT165" s="30"/>
      <c r="GU165" s="30"/>
      <c r="GV165" s="30"/>
      <c r="GW165" s="30"/>
      <c r="GX165" s="30"/>
      <c r="GY165" s="30"/>
      <c r="GZ165" s="30"/>
      <c r="HA165" s="30"/>
      <c r="HB165" s="30"/>
      <c r="HC165" s="30"/>
      <c r="HD165" s="30"/>
      <c r="HE165" s="30"/>
      <c r="HF165" s="30"/>
      <c r="HG165" s="30"/>
      <c r="HH165" s="30"/>
      <c r="HI165" s="30"/>
      <c r="HJ165" s="30"/>
    </row>
    <row r="166">
      <c r="BQ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  <c r="GA166" s="30"/>
      <c r="GB166" s="30"/>
      <c r="GC166" s="30"/>
      <c r="GD166" s="30"/>
      <c r="GE166" s="30"/>
      <c r="GF166" s="30"/>
      <c r="GG166" s="30"/>
      <c r="GH166" s="30"/>
      <c r="GI166" s="30"/>
      <c r="GJ166" s="30"/>
      <c r="GK166" s="30"/>
      <c r="GL166" s="30"/>
      <c r="GM166" s="30"/>
      <c r="GN166" s="30"/>
      <c r="GO166" s="30"/>
      <c r="GP166" s="30"/>
      <c r="GQ166" s="30"/>
      <c r="GR166" s="30"/>
      <c r="GS166" s="30"/>
      <c r="GT166" s="30"/>
      <c r="GU166" s="30"/>
      <c r="GV166" s="30"/>
      <c r="GW166" s="30"/>
      <c r="GX166" s="30"/>
      <c r="GY166" s="30"/>
      <c r="GZ166" s="30"/>
      <c r="HA166" s="30"/>
      <c r="HB166" s="30"/>
      <c r="HC166" s="30"/>
      <c r="HD166" s="30"/>
      <c r="HE166" s="30"/>
      <c r="HF166" s="30"/>
      <c r="HG166" s="30"/>
      <c r="HH166" s="30"/>
      <c r="HI166" s="30"/>
      <c r="HJ166" s="30"/>
    </row>
    <row r="167">
      <c r="BQ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/>
      <c r="EW167" s="30"/>
      <c r="EX167" s="30"/>
      <c r="EY167" s="30"/>
      <c r="EZ167" s="30"/>
      <c r="FA167" s="30"/>
      <c r="FB167" s="30"/>
      <c r="FC167" s="30"/>
      <c r="FD167" s="30"/>
      <c r="FE167" s="30"/>
      <c r="FF167" s="30"/>
      <c r="FG167" s="30"/>
      <c r="FH167" s="30"/>
      <c r="FI167" s="30"/>
      <c r="FJ167" s="30"/>
      <c r="FK167" s="30"/>
      <c r="FL167" s="30"/>
      <c r="FM167" s="30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  <c r="GA167" s="30"/>
      <c r="GB167" s="30"/>
      <c r="GC167" s="30"/>
      <c r="GD167" s="30"/>
      <c r="GE167" s="30"/>
      <c r="GF167" s="30"/>
      <c r="GG167" s="30"/>
      <c r="GH167" s="30"/>
      <c r="GI167" s="30"/>
      <c r="GJ167" s="30"/>
      <c r="GK167" s="30"/>
      <c r="GL167" s="30"/>
      <c r="GM167" s="30"/>
      <c r="GN167" s="30"/>
      <c r="GO167" s="30"/>
      <c r="GP167" s="30"/>
      <c r="GQ167" s="30"/>
      <c r="GR167" s="30"/>
      <c r="GS167" s="30"/>
      <c r="GT167" s="30"/>
      <c r="GU167" s="30"/>
      <c r="GV167" s="30"/>
      <c r="GW167" s="30"/>
      <c r="GX167" s="30"/>
      <c r="GY167" s="30"/>
      <c r="GZ167" s="30"/>
      <c r="HA167" s="30"/>
      <c r="HB167" s="30"/>
      <c r="HC167" s="30"/>
      <c r="HD167" s="30"/>
      <c r="HE167" s="30"/>
      <c r="HF167" s="30"/>
      <c r="HG167" s="30"/>
      <c r="HH167" s="30"/>
      <c r="HI167" s="30"/>
      <c r="HJ167" s="30"/>
    </row>
    <row r="168">
      <c r="BQ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/>
      <c r="EW168" s="30"/>
      <c r="EX168" s="30"/>
      <c r="EY168" s="30"/>
      <c r="EZ168" s="30"/>
      <c r="FA168" s="30"/>
      <c r="FB168" s="30"/>
      <c r="FC168" s="30"/>
      <c r="FD168" s="30"/>
      <c r="FE168" s="30"/>
      <c r="FF168" s="30"/>
      <c r="FG168" s="30"/>
      <c r="FH168" s="30"/>
      <c r="FI168" s="30"/>
      <c r="FJ168" s="30"/>
      <c r="FK168" s="30"/>
      <c r="FL168" s="30"/>
      <c r="FM168" s="30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  <c r="GA168" s="30"/>
      <c r="GB168" s="30"/>
      <c r="GC168" s="30"/>
      <c r="GD168" s="30"/>
      <c r="GE168" s="30"/>
      <c r="GF168" s="30"/>
      <c r="GG168" s="30"/>
      <c r="GH168" s="30"/>
      <c r="GI168" s="30"/>
      <c r="GJ168" s="30"/>
      <c r="GK168" s="30"/>
      <c r="GL168" s="30"/>
      <c r="GM168" s="30"/>
      <c r="GN168" s="30"/>
      <c r="GO168" s="30"/>
      <c r="GP168" s="30"/>
      <c r="GQ168" s="30"/>
      <c r="GR168" s="30"/>
      <c r="GS168" s="30"/>
      <c r="GT168" s="30"/>
      <c r="GU168" s="30"/>
      <c r="GV168" s="30"/>
      <c r="GW168" s="30"/>
      <c r="GX168" s="30"/>
      <c r="GY168" s="30"/>
      <c r="GZ168" s="30"/>
      <c r="HA168" s="30"/>
      <c r="HB168" s="30"/>
      <c r="HC168" s="30"/>
      <c r="HD168" s="30"/>
      <c r="HE168" s="30"/>
      <c r="HF168" s="30"/>
      <c r="HG168" s="30"/>
      <c r="HH168" s="30"/>
      <c r="HI168" s="30"/>
      <c r="HJ168" s="30"/>
    </row>
    <row r="169">
      <c r="BQ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/>
      <c r="EW169" s="30"/>
      <c r="EX169" s="30"/>
      <c r="EY169" s="30"/>
      <c r="EZ169" s="30"/>
      <c r="FA169" s="30"/>
      <c r="FB169" s="30"/>
      <c r="FC169" s="30"/>
      <c r="FD169" s="30"/>
      <c r="FE169" s="30"/>
      <c r="FF169" s="30"/>
      <c r="FG169" s="30"/>
      <c r="FH169" s="30"/>
      <c r="FI169" s="30"/>
      <c r="FJ169" s="30"/>
      <c r="FK169" s="30"/>
      <c r="FL169" s="30"/>
      <c r="FM169" s="30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  <c r="GA169" s="30"/>
      <c r="GB169" s="30"/>
      <c r="GC169" s="30"/>
      <c r="GD169" s="30"/>
      <c r="GE169" s="30"/>
      <c r="GF169" s="30"/>
      <c r="GG169" s="30"/>
      <c r="GH169" s="30"/>
      <c r="GI169" s="30"/>
      <c r="GJ169" s="30"/>
      <c r="GK169" s="30"/>
      <c r="GL169" s="30"/>
      <c r="GM169" s="30"/>
      <c r="GN169" s="30"/>
      <c r="GO169" s="30"/>
      <c r="GP169" s="30"/>
      <c r="GQ169" s="30"/>
      <c r="GR169" s="30"/>
      <c r="GS169" s="30"/>
      <c r="GT169" s="30"/>
      <c r="GU169" s="30"/>
      <c r="GV169" s="30"/>
      <c r="GW169" s="30"/>
      <c r="GX169" s="30"/>
      <c r="GY169" s="30"/>
      <c r="GZ169" s="30"/>
      <c r="HA169" s="30"/>
      <c r="HB169" s="30"/>
      <c r="HC169" s="30"/>
      <c r="HD169" s="30"/>
      <c r="HE169" s="30"/>
      <c r="HF169" s="30"/>
      <c r="HG169" s="30"/>
      <c r="HH169" s="30"/>
      <c r="HI169" s="30"/>
      <c r="HJ169" s="30"/>
    </row>
    <row r="170">
      <c r="BQ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0"/>
      <c r="FB170" s="30"/>
      <c r="FC170" s="30"/>
      <c r="FD170" s="30"/>
      <c r="FE170" s="30"/>
      <c r="FF170" s="30"/>
      <c r="FG170" s="30"/>
      <c r="FH170" s="30"/>
      <c r="FI170" s="30"/>
      <c r="FJ170" s="30"/>
      <c r="FK170" s="30"/>
      <c r="FL170" s="30"/>
      <c r="FM170" s="30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  <c r="GA170" s="30"/>
      <c r="GB170" s="30"/>
      <c r="GC170" s="30"/>
      <c r="GD170" s="30"/>
      <c r="GE170" s="30"/>
      <c r="GF170" s="30"/>
      <c r="GG170" s="30"/>
      <c r="GH170" s="30"/>
      <c r="GI170" s="30"/>
      <c r="GJ170" s="30"/>
      <c r="GK170" s="30"/>
      <c r="GL170" s="30"/>
      <c r="GM170" s="30"/>
      <c r="GN170" s="30"/>
      <c r="GO170" s="30"/>
      <c r="GP170" s="30"/>
      <c r="GQ170" s="30"/>
      <c r="GR170" s="30"/>
      <c r="GS170" s="30"/>
      <c r="GT170" s="30"/>
      <c r="GU170" s="30"/>
      <c r="GV170" s="30"/>
      <c r="GW170" s="30"/>
      <c r="GX170" s="30"/>
      <c r="GY170" s="30"/>
      <c r="GZ170" s="30"/>
      <c r="HA170" s="30"/>
      <c r="HB170" s="30"/>
      <c r="HC170" s="30"/>
      <c r="HD170" s="30"/>
      <c r="HE170" s="30"/>
      <c r="HF170" s="30"/>
      <c r="HG170" s="30"/>
      <c r="HH170" s="30"/>
      <c r="HI170" s="30"/>
      <c r="HJ170" s="30"/>
    </row>
    <row r="171">
      <c r="BQ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/>
      <c r="EW171" s="30"/>
      <c r="EX171" s="30"/>
      <c r="EY171" s="30"/>
      <c r="EZ171" s="30"/>
      <c r="FA171" s="30"/>
      <c r="FB171" s="30"/>
      <c r="FC171" s="30"/>
      <c r="FD171" s="30"/>
      <c r="FE171" s="30"/>
      <c r="FF171" s="30"/>
      <c r="FG171" s="30"/>
      <c r="FH171" s="30"/>
      <c r="FI171" s="30"/>
      <c r="FJ171" s="30"/>
      <c r="FK171" s="30"/>
      <c r="FL171" s="30"/>
      <c r="FM171" s="30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  <c r="GA171" s="30"/>
      <c r="GB171" s="30"/>
      <c r="GC171" s="30"/>
      <c r="GD171" s="30"/>
      <c r="GE171" s="30"/>
      <c r="GF171" s="30"/>
      <c r="GG171" s="30"/>
      <c r="GH171" s="30"/>
      <c r="GI171" s="30"/>
      <c r="GJ171" s="30"/>
      <c r="GK171" s="30"/>
      <c r="GL171" s="30"/>
      <c r="GM171" s="30"/>
      <c r="GN171" s="30"/>
      <c r="GO171" s="30"/>
      <c r="GP171" s="30"/>
      <c r="GQ171" s="30"/>
      <c r="GR171" s="30"/>
      <c r="GS171" s="30"/>
      <c r="GT171" s="30"/>
      <c r="GU171" s="30"/>
      <c r="GV171" s="30"/>
      <c r="GW171" s="30"/>
      <c r="GX171" s="30"/>
      <c r="GY171" s="30"/>
      <c r="GZ171" s="30"/>
      <c r="HA171" s="30"/>
      <c r="HB171" s="30"/>
      <c r="HC171" s="30"/>
      <c r="HD171" s="30"/>
      <c r="HE171" s="30"/>
      <c r="HF171" s="30"/>
      <c r="HG171" s="30"/>
      <c r="HH171" s="30"/>
      <c r="HI171" s="30"/>
      <c r="HJ171" s="30"/>
    </row>
    <row r="172">
      <c r="BQ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/>
      <c r="EW172" s="30"/>
      <c r="EX172" s="30"/>
      <c r="EY172" s="30"/>
      <c r="EZ172" s="30"/>
      <c r="FA172" s="30"/>
      <c r="FB172" s="30"/>
      <c r="FC172" s="30"/>
      <c r="FD172" s="30"/>
      <c r="FE172" s="30"/>
      <c r="FF172" s="30"/>
      <c r="FG172" s="30"/>
      <c r="FH172" s="30"/>
      <c r="FI172" s="30"/>
      <c r="FJ172" s="30"/>
      <c r="FK172" s="30"/>
      <c r="FL172" s="30"/>
      <c r="FM172" s="30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  <c r="GA172" s="30"/>
      <c r="GB172" s="30"/>
      <c r="GC172" s="30"/>
      <c r="GD172" s="30"/>
      <c r="GE172" s="30"/>
      <c r="GF172" s="30"/>
      <c r="GG172" s="30"/>
      <c r="GH172" s="30"/>
      <c r="GI172" s="30"/>
      <c r="GJ172" s="30"/>
      <c r="GK172" s="30"/>
      <c r="GL172" s="30"/>
      <c r="GM172" s="30"/>
      <c r="GN172" s="30"/>
      <c r="GO172" s="30"/>
      <c r="GP172" s="30"/>
      <c r="GQ172" s="30"/>
      <c r="GR172" s="30"/>
      <c r="GS172" s="30"/>
      <c r="GT172" s="30"/>
      <c r="GU172" s="30"/>
      <c r="GV172" s="30"/>
      <c r="GW172" s="30"/>
      <c r="GX172" s="30"/>
      <c r="GY172" s="30"/>
      <c r="GZ172" s="30"/>
      <c r="HA172" s="30"/>
      <c r="HB172" s="30"/>
      <c r="HC172" s="30"/>
      <c r="HD172" s="30"/>
      <c r="HE172" s="30"/>
      <c r="HF172" s="30"/>
      <c r="HG172" s="30"/>
      <c r="HH172" s="30"/>
      <c r="HI172" s="30"/>
      <c r="HJ172" s="30"/>
    </row>
    <row r="173">
      <c r="BQ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GK173" s="30"/>
      <c r="GL173" s="30"/>
      <c r="GM173" s="30"/>
      <c r="GN173" s="30"/>
      <c r="GO173" s="30"/>
      <c r="GP173" s="30"/>
      <c r="GQ173" s="30"/>
      <c r="GR173" s="30"/>
      <c r="GS173" s="30"/>
      <c r="GT173" s="30"/>
      <c r="GU173" s="30"/>
      <c r="GV173" s="30"/>
      <c r="GW173" s="30"/>
      <c r="GX173" s="30"/>
      <c r="GY173" s="30"/>
      <c r="GZ173" s="30"/>
      <c r="HA173" s="30"/>
      <c r="HB173" s="30"/>
      <c r="HC173" s="30"/>
      <c r="HD173" s="30"/>
      <c r="HE173" s="30"/>
      <c r="HF173" s="30"/>
      <c r="HG173" s="30"/>
      <c r="HH173" s="30"/>
      <c r="HI173" s="30"/>
      <c r="HJ173" s="30"/>
    </row>
    <row r="174">
      <c r="BQ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  <c r="GA174" s="30"/>
      <c r="GB174" s="30"/>
      <c r="GC174" s="30"/>
      <c r="GD174" s="30"/>
      <c r="GE174" s="30"/>
      <c r="GF174" s="30"/>
      <c r="GG174" s="30"/>
      <c r="GH174" s="30"/>
      <c r="GI174" s="30"/>
      <c r="GJ174" s="30"/>
      <c r="GK174" s="30"/>
      <c r="GL174" s="30"/>
      <c r="GM174" s="30"/>
      <c r="GN174" s="30"/>
      <c r="GO174" s="30"/>
      <c r="GP174" s="30"/>
      <c r="GQ174" s="30"/>
      <c r="GR174" s="30"/>
      <c r="GS174" s="30"/>
      <c r="GT174" s="30"/>
      <c r="GU174" s="30"/>
      <c r="GV174" s="30"/>
      <c r="GW174" s="30"/>
      <c r="GX174" s="30"/>
      <c r="GY174" s="30"/>
      <c r="GZ174" s="30"/>
      <c r="HA174" s="30"/>
      <c r="HB174" s="30"/>
      <c r="HC174" s="30"/>
      <c r="HD174" s="30"/>
      <c r="HE174" s="30"/>
      <c r="HF174" s="30"/>
      <c r="HG174" s="30"/>
      <c r="HH174" s="30"/>
      <c r="HI174" s="30"/>
      <c r="HJ174" s="30"/>
    </row>
    <row r="175">
      <c r="BQ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0"/>
      <c r="GG175" s="30"/>
      <c r="GH175" s="30"/>
      <c r="GI175" s="30"/>
      <c r="GJ175" s="30"/>
      <c r="GK175" s="30"/>
      <c r="GL175" s="30"/>
      <c r="GM175" s="30"/>
      <c r="GN175" s="30"/>
      <c r="GO175" s="30"/>
      <c r="GP175" s="30"/>
      <c r="GQ175" s="30"/>
      <c r="GR175" s="30"/>
      <c r="GS175" s="30"/>
      <c r="GT175" s="30"/>
      <c r="GU175" s="30"/>
      <c r="GV175" s="30"/>
      <c r="GW175" s="30"/>
      <c r="GX175" s="30"/>
      <c r="GY175" s="30"/>
      <c r="GZ175" s="30"/>
      <c r="HA175" s="30"/>
      <c r="HB175" s="30"/>
      <c r="HC175" s="30"/>
      <c r="HD175" s="30"/>
      <c r="HE175" s="30"/>
      <c r="HF175" s="30"/>
      <c r="HG175" s="30"/>
      <c r="HH175" s="30"/>
      <c r="HI175" s="30"/>
      <c r="HJ175" s="30"/>
    </row>
    <row r="176">
      <c r="BQ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/>
      <c r="EW176" s="30"/>
      <c r="EX176" s="30"/>
      <c r="EY176" s="30"/>
      <c r="EZ176" s="30"/>
      <c r="FA176" s="30"/>
      <c r="FB176" s="30"/>
      <c r="FC176" s="30"/>
      <c r="FD176" s="30"/>
      <c r="FE176" s="30"/>
      <c r="FF176" s="30"/>
      <c r="FG176" s="30"/>
      <c r="FH176" s="30"/>
      <c r="FI176" s="30"/>
      <c r="FJ176" s="30"/>
      <c r="FK176" s="30"/>
      <c r="FL176" s="30"/>
      <c r="FM176" s="30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  <c r="GA176" s="30"/>
      <c r="GB176" s="30"/>
      <c r="GC176" s="30"/>
      <c r="GD176" s="30"/>
      <c r="GE176" s="30"/>
      <c r="GF176" s="30"/>
      <c r="GG176" s="30"/>
      <c r="GH176" s="30"/>
      <c r="GI176" s="30"/>
      <c r="GJ176" s="30"/>
      <c r="GK176" s="30"/>
      <c r="GL176" s="30"/>
      <c r="GM176" s="30"/>
      <c r="GN176" s="30"/>
      <c r="GO176" s="30"/>
      <c r="GP176" s="30"/>
      <c r="GQ176" s="30"/>
      <c r="GR176" s="30"/>
      <c r="GS176" s="30"/>
      <c r="GT176" s="30"/>
      <c r="GU176" s="30"/>
      <c r="GV176" s="30"/>
      <c r="GW176" s="30"/>
      <c r="GX176" s="30"/>
      <c r="GY176" s="30"/>
      <c r="GZ176" s="30"/>
      <c r="HA176" s="30"/>
      <c r="HB176" s="30"/>
      <c r="HC176" s="30"/>
      <c r="HD176" s="30"/>
      <c r="HE176" s="30"/>
      <c r="HF176" s="30"/>
      <c r="HG176" s="30"/>
      <c r="HH176" s="30"/>
      <c r="HI176" s="30"/>
      <c r="HJ176" s="30"/>
    </row>
    <row r="177">
      <c r="BQ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/>
      <c r="EW177" s="30"/>
      <c r="EX177" s="30"/>
      <c r="EY177" s="30"/>
      <c r="EZ177" s="30"/>
      <c r="FA177" s="30"/>
      <c r="FB177" s="30"/>
      <c r="FC177" s="30"/>
      <c r="FD177" s="30"/>
      <c r="FE177" s="30"/>
      <c r="FF177" s="30"/>
      <c r="FG177" s="30"/>
      <c r="FH177" s="30"/>
      <c r="FI177" s="30"/>
      <c r="FJ177" s="30"/>
      <c r="FK177" s="30"/>
      <c r="FL177" s="30"/>
      <c r="FM177" s="30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  <c r="GA177" s="30"/>
      <c r="GB177" s="30"/>
      <c r="GC177" s="30"/>
      <c r="GD177" s="30"/>
      <c r="GE177" s="30"/>
      <c r="GF177" s="30"/>
      <c r="GG177" s="30"/>
      <c r="GH177" s="30"/>
      <c r="GI177" s="30"/>
      <c r="GJ177" s="30"/>
      <c r="GK177" s="30"/>
      <c r="GL177" s="30"/>
      <c r="GM177" s="30"/>
      <c r="GN177" s="30"/>
      <c r="GO177" s="30"/>
      <c r="GP177" s="30"/>
      <c r="GQ177" s="30"/>
      <c r="GR177" s="30"/>
      <c r="GS177" s="30"/>
      <c r="GT177" s="30"/>
      <c r="GU177" s="30"/>
      <c r="GV177" s="30"/>
      <c r="GW177" s="30"/>
      <c r="GX177" s="30"/>
      <c r="GY177" s="30"/>
      <c r="GZ177" s="30"/>
      <c r="HA177" s="30"/>
      <c r="HB177" s="30"/>
      <c r="HC177" s="30"/>
      <c r="HD177" s="30"/>
      <c r="HE177" s="30"/>
      <c r="HF177" s="30"/>
      <c r="HG177" s="30"/>
      <c r="HH177" s="30"/>
      <c r="HI177" s="30"/>
      <c r="HJ177" s="30"/>
    </row>
    <row r="178">
      <c r="BQ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  <c r="GA178" s="30"/>
      <c r="GB178" s="30"/>
      <c r="GC178" s="30"/>
      <c r="GD178" s="30"/>
      <c r="GE178" s="30"/>
      <c r="GF178" s="30"/>
      <c r="GG178" s="30"/>
      <c r="GH178" s="30"/>
      <c r="GI178" s="30"/>
      <c r="GJ178" s="30"/>
      <c r="GK178" s="30"/>
      <c r="GL178" s="30"/>
      <c r="GM178" s="30"/>
      <c r="GN178" s="30"/>
      <c r="GO178" s="30"/>
      <c r="GP178" s="30"/>
      <c r="GQ178" s="30"/>
      <c r="GR178" s="30"/>
      <c r="GS178" s="30"/>
      <c r="GT178" s="30"/>
      <c r="GU178" s="30"/>
      <c r="GV178" s="30"/>
      <c r="GW178" s="30"/>
      <c r="GX178" s="30"/>
      <c r="GY178" s="30"/>
      <c r="GZ178" s="30"/>
      <c r="HA178" s="30"/>
      <c r="HB178" s="30"/>
      <c r="HC178" s="30"/>
      <c r="HD178" s="30"/>
      <c r="HE178" s="30"/>
      <c r="HF178" s="30"/>
      <c r="HG178" s="30"/>
      <c r="HH178" s="30"/>
      <c r="HI178" s="30"/>
      <c r="HJ178" s="30"/>
    </row>
    <row r="179">
      <c r="BQ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/>
      <c r="EW179" s="30"/>
      <c r="EX179" s="30"/>
      <c r="EY179" s="30"/>
      <c r="EZ179" s="30"/>
      <c r="FA179" s="30"/>
      <c r="FB179" s="30"/>
      <c r="FC179" s="30"/>
      <c r="FD179" s="30"/>
      <c r="FE179" s="30"/>
      <c r="FF179" s="30"/>
      <c r="FG179" s="30"/>
      <c r="FH179" s="30"/>
      <c r="FI179" s="30"/>
      <c r="FJ179" s="30"/>
      <c r="FK179" s="30"/>
      <c r="FL179" s="30"/>
      <c r="FM179" s="30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  <c r="GA179" s="30"/>
      <c r="GB179" s="30"/>
      <c r="GC179" s="30"/>
      <c r="GD179" s="30"/>
      <c r="GE179" s="30"/>
      <c r="GF179" s="30"/>
      <c r="GG179" s="30"/>
      <c r="GH179" s="30"/>
      <c r="GI179" s="30"/>
      <c r="GJ179" s="30"/>
      <c r="GK179" s="30"/>
      <c r="GL179" s="30"/>
      <c r="GM179" s="30"/>
      <c r="GN179" s="30"/>
      <c r="GO179" s="30"/>
      <c r="GP179" s="30"/>
      <c r="GQ179" s="30"/>
      <c r="GR179" s="30"/>
      <c r="GS179" s="30"/>
      <c r="GT179" s="30"/>
      <c r="GU179" s="30"/>
      <c r="GV179" s="30"/>
      <c r="GW179" s="30"/>
      <c r="GX179" s="30"/>
      <c r="GY179" s="30"/>
      <c r="GZ179" s="30"/>
      <c r="HA179" s="30"/>
      <c r="HB179" s="30"/>
      <c r="HC179" s="30"/>
      <c r="HD179" s="30"/>
      <c r="HE179" s="30"/>
      <c r="HF179" s="30"/>
      <c r="HG179" s="30"/>
      <c r="HH179" s="30"/>
      <c r="HI179" s="30"/>
      <c r="HJ179" s="30"/>
    </row>
    <row r="180">
      <c r="BQ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/>
      <c r="EW180" s="30"/>
      <c r="EX180" s="30"/>
      <c r="EY180" s="30"/>
      <c r="EZ180" s="30"/>
      <c r="FA180" s="30"/>
      <c r="FB180" s="30"/>
      <c r="FC180" s="30"/>
      <c r="FD180" s="30"/>
      <c r="FE180" s="30"/>
      <c r="FF180" s="30"/>
      <c r="FG180" s="30"/>
      <c r="FH180" s="30"/>
      <c r="FI180" s="30"/>
      <c r="FJ180" s="30"/>
      <c r="FK180" s="30"/>
      <c r="FL180" s="30"/>
      <c r="FM180" s="30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  <c r="GA180" s="30"/>
      <c r="GB180" s="30"/>
      <c r="GC180" s="30"/>
      <c r="GD180" s="30"/>
      <c r="GE180" s="30"/>
      <c r="GF180" s="30"/>
      <c r="GG180" s="30"/>
      <c r="GH180" s="30"/>
      <c r="GI180" s="30"/>
      <c r="GJ180" s="30"/>
      <c r="GK180" s="30"/>
      <c r="GL180" s="30"/>
      <c r="GM180" s="30"/>
      <c r="GN180" s="30"/>
      <c r="GO180" s="30"/>
      <c r="GP180" s="30"/>
      <c r="GQ180" s="30"/>
      <c r="GR180" s="30"/>
      <c r="GS180" s="30"/>
      <c r="GT180" s="30"/>
      <c r="GU180" s="30"/>
      <c r="GV180" s="30"/>
      <c r="GW180" s="30"/>
      <c r="GX180" s="30"/>
      <c r="GY180" s="30"/>
      <c r="GZ180" s="30"/>
      <c r="HA180" s="30"/>
      <c r="HB180" s="30"/>
      <c r="HC180" s="30"/>
      <c r="HD180" s="30"/>
      <c r="HE180" s="30"/>
      <c r="HF180" s="30"/>
      <c r="HG180" s="30"/>
      <c r="HH180" s="30"/>
      <c r="HI180" s="30"/>
      <c r="HJ180" s="30"/>
    </row>
    <row r="181">
      <c r="BQ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  <c r="GL181" s="30"/>
      <c r="GM181" s="30"/>
      <c r="GN181" s="30"/>
      <c r="GO181" s="30"/>
      <c r="GP181" s="30"/>
      <c r="GQ181" s="30"/>
      <c r="GR181" s="30"/>
      <c r="GS181" s="30"/>
      <c r="GT181" s="30"/>
      <c r="GU181" s="30"/>
      <c r="GV181" s="30"/>
      <c r="GW181" s="30"/>
      <c r="GX181" s="30"/>
      <c r="GY181" s="30"/>
      <c r="GZ181" s="30"/>
      <c r="HA181" s="30"/>
      <c r="HB181" s="30"/>
      <c r="HC181" s="30"/>
      <c r="HD181" s="30"/>
      <c r="HE181" s="30"/>
      <c r="HF181" s="30"/>
      <c r="HG181" s="30"/>
      <c r="HH181" s="30"/>
      <c r="HI181" s="30"/>
      <c r="HJ181" s="30"/>
    </row>
    <row r="182">
      <c r="BQ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/>
      <c r="EW182" s="30"/>
      <c r="EX182" s="30"/>
      <c r="EY182" s="30"/>
      <c r="EZ182" s="30"/>
      <c r="FA182" s="30"/>
      <c r="FB182" s="30"/>
      <c r="FC182" s="30"/>
      <c r="FD182" s="30"/>
      <c r="FE182" s="30"/>
      <c r="FF182" s="30"/>
      <c r="FG182" s="30"/>
      <c r="FH182" s="30"/>
      <c r="FI182" s="30"/>
      <c r="FJ182" s="30"/>
      <c r="FK182" s="30"/>
      <c r="FL182" s="30"/>
      <c r="FM182" s="30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  <c r="GA182" s="30"/>
      <c r="GB182" s="30"/>
      <c r="GC182" s="30"/>
      <c r="GD182" s="30"/>
      <c r="GE182" s="30"/>
      <c r="GF182" s="30"/>
      <c r="GG182" s="30"/>
      <c r="GH182" s="30"/>
      <c r="GI182" s="30"/>
      <c r="GJ182" s="30"/>
      <c r="GK182" s="30"/>
      <c r="GL182" s="30"/>
      <c r="GM182" s="30"/>
      <c r="GN182" s="30"/>
      <c r="GO182" s="30"/>
      <c r="GP182" s="30"/>
      <c r="GQ182" s="30"/>
      <c r="GR182" s="30"/>
      <c r="GS182" s="30"/>
      <c r="GT182" s="30"/>
      <c r="GU182" s="30"/>
      <c r="GV182" s="30"/>
      <c r="GW182" s="30"/>
      <c r="GX182" s="30"/>
      <c r="GY182" s="30"/>
      <c r="GZ182" s="30"/>
      <c r="HA182" s="30"/>
      <c r="HB182" s="30"/>
      <c r="HC182" s="30"/>
      <c r="HD182" s="30"/>
      <c r="HE182" s="30"/>
      <c r="HF182" s="30"/>
      <c r="HG182" s="30"/>
      <c r="HH182" s="30"/>
      <c r="HI182" s="30"/>
      <c r="HJ182" s="30"/>
    </row>
    <row r="183">
      <c r="BQ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/>
      <c r="EW183" s="30"/>
      <c r="EX183" s="30"/>
      <c r="EY183" s="30"/>
      <c r="EZ183" s="30"/>
      <c r="FA183" s="30"/>
      <c r="FB183" s="30"/>
      <c r="FC183" s="30"/>
      <c r="FD183" s="30"/>
      <c r="FE183" s="30"/>
      <c r="FF183" s="30"/>
      <c r="FG183" s="30"/>
      <c r="FH183" s="30"/>
      <c r="FI183" s="30"/>
      <c r="FJ183" s="30"/>
      <c r="FK183" s="30"/>
      <c r="FL183" s="30"/>
      <c r="FM183" s="30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  <c r="GA183" s="30"/>
      <c r="GB183" s="30"/>
      <c r="GC183" s="30"/>
      <c r="GD183" s="30"/>
      <c r="GE183" s="30"/>
      <c r="GF183" s="30"/>
      <c r="GG183" s="30"/>
      <c r="GH183" s="30"/>
      <c r="GI183" s="30"/>
      <c r="GJ183" s="30"/>
      <c r="GK183" s="30"/>
      <c r="GL183" s="30"/>
      <c r="GM183" s="30"/>
      <c r="GN183" s="30"/>
      <c r="GO183" s="30"/>
      <c r="GP183" s="30"/>
      <c r="GQ183" s="30"/>
      <c r="GR183" s="30"/>
      <c r="GS183" s="30"/>
      <c r="GT183" s="30"/>
      <c r="GU183" s="30"/>
      <c r="GV183" s="30"/>
      <c r="GW183" s="30"/>
      <c r="GX183" s="30"/>
      <c r="GY183" s="30"/>
      <c r="GZ183" s="30"/>
      <c r="HA183" s="30"/>
      <c r="HB183" s="30"/>
      <c r="HC183" s="30"/>
      <c r="HD183" s="30"/>
      <c r="HE183" s="30"/>
      <c r="HF183" s="30"/>
      <c r="HG183" s="30"/>
      <c r="HH183" s="30"/>
      <c r="HI183" s="30"/>
      <c r="HJ183" s="30"/>
    </row>
    <row r="184">
      <c r="BQ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/>
      <c r="EW184" s="30"/>
      <c r="EX184" s="30"/>
      <c r="EY184" s="30"/>
      <c r="EZ184" s="30"/>
      <c r="FA184" s="30"/>
      <c r="FB184" s="30"/>
      <c r="FC184" s="30"/>
      <c r="FD184" s="30"/>
      <c r="FE184" s="30"/>
      <c r="FF184" s="30"/>
      <c r="FG184" s="30"/>
      <c r="FH184" s="30"/>
      <c r="FI184" s="30"/>
      <c r="FJ184" s="30"/>
      <c r="FK184" s="30"/>
      <c r="FL184" s="30"/>
      <c r="FM184" s="30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  <c r="GA184" s="30"/>
      <c r="GB184" s="30"/>
      <c r="GC184" s="30"/>
      <c r="GD184" s="30"/>
      <c r="GE184" s="30"/>
      <c r="GF184" s="30"/>
      <c r="GG184" s="30"/>
      <c r="GH184" s="30"/>
      <c r="GI184" s="30"/>
      <c r="GJ184" s="30"/>
      <c r="GK184" s="30"/>
      <c r="GL184" s="30"/>
      <c r="GM184" s="30"/>
      <c r="GN184" s="30"/>
      <c r="GO184" s="30"/>
      <c r="GP184" s="30"/>
      <c r="GQ184" s="30"/>
      <c r="GR184" s="30"/>
      <c r="GS184" s="30"/>
      <c r="GT184" s="30"/>
      <c r="GU184" s="30"/>
      <c r="GV184" s="30"/>
      <c r="GW184" s="30"/>
      <c r="GX184" s="30"/>
      <c r="GY184" s="30"/>
      <c r="GZ184" s="30"/>
      <c r="HA184" s="30"/>
      <c r="HB184" s="30"/>
      <c r="HC184" s="30"/>
      <c r="HD184" s="30"/>
      <c r="HE184" s="30"/>
      <c r="HF184" s="30"/>
      <c r="HG184" s="30"/>
      <c r="HH184" s="30"/>
      <c r="HI184" s="30"/>
      <c r="HJ184" s="30"/>
    </row>
    <row r="185">
      <c r="BQ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/>
      <c r="EW185" s="30"/>
      <c r="EX185" s="30"/>
      <c r="EY185" s="30"/>
      <c r="EZ185" s="30"/>
      <c r="FA185" s="30"/>
      <c r="FB185" s="30"/>
      <c r="FC185" s="30"/>
      <c r="FD185" s="30"/>
      <c r="FE185" s="30"/>
      <c r="FF185" s="30"/>
      <c r="FG185" s="30"/>
      <c r="FH185" s="30"/>
      <c r="FI185" s="30"/>
      <c r="FJ185" s="30"/>
      <c r="FK185" s="30"/>
      <c r="FL185" s="30"/>
      <c r="FM185" s="30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  <c r="GA185" s="30"/>
      <c r="GB185" s="30"/>
      <c r="GC185" s="30"/>
      <c r="GD185" s="30"/>
      <c r="GE185" s="30"/>
      <c r="GF185" s="30"/>
      <c r="GG185" s="30"/>
      <c r="GH185" s="30"/>
      <c r="GI185" s="30"/>
      <c r="GJ185" s="30"/>
      <c r="GK185" s="30"/>
      <c r="GL185" s="30"/>
      <c r="GM185" s="30"/>
      <c r="GN185" s="30"/>
      <c r="GO185" s="30"/>
      <c r="GP185" s="30"/>
      <c r="GQ185" s="30"/>
      <c r="GR185" s="30"/>
      <c r="GS185" s="30"/>
      <c r="GT185" s="30"/>
      <c r="GU185" s="30"/>
      <c r="GV185" s="30"/>
      <c r="GW185" s="30"/>
      <c r="GX185" s="30"/>
      <c r="GY185" s="30"/>
      <c r="GZ185" s="30"/>
      <c r="HA185" s="30"/>
      <c r="HB185" s="30"/>
      <c r="HC185" s="30"/>
      <c r="HD185" s="30"/>
      <c r="HE185" s="30"/>
      <c r="HF185" s="30"/>
      <c r="HG185" s="30"/>
      <c r="HH185" s="30"/>
      <c r="HI185" s="30"/>
      <c r="HJ185" s="30"/>
    </row>
    <row r="186">
      <c r="BQ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  <c r="GA186" s="30"/>
      <c r="GB186" s="30"/>
      <c r="GC186" s="30"/>
      <c r="GD186" s="30"/>
      <c r="GE186" s="30"/>
      <c r="GF186" s="30"/>
      <c r="GG186" s="30"/>
      <c r="GH186" s="30"/>
      <c r="GI186" s="30"/>
      <c r="GJ186" s="30"/>
      <c r="GK186" s="30"/>
      <c r="GL186" s="30"/>
      <c r="GM186" s="30"/>
      <c r="GN186" s="30"/>
      <c r="GO186" s="30"/>
      <c r="GP186" s="30"/>
      <c r="GQ186" s="30"/>
      <c r="GR186" s="30"/>
      <c r="GS186" s="30"/>
      <c r="GT186" s="30"/>
      <c r="GU186" s="30"/>
      <c r="GV186" s="30"/>
      <c r="GW186" s="30"/>
      <c r="GX186" s="30"/>
      <c r="GY186" s="30"/>
      <c r="GZ186" s="30"/>
      <c r="HA186" s="30"/>
      <c r="HB186" s="30"/>
      <c r="HC186" s="30"/>
      <c r="HD186" s="30"/>
      <c r="HE186" s="30"/>
      <c r="HF186" s="30"/>
      <c r="HG186" s="30"/>
      <c r="HH186" s="30"/>
      <c r="HI186" s="30"/>
      <c r="HJ186" s="30"/>
    </row>
    <row r="187">
      <c r="BQ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  <c r="GA187" s="30"/>
      <c r="GB187" s="30"/>
      <c r="GC187" s="30"/>
      <c r="GD187" s="30"/>
      <c r="GE187" s="30"/>
      <c r="GF187" s="30"/>
      <c r="GG187" s="30"/>
      <c r="GH187" s="30"/>
      <c r="GI187" s="30"/>
      <c r="GJ187" s="30"/>
      <c r="GK187" s="30"/>
      <c r="GL187" s="30"/>
      <c r="GM187" s="30"/>
      <c r="GN187" s="30"/>
      <c r="GO187" s="30"/>
      <c r="GP187" s="30"/>
      <c r="GQ187" s="30"/>
      <c r="GR187" s="30"/>
      <c r="GS187" s="30"/>
      <c r="GT187" s="30"/>
      <c r="GU187" s="30"/>
      <c r="GV187" s="30"/>
      <c r="GW187" s="30"/>
      <c r="GX187" s="30"/>
      <c r="GY187" s="30"/>
      <c r="GZ187" s="30"/>
      <c r="HA187" s="30"/>
      <c r="HB187" s="30"/>
      <c r="HC187" s="30"/>
      <c r="HD187" s="30"/>
      <c r="HE187" s="30"/>
      <c r="HF187" s="30"/>
      <c r="HG187" s="30"/>
      <c r="HH187" s="30"/>
      <c r="HI187" s="30"/>
      <c r="HJ187" s="30"/>
    </row>
    <row r="188">
      <c r="BQ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/>
      <c r="EW188" s="30"/>
      <c r="EX188" s="30"/>
      <c r="EY188" s="30"/>
      <c r="EZ188" s="30"/>
      <c r="FA188" s="30"/>
      <c r="FB188" s="30"/>
      <c r="FC188" s="30"/>
      <c r="FD188" s="30"/>
      <c r="FE188" s="30"/>
      <c r="FF188" s="30"/>
      <c r="FG188" s="30"/>
      <c r="FH188" s="30"/>
      <c r="FI188" s="30"/>
      <c r="FJ188" s="30"/>
      <c r="FK188" s="30"/>
      <c r="FL188" s="30"/>
      <c r="FM188" s="30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  <c r="GA188" s="30"/>
      <c r="GB188" s="30"/>
      <c r="GC188" s="30"/>
      <c r="GD188" s="30"/>
      <c r="GE188" s="30"/>
      <c r="GF188" s="30"/>
      <c r="GG188" s="30"/>
      <c r="GH188" s="30"/>
      <c r="GI188" s="30"/>
      <c r="GJ188" s="30"/>
      <c r="GK188" s="30"/>
      <c r="GL188" s="30"/>
      <c r="GM188" s="30"/>
      <c r="GN188" s="30"/>
      <c r="GO188" s="30"/>
      <c r="GP188" s="30"/>
      <c r="GQ188" s="30"/>
      <c r="GR188" s="30"/>
      <c r="GS188" s="30"/>
      <c r="GT188" s="30"/>
      <c r="GU188" s="30"/>
      <c r="GV188" s="30"/>
      <c r="GW188" s="30"/>
      <c r="GX188" s="30"/>
      <c r="GY188" s="30"/>
      <c r="GZ188" s="30"/>
      <c r="HA188" s="30"/>
      <c r="HB188" s="30"/>
      <c r="HC188" s="30"/>
      <c r="HD188" s="30"/>
      <c r="HE188" s="30"/>
      <c r="HF188" s="30"/>
      <c r="HG188" s="30"/>
      <c r="HH188" s="30"/>
      <c r="HI188" s="30"/>
      <c r="HJ188" s="30"/>
    </row>
    <row r="189">
      <c r="BQ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  <c r="EL189" s="30"/>
      <c r="EM189" s="30"/>
      <c r="EN189" s="30"/>
      <c r="EO189" s="30"/>
      <c r="EP189" s="30"/>
      <c r="EQ189" s="30"/>
      <c r="ER189" s="30"/>
      <c r="ES189" s="30"/>
      <c r="ET189" s="30"/>
      <c r="EU189" s="30"/>
      <c r="EV189" s="30"/>
      <c r="EW189" s="30"/>
      <c r="EX189" s="30"/>
      <c r="EY189" s="30"/>
      <c r="EZ189" s="30"/>
      <c r="FA189" s="30"/>
      <c r="FB189" s="30"/>
      <c r="FC189" s="30"/>
      <c r="FD189" s="30"/>
      <c r="FE189" s="30"/>
      <c r="FF189" s="30"/>
      <c r="FG189" s="30"/>
      <c r="FH189" s="30"/>
      <c r="FI189" s="30"/>
      <c r="FJ189" s="30"/>
      <c r="FK189" s="30"/>
      <c r="FL189" s="30"/>
      <c r="FM189" s="30"/>
      <c r="FN189" s="30"/>
      <c r="FO189" s="30"/>
      <c r="FP189" s="30"/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  <c r="GA189" s="30"/>
      <c r="GB189" s="30"/>
      <c r="GC189" s="30"/>
      <c r="GD189" s="30"/>
      <c r="GE189" s="30"/>
      <c r="GF189" s="30"/>
      <c r="GG189" s="30"/>
      <c r="GH189" s="30"/>
      <c r="GI189" s="30"/>
      <c r="GJ189" s="30"/>
      <c r="GK189" s="30"/>
      <c r="GL189" s="30"/>
      <c r="GM189" s="30"/>
      <c r="GN189" s="30"/>
      <c r="GO189" s="30"/>
      <c r="GP189" s="30"/>
      <c r="GQ189" s="30"/>
      <c r="GR189" s="30"/>
      <c r="GS189" s="30"/>
      <c r="GT189" s="30"/>
      <c r="GU189" s="30"/>
      <c r="GV189" s="30"/>
      <c r="GW189" s="30"/>
      <c r="GX189" s="30"/>
      <c r="GY189" s="30"/>
      <c r="GZ189" s="30"/>
      <c r="HA189" s="30"/>
      <c r="HB189" s="30"/>
      <c r="HC189" s="30"/>
      <c r="HD189" s="30"/>
      <c r="HE189" s="30"/>
      <c r="HF189" s="30"/>
      <c r="HG189" s="30"/>
      <c r="HH189" s="30"/>
      <c r="HI189" s="30"/>
      <c r="HJ189" s="30"/>
    </row>
    <row r="190">
      <c r="BQ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  <c r="EL190" s="30"/>
      <c r="EM190" s="30"/>
      <c r="EN190" s="30"/>
      <c r="EO190" s="30"/>
      <c r="EP190" s="30"/>
      <c r="EQ190" s="30"/>
      <c r="ER190" s="30"/>
      <c r="ES190" s="30"/>
      <c r="ET190" s="30"/>
      <c r="EU190" s="30"/>
      <c r="EV190" s="30"/>
      <c r="EW190" s="30"/>
      <c r="EX190" s="30"/>
      <c r="EY190" s="30"/>
      <c r="EZ190" s="30"/>
      <c r="FA190" s="30"/>
      <c r="FB190" s="30"/>
      <c r="FC190" s="30"/>
      <c r="FD190" s="30"/>
      <c r="FE190" s="30"/>
      <c r="FF190" s="30"/>
      <c r="FG190" s="30"/>
      <c r="FH190" s="30"/>
      <c r="FI190" s="30"/>
      <c r="FJ190" s="30"/>
      <c r="FK190" s="30"/>
      <c r="FL190" s="30"/>
      <c r="FM190" s="30"/>
      <c r="FN190" s="30"/>
      <c r="FO190" s="30"/>
      <c r="FP190" s="30"/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  <c r="GA190" s="30"/>
      <c r="GB190" s="30"/>
      <c r="GC190" s="30"/>
      <c r="GD190" s="30"/>
      <c r="GE190" s="30"/>
      <c r="GF190" s="30"/>
      <c r="GG190" s="30"/>
      <c r="GH190" s="30"/>
      <c r="GI190" s="30"/>
      <c r="GJ190" s="30"/>
      <c r="GK190" s="30"/>
      <c r="GL190" s="30"/>
      <c r="GM190" s="30"/>
      <c r="GN190" s="30"/>
      <c r="GO190" s="30"/>
      <c r="GP190" s="30"/>
      <c r="GQ190" s="30"/>
      <c r="GR190" s="30"/>
      <c r="GS190" s="30"/>
      <c r="GT190" s="30"/>
      <c r="GU190" s="30"/>
      <c r="GV190" s="30"/>
      <c r="GW190" s="30"/>
      <c r="GX190" s="30"/>
      <c r="GY190" s="30"/>
      <c r="GZ190" s="30"/>
      <c r="HA190" s="30"/>
      <c r="HB190" s="30"/>
      <c r="HC190" s="30"/>
      <c r="HD190" s="30"/>
      <c r="HE190" s="30"/>
      <c r="HF190" s="30"/>
      <c r="HG190" s="30"/>
      <c r="HH190" s="30"/>
      <c r="HI190" s="30"/>
      <c r="HJ190" s="30"/>
    </row>
    <row r="191">
      <c r="BQ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  <c r="GA191" s="30"/>
      <c r="GB191" s="30"/>
      <c r="GC191" s="30"/>
      <c r="GD191" s="30"/>
      <c r="GE191" s="30"/>
      <c r="GF191" s="30"/>
      <c r="GG191" s="30"/>
      <c r="GH191" s="30"/>
      <c r="GI191" s="30"/>
      <c r="GJ191" s="30"/>
      <c r="GK191" s="30"/>
      <c r="GL191" s="30"/>
      <c r="GM191" s="30"/>
      <c r="GN191" s="30"/>
      <c r="GO191" s="30"/>
      <c r="GP191" s="30"/>
      <c r="GQ191" s="30"/>
      <c r="GR191" s="30"/>
      <c r="GS191" s="30"/>
      <c r="GT191" s="30"/>
      <c r="GU191" s="30"/>
      <c r="GV191" s="30"/>
      <c r="GW191" s="30"/>
      <c r="GX191" s="30"/>
      <c r="GY191" s="30"/>
      <c r="GZ191" s="30"/>
      <c r="HA191" s="30"/>
      <c r="HB191" s="30"/>
      <c r="HC191" s="30"/>
      <c r="HD191" s="30"/>
      <c r="HE191" s="30"/>
      <c r="HF191" s="30"/>
      <c r="HG191" s="30"/>
      <c r="HH191" s="30"/>
      <c r="HI191" s="30"/>
      <c r="HJ191" s="30"/>
    </row>
    <row r="192">
      <c r="BQ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  <c r="GA192" s="30"/>
      <c r="GB192" s="30"/>
      <c r="GC192" s="30"/>
      <c r="GD192" s="30"/>
      <c r="GE192" s="30"/>
      <c r="GF192" s="30"/>
      <c r="GG192" s="30"/>
      <c r="GH192" s="30"/>
      <c r="GI192" s="30"/>
      <c r="GJ192" s="30"/>
      <c r="GK192" s="30"/>
      <c r="GL192" s="30"/>
      <c r="GM192" s="30"/>
      <c r="GN192" s="30"/>
      <c r="GO192" s="30"/>
      <c r="GP192" s="30"/>
      <c r="GQ192" s="30"/>
      <c r="GR192" s="30"/>
      <c r="GS192" s="30"/>
      <c r="GT192" s="30"/>
      <c r="GU192" s="30"/>
      <c r="GV192" s="30"/>
      <c r="GW192" s="30"/>
      <c r="GX192" s="30"/>
      <c r="GY192" s="30"/>
      <c r="GZ192" s="30"/>
      <c r="HA192" s="30"/>
      <c r="HB192" s="30"/>
      <c r="HC192" s="30"/>
      <c r="HD192" s="30"/>
      <c r="HE192" s="30"/>
      <c r="HF192" s="30"/>
      <c r="HG192" s="30"/>
      <c r="HH192" s="30"/>
      <c r="HI192" s="30"/>
      <c r="HJ192" s="30"/>
    </row>
    <row r="193">
      <c r="BQ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/>
      <c r="EW193" s="30"/>
      <c r="EX193" s="30"/>
      <c r="EY193" s="30"/>
      <c r="EZ193" s="30"/>
      <c r="FA193" s="30"/>
      <c r="FB193" s="30"/>
      <c r="FC193" s="30"/>
      <c r="FD193" s="30"/>
      <c r="FE193" s="30"/>
      <c r="FF193" s="30"/>
      <c r="FG193" s="30"/>
      <c r="FH193" s="30"/>
      <c r="FI193" s="30"/>
      <c r="FJ193" s="30"/>
      <c r="FK193" s="30"/>
      <c r="FL193" s="30"/>
      <c r="FM193" s="30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  <c r="GA193" s="30"/>
      <c r="GB193" s="30"/>
      <c r="GC193" s="30"/>
      <c r="GD193" s="30"/>
      <c r="GE193" s="30"/>
      <c r="GF193" s="30"/>
      <c r="GG193" s="30"/>
      <c r="GH193" s="30"/>
      <c r="GI193" s="30"/>
      <c r="GJ193" s="30"/>
      <c r="GK193" s="30"/>
      <c r="GL193" s="30"/>
      <c r="GM193" s="30"/>
      <c r="GN193" s="30"/>
      <c r="GO193" s="30"/>
      <c r="GP193" s="30"/>
      <c r="GQ193" s="30"/>
      <c r="GR193" s="30"/>
      <c r="GS193" s="30"/>
      <c r="GT193" s="30"/>
      <c r="GU193" s="30"/>
      <c r="GV193" s="30"/>
      <c r="GW193" s="30"/>
      <c r="GX193" s="30"/>
      <c r="GY193" s="30"/>
      <c r="GZ193" s="30"/>
      <c r="HA193" s="30"/>
      <c r="HB193" s="30"/>
      <c r="HC193" s="30"/>
      <c r="HD193" s="30"/>
      <c r="HE193" s="30"/>
      <c r="HF193" s="30"/>
      <c r="HG193" s="30"/>
      <c r="HH193" s="30"/>
      <c r="HI193" s="30"/>
      <c r="HJ193" s="30"/>
    </row>
    <row r="194">
      <c r="BQ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  <c r="EL194" s="30"/>
      <c r="EM194" s="30"/>
      <c r="EN194" s="30"/>
      <c r="EO194" s="30"/>
      <c r="EP194" s="30"/>
      <c r="EQ194" s="30"/>
      <c r="ER194" s="30"/>
      <c r="ES194" s="30"/>
      <c r="ET194" s="30"/>
      <c r="EU194" s="30"/>
      <c r="EV194" s="30"/>
      <c r="EW194" s="30"/>
      <c r="EX194" s="30"/>
      <c r="EY194" s="30"/>
      <c r="EZ194" s="30"/>
      <c r="FA194" s="30"/>
      <c r="FB194" s="30"/>
      <c r="FC194" s="30"/>
      <c r="FD194" s="30"/>
      <c r="FE194" s="30"/>
      <c r="FF194" s="30"/>
      <c r="FG194" s="30"/>
      <c r="FH194" s="30"/>
      <c r="FI194" s="30"/>
      <c r="FJ194" s="30"/>
      <c r="FK194" s="30"/>
      <c r="FL194" s="30"/>
      <c r="FM194" s="30"/>
      <c r="FN194" s="30"/>
      <c r="FO194" s="30"/>
      <c r="FP194" s="30"/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  <c r="GA194" s="30"/>
      <c r="GB194" s="30"/>
      <c r="GC194" s="30"/>
      <c r="GD194" s="30"/>
      <c r="GE194" s="30"/>
      <c r="GF194" s="30"/>
      <c r="GG194" s="30"/>
      <c r="GH194" s="30"/>
      <c r="GI194" s="30"/>
      <c r="GJ194" s="30"/>
      <c r="GK194" s="30"/>
      <c r="GL194" s="30"/>
      <c r="GM194" s="30"/>
      <c r="GN194" s="30"/>
      <c r="GO194" s="30"/>
      <c r="GP194" s="30"/>
      <c r="GQ194" s="30"/>
      <c r="GR194" s="30"/>
      <c r="GS194" s="30"/>
      <c r="GT194" s="30"/>
      <c r="GU194" s="30"/>
      <c r="GV194" s="30"/>
      <c r="GW194" s="30"/>
      <c r="GX194" s="30"/>
      <c r="GY194" s="30"/>
      <c r="GZ194" s="30"/>
      <c r="HA194" s="30"/>
      <c r="HB194" s="30"/>
      <c r="HC194" s="30"/>
      <c r="HD194" s="30"/>
      <c r="HE194" s="30"/>
      <c r="HF194" s="30"/>
      <c r="HG194" s="30"/>
      <c r="HH194" s="30"/>
      <c r="HI194" s="30"/>
      <c r="HJ194" s="30"/>
    </row>
    <row r="195">
      <c r="BQ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  <c r="EL195" s="30"/>
      <c r="EM195" s="30"/>
      <c r="EN195" s="30"/>
      <c r="EO195" s="30"/>
      <c r="EP195" s="30"/>
      <c r="EQ195" s="30"/>
      <c r="ER195" s="30"/>
      <c r="ES195" s="30"/>
      <c r="ET195" s="30"/>
      <c r="EU195" s="30"/>
      <c r="EV195" s="30"/>
      <c r="EW195" s="30"/>
      <c r="EX195" s="30"/>
      <c r="EY195" s="30"/>
      <c r="EZ195" s="30"/>
      <c r="FA195" s="30"/>
      <c r="FB195" s="30"/>
      <c r="FC195" s="30"/>
      <c r="FD195" s="30"/>
      <c r="FE195" s="30"/>
      <c r="FF195" s="30"/>
      <c r="FG195" s="30"/>
      <c r="FH195" s="30"/>
      <c r="FI195" s="30"/>
      <c r="FJ195" s="30"/>
      <c r="FK195" s="30"/>
      <c r="FL195" s="30"/>
      <c r="FM195" s="30"/>
      <c r="FN195" s="30"/>
      <c r="FO195" s="30"/>
      <c r="FP195" s="30"/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  <c r="GA195" s="30"/>
      <c r="GB195" s="30"/>
      <c r="GC195" s="30"/>
      <c r="GD195" s="30"/>
      <c r="GE195" s="30"/>
      <c r="GF195" s="30"/>
      <c r="GG195" s="30"/>
      <c r="GH195" s="30"/>
      <c r="GI195" s="30"/>
      <c r="GJ195" s="30"/>
      <c r="GK195" s="30"/>
      <c r="GL195" s="30"/>
      <c r="GM195" s="30"/>
      <c r="GN195" s="30"/>
      <c r="GO195" s="30"/>
      <c r="GP195" s="30"/>
      <c r="GQ195" s="30"/>
      <c r="GR195" s="30"/>
      <c r="GS195" s="30"/>
      <c r="GT195" s="30"/>
      <c r="GU195" s="30"/>
      <c r="GV195" s="30"/>
      <c r="GW195" s="30"/>
      <c r="GX195" s="30"/>
      <c r="GY195" s="30"/>
      <c r="GZ195" s="30"/>
      <c r="HA195" s="30"/>
      <c r="HB195" s="30"/>
      <c r="HC195" s="30"/>
      <c r="HD195" s="30"/>
      <c r="HE195" s="30"/>
      <c r="HF195" s="30"/>
      <c r="HG195" s="30"/>
      <c r="HH195" s="30"/>
      <c r="HI195" s="30"/>
      <c r="HJ195" s="30"/>
    </row>
    <row r="196">
      <c r="BQ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  <c r="EL196" s="30"/>
      <c r="EM196" s="30"/>
      <c r="EN196" s="30"/>
      <c r="EO196" s="30"/>
      <c r="EP196" s="30"/>
      <c r="EQ196" s="30"/>
      <c r="ER196" s="30"/>
      <c r="ES196" s="30"/>
      <c r="ET196" s="30"/>
      <c r="EU196" s="30"/>
      <c r="EV196" s="30"/>
      <c r="EW196" s="30"/>
      <c r="EX196" s="30"/>
      <c r="EY196" s="30"/>
      <c r="EZ196" s="30"/>
      <c r="FA196" s="30"/>
      <c r="FB196" s="30"/>
      <c r="FC196" s="30"/>
      <c r="FD196" s="30"/>
      <c r="FE196" s="30"/>
      <c r="FF196" s="30"/>
      <c r="FG196" s="30"/>
      <c r="FH196" s="30"/>
      <c r="FI196" s="30"/>
      <c r="FJ196" s="30"/>
      <c r="FK196" s="30"/>
      <c r="FL196" s="30"/>
      <c r="FM196" s="30"/>
      <c r="FN196" s="30"/>
      <c r="FO196" s="30"/>
      <c r="FP196" s="30"/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  <c r="GA196" s="30"/>
      <c r="GB196" s="30"/>
      <c r="GC196" s="30"/>
      <c r="GD196" s="30"/>
      <c r="GE196" s="30"/>
      <c r="GF196" s="30"/>
      <c r="GG196" s="30"/>
      <c r="GH196" s="30"/>
      <c r="GI196" s="30"/>
      <c r="GJ196" s="30"/>
      <c r="GK196" s="30"/>
      <c r="GL196" s="30"/>
      <c r="GM196" s="30"/>
      <c r="GN196" s="30"/>
      <c r="GO196" s="30"/>
      <c r="GP196" s="30"/>
      <c r="GQ196" s="30"/>
      <c r="GR196" s="30"/>
      <c r="GS196" s="30"/>
      <c r="GT196" s="30"/>
      <c r="GU196" s="30"/>
      <c r="GV196" s="30"/>
      <c r="GW196" s="30"/>
      <c r="GX196" s="30"/>
      <c r="GY196" s="30"/>
      <c r="GZ196" s="30"/>
      <c r="HA196" s="30"/>
      <c r="HB196" s="30"/>
      <c r="HC196" s="30"/>
      <c r="HD196" s="30"/>
      <c r="HE196" s="30"/>
      <c r="HF196" s="30"/>
      <c r="HG196" s="30"/>
      <c r="HH196" s="30"/>
      <c r="HI196" s="30"/>
      <c r="HJ196" s="30"/>
    </row>
    <row r="197">
      <c r="BQ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  <c r="EL197" s="30"/>
      <c r="EM197" s="30"/>
      <c r="EN197" s="30"/>
      <c r="EO197" s="30"/>
      <c r="EP197" s="30"/>
      <c r="EQ197" s="30"/>
      <c r="ER197" s="30"/>
      <c r="ES197" s="30"/>
      <c r="ET197" s="30"/>
      <c r="EU197" s="30"/>
      <c r="EV197" s="30"/>
      <c r="EW197" s="30"/>
      <c r="EX197" s="30"/>
      <c r="EY197" s="30"/>
      <c r="EZ197" s="30"/>
      <c r="FA197" s="30"/>
      <c r="FB197" s="30"/>
      <c r="FC197" s="30"/>
      <c r="FD197" s="30"/>
      <c r="FE197" s="30"/>
      <c r="FF197" s="30"/>
      <c r="FG197" s="30"/>
      <c r="FH197" s="30"/>
      <c r="FI197" s="30"/>
      <c r="FJ197" s="30"/>
      <c r="FK197" s="30"/>
      <c r="FL197" s="30"/>
      <c r="FM197" s="30"/>
      <c r="FN197" s="30"/>
      <c r="FO197" s="30"/>
      <c r="FP197" s="30"/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  <c r="GA197" s="30"/>
      <c r="GB197" s="30"/>
      <c r="GC197" s="30"/>
      <c r="GD197" s="30"/>
      <c r="GE197" s="30"/>
      <c r="GF197" s="30"/>
      <c r="GG197" s="30"/>
      <c r="GH197" s="30"/>
      <c r="GI197" s="30"/>
      <c r="GJ197" s="30"/>
      <c r="GK197" s="30"/>
      <c r="GL197" s="30"/>
      <c r="GM197" s="30"/>
      <c r="GN197" s="30"/>
      <c r="GO197" s="30"/>
      <c r="GP197" s="30"/>
      <c r="GQ197" s="30"/>
      <c r="GR197" s="30"/>
      <c r="GS197" s="30"/>
      <c r="GT197" s="30"/>
      <c r="GU197" s="30"/>
      <c r="GV197" s="30"/>
      <c r="GW197" s="30"/>
      <c r="GX197" s="30"/>
      <c r="GY197" s="30"/>
      <c r="GZ197" s="30"/>
      <c r="HA197" s="30"/>
      <c r="HB197" s="30"/>
      <c r="HC197" s="30"/>
      <c r="HD197" s="30"/>
      <c r="HE197" s="30"/>
      <c r="HF197" s="30"/>
      <c r="HG197" s="30"/>
      <c r="HH197" s="30"/>
      <c r="HI197" s="30"/>
      <c r="HJ197" s="30"/>
    </row>
    <row r="198">
      <c r="BQ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/>
      <c r="EW198" s="30"/>
      <c r="EX198" s="30"/>
      <c r="EY198" s="30"/>
      <c r="EZ198" s="30"/>
      <c r="FA198" s="30"/>
      <c r="FB198" s="30"/>
      <c r="FC198" s="30"/>
      <c r="FD198" s="30"/>
      <c r="FE198" s="30"/>
      <c r="FF198" s="30"/>
      <c r="FG198" s="30"/>
      <c r="FH198" s="30"/>
      <c r="FI198" s="30"/>
      <c r="FJ198" s="30"/>
      <c r="FK198" s="30"/>
      <c r="FL198" s="30"/>
      <c r="FM198" s="30"/>
      <c r="FN198" s="30"/>
      <c r="FO198" s="30"/>
      <c r="FP198" s="30"/>
      <c r="FQ198" s="30"/>
      <c r="FR198" s="30"/>
      <c r="FS198" s="30"/>
      <c r="FT198" s="30"/>
      <c r="FU198" s="30"/>
      <c r="FV198" s="30"/>
      <c r="FW198" s="30"/>
      <c r="FX198" s="30"/>
      <c r="FY198" s="30"/>
      <c r="FZ198" s="30"/>
      <c r="GA198" s="30"/>
      <c r="GB198" s="30"/>
      <c r="GC198" s="30"/>
      <c r="GD198" s="30"/>
      <c r="GE198" s="30"/>
      <c r="GF198" s="30"/>
      <c r="GG198" s="30"/>
      <c r="GH198" s="30"/>
      <c r="GI198" s="30"/>
      <c r="GJ198" s="30"/>
      <c r="GK198" s="30"/>
      <c r="GL198" s="30"/>
      <c r="GM198" s="30"/>
      <c r="GN198" s="30"/>
      <c r="GO198" s="30"/>
      <c r="GP198" s="30"/>
      <c r="GQ198" s="30"/>
      <c r="GR198" s="30"/>
      <c r="GS198" s="30"/>
      <c r="GT198" s="30"/>
      <c r="GU198" s="30"/>
      <c r="GV198" s="30"/>
      <c r="GW198" s="30"/>
      <c r="GX198" s="30"/>
      <c r="GY198" s="30"/>
      <c r="GZ198" s="30"/>
      <c r="HA198" s="30"/>
      <c r="HB198" s="30"/>
      <c r="HC198" s="30"/>
      <c r="HD198" s="30"/>
      <c r="HE198" s="30"/>
      <c r="HF198" s="30"/>
      <c r="HG198" s="30"/>
      <c r="HH198" s="30"/>
      <c r="HI198" s="30"/>
      <c r="HJ198" s="30"/>
    </row>
    <row r="199">
      <c r="BQ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/>
      <c r="EW199" s="30"/>
      <c r="EX199" s="30"/>
      <c r="EY199" s="30"/>
      <c r="EZ199" s="30"/>
      <c r="FA199" s="30"/>
      <c r="FB199" s="30"/>
      <c r="FC199" s="30"/>
      <c r="FD199" s="30"/>
      <c r="FE199" s="30"/>
      <c r="FF199" s="30"/>
      <c r="FG199" s="30"/>
      <c r="FH199" s="30"/>
      <c r="FI199" s="30"/>
      <c r="FJ199" s="30"/>
      <c r="FK199" s="30"/>
      <c r="FL199" s="30"/>
      <c r="FM199" s="30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  <c r="GA199" s="30"/>
      <c r="GB199" s="30"/>
      <c r="GC199" s="30"/>
      <c r="GD199" s="30"/>
      <c r="GE199" s="30"/>
      <c r="GF199" s="30"/>
      <c r="GG199" s="30"/>
      <c r="GH199" s="30"/>
      <c r="GI199" s="30"/>
      <c r="GJ199" s="30"/>
      <c r="GK199" s="30"/>
      <c r="GL199" s="30"/>
      <c r="GM199" s="30"/>
      <c r="GN199" s="30"/>
      <c r="GO199" s="30"/>
      <c r="GP199" s="30"/>
      <c r="GQ199" s="30"/>
      <c r="GR199" s="30"/>
      <c r="GS199" s="30"/>
      <c r="GT199" s="30"/>
      <c r="GU199" s="30"/>
      <c r="GV199" s="30"/>
      <c r="GW199" s="30"/>
      <c r="GX199" s="30"/>
      <c r="GY199" s="30"/>
      <c r="GZ199" s="30"/>
      <c r="HA199" s="30"/>
      <c r="HB199" s="30"/>
      <c r="HC199" s="30"/>
      <c r="HD199" s="30"/>
      <c r="HE199" s="30"/>
      <c r="HF199" s="30"/>
      <c r="HG199" s="30"/>
      <c r="HH199" s="30"/>
      <c r="HI199" s="30"/>
      <c r="HJ199" s="30"/>
    </row>
    <row r="200">
      <c r="BQ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  <c r="GA200" s="30"/>
      <c r="GB200" s="30"/>
      <c r="GC200" s="30"/>
      <c r="GD200" s="30"/>
      <c r="GE200" s="30"/>
      <c r="GF200" s="30"/>
      <c r="GG200" s="30"/>
      <c r="GH200" s="30"/>
      <c r="GI200" s="30"/>
      <c r="GJ200" s="30"/>
      <c r="GK200" s="30"/>
      <c r="GL200" s="30"/>
      <c r="GM200" s="30"/>
      <c r="GN200" s="30"/>
      <c r="GO200" s="30"/>
      <c r="GP200" s="30"/>
      <c r="GQ200" s="30"/>
      <c r="GR200" s="30"/>
      <c r="GS200" s="30"/>
      <c r="GT200" s="30"/>
      <c r="GU200" s="30"/>
      <c r="GV200" s="30"/>
      <c r="GW200" s="30"/>
      <c r="GX200" s="30"/>
      <c r="GY200" s="30"/>
      <c r="GZ200" s="30"/>
      <c r="HA200" s="30"/>
      <c r="HB200" s="30"/>
      <c r="HC200" s="30"/>
      <c r="HD200" s="30"/>
      <c r="HE200" s="30"/>
      <c r="HF200" s="30"/>
      <c r="HG200" s="30"/>
      <c r="HH200" s="30"/>
      <c r="HI200" s="30"/>
      <c r="HJ200" s="30"/>
    </row>
    <row r="201">
      <c r="BQ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/>
      <c r="EW201" s="30"/>
      <c r="EX201" s="30"/>
      <c r="EY201" s="30"/>
      <c r="EZ201" s="30"/>
      <c r="FA201" s="30"/>
      <c r="FB201" s="30"/>
      <c r="FC201" s="30"/>
      <c r="FD201" s="30"/>
      <c r="FE201" s="30"/>
      <c r="FF201" s="30"/>
      <c r="FG201" s="30"/>
      <c r="FH201" s="30"/>
      <c r="FI201" s="30"/>
      <c r="FJ201" s="30"/>
      <c r="FK201" s="30"/>
      <c r="FL201" s="30"/>
      <c r="FM201" s="30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  <c r="GA201" s="30"/>
      <c r="GB201" s="30"/>
      <c r="GC201" s="30"/>
      <c r="GD201" s="30"/>
      <c r="GE201" s="30"/>
      <c r="GF201" s="30"/>
      <c r="GG201" s="30"/>
      <c r="GH201" s="30"/>
      <c r="GI201" s="30"/>
      <c r="GJ201" s="30"/>
      <c r="GK201" s="30"/>
      <c r="GL201" s="30"/>
      <c r="GM201" s="30"/>
      <c r="GN201" s="30"/>
      <c r="GO201" s="30"/>
      <c r="GP201" s="30"/>
      <c r="GQ201" s="30"/>
      <c r="GR201" s="30"/>
      <c r="GS201" s="30"/>
      <c r="GT201" s="30"/>
      <c r="GU201" s="30"/>
      <c r="GV201" s="30"/>
      <c r="GW201" s="30"/>
      <c r="GX201" s="30"/>
      <c r="GY201" s="30"/>
      <c r="GZ201" s="30"/>
      <c r="HA201" s="30"/>
      <c r="HB201" s="30"/>
      <c r="HC201" s="30"/>
      <c r="HD201" s="30"/>
      <c r="HE201" s="30"/>
      <c r="HF201" s="30"/>
      <c r="HG201" s="30"/>
      <c r="HH201" s="30"/>
      <c r="HI201" s="30"/>
      <c r="HJ201" s="30"/>
    </row>
    <row r="202">
      <c r="BQ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/>
      <c r="EW202" s="30"/>
      <c r="EX202" s="30"/>
      <c r="EY202" s="30"/>
      <c r="EZ202" s="30"/>
      <c r="FA202" s="30"/>
      <c r="FB202" s="30"/>
      <c r="FC202" s="30"/>
      <c r="FD202" s="30"/>
      <c r="FE202" s="30"/>
      <c r="FF202" s="30"/>
      <c r="FG202" s="30"/>
      <c r="FH202" s="30"/>
      <c r="FI202" s="30"/>
      <c r="FJ202" s="30"/>
      <c r="FK202" s="30"/>
      <c r="FL202" s="30"/>
      <c r="FM202" s="30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  <c r="GA202" s="30"/>
      <c r="GB202" s="30"/>
      <c r="GC202" s="30"/>
      <c r="GD202" s="30"/>
      <c r="GE202" s="30"/>
      <c r="GF202" s="30"/>
      <c r="GG202" s="30"/>
      <c r="GH202" s="30"/>
      <c r="GI202" s="30"/>
      <c r="GJ202" s="30"/>
      <c r="GK202" s="30"/>
      <c r="GL202" s="30"/>
      <c r="GM202" s="30"/>
      <c r="GN202" s="30"/>
      <c r="GO202" s="30"/>
      <c r="GP202" s="30"/>
      <c r="GQ202" s="30"/>
      <c r="GR202" s="30"/>
      <c r="GS202" s="30"/>
      <c r="GT202" s="30"/>
      <c r="GU202" s="30"/>
      <c r="GV202" s="30"/>
      <c r="GW202" s="30"/>
      <c r="GX202" s="30"/>
      <c r="GY202" s="30"/>
      <c r="GZ202" s="30"/>
      <c r="HA202" s="30"/>
      <c r="HB202" s="30"/>
      <c r="HC202" s="30"/>
      <c r="HD202" s="30"/>
      <c r="HE202" s="30"/>
      <c r="HF202" s="30"/>
      <c r="HG202" s="30"/>
      <c r="HH202" s="30"/>
      <c r="HI202" s="30"/>
      <c r="HJ202" s="30"/>
    </row>
    <row r="203">
      <c r="BQ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/>
      <c r="EW203" s="30"/>
      <c r="EX203" s="30"/>
      <c r="EY203" s="30"/>
      <c r="EZ203" s="30"/>
      <c r="FA203" s="30"/>
      <c r="FB203" s="30"/>
      <c r="FC203" s="30"/>
      <c r="FD203" s="30"/>
      <c r="FE203" s="30"/>
      <c r="FF203" s="30"/>
      <c r="FG203" s="30"/>
      <c r="FH203" s="30"/>
      <c r="FI203" s="30"/>
      <c r="FJ203" s="30"/>
      <c r="FK203" s="30"/>
      <c r="FL203" s="30"/>
      <c r="FM203" s="30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  <c r="GA203" s="30"/>
      <c r="GB203" s="30"/>
      <c r="GC203" s="30"/>
      <c r="GD203" s="30"/>
      <c r="GE203" s="30"/>
      <c r="GF203" s="30"/>
      <c r="GG203" s="30"/>
      <c r="GH203" s="30"/>
      <c r="GI203" s="30"/>
      <c r="GJ203" s="30"/>
      <c r="GK203" s="30"/>
      <c r="GL203" s="30"/>
      <c r="GM203" s="30"/>
      <c r="GN203" s="30"/>
      <c r="GO203" s="30"/>
      <c r="GP203" s="30"/>
      <c r="GQ203" s="30"/>
      <c r="GR203" s="30"/>
      <c r="GS203" s="30"/>
      <c r="GT203" s="30"/>
      <c r="GU203" s="30"/>
      <c r="GV203" s="30"/>
      <c r="GW203" s="30"/>
      <c r="GX203" s="30"/>
      <c r="GY203" s="30"/>
      <c r="GZ203" s="30"/>
      <c r="HA203" s="30"/>
      <c r="HB203" s="30"/>
      <c r="HC203" s="30"/>
      <c r="HD203" s="30"/>
      <c r="HE203" s="30"/>
      <c r="HF203" s="30"/>
      <c r="HG203" s="30"/>
      <c r="HH203" s="30"/>
      <c r="HI203" s="30"/>
      <c r="HJ203" s="30"/>
    </row>
    <row r="204">
      <c r="BQ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/>
      <c r="EW204" s="30"/>
      <c r="EX204" s="30"/>
      <c r="EY204" s="30"/>
      <c r="EZ204" s="30"/>
      <c r="FA204" s="30"/>
      <c r="FB204" s="30"/>
      <c r="FC204" s="30"/>
      <c r="FD204" s="30"/>
      <c r="FE204" s="30"/>
      <c r="FF204" s="30"/>
      <c r="FG204" s="30"/>
      <c r="FH204" s="30"/>
      <c r="FI204" s="30"/>
      <c r="FJ204" s="30"/>
      <c r="FK204" s="30"/>
      <c r="FL204" s="30"/>
      <c r="FM204" s="30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  <c r="GA204" s="30"/>
      <c r="GB204" s="30"/>
      <c r="GC204" s="30"/>
      <c r="GD204" s="30"/>
      <c r="GE204" s="30"/>
      <c r="GF204" s="30"/>
      <c r="GG204" s="30"/>
      <c r="GH204" s="30"/>
      <c r="GI204" s="30"/>
      <c r="GJ204" s="30"/>
      <c r="GK204" s="30"/>
      <c r="GL204" s="30"/>
      <c r="GM204" s="30"/>
      <c r="GN204" s="30"/>
      <c r="GO204" s="30"/>
      <c r="GP204" s="30"/>
      <c r="GQ204" s="30"/>
      <c r="GR204" s="30"/>
      <c r="GS204" s="30"/>
      <c r="GT204" s="30"/>
      <c r="GU204" s="30"/>
      <c r="GV204" s="30"/>
      <c r="GW204" s="30"/>
      <c r="GX204" s="30"/>
      <c r="GY204" s="30"/>
      <c r="GZ204" s="30"/>
      <c r="HA204" s="30"/>
      <c r="HB204" s="30"/>
      <c r="HC204" s="30"/>
      <c r="HD204" s="30"/>
      <c r="HE204" s="30"/>
      <c r="HF204" s="30"/>
      <c r="HG204" s="30"/>
      <c r="HH204" s="30"/>
      <c r="HI204" s="30"/>
      <c r="HJ204" s="30"/>
    </row>
    <row r="205">
      <c r="BQ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  <c r="EL205" s="30"/>
      <c r="EM205" s="30"/>
      <c r="EN205" s="30"/>
      <c r="EO205" s="30"/>
      <c r="EP205" s="30"/>
      <c r="EQ205" s="30"/>
      <c r="ER205" s="30"/>
      <c r="ES205" s="30"/>
      <c r="ET205" s="30"/>
      <c r="EU205" s="30"/>
      <c r="EV205" s="30"/>
      <c r="EW205" s="30"/>
      <c r="EX205" s="30"/>
      <c r="EY205" s="30"/>
      <c r="EZ205" s="30"/>
      <c r="FA205" s="30"/>
      <c r="FB205" s="30"/>
      <c r="FC205" s="30"/>
      <c r="FD205" s="30"/>
      <c r="FE205" s="30"/>
      <c r="FF205" s="30"/>
      <c r="FG205" s="30"/>
      <c r="FH205" s="30"/>
      <c r="FI205" s="30"/>
      <c r="FJ205" s="30"/>
      <c r="FK205" s="30"/>
      <c r="FL205" s="30"/>
      <c r="FM205" s="30"/>
      <c r="FN205" s="30"/>
      <c r="FO205" s="30"/>
      <c r="FP205" s="30"/>
      <c r="FQ205" s="30"/>
      <c r="FR205" s="30"/>
      <c r="FS205" s="30"/>
      <c r="FT205" s="30"/>
      <c r="FU205" s="30"/>
      <c r="FV205" s="30"/>
      <c r="FW205" s="30"/>
      <c r="FX205" s="30"/>
      <c r="FY205" s="30"/>
      <c r="FZ205" s="30"/>
      <c r="GA205" s="30"/>
      <c r="GB205" s="30"/>
      <c r="GC205" s="30"/>
      <c r="GD205" s="30"/>
      <c r="GE205" s="30"/>
      <c r="GF205" s="30"/>
      <c r="GG205" s="30"/>
      <c r="GH205" s="30"/>
      <c r="GI205" s="30"/>
      <c r="GJ205" s="30"/>
      <c r="GK205" s="30"/>
      <c r="GL205" s="30"/>
      <c r="GM205" s="30"/>
      <c r="GN205" s="30"/>
      <c r="GO205" s="30"/>
      <c r="GP205" s="30"/>
      <c r="GQ205" s="30"/>
      <c r="GR205" s="30"/>
      <c r="GS205" s="30"/>
      <c r="GT205" s="30"/>
      <c r="GU205" s="30"/>
      <c r="GV205" s="30"/>
      <c r="GW205" s="30"/>
      <c r="GX205" s="30"/>
      <c r="GY205" s="30"/>
      <c r="GZ205" s="30"/>
      <c r="HA205" s="30"/>
      <c r="HB205" s="30"/>
      <c r="HC205" s="30"/>
      <c r="HD205" s="30"/>
      <c r="HE205" s="30"/>
      <c r="HF205" s="30"/>
      <c r="HG205" s="30"/>
      <c r="HH205" s="30"/>
      <c r="HI205" s="30"/>
      <c r="HJ205" s="30"/>
    </row>
    <row r="206">
      <c r="BQ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/>
      <c r="EW206" s="30"/>
      <c r="EX206" s="30"/>
      <c r="EY206" s="30"/>
      <c r="EZ206" s="30"/>
      <c r="FA206" s="30"/>
      <c r="FB206" s="30"/>
      <c r="FC206" s="30"/>
      <c r="FD206" s="30"/>
      <c r="FE206" s="30"/>
      <c r="FF206" s="30"/>
      <c r="FG206" s="30"/>
      <c r="FH206" s="30"/>
      <c r="FI206" s="30"/>
      <c r="FJ206" s="30"/>
      <c r="FK206" s="30"/>
      <c r="FL206" s="30"/>
      <c r="FM206" s="30"/>
      <c r="FN206" s="30"/>
      <c r="FO206" s="30"/>
      <c r="FP206" s="30"/>
      <c r="FQ206" s="30"/>
      <c r="FR206" s="30"/>
      <c r="FS206" s="30"/>
      <c r="FT206" s="30"/>
      <c r="FU206" s="30"/>
      <c r="FV206" s="30"/>
      <c r="FW206" s="30"/>
      <c r="FX206" s="30"/>
      <c r="FY206" s="30"/>
      <c r="FZ206" s="30"/>
      <c r="GA206" s="30"/>
      <c r="GB206" s="30"/>
      <c r="GC206" s="30"/>
      <c r="GD206" s="30"/>
      <c r="GE206" s="30"/>
      <c r="GF206" s="30"/>
      <c r="GG206" s="30"/>
      <c r="GH206" s="30"/>
      <c r="GI206" s="30"/>
      <c r="GJ206" s="30"/>
      <c r="GK206" s="30"/>
      <c r="GL206" s="30"/>
      <c r="GM206" s="30"/>
      <c r="GN206" s="30"/>
      <c r="GO206" s="30"/>
      <c r="GP206" s="30"/>
      <c r="GQ206" s="30"/>
      <c r="GR206" s="30"/>
      <c r="GS206" s="30"/>
      <c r="GT206" s="30"/>
      <c r="GU206" s="30"/>
      <c r="GV206" s="30"/>
      <c r="GW206" s="30"/>
      <c r="GX206" s="30"/>
      <c r="GY206" s="30"/>
      <c r="GZ206" s="30"/>
      <c r="HA206" s="30"/>
      <c r="HB206" s="30"/>
      <c r="HC206" s="30"/>
      <c r="HD206" s="30"/>
      <c r="HE206" s="30"/>
      <c r="HF206" s="30"/>
      <c r="HG206" s="30"/>
      <c r="HH206" s="30"/>
      <c r="HI206" s="30"/>
      <c r="HJ206" s="30"/>
    </row>
    <row r="207">
      <c r="BQ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30"/>
      <c r="FF207" s="30"/>
      <c r="FG207" s="30"/>
      <c r="FH207" s="30"/>
      <c r="FI207" s="30"/>
      <c r="FJ207" s="30"/>
      <c r="FK207" s="30"/>
      <c r="FL207" s="30"/>
      <c r="FM207" s="30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  <c r="GA207" s="30"/>
      <c r="GB207" s="30"/>
      <c r="GC207" s="30"/>
      <c r="GD207" s="30"/>
      <c r="GE207" s="30"/>
      <c r="GF207" s="30"/>
      <c r="GG207" s="30"/>
      <c r="GH207" s="30"/>
      <c r="GI207" s="30"/>
      <c r="GJ207" s="30"/>
      <c r="GK207" s="30"/>
      <c r="GL207" s="30"/>
      <c r="GM207" s="30"/>
      <c r="GN207" s="30"/>
      <c r="GO207" s="30"/>
      <c r="GP207" s="30"/>
      <c r="GQ207" s="30"/>
      <c r="GR207" s="30"/>
      <c r="GS207" s="30"/>
      <c r="GT207" s="30"/>
      <c r="GU207" s="30"/>
      <c r="GV207" s="30"/>
      <c r="GW207" s="30"/>
      <c r="GX207" s="30"/>
      <c r="GY207" s="30"/>
      <c r="GZ207" s="30"/>
      <c r="HA207" s="30"/>
      <c r="HB207" s="30"/>
      <c r="HC207" s="30"/>
      <c r="HD207" s="30"/>
      <c r="HE207" s="30"/>
      <c r="HF207" s="30"/>
      <c r="HG207" s="30"/>
      <c r="HH207" s="30"/>
      <c r="HI207" s="30"/>
      <c r="HJ207" s="30"/>
    </row>
    <row r="208">
      <c r="BQ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  <c r="EL208" s="30"/>
      <c r="EM208" s="30"/>
      <c r="EN208" s="30"/>
      <c r="EO208" s="30"/>
      <c r="EP208" s="30"/>
      <c r="EQ208" s="30"/>
      <c r="ER208" s="30"/>
      <c r="ES208" s="30"/>
      <c r="ET208" s="30"/>
      <c r="EU208" s="30"/>
      <c r="EV208" s="30"/>
      <c r="EW208" s="30"/>
      <c r="EX208" s="30"/>
      <c r="EY208" s="30"/>
      <c r="EZ208" s="30"/>
      <c r="FA208" s="30"/>
      <c r="FB208" s="30"/>
      <c r="FC208" s="30"/>
      <c r="FD208" s="30"/>
      <c r="FE208" s="30"/>
      <c r="FF208" s="30"/>
      <c r="FG208" s="30"/>
      <c r="FH208" s="30"/>
      <c r="FI208" s="30"/>
      <c r="FJ208" s="30"/>
      <c r="FK208" s="30"/>
      <c r="FL208" s="30"/>
      <c r="FM208" s="30"/>
      <c r="FN208" s="30"/>
      <c r="FO208" s="30"/>
      <c r="FP208" s="30"/>
      <c r="FQ208" s="30"/>
      <c r="FR208" s="30"/>
      <c r="FS208" s="30"/>
      <c r="FT208" s="30"/>
      <c r="FU208" s="30"/>
      <c r="FV208" s="30"/>
      <c r="FW208" s="30"/>
      <c r="FX208" s="30"/>
      <c r="FY208" s="30"/>
      <c r="FZ208" s="30"/>
      <c r="GA208" s="30"/>
      <c r="GB208" s="30"/>
      <c r="GC208" s="30"/>
      <c r="GD208" s="30"/>
      <c r="GE208" s="30"/>
      <c r="GF208" s="30"/>
      <c r="GG208" s="30"/>
      <c r="GH208" s="30"/>
      <c r="GI208" s="30"/>
      <c r="GJ208" s="30"/>
      <c r="GK208" s="30"/>
      <c r="GL208" s="30"/>
      <c r="GM208" s="30"/>
      <c r="GN208" s="30"/>
      <c r="GO208" s="30"/>
      <c r="GP208" s="30"/>
      <c r="GQ208" s="30"/>
      <c r="GR208" s="30"/>
      <c r="GS208" s="30"/>
      <c r="GT208" s="30"/>
      <c r="GU208" s="30"/>
      <c r="GV208" s="30"/>
      <c r="GW208" s="30"/>
      <c r="GX208" s="30"/>
      <c r="GY208" s="30"/>
      <c r="GZ208" s="30"/>
      <c r="HA208" s="30"/>
      <c r="HB208" s="30"/>
      <c r="HC208" s="30"/>
      <c r="HD208" s="30"/>
      <c r="HE208" s="30"/>
      <c r="HF208" s="30"/>
      <c r="HG208" s="30"/>
      <c r="HH208" s="30"/>
      <c r="HI208" s="30"/>
      <c r="HJ208" s="30"/>
    </row>
    <row r="209">
      <c r="BQ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/>
      <c r="EW209" s="30"/>
      <c r="EX209" s="30"/>
      <c r="EY209" s="30"/>
      <c r="EZ209" s="30"/>
      <c r="FA209" s="30"/>
      <c r="FB209" s="30"/>
      <c r="FC209" s="30"/>
      <c r="FD209" s="30"/>
      <c r="FE209" s="30"/>
      <c r="FF209" s="30"/>
      <c r="FG209" s="30"/>
      <c r="FH209" s="30"/>
      <c r="FI209" s="30"/>
      <c r="FJ209" s="30"/>
      <c r="FK209" s="30"/>
      <c r="FL209" s="30"/>
      <c r="FM209" s="30"/>
      <c r="FN209" s="30"/>
      <c r="FO209" s="30"/>
      <c r="FP209" s="30"/>
      <c r="FQ209" s="30"/>
      <c r="FR209" s="30"/>
      <c r="FS209" s="30"/>
      <c r="FT209" s="30"/>
      <c r="FU209" s="30"/>
      <c r="FV209" s="30"/>
      <c r="FW209" s="30"/>
      <c r="FX209" s="30"/>
      <c r="FY209" s="30"/>
      <c r="FZ209" s="30"/>
      <c r="GA209" s="30"/>
      <c r="GB209" s="30"/>
      <c r="GC209" s="30"/>
      <c r="GD209" s="30"/>
      <c r="GE209" s="30"/>
      <c r="GF209" s="30"/>
      <c r="GG209" s="30"/>
      <c r="GH209" s="30"/>
      <c r="GI209" s="30"/>
      <c r="GJ209" s="30"/>
      <c r="GK209" s="30"/>
      <c r="GL209" s="30"/>
      <c r="GM209" s="30"/>
      <c r="GN209" s="30"/>
      <c r="GO209" s="30"/>
      <c r="GP209" s="30"/>
      <c r="GQ209" s="30"/>
      <c r="GR209" s="30"/>
      <c r="GS209" s="30"/>
      <c r="GT209" s="30"/>
      <c r="GU209" s="30"/>
      <c r="GV209" s="30"/>
      <c r="GW209" s="30"/>
      <c r="GX209" s="30"/>
      <c r="GY209" s="30"/>
      <c r="GZ209" s="30"/>
      <c r="HA209" s="30"/>
      <c r="HB209" s="30"/>
      <c r="HC209" s="30"/>
      <c r="HD209" s="30"/>
      <c r="HE209" s="30"/>
      <c r="HF209" s="30"/>
      <c r="HG209" s="30"/>
      <c r="HH209" s="30"/>
      <c r="HI209" s="30"/>
      <c r="HJ209" s="30"/>
    </row>
    <row r="210">
      <c r="BQ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  <c r="EL210" s="30"/>
      <c r="EM210" s="30"/>
      <c r="EN210" s="30"/>
      <c r="EO210" s="30"/>
      <c r="EP210" s="30"/>
      <c r="EQ210" s="30"/>
      <c r="ER210" s="30"/>
      <c r="ES210" s="30"/>
      <c r="ET210" s="30"/>
      <c r="EU210" s="30"/>
      <c r="EV210" s="30"/>
      <c r="EW210" s="30"/>
      <c r="EX210" s="30"/>
      <c r="EY210" s="30"/>
      <c r="EZ210" s="30"/>
      <c r="FA210" s="30"/>
      <c r="FB210" s="30"/>
      <c r="FC210" s="30"/>
      <c r="FD210" s="30"/>
      <c r="FE210" s="30"/>
      <c r="FF210" s="30"/>
      <c r="FG210" s="30"/>
      <c r="FH210" s="30"/>
      <c r="FI210" s="30"/>
      <c r="FJ210" s="30"/>
      <c r="FK210" s="30"/>
      <c r="FL210" s="30"/>
      <c r="FM210" s="30"/>
      <c r="FN210" s="30"/>
      <c r="FO210" s="30"/>
      <c r="FP210" s="30"/>
      <c r="FQ210" s="30"/>
      <c r="FR210" s="30"/>
      <c r="FS210" s="30"/>
      <c r="FT210" s="30"/>
      <c r="FU210" s="30"/>
      <c r="FV210" s="30"/>
      <c r="FW210" s="30"/>
      <c r="FX210" s="30"/>
      <c r="FY210" s="30"/>
      <c r="FZ210" s="30"/>
      <c r="GA210" s="30"/>
      <c r="GB210" s="30"/>
      <c r="GC210" s="30"/>
      <c r="GD210" s="30"/>
      <c r="GE210" s="30"/>
      <c r="GF210" s="30"/>
      <c r="GG210" s="30"/>
      <c r="GH210" s="30"/>
      <c r="GI210" s="30"/>
      <c r="GJ210" s="30"/>
      <c r="GK210" s="30"/>
      <c r="GL210" s="30"/>
      <c r="GM210" s="30"/>
      <c r="GN210" s="30"/>
      <c r="GO210" s="30"/>
      <c r="GP210" s="30"/>
      <c r="GQ210" s="30"/>
      <c r="GR210" s="30"/>
      <c r="GS210" s="30"/>
      <c r="GT210" s="30"/>
      <c r="GU210" s="30"/>
      <c r="GV210" s="30"/>
      <c r="GW210" s="30"/>
      <c r="GX210" s="30"/>
      <c r="GY210" s="30"/>
      <c r="GZ210" s="30"/>
      <c r="HA210" s="30"/>
      <c r="HB210" s="30"/>
      <c r="HC210" s="30"/>
      <c r="HD210" s="30"/>
      <c r="HE210" s="30"/>
      <c r="HF210" s="30"/>
      <c r="HG210" s="30"/>
      <c r="HH210" s="30"/>
      <c r="HI210" s="30"/>
      <c r="HJ210" s="30"/>
    </row>
    <row r="211">
      <c r="BQ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  <c r="EL211" s="30"/>
      <c r="EM211" s="30"/>
      <c r="EN211" s="30"/>
      <c r="EO211" s="30"/>
      <c r="EP211" s="30"/>
      <c r="EQ211" s="30"/>
      <c r="ER211" s="30"/>
      <c r="ES211" s="30"/>
      <c r="ET211" s="30"/>
      <c r="EU211" s="30"/>
      <c r="EV211" s="30"/>
      <c r="EW211" s="30"/>
      <c r="EX211" s="30"/>
      <c r="EY211" s="30"/>
      <c r="EZ211" s="30"/>
      <c r="FA211" s="30"/>
      <c r="FB211" s="30"/>
      <c r="FC211" s="30"/>
      <c r="FD211" s="30"/>
      <c r="FE211" s="30"/>
      <c r="FF211" s="30"/>
      <c r="FG211" s="30"/>
      <c r="FH211" s="30"/>
      <c r="FI211" s="30"/>
      <c r="FJ211" s="30"/>
      <c r="FK211" s="30"/>
      <c r="FL211" s="30"/>
      <c r="FM211" s="30"/>
      <c r="FN211" s="30"/>
      <c r="FO211" s="30"/>
      <c r="FP211" s="30"/>
      <c r="FQ211" s="30"/>
      <c r="FR211" s="30"/>
      <c r="FS211" s="30"/>
      <c r="FT211" s="30"/>
      <c r="FU211" s="30"/>
      <c r="FV211" s="30"/>
      <c r="FW211" s="30"/>
      <c r="FX211" s="30"/>
      <c r="FY211" s="30"/>
      <c r="FZ211" s="30"/>
      <c r="GA211" s="30"/>
      <c r="GB211" s="30"/>
      <c r="GC211" s="30"/>
      <c r="GD211" s="30"/>
      <c r="GE211" s="30"/>
      <c r="GF211" s="30"/>
      <c r="GG211" s="30"/>
      <c r="GH211" s="30"/>
      <c r="GI211" s="30"/>
      <c r="GJ211" s="30"/>
      <c r="GK211" s="30"/>
      <c r="GL211" s="30"/>
      <c r="GM211" s="30"/>
      <c r="GN211" s="30"/>
      <c r="GO211" s="30"/>
      <c r="GP211" s="30"/>
      <c r="GQ211" s="30"/>
      <c r="GR211" s="30"/>
      <c r="GS211" s="30"/>
      <c r="GT211" s="30"/>
      <c r="GU211" s="30"/>
      <c r="GV211" s="30"/>
      <c r="GW211" s="30"/>
      <c r="GX211" s="30"/>
      <c r="GY211" s="30"/>
      <c r="GZ211" s="30"/>
      <c r="HA211" s="30"/>
      <c r="HB211" s="30"/>
      <c r="HC211" s="30"/>
      <c r="HD211" s="30"/>
      <c r="HE211" s="30"/>
      <c r="HF211" s="30"/>
      <c r="HG211" s="30"/>
      <c r="HH211" s="30"/>
      <c r="HI211" s="30"/>
      <c r="HJ211" s="30"/>
    </row>
    <row r="212">
      <c r="BQ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  <c r="EL212" s="30"/>
      <c r="EM212" s="30"/>
      <c r="EN212" s="30"/>
      <c r="EO212" s="30"/>
      <c r="EP212" s="30"/>
      <c r="EQ212" s="30"/>
      <c r="ER212" s="30"/>
      <c r="ES212" s="30"/>
      <c r="ET212" s="30"/>
      <c r="EU212" s="30"/>
      <c r="EV212" s="30"/>
      <c r="EW212" s="30"/>
      <c r="EX212" s="30"/>
      <c r="EY212" s="30"/>
      <c r="EZ212" s="30"/>
      <c r="FA212" s="30"/>
      <c r="FB212" s="30"/>
      <c r="FC212" s="30"/>
      <c r="FD212" s="30"/>
      <c r="FE212" s="30"/>
      <c r="FF212" s="30"/>
      <c r="FG212" s="30"/>
      <c r="FH212" s="30"/>
      <c r="FI212" s="30"/>
      <c r="FJ212" s="30"/>
      <c r="FK212" s="30"/>
      <c r="FL212" s="30"/>
      <c r="FM212" s="30"/>
      <c r="FN212" s="30"/>
      <c r="FO212" s="30"/>
      <c r="FP212" s="30"/>
      <c r="FQ212" s="30"/>
      <c r="FR212" s="30"/>
      <c r="FS212" s="30"/>
      <c r="FT212" s="30"/>
      <c r="FU212" s="30"/>
      <c r="FV212" s="30"/>
      <c r="FW212" s="30"/>
      <c r="FX212" s="30"/>
      <c r="FY212" s="30"/>
      <c r="FZ212" s="30"/>
      <c r="GA212" s="30"/>
      <c r="GB212" s="30"/>
      <c r="GC212" s="30"/>
      <c r="GD212" s="30"/>
      <c r="GE212" s="30"/>
      <c r="GF212" s="30"/>
      <c r="GG212" s="30"/>
      <c r="GH212" s="30"/>
      <c r="GI212" s="30"/>
      <c r="GJ212" s="30"/>
      <c r="GK212" s="30"/>
      <c r="GL212" s="30"/>
      <c r="GM212" s="30"/>
      <c r="GN212" s="30"/>
      <c r="GO212" s="30"/>
      <c r="GP212" s="30"/>
      <c r="GQ212" s="30"/>
      <c r="GR212" s="30"/>
      <c r="GS212" s="30"/>
      <c r="GT212" s="30"/>
      <c r="GU212" s="30"/>
      <c r="GV212" s="30"/>
      <c r="GW212" s="30"/>
      <c r="GX212" s="30"/>
      <c r="GY212" s="30"/>
      <c r="GZ212" s="30"/>
      <c r="HA212" s="30"/>
      <c r="HB212" s="30"/>
      <c r="HC212" s="30"/>
      <c r="HD212" s="30"/>
      <c r="HE212" s="30"/>
      <c r="HF212" s="30"/>
      <c r="HG212" s="30"/>
      <c r="HH212" s="30"/>
      <c r="HI212" s="30"/>
      <c r="HJ212" s="30"/>
    </row>
    <row r="213">
      <c r="BQ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  <c r="EL213" s="30"/>
      <c r="EM213" s="30"/>
      <c r="EN213" s="30"/>
      <c r="EO213" s="30"/>
      <c r="EP213" s="30"/>
      <c r="EQ213" s="30"/>
      <c r="ER213" s="30"/>
      <c r="ES213" s="30"/>
      <c r="ET213" s="30"/>
      <c r="EU213" s="30"/>
      <c r="EV213" s="30"/>
      <c r="EW213" s="30"/>
      <c r="EX213" s="30"/>
      <c r="EY213" s="30"/>
      <c r="EZ213" s="30"/>
      <c r="FA213" s="30"/>
      <c r="FB213" s="30"/>
      <c r="FC213" s="30"/>
      <c r="FD213" s="30"/>
      <c r="FE213" s="30"/>
      <c r="FF213" s="30"/>
      <c r="FG213" s="30"/>
      <c r="FH213" s="30"/>
      <c r="FI213" s="30"/>
      <c r="FJ213" s="30"/>
      <c r="FK213" s="30"/>
      <c r="FL213" s="30"/>
      <c r="FM213" s="30"/>
      <c r="FN213" s="30"/>
      <c r="FO213" s="30"/>
      <c r="FP213" s="30"/>
      <c r="FQ213" s="30"/>
      <c r="FR213" s="30"/>
      <c r="FS213" s="30"/>
      <c r="FT213" s="30"/>
      <c r="FU213" s="30"/>
      <c r="FV213" s="30"/>
      <c r="FW213" s="30"/>
      <c r="FX213" s="30"/>
      <c r="FY213" s="30"/>
      <c r="FZ213" s="30"/>
      <c r="GA213" s="30"/>
      <c r="GB213" s="30"/>
      <c r="GC213" s="30"/>
      <c r="GD213" s="30"/>
      <c r="GE213" s="30"/>
      <c r="GF213" s="30"/>
      <c r="GG213" s="30"/>
      <c r="GH213" s="30"/>
      <c r="GI213" s="30"/>
      <c r="GJ213" s="30"/>
      <c r="GK213" s="30"/>
      <c r="GL213" s="30"/>
      <c r="GM213" s="30"/>
      <c r="GN213" s="30"/>
      <c r="GO213" s="30"/>
      <c r="GP213" s="30"/>
      <c r="GQ213" s="30"/>
      <c r="GR213" s="30"/>
      <c r="GS213" s="30"/>
      <c r="GT213" s="30"/>
      <c r="GU213" s="30"/>
      <c r="GV213" s="30"/>
      <c r="GW213" s="30"/>
      <c r="GX213" s="30"/>
      <c r="GY213" s="30"/>
      <c r="GZ213" s="30"/>
      <c r="HA213" s="30"/>
      <c r="HB213" s="30"/>
      <c r="HC213" s="30"/>
      <c r="HD213" s="30"/>
      <c r="HE213" s="30"/>
      <c r="HF213" s="30"/>
      <c r="HG213" s="30"/>
      <c r="HH213" s="30"/>
      <c r="HI213" s="30"/>
      <c r="HJ213" s="30"/>
    </row>
    <row r="214">
      <c r="BQ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0"/>
      <c r="EU214" s="30"/>
      <c r="EV214" s="30"/>
      <c r="EW214" s="30"/>
      <c r="EX214" s="30"/>
      <c r="EY214" s="30"/>
      <c r="EZ214" s="30"/>
      <c r="FA214" s="30"/>
      <c r="FB214" s="30"/>
      <c r="FC214" s="30"/>
      <c r="FD214" s="30"/>
      <c r="FE214" s="30"/>
      <c r="FF214" s="30"/>
      <c r="FG214" s="30"/>
      <c r="FH214" s="30"/>
      <c r="FI214" s="30"/>
      <c r="FJ214" s="30"/>
      <c r="FK214" s="30"/>
      <c r="FL214" s="30"/>
      <c r="FM214" s="30"/>
      <c r="FN214" s="30"/>
      <c r="FO214" s="30"/>
      <c r="FP214" s="30"/>
      <c r="FQ214" s="30"/>
      <c r="FR214" s="30"/>
      <c r="FS214" s="30"/>
      <c r="FT214" s="30"/>
      <c r="FU214" s="30"/>
      <c r="FV214" s="30"/>
      <c r="FW214" s="30"/>
      <c r="FX214" s="30"/>
      <c r="FY214" s="30"/>
      <c r="FZ214" s="30"/>
      <c r="GA214" s="30"/>
      <c r="GB214" s="30"/>
      <c r="GC214" s="30"/>
      <c r="GD214" s="30"/>
      <c r="GE214" s="30"/>
      <c r="GF214" s="30"/>
      <c r="GG214" s="30"/>
      <c r="GH214" s="30"/>
      <c r="GI214" s="30"/>
      <c r="GJ214" s="30"/>
      <c r="GK214" s="30"/>
      <c r="GL214" s="30"/>
      <c r="GM214" s="30"/>
      <c r="GN214" s="30"/>
      <c r="GO214" s="30"/>
      <c r="GP214" s="30"/>
      <c r="GQ214" s="30"/>
      <c r="GR214" s="30"/>
      <c r="GS214" s="30"/>
      <c r="GT214" s="30"/>
      <c r="GU214" s="30"/>
      <c r="GV214" s="30"/>
      <c r="GW214" s="30"/>
      <c r="GX214" s="30"/>
      <c r="GY214" s="30"/>
      <c r="GZ214" s="30"/>
      <c r="HA214" s="30"/>
      <c r="HB214" s="30"/>
      <c r="HC214" s="30"/>
      <c r="HD214" s="30"/>
      <c r="HE214" s="30"/>
      <c r="HF214" s="30"/>
      <c r="HG214" s="30"/>
      <c r="HH214" s="30"/>
      <c r="HI214" s="30"/>
      <c r="HJ214" s="30"/>
    </row>
    <row r="215">
      <c r="BQ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  <c r="EL215" s="30"/>
      <c r="EM215" s="30"/>
      <c r="EN215" s="30"/>
      <c r="EO215" s="30"/>
      <c r="EP215" s="30"/>
      <c r="EQ215" s="30"/>
      <c r="ER215" s="30"/>
      <c r="ES215" s="30"/>
      <c r="ET215" s="30"/>
      <c r="EU215" s="30"/>
      <c r="EV215" s="30"/>
      <c r="EW215" s="30"/>
      <c r="EX215" s="30"/>
      <c r="EY215" s="30"/>
      <c r="EZ215" s="30"/>
      <c r="FA215" s="30"/>
      <c r="FB215" s="30"/>
      <c r="FC215" s="30"/>
      <c r="FD215" s="30"/>
      <c r="FE215" s="30"/>
      <c r="FF215" s="30"/>
      <c r="FG215" s="30"/>
      <c r="FH215" s="30"/>
      <c r="FI215" s="30"/>
      <c r="FJ215" s="30"/>
      <c r="FK215" s="30"/>
      <c r="FL215" s="30"/>
      <c r="FM215" s="30"/>
      <c r="FN215" s="30"/>
      <c r="FO215" s="30"/>
      <c r="FP215" s="30"/>
      <c r="FQ215" s="30"/>
      <c r="FR215" s="30"/>
      <c r="FS215" s="30"/>
      <c r="FT215" s="30"/>
      <c r="FU215" s="30"/>
      <c r="FV215" s="30"/>
      <c r="FW215" s="30"/>
      <c r="FX215" s="30"/>
      <c r="FY215" s="30"/>
      <c r="FZ215" s="30"/>
      <c r="GA215" s="30"/>
      <c r="GB215" s="30"/>
      <c r="GC215" s="30"/>
      <c r="GD215" s="30"/>
      <c r="GE215" s="30"/>
      <c r="GF215" s="30"/>
      <c r="GG215" s="30"/>
      <c r="GH215" s="30"/>
      <c r="GI215" s="30"/>
      <c r="GJ215" s="30"/>
      <c r="GK215" s="30"/>
      <c r="GL215" s="30"/>
      <c r="GM215" s="30"/>
      <c r="GN215" s="30"/>
      <c r="GO215" s="30"/>
      <c r="GP215" s="30"/>
      <c r="GQ215" s="30"/>
      <c r="GR215" s="30"/>
      <c r="GS215" s="30"/>
      <c r="GT215" s="30"/>
      <c r="GU215" s="30"/>
      <c r="GV215" s="30"/>
      <c r="GW215" s="30"/>
      <c r="GX215" s="30"/>
      <c r="GY215" s="30"/>
      <c r="GZ215" s="30"/>
      <c r="HA215" s="30"/>
      <c r="HB215" s="30"/>
      <c r="HC215" s="30"/>
      <c r="HD215" s="30"/>
      <c r="HE215" s="30"/>
      <c r="HF215" s="30"/>
      <c r="HG215" s="30"/>
      <c r="HH215" s="30"/>
      <c r="HI215" s="30"/>
      <c r="HJ215" s="30"/>
    </row>
    <row r="216">
      <c r="BQ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  <c r="EL216" s="30"/>
      <c r="EM216" s="30"/>
      <c r="EN216" s="30"/>
      <c r="EO216" s="30"/>
      <c r="EP216" s="30"/>
      <c r="EQ216" s="30"/>
      <c r="ER216" s="30"/>
      <c r="ES216" s="30"/>
      <c r="ET216" s="30"/>
      <c r="EU216" s="30"/>
      <c r="EV216" s="30"/>
      <c r="EW216" s="30"/>
      <c r="EX216" s="30"/>
      <c r="EY216" s="30"/>
      <c r="EZ216" s="30"/>
      <c r="FA216" s="30"/>
      <c r="FB216" s="30"/>
      <c r="FC216" s="30"/>
      <c r="FD216" s="30"/>
      <c r="FE216" s="30"/>
      <c r="FF216" s="30"/>
      <c r="FG216" s="30"/>
      <c r="FH216" s="30"/>
      <c r="FI216" s="30"/>
      <c r="FJ216" s="30"/>
      <c r="FK216" s="30"/>
      <c r="FL216" s="30"/>
      <c r="FM216" s="30"/>
      <c r="FN216" s="30"/>
      <c r="FO216" s="30"/>
      <c r="FP216" s="30"/>
      <c r="FQ216" s="30"/>
      <c r="FR216" s="30"/>
      <c r="FS216" s="30"/>
      <c r="FT216" s="30"/>
      <c r="FU216" s="30"/>
      <c r="FV216" s="30"/>
      <c r="FW216" s="30"/>
      <c r="FX216" s="30"/>
      <c r="FY216" s="30"/>
      <c r="FZ216" s="30"/>
      <c r="GA216" s="30"/>
      <c r="GB216" s="30"/>
      <c r="GC216" s="30"/>
      <c r="GD216" s="30"/>
      <c r="GE216" s="30"/>
      <c r="GF216" s="30"/>
      <c r="GG216" s="30"/>
      <c r="GH216" s="30"/>
      <c r="GI216" s="30"/>
      <c r="GJ216" s="30"/>
      <c r="GK216" s="30"/>
      <c r="GL216" s="30"/>
      <c r="GM216" s="30"/>
      <c r="GN216" s="30"/>
      <c r="GO216" s="30"/>
      <c r="GP216" s="30"/>
      <c r="GQ216" s="30"/>
      <c r="GR216" s="30"/>
      <c r="GS216" s="30"/>
      <c r="GT216" s="30"/>
      <c r="GU216" s="30"/>
      <c r="GV216" s="30"/>
      <c r="GW216" s="30"/>
      <c r="GX216" s="30"/>
      <c r="GY216" s="30"/>
      <c r="GZ216" s="30"/>
      <c r="HA216" s="30"/>
      <c r="HB216" s="30"/>
      <c r="HC216" s="30"/>
      <c r="HD216" s="30"/>
      <c r="HE216" s="30"/>
      <c r="HF216" s="30"/>
      <c r="HG216" s="30"/>
      <c r="HH216" s="30"/>
      <c r="HI216" s="30"/>
      <c r="HJ216" s="30"/>
    </row>
    <row r="217">
      <c r="BQ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  <c r="EL217" s="30"/>
      <c r="EM217" s="30"/>
      <c r="EN217" s="30"/>
      <c r="EO217" s="30"/>
      <c r="EP217" s="30"/>
      <c r="EQ217" s="30"/>
      <c r="ER217" s="30"/>
      <c r="ES217" s="30"/>
      <c r="ET217" s="30"/>
      <c r="EU217" s="30"/>
      <c r="EV217" s="30"/>
      <c r="EW217" s="30"/>
      <c r="EX217" s="30"/>
      <c r="EY217" s="30"/>
      <c r="EZ217" s="30"/>
      <c r="FA217" s="30"/>
      <c r="FB217" s="30"/>
      <c r="FC217" s="30"/>
      <c r="FD217" s="30"/>
      <c r="FE217" s="30"/>
      <c r="FF217" s="30"/>
      <c r="FG217" s="30"/>
      <c r="FH217" s="30"/>
      <c r="FI217" s="30"/>
      <c r="FJ217" s="30"/>
      <c r="FK217" s="30"/>
      <c r="FL217" s="30"/>
      <c r="FM217" s="30"/>
      <c r="FN217" s="30"/>
      <c r="FO217" s="30"/>
      <c r="FP217" s="30"/>
      <c r="FQ217" s="30"/>
      <c r="FR217" s="30"/>
      <c r="FS217" s="30"/>
      <c r="FT217" s="30"/>
      <c r="FU217" s="30"/>
      <c r="FV217" s="30"/>
      <c r="FW217" s="30"/>
      <c r="FX217" s="30"/>
      <c r="FY217" s="30"/>
      <c r="FZ217" s="30"/>
      <c r="GA217" s="30"/>
      <c r="GB217" s="30"/>
      <c r="GC217" s="30"/>
      <c r="GD217" s="30"/>
      <c r="GE217" s="30"/>
      <c r="GF217" s="30"/>
      <c r="GG217" s="30"/>
      <c r="GH217" s="30"/>
      <c r="GI217" s="30"/>
      <c r="GJ217" s="30"/>
      <c r="GK217" s="30"/>
      <c r="GL217" s="30"/>
      <c r="GM217" s="30"/>
      <c r="GN217" s="30"/>
      <c r="GO217" s="30"/>
      <c r="GP217" s="30"/>
      <c r="GQ217" s="30"/>
      <c r="GR217" s="30"/>
      <c r="GS217" s="30"/>
      <c r="GT217" s="30"/>
      <c r="GU217" s="30"/>
      <c r="GV217" s="30"/>
      <c r="GW217" s="30"/>
      <c r="GX217" s="30"/>
      <c r="GY217" s="30"/>
      <c r="GZ217" s="30"/>
      <c r="HA217" s="30"/>
      <c r="HB217" s="30"/>
      <c r="HC217" s="30"/>
      <c r="HD217" s="30"/>
      <c r="HE217" s="30"/>
      <c r="HF217" s="30"/>
      <c r="HG217" s="30"/>
      <c r="HH217" s="30"/>
      <c r="HI217" s="30"/>
      <c r="HJ217" s="30"/>
    </row>
    <row r="218">
      <c r="BQ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  <c r="EL218" s="30"/>
      <c r="EM218" s="30"/>
      <c r="EN218" s="30"/>
      <c r="EO218" s="30"/>
      <c r="EP218" s="30"/>
      <c r="EQ218" s="30"/>
      <c r="ER218" s="30"/>
      <c r="ES218" s="30"/>
      <c r="ET218" s="30"/>
      <c r="EU218" s="30"/>
      <c r="EV218" s="30"/>
      <c r="EW218" s="30"/>
      <c r="EX218" s="30"/>
      <c r="EY218" s="30"/>
      <c r="EZ218" s="30"/>
      <c r="FA218" s="30"/>
      <c r="FB218" s="30"/>
      <c r="FC218" s="30"/>
      <c r="FD218" s="30"/>
      <c r="FE218" s="30"/>
      <c r="FF218" s="30"/>
      <c r="FG218" s="30"/>
      <c r="FH218" s="30"/>
      <c r="FI218" s="30"/>
      <c r="FJ218" s="30"/>
      <c r="FK218" s="30"/>
      <c r="FL218" s="30"/>
      <c r="FM218" s="30"/>
      <c r="FN218" s="30"/>
      <c r="FO218" s="30"/>
      <c r="FP218" s="30"/>
      <c r="FQ218" s="30"/>
      <c r="FR218" s="30"/>
      <c r="FS218" s="30"/>
      <c r="FT218" s="30"/>
      <c r="FU218" s="30"/>
      <c r="FV218" s="30"/>
      <c r="FW218" s="30"/>
      <c r="FX218" s="30"/>
      <c r="FY218" s="30"/>
      <c r="FZ218" s="30"/>
      <c r="GA218" s="30"/>
      <c r="GB218" s="30"/>
      <c r="GC218" s="30"/>
      <c r="GD218" s="30"/>
      <c r="GE218" s="30"/>
      <c r="GF218" s="30"/>
      <c r="GG218" s="30"/>
      <c r="GH218" s="30"/>
      <c r="GI218" s="30"/>
      <c r="GJ218" s="30"/>
      <c r="GK218" s="30"/>
      <c r="GL218" s="30"/>
      <c r="GM218" s="30"/>
      <c r="GN218" s="30"/>
      <c r="GO218" s="30"/>
      <c r="GP218" s="30"/>
      <c r="GQ218" s="30"/>
      <c r="GR218" s="30"/>
      <c r="GS218" s="30"/>
      <c r="GT218" s="30"/>
      <c r="GU218" s="30"/>
      <c r="GV218" s="30"/>
      <c r="GW218" s="30"/>
      <c r="GX218" s="30"/>
      <c r="GY218" s="30"/>
      <c r="GZ218" s="30"/>
      <c r="HA218" s="30"/>
      <c r="HB218" s="30"/>
      <c r="HC218" s="30"/>
      <c r="HD218" s="30"/>
      <c r="HE218" s="30"/>
      <c r="HF218" s="30"/>
      <c r="HG218" s="30"/>
      <c r="HH218" s="30"/>
      <c r="HI218" s="30"/>
      <c r="HJ218" s="30"/>
    </row>
    <row r="219">
      <c r="BQ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  <c r="EL219" s="30"/>
      <c r="EM219" s="30"/>
      <c r="EN219" s="30"/>
      <c r="EO219" s="30"/>
      <c r="EP219" s="30"/>
      <c r="EQ219" s="30"/>
      <c r="ER219" s="30"/>
      <c r="ES219" s="30"/>
      <c r="ET219" s="30"/>
      <c r="EU219" s="30"/>
      <c r="EV219" s="30"/>
      <c r="EW219" s="30"/>
      <c r="EX219" s="30"/>
      <c r="EY219" s="30"/>
      <c r="EZ219" s="30"/>
      <c r="FA219" s="30"/>
      <c r="FB219" s="30"/>
      <c r="FC219" s="30"/>
      <c r="FD219" s="30"/>
      <c r="FE219" s="30"/>
      <c r="FF219" s="30"/>
      <c r="FG219" s="30"/>
      <c r="FH219" s="30"/>
      <c r="FI219" s="30"/>
      <c r="FJ219" s="30"/>
      <c r="FK219" s="30"/>
      <c r="FL219" s="30"/>
      <c r="FM219" s="30"/>
      <c r="FN219" s="30"/>
      <c r="FO219" s="30"/>
      <c r="FP219" s="30"/>
      <c r="FQ219" s="30"/>
      <c r="FR219" s="30"/>
      <c r="FS219" s="30"/>
      <c r="FT219" s="30"/>
      <c r="FU219" s="30"/>
      <c r="FV219" s="30"/>
      <c r="FW219" s="30"/>
      <c r="FX219" s="30"/>
      <c r="FY219" s="30"/>
      <c r="FZ219" s="30"/>
      <c r="GA219" s="30"/>
      <c r="GB219" s="30"/>
      <c r="GC219" s="30"/>
      <c r="GD219" s="30"/>
      <c r="GE219" s="30"/>
      <c r="GF219" s="30"/>
      <c r="GG219" s="30"/>
      <c r="GH219" s="30"/>
      <c r="GI219" s="30"/>
      <c r="GJ219" s="30"/>
      <c r="GK219" s="30"/>
      <c r="GL219" s="30"/>
      <c r="GM219" s="30"/>
      <c r="GN219" s="30"/>
      <c r="GO219" s="30"/>
      <c r="GP219" s="30"/>
      <c r="GQ219" s="30"/>
      <c r="GR219" s="30"/>
      <c r="GS219" s="30"/>
      <c r="GT219" s="30"/>
      <c r="GU219" s="30"/>
      <c r="GV219" s="30"/>
      <c r="GW219" s="30"/>
      <c r="GX219" s="30"/>
      <c r="GY219" s="30"/>
      <c r="GZ219" s="30"/>
      <c r="HA219" s="30"/>
      <c r="HB219" s="30"/>
      <c r="HC219" s="30"/>
      <c r="HD219" s="30"/>
      <c r="HE219" s="30"/>
      <c r="HF219" s="30"/>
      <c r="HG219" s="30"/>
      <c r="HH219" s="30"/>
      <c r="HI219" s="30"/>
      <c r="HJ219" s="30"/>
    </row>
    <row r="220">
      <c r="BQ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  <c r="EL220" s="30"/>
      <c r="EM220" s="30"/>
      <c r="EN220" s="30"/>
      <c r="EO220" s="30"/>
      <c r="EP220" s="30"/>
      <c r="EQ220" s="30"/>
      <c r="ER220" s="30"/>
      <c r="ES220" s="30"/>
      <c r="ET220" s="30"/>
      <c r="EU220" s="30"/>
      <c r="EV220" s="30"/>
      <c r="EW220" s="30"/>
      <c r="EX220" s="30"/>
      <c r="EY220" s="30"/>
      <c r="EZ220" s="30"/>
      <c r="FA220" s="30"/>
      <c r="FB220" s="30"/>
      <c r="FC220" s="30"/>
      <c r="FD220" s="30"/>
      <c r="FE220" s="30"/>
      <c r="FF220" s="30"/>
      <c r="FG220" s="30"/>
      <c r="FH220" s="30"/>
      <c r="FI220" s="30"/>
      <c r="FJ220" s="30"/>
      <c r="FK220" s="30"/>
      <c r="FL220" s="30"/>
      <c r="FM220" s="30"/>
      <c r="FN220" s="30"/>
      <c r="FO220" s="30"/>
      <c r="FP220" s="30"/>
      <c r="FQ220" s="30"/>
      <c r="FR220" s="30"/>
      <c r="FS220" s="30"/>
      <c r="FT220" s="30"/>
      <c r="FU220" s="30"/>
      <c r="FV220" s="30"/>
      <c r="FW220" s="30"/>
      <c r="FX220" s="30"/>
      <c r="FY220" s="30"/>
      <c r="FZ220" s="30"/>
      <c r="GA220" s="30"/>
      <c r="GB220" s="30"/>
      <c r="GC220" s="30"/>
      <c r="GD220" s="30"/>
      <c r="GE220" s="30"/>
      <c r="GF220" s="30"/>
      <c r="GG220" s="30"/>
      <c r="GH220" s="30"/>
      <c r="GI220" s="30"/>
      <c r="GJ220" s="30"/>
      <c r="GK220" s="30"/>
      <c r="GL220" s="30"/>
      <c r="GM220" s="30"/>
      <c r="GN220" s="30"/>
      <c r="GO220" s="30"/>
      <c r="GP220" s="30"/>
      <c r="GQ220" s="30"/>
      <c r="GR220" s="30"/>
      <c r="GS220" s="30"/>
      <c r="GT220" s="30"/>
      <c r="GU220" s="30"/>
      <c r="GV220" s="30"/>
      <c r="GW220" s="30"/>
      <c r="GX220" s="30"/>
      <c r="GY220" s="30"/>
      <c r="GZ220" s="30"/>
      <c r="HA220" s="30"/>
      <c r="HB220" s="30"/>
      <c r="HC220" s="30"/>
      <c r="HD220" s="30"/>
      <c r="HE220" s="30"/>
      <c r="HF220" s="30"/>
      <c r="HG220" s="30"/>
      <c r="HH220" s="30"/>
      <c r="HI220" s="30"/>
      <c r="HJ220" s="30"/>
    </row>
    <row r="221">
      <c r="BQ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  <c r="EL221" s="30"/>
      <c r="EM221" s="30"/>
      <c r="EN221" s="30"/>
      <c r="EO221" s="30"/>
      <c r="EP221" s="30"/>
      <c r="EQ221" s="30"/>
      <c r="ER221" s="30"/>
      <c r="ES221" s="30"/>
      <c r="ET221" s="30"/>
      <c r="EU221" s="30"/>
      <c r="EV221" s="30"/>
      <c r="EW221" s="30"/>
      <c r="EX221" s="30"/>
      <c r="EY221" s="30"/>
      <c r="EZ221" s="30"/>
      <c r="FA221" s="30"/>
      <c r="FB221" s="30"/>
      <c r="FC221" s="30"/>
      <c r="FD221" s="30"/>
      <c r="FE221" s="30"/>
      <c r="FF221" s="30"/>
      <c r="FG221" s="30"/>
      <c r="FH221" s="30"/>
      <c r="FI221" s="30"/>
      <c r="FJ221" s="30"/>
      <c r="FK221" s="30"/>
      <c r="FL221" s="30"/>
      <c r="FM221" s="30"/>
      <c r="FN221" s="30"/>
      <c r="FO221" s="30"/>
      <c r="FP221" s="30"/>
      <c r="FQ221" s="30"/>
      <c r="FR221" s="30"/>
      <c r="FS221" s="30"/>
      <c r="FT221" s="30"/>
      <c r="FU221" s="30"/>
      <c r="FV221" s="30"/>
      <c r="FW221" s="30"/>
      <c r="FX221" s="30"/>
      <c r="FY221" s="30"/>
      <c r="FZ221" s="30"/>
      <c r="GA221" s="30"/>
      <c r="GB221" s="30"/>
      <c r="GC221" s="30"/>
      <c r="GD221" s="30"/>
      <c r="GE221" s="30"/>
      <c r="GF221" s="30"/>
      <c r="GG221" s="30"/>
      <c r="GH221" s="30"/>
      <c r="GI221" s="30"/>
      <c r="GJ221" s="30"/>
      <c r="GK221" s="30"/>
      <c r="GL221" s="30"/>
      <c r="GM221" s="30"/>
      <c r="GN221" s="30"/>
      <c r="GO221" s="30"/>
      <c r="GP221" s="30"/>
      <c r="GQ221" s="30"/>
      <c r="GR221" s="30"/>
      <c r="GS221" s="30"/>
      <c r="GT221" s="30"/>
      <c r="GU221" s="30"/>
      <c r="GV221" s="30"/>
      <c r="GW221" s="30"/>
      <c r="GX221" s="30"/>
      <c r="GY221" s="30"/>
      <c r="GZ221" s="30"/>
      <c r="HA221" s="30"/>
      <c r="HB221" s="30"/>
      <c r="HC221" s="30"/>
      <c r="HD221" s="30"/>
      <c r="HE221" s="30"/>
      <c r="HF221" s="30"/>
      <c r="HG221" s="30"/>
      <c r="HH221" s="30"/>
      <c r="HI221" s="30"/>
      <c r="HJ221" s="30"/>
    </row>
    <row r="222">
      <c r="BQ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/>
      <c r="EV222" s="30"/>
      <c r="EW222" s="30"/>
      <c r="EX222" s="30"/>
      <c r="EY222" s="30"/>
      <c r="EZ222" s="30"/>
      <c r="FA222" s="30"/>
      <c r="FB222" s="30"/>
      <c r="FC222" s="30"/>
      <c r="FD222" s="30"/>
      <c r="FE222" s="30"/>
      <c r="FF222" s="30"/>
      <c r="FG222" s="30"/>
      <c r="FH222" s="30"/>
      <c r="FI222" s="30"/>
      <c r="FJ222" s="30"/>
      <c r="FK222" s="30"/>
      <c r="FL222" s="30"/>
      <c r="FM222" s="30"/>
      <c r="FN222" s="30"/>
      <c r="FO222" s="30"/>
      <c r="FP222" s="30"/>
      <c r="FQ222" s="30"/>
      <c r="FR222" s="30"/>
      <c r="FS222" s="30"/>
      <c r="FT222" s="30"/>
      <c r="FU222" s="30"/>
      <c r="FV222" s="30"/>
      <c r="FW222" s="30"/>
      <c r="FX222" s="30"/>
      <c r="FY222" s="30"/>
      <c r="FZ222" s="30"/>
      <c r="GA222" s="30"/>
      <c r="GB222" s="30"/>
      <c r="GC222" s="30"/>
      <c r="GD222" s="30"/>
      <c r="GE222" s="30"/>
      <c r="GF222" s="30"/>
      <c r="GG222" s="30"/>
      <c r="GH222" s="30"/>
      <c r="GI222" s="30"/>
      <c r="GJ222" s="30"/>
      <c r="GK222" s="30"/>
      <c r="GL222" s="30"/>
      <c r="GM222" s="30"/>
      <c r="GN222" s="30"/>
      <c r="GO222" s="30"/>
      <c r="GP222" s="30"/>
      <c r="GQ222" s="30"/>
      <c r="GR222" s="30"/>
      <c r="GS222" s="30"/>
      <c r="GT222" s="30"/>
      <c r="GU222" s="30"/>
      <c r="GV222" s="30"/>
      <c r="GW222" s="30"/>
      <c r="GX222" s="30"/>
      <c r="GY222" s="30"/>
      <c r="GZ222" s="30"/>
      <c r="HA222" s="30"/>
      <c r="HB222" s="30"/>
      <c r="HC222" s="30"/>
      <c r="HD222" s="30"/>
      <c r="HE222" s="30"/>
      <c r="HF222" s="30"/>
      <c r="HG222" s="30"/>
      <c r="HH222" s="30"/>
      <c r="HI222" s="30"/>
      <c r="HJ222" s="30"/>
    </row>
    <row r="223">
      <c r="BQ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  <c r="EL223" s="30"/>
      <c r="EM223" s="30"/>
      <c r="EN223" s="30"/>
      <c r="EO223" s="30"/>
      <c r="EP223" s="30"/>
      <c r="EQ223" s="30"/>
      <c r="ER223" s="30"/>
      <c r="ES223" s="30"/>
      <c r="ET223" s="30"/>
      <c r="EU223" s="30"/>
      <c r="EV223" s="30"/>
      <c r="EW223" s="30"/>
      <c r="EX223" s="30"/>
      <c r="EY223" s="30"/>
      <c r="EZ223" s="30"/>
      <c r="FA223" s="30"/>
      <c r="FB223" s="30"/>
      <c r="FC223" s="30"/>
      <c r="FD223" s="30"/>
      <c r="FE223" s="30"/>
      <c r="FF223" s="30"/>
      <c r="FG223" s="30"/>
      <c r="FH223" s="30"/>
      <c r="FI223" s="30"/>
      <c r="FJ223" s="30"/>
      <c r="FK223" s="30"/>
      <c r="FL223" s="30"/>
      <c r="FM223" s="30"/>
      <c r="FN223" s="30"/>
      <c r="FO223" s="30"/>
      <c r="FP223" s="30"/>
      <c r="FQ223" s="30"/>
      <c r="FR223" s="30"/>
      <c r="FS223" s="30"/>
      <c r="FT223" s="30"/>
      <c r="FU223" s="30"/>
      <c r="FV223" s="30"/>
      <c r="FW223" s="30"/>
      <c r="FX223" s="30"/>
      <c r="FY223" s="30"/>
      <c r="FZ223" s="30"/>
      <c r="GA223" s="30"/>
      <c r="GB223" s="30"/>
      <c r="GC223" s="30"/>
      <c r="GD223" s="30"/>
      <c r="GE223" s="30"/>
      <c r="GF223" s="30"/>
      <c r="GG223" s="30"/>
      <c r="GH223" s="30"/>
      <c r="GI223" s="30"/>
      <c r="GJ223" s="30"/>
      <c r="GK223" s="30"/>
      <c r="GL223" s="30"/>
      <c r="GM223" s="30"/>
      <c r="GN223" s="30"/>
      <c r="GO223" s="30"/>
      <c r="GP223" s="30"/>
      <c r="GQ223" s="30"/>
      <c r="GR223" s="30"/>
      <c r="GS223" s="30"/>
      <c r="GT223" s="30"/>
      <c r="GU223" s="30"/>
      <c r="GV223" s="30"/>
      <c r="GW223" s="30"/>
      <c r="GX223" s="30"/>
      <c r="GY223" s="30"/>
      <c r="GZ223" s="30"/>
      <c r="HA223" s="30"/>
      <c r="HB223" s="30"/>
      <c r="HC223" s="30"/>
      <c r="HD223" s="30"/>
      <c r="HE223" s="30"/>
      <c r="HF223" s="30"/>
      <c r="HG223" s="30"/>
      <c r="HH223" s="30"/>
      <c r="HI223" s="30"/>
      <c r="HJ223" s="30"/>
    </row>
    <row r="224">
      <c r="BQ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  <c r="EL224" s="30"/>
      <c r="EM224" s="30"/>
      <c r="EN224" s="30"/>
      <c r="EO224" s="30"/>
      <c r="EP224" s="30"/>
      <c r="EQ224" s="30"/>
      <c r="ER224" s="30"/>
      <c r="ES224" s="30"/>
      <c r="ET224" s="30"/>
      <c r="EU224" s="30"/>
      <c r="EV224" s="30"/>
      <c r="EW224" s="30"/>
      <c r="EX224" s="30"/>
      <c r="EY224" s="30"/>
      <c r="EZ224" s="30"/>
      <c r="FA224" s="30"/>
      <c r="FB224" s="30"/>
      <c r="FC224" s="30"/>
      <c r="FD224" s="30"/>
      <c r="FE224" s="30"/>
      <c r="FF224" s="30"/>
      <c r="FG224" s="30"/>
      <c r="FH224" s="30"/>
      <c r="FI224" s="30"/>
      <c r="FJ224" s="30"/>
      <c r="FK224" s="30"/>
      <c r="FL224" s="30"/>
      <c r="FM224" s="30"/>
      <c r="FN224" s="30"/>
      <c r="FO224" s="30"/>
      <c r="FP224" s="30"/>
      <c r="FQ224" s="30"/>
      <c r="FR224" s="30"/>
      <c r="FS224" s="30"/>
      <c r="FT224" s="30"/>
      <c r="FU224" s="30"/>
      <c r="FV224" s="30"/>
      <c r="FW224" s="30"/>
      <c r="FX224" s="30"/>
      <c r="FY224" s="30"/>
      <c r="FZ224" s="30"/>
      <c r="GA224" s="30"/>
      <c r="GB224" s="30"/>
      <c r="GC224" s="30"/>
      <c r="GD224" s="30"/>
      <c r="GE224" s="30"/>
      <c r="GF224" s="30"/>
      <c r="GG224" s="30"/>
      <c r="GH224" s="30"/>
      <c r="GI224" s="30"/>
      <c r="GJ224" s="30"/>
      <c r="GK224" s="30"/>
      <c r="GL224" s="30"/>
      <c r="GM224" s="30"/>
      <c r="GN224" s="30"/>
      <c r="GO224" s="30"/>
      <c r="GP224" s="30"/>
      <c r="GQ224" s="30"/>
      <c r="GR224" s="30"/>
      <c r="GS224" s="30"/>
      <c r="GT224" s="30"/>
      <c r="GU224" s="30"/>
      <c r="GV224" s="30"/>
      <c r="GW224" s="30"/>
      <c r="GX224" s="30"/>
      <c r="GY224" s="30"/>
      <c r="GZ224" s="30"/>
      <c r="HA224" s="30"/>
      <c r="HB224" s="30"/>
      <c r="HC224" s="30"/>
      <c r="HD224" s="30"/>
      <c r="HE224" s="30"/>
      <c r="HF224" s="30"/>
      <c r="HG224" s="30"/>
      <c r="HH224" s="30"/>
      <c r="HI224" s="30"/>
      <c r="HJ224" s="30"/>
    </row>
    <row r="225">
      <c r="BQ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  <c r="EL225" s="30"/>
      <c r="EM225" s="30"/>
      <c r="EN225" s="30"/>
      <c r="EO225" s="30"/>
      <c r="EP225" s="30"/>
      <c r="EQ225" s="30"/>
      <c r="ER225" s="30"/>
      <c r="ES225" s="30"/>
      <c r="ET225" s="30"/>
      <c r="EU225" s="30"/>
      <c r="EV225" s="30"/>
      <c r="EW225" s="30"/>
      <c r="EX225" s="30"/>
      <c r="EY225" s="30"/>
      <c r="EZ225" s="30"/>
      <c r="FA225" s="30"/>
      <c r="FB225" s="30"/>
      <c r="FC225" s="30"/>
      <c r="FD225" s="30"/>
      <c r="FE225" s="30"/>
      <c r="FF225" s="30"/>
      <c r="FG225" s="30"/>
      <c r="FH225" s="30"/>
      <c r="FI225" s="30"/>
      <c r="FJ225" s="30"/>
      <c r="FK225" s="30"/>
      <c r="FL225" s="30"/>
      <c r="FM225" s="30"/>
      <c r="FN225" s="30"/>
      <c r="FO225" s="30"/>
      <c r="FP225" s="30"/>
      <c r="FQ225" s="30"/>
      <c r="FR225" s="30"/>
      <c r="FS225" s="30"/>
      <c r="FT225" s="30"/>
      <c r="FU225" s="30"/>
      <c r="FV225" s="30"/>
      <c r="FW225" s="30"/>
      <c r="FX225" s="30"/>
      <c r="FY225" s="30"/>
      <c r="FZ225" s="30"/>
      <c r="GA225" s="30"/>
      <c r="GB225" s="30"/>
      <c r="GC225" s="30"/>
      <c r="GD225" s="30"/>
      <c r="GE225" s="30"/>
      <c r="GF225" s="30"/>
      <c r="GG225" s="30"/>
      <c r="GH225" s="30"/>
      <c r="GI225" s="30"/>
      <c r="GJ225" s="30"/>
      <c r="GK225" s="30"/>
      <c r="GL225" s="30"/>
      <c r="GM225" s="30"/>
      <c r="GN225" s="30"/>
      <c r="GO225" s="30"/>
      <c r="GP225" s="30"/>
      <c r="GQ225" s="30"/>
      <c r="GR225" s="30"/>
      <c r="GS225" s="30"/>
      <c r="GT225" s="30"/>
      <c r="GU225" s="30"/>
      <c r="GV225" s="30"/>
      <c r="GW225" s="30"/>
      <c r="GX225" s="30"/>
      <c r="GY225" s="30"/>
      <c r="GZ225" s="30"/>
      <c r="HA225" s="30"/>
      <c r="HB225" s="30"/>
      <c r="HC225" s="30"/>
      <c r="HD225" s="30"/>
      <c r="HE225" s="30"/>
      <c r="HF225" s="30"/>
      <c r="HG225" s="30"/>
      <c r="HH225" s="30"/>
      <c r="HI225" s="30"/>
      <c r="HJ225" s="30"/>
    </row>
    <row r="226">
      <c r="BQ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  <c r="EL226" s="30"/>
      <c r="EM226" s="30"/>
      <c r="EN226" s="30"/>
      <c r="EO226" s="30"/>
      <c r="EP226" s="30"/>
      <c r="EQ226" s="30"/>
      <c r="ER226" s="30"/>
      <c r="ES226" s="30"/>
      <c r="ET226" s="30"/>
      <c r="EU226" s="30"/>
      <c r="EV226" s="30"/>
      <c r="EW226" s="30"/>
      <c r="EX226" s="30"/>
      <c r="EY226" s="30"/>
      <c r="EZ226" s="30"/>
      <c r="FA226" s="30"/>
      <c r="FB226" s="30"/>
      <c r="FC226" s="30"/>
      <c r="FD226" s="30"/>
      <c r="FE226" s="30"/>
      <c r="FF226" s="30"/>
      <c r="FG226" s="30"/>
      <c r="FH226" s="30"/>
      <c r="FI226" s="30"/>
      <c r="FJ226" s="30"/>
      <c r="FK226" s="30"/>
      <c r="FL226" s="30"/>
      <c r="FM226" s="30"/>
      <c r="FN226" s="30"/>
      <c r="FO226" s="30"/>
      <c r="FP226" s="30"/>
      <c r="FQ226" s="30"/>
      <c r="FR226" s="30"/>
      <c r="FS226" s="30"/>
      <c r="FT226" s="30"/>
      <c r="FU226" s="30"/>
      <c r="FV226" s="30"/>
      <c r="FW226" s="30"/>
      <c r="FX226" s="30"/>
      <c r="FY226" s="30"/>
      <c r="FZ226" s="30"/>
      <c r="GA226" s="30"/>
      <c r="GB226" s="30"/>
      <c r="GC226" s="30"/>
      <c r="GD226" s="30"/>
      <c r="GE226" s="30"/>
      <c r="GF226" s="30"/>
      <c r="GG226" s="30"/>
      <c r="GH226" s="30"/>
      <c r="GI226" s="30"/>
      <c r="GJ226" s="30"/>
      <c r="GK226" s="30"/>
      <c r="GL226" s="30"/>
      <c r="GM226" s="30"/>
      <c r="GN226" s="30"/>
      <c r="GO226" s="30"/>
      <c r="GP226" s="30"/>
      <c r="GQ226" s="30"/>
      <c r="GR226" s="30"/>
      <c r="GS226" s="30"/>
      <c r="GT226" s="30"/>
      <c r="GU226" s="30"/>
      <c r="GV226" s="30"/>
      <c r="GW226" s="30"/>
      <c r="GX226" s="30"/>
      <c r="GY226" s="30"/>
      <c r="GZ226" s="30"/>
      <c r="HA226" s="30"/>
      <c r="HB226" s="30"/>
      <c r="HC226" s="30"/>
      <c r="HD226" s="30"/>
      <c r="HE226" s="30"/>
      <c r="HF226" s="30"/>
      <c r="HG226" s="30"/>
      <c r="HH226" s="30"/>
      <c r="HI226" s="30"/>
      <c r="HJ226" s="30"/>
    </row>
    <row r="227">
      <c r="BQ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  <c r="EL227" s="30"/>
      <c r="EM227" s="30"/>
      <c r="EN227" s="30"/>
      <c r="EO227" s="30"/>
      <c r="EP227" s="30"/>
      <c r="EQ227" s="30"/>
      <c r="ER227" s="30"/>
      <c r="ES227" s="30"/>
      <c r="ET227" s="30"/>
      <c r="EU227" s="30"/>
      <c r="EV227" s="30"/>
      <c r="EW227" s="30"/>
      <c r="EX227" s="30"/>
      <c r="EY227" s="30"/>
      <c r="EZ227" s="30"/>
      <c r="FA227" s="30"/>
      <c r="FB227" s="30"/>
      <c r="FC227" s="30"/>
      <c r="FD227" s="30"/>
      <c r="FE227" s="30"/>
      <c r="FF227" s="30"/>
      <c r="FG227" s="30"/>
      <c r="FH227" s="30"/>
      <c r="FI227" s="30"/>
      <c r="FJ227" s="30"/>
      <c r="FK227" s="30"/>
      <c r="FL227" s="30"/>
      <c r="FM227" s="30"/>
      <c r="FN227" s="30"/>
      <c r="FO227" s="30"/>
      <c r="FP227" s="30"/>
      <c r="FQ227" s="30"/>
      <c r="FR227" s="30"/>
      <c r="FS227" s="30"/>
      <c r="FT227" s="30"/>
      <c r="FU227" s="30"/>
      <c r="FV227" s="30"/>
      <c r="FW227" s="30"/>
      <c r="FX227" s="30"/>
      <c r="FY227" s="30"/>
      <c r="FZ227" s="30"/>
      <c r="GA227" s="30"/>
      <c r="GB227" s="30"/>
      <c r="GC227" s="30"/>
      <c r="GD227" s="30"/>
      <c r="GE227" s="30"/>
      <c r="GF227" s="30"/>
      <c r="GG227" s="30"/>
      <c r="GH227" s="30"/>
      <c r="GI227" s="30"/>
      <c r="GJ227" s="30"/>
      <c r="GK227" s="30"/>
      <c r="GL227" s="30"/>
      <c r="GM227" s="30"/>
      <c r="GN227" s="30"/>
      <c r="GO227" s="30"/>
      <c r="GP227" s="30"/>
      <c r="GQ227" s="30"/>
      <c r="GR227" s="30"/>
      <c r="GS227" s="30"/>
      <c r="GT227" s="30"/>
      <c r="GU227" s="30"/>
      <c r="GV227" s="30"/>
      <c r="GW227" s="30"/>
      <c r="GX227" s="30"/>
      <c r="GY227" s="30"/>
      <c r="GZ227" s="30"/>
      <c r="HA227" s="30"/>
      <c r="HB227" s="30"/>
      <c r="HC227" s="30"/>
      <c r="HD227" s="30"/>
      <c r="HE227" s="30"/>
      <c r="HF227" s="30"/>
      <c r="HG227" s="30"/>
      <c r="HH227" s="30"/>
      <c r="HI227" s="30"/>
      <c r="HJ227" s="30"/>
    </row>
    <row r="228">
      <c r="BQ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  <c r="EL228" s="30"/>
      <c r="EM228" s="30"/>
      <c r="EN228" s="30"/>
      <c r="EO228" s="30"/>
      <c r="EP228" s="30"/>
      <c r="EQ228" s="30"/>
      <c r="ER228" s="30"/>
      <c r="ES228" s="30"/>
      <c r="ET228" s="30"/>
      <c r="EU228" s="30"/>
      <c r="EV228" s="30"/>
      <c r="EW228" s="30"/>
      <c r="EX228" s="30"/>
      <c r="EY228" s="30"/>
      <c r="EZ228" s="30"/>
      <c r="FA228" s="30"/>
      <c r="FB228" s="30"/>
      <c r="FC228" s="30"/>
      <c r="FD228" s="30"/>
      <c r="FE228" s="30"/>
      <c r="FF228" s="30"/>
      <c r="FG228" s="30"/>
      <c r="FH228" s="30"/>
      <c r="FI228" s="30"/>
      <c r="FJ228" s="30"/>
      <c r="FK228" s="30"/>
      <c r="FL228" s="30"/>
      <c r="FM228" s="30"/>
      <c r="FN228" s="30"/>
      <c r="FO228" s="30"/>
      <c r="FP228" s="30"/>
      <c r="FQ228" s="30"/>
      <c r="FR228" s="30"/>
      <c r="FS228" s="30"/>
      <c r="FT228" s="30"/>
      <c r="FU228" s="30"/>
      <c r="FV228" s="30"/>
      <c r="FW228" s="30"/>
      <c r="FX228" s="30"/>
      <c r="FY228" s="30"/>
      <c r="FZ228" s="30"/>
      <c r="GA228" s="30"/>
      <c r="GB228" s="30"/>
      <c r="GC228" s="30"/>
      <c r="GD228" s="30"/>
      <c r="GE228" s="30"/>
      <c r="GF228" s="30"/>
      <c r="GG228" s="30"/>
      <c r="GH228" s="30"/>
      <c r="GI228" s="30"/>
      <c r="GJ228" s="30"/>
      <c r="GK228" s="30"/>
      <c r="GL228" s="30"/>
      <c r="GM228" s="30"/>
      <c r="GN228" s="30"/>
      <c r="GO228" s="30"/>
      <c r="GP228" s="30"/>
      <c r="GQ228" s="30"/>
      <c r="GR228" s="30"/>
      <c r="GS228" s="30"/>
      <c r="GT228" s="30"/>
      <c r="GU228" s="30"/>
      <c r="GV228" s="30"/>
      <c r="GW228" s="30"/>
      <c r="GX228" s="30"/>
      <c r="GY228" s="30"/>
      <c r="GZ228" s="30"/>
      <c r="HA228" s="30"/>
      <c r="HB228" s="30"/>
      <c r="HC228" s="30"/>
      <c r="HD228" s="30"/>
      <c r="HE228" s="30"/>
      <c r="HF228" s="30"/>
      <c r="HG228" s="30"/>
      <c r="HH228" s="30"/>
      <c r="HI228" s="30"/>
      <c r="HJ228" s="30"/>
    </row>
    <row r="229">
      <c r="BQ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DU229" s="30"/>
      <c r="DV229" s="30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  <c r="EL229" s="30"/>
      <c r="EM229" s="30"/>
      <c r="EN229" s="30"/>
      <c r="EO229" s="30"/>
      <c r="EP229" s="30"/>
      <c r="EQ229" s="30"/>
      <c r="ER229" s="30"/>
      <c r="ES229" s="30"/>
      <c r="ET229" s="30"/>
      <c r="EU229" s="30"/>
      <c r="EV229" s="30"/>
      <c r="EW229" s="30"/>
      <c r="EX229" s="30"/>
      <c r="EY229" s="30"/>
      <c r="EZ229" s="30"/>
      <c r="FA229" s="30"/>
      <c r="FB229" s="30"/>
      <c r="FC229" s="30"/>
      <c r="FD229" s="30"/>
      <c r="FE229" s="30"/>
      <c r="FF229" s="30"/>
      <c r="FG229" s="30"/>
      <c r="FH229" s="30"/>
      <c r="FI229" s="30"/>
      <c r="FJ229" s="30"/>
      <c r="FK229" s="30"/>
      <c r="FL229" s="30"/>
      <c r="FM229" s="30"/>
      <c r="FN229" s="30"/>
      <c r="FO229" s="30"/>
      <c r="FP229" s="30"/>
      <c r="FQ229" s="30"/>
      <c r="FR229" s="30"/>
      <c r="FS229" s="30"/>
      <c r="FT229" s="30"/>
      <c r="FU229" s="30"/>
      <c r="FV229" s="30"/>
      <c r="FW229" s="30"/>
      <c r="FX229" s="30"/>
      <c r="FY229" s="30"/>
      <c r="FZ229" s="30"/>
      <c r="GA229" s="30"/>
      <c r="GB229" s="30"/>
      <c r="GC229" s="30"/>
      <c r="GD229" s="30"/>
      <c r="GE229" s="30"/>
      <c r="GF229" s="30"/>
      <c r="GG229" s="30"/>
      <c r="GH229" s="30"/>
      <c r="GI229" s="30"/>
      <c r="GJ229" s="30"/>
      <c r="GK229" s="30"/>
      <c r="GL229" s="30"/>
      <c r="GM229" s="30"/>
      <c r="GN229" s="30"/>
      <c r="GO229" s="30"/>
      <c r="GP229" s="30"/>
      <c r="GQ229" s="30"/>
      <c r="GR229" s="30"/>
      <c r="GS229" s="30"/>
      <c r="GT229" s="30"/>
      <c r="GU229" s="30"/>
      <c r="GV229" s="30"/>
      <c r="GW229" s="30"/>
      <c r="GX229" s="30"/>
      <c r="GY229" s="30"/>
      <c r="GZ229" s="30"/>
      <c r="HA229" s="30"/>
      <c r="HB229" s="30"/>
      <c r="HC229" s="30"/>
      <c r="HD229" s="30"/>
      <c r="HE229" s="30"/>
      <c r="HF229" s="30"/>
      <c r="HG229" s="30"/>
      <c r="HH229" s="30"/>
      <c r="HI229" s="30"/>
      <c r="HJ229" s="30"/>
    </row>
    <row r="230">
      <c r="BQ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  <c r="EL230" s="30"/>
      <c r="EM230" s="30"/>
      <c r="EN230" s="30"/>
      <c r="EO230" s="30"/>
      <c r="EP230" s="30"/>
      <c r="EQ230" s="30"/>
      <c r="ER230" s="30"/>
      <c r="ES230" s="30"/>
      <c r="ET230" s="30"/>
      <c r="EU230" s="30"/>
      <c r="EV230" s="30"/>
      <c r="EW230" s="30"/>
      <c r="EX230" s="30"/>
      <c r="EY230" s="30"/>
      <c r="EZ230" s="30"/>
      <c r="FA230" s="30"/>
      <c r="FB230" s="30"/>
      <c r="FC230" s="30"/>
      <c r="FD230" s="30"/>
      <c r="FE230" s="30"/>
      <c r="FF230" s="30"/>
      <c r="FG230" s="30"/>
      <c r="FH230" s="30"/>
      <c r="FI230" s="30"/>
      <c r="FJ230" s="30"/>
      <c r="FK230" s="30"/>
      <c r="FL230" s="30"/>
      <c r="FM230" s="30"/>
      <c r="FN230" s="30"/>
      <c r="FO230" s="30"/>
      <c r="FP230" s="30"/>
      <c r="FQ230" s="30"/>
      <c r="FR230" s="30"/>
      <c r="FS230" s="30"/>
      <c r="FT230" s="30"/>
      <c r="FU230" s="30"/>
      <c r="FV230" s="30"/>
      <c r="FW230" s="30"/>
      <c r="FX230" s="30"/>
      <c r="FY230" s="30"/>
      <c r="FZ230" s="30"/>
      <c r="GA230" s="30"/>
      <c r="GB230" s="30"/>
      <c r="GC230" s="30"/>
      <c r="GD230" s="30"/>
      <c r="GE230" s="30"/>
      <c r="GF230" s="30"/>
      <c r="GG230" s="30"/>
      <c r="GH230" s="30"/>
      <c r="GI230" s="30"/>
      <c r="GJ230" s="30"/>
      <c r="GK230" s="30"/>
      <c r="GL230" s="30"/>
      <c r="GM230" s="30"/>
      <c r="GN230" s="30"/>
      <c r="GO230" s="30"/>
      <c r="GP230" s="30"/>
      <c r="GQ230" s="30"/>
      <c r="GR230" s="30"/>
      <c r="GS230" s="30"/>
      <c r="GT230" s="30"/>
      <c r="GU230" s="30"/>
      <c r="GV230" s="30"/>
      <c r="GW230" s="30"/>
      <c r="GX230" s="30"/>
      <c r="GY230" s="30"/>
      <c r="GZ230" s="30"/>
      <c r="HA230" s="30"/>
      <c r="HB230" s="30"/>
      <c r="HC230" s="30"/>
      <c r="HD230" s="30"/>
      <c r="HE230" s="30"/>
      <c r="HF230" s="30"/>
      <c r="HG230" s="30"/>
      <c r="HH230" s="30"/>
      <c r="HI230" s="30"/>
      <c r="HJ230" s="30"/>
    </row>
    <row r="231">
      <c r="BQ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DU231" s="30"/>
      <c r="DV231" s="30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  <c r="EL231" s="30"/>
      <c r="EM231" s="30"/>
      <c r="EN231" s="30"/>
      <c r="EO231" s="30"/>
      <c r="EP231" s="30"/>
      <c r="EQ231" s="30"/>
      <c r="ER231" s="30"/>
      <c r="ES231" s="30"/>
      <c r="ET231" s="30"/>
      <c r="EU231" s="30"/>
      <c r="EV231" s="30"/>
      <c r="EW231" s="30"/>
      <c r="EX231" s="30"/>
      <c r="EY231" s="30"/>
      <c r="EZ231" s="30"/>
      <c r="FA231" s="30"/>
      <c r="FB231" s="30"/>
      <c r="FC231" s="30"/>
      <c r="FD231" s="30"/>
      <c r="FE231" s="30"/>
      <c r="FF231" s="30"/>
      <c r="FG231" s="30"/>
      <c r="FH231" s="30"/>
      <c r="FI231" s="30"/>
      <c r="FJ231" s="30"/>
      <c r="FK231" s="30"/>
      <c r="FL231" s="30"/>
      <c r="FM231" s="30"/>
      <c r="FN231" s="30"/>
      <c r="FO231" s="30"/>
      <c r="FP231" s="30"/>
      <c r="FQ231" s="30"/>
      <c r="FR231" s="30"/>
      <c r="FS231" s="30"/>
      <c r="FT231" s="30"/>
      <c r="FU231" s="30"/>
      <c r="FV231" s="30"/>
      <c r="FW231" s="30"/>
      <c r="FX231" s="30"/>
      <c r="FY231" s="30"/>
      <c r="FZ231" s="30"/>
      <c r="GA231" s="30"/>
      <c r="GB231" s="30"/>
      <c r="GC231" s="30"/>
      <c r="GD231" s="30"/>
      <c r="GE231" s="30"/>
      <c r="GF231" s="30"/>
      <c r="GG231" s="30"/>
      <c r="GH231" s="30"/>
      <c r="GI231" s="30"/>
      <c r="GJ231" s="30"/>
      <c r="GK231" s="30"/>
      <c r="GL231" s="30"/>
      <c r="GM231" s="30"/>
      <c r="GN231" s="30"/>
      <c r="GO231" s="30"/>
      <c r="GP231" s="30"/>
      <c r="GQ231" s="30"/>
      <c r="GR231" s="30"/>
      <c r="GS231" s="30"/>
      <c r="GT231" s="30"/>
      <c r="GU231" s="30"/>
      <c r="GV231" s="30"/>
      <c r="GW231" s="30"/>
      <c r="GX231" s="30"/>
      <c r="GY231" s="30"/>
      <c r="GZ231" s="30"/>
      <c r="HA231" s="30"/>
      <c r="HB231" s="30"/>
      <c r="HC231" s="30"/>
      <c r="HD231" s="30"/>
      <c r="HE231" s="30"/>
      <c r="HF231" s="30"/>
      <c r="HG231" s="30"/>
      <c r="HH231" s="30"/>
      <c r="HI231" s="30"/>
      <c r="HJ231" s="30"/>
    </row>
    <row r="232">
      <c r="BQ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DU232" s="30"/>
      <c r="DV232" s="30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  <c r="EL232" s="30"/>
      <c r="EM232" s="30"/>
      <c r="EN232" s="30"/>
      <c r="EO232" s="30"/>
      <c r="EP232" s="30"/>
      <c r="EQ232" s="30"/>
      <c r="ER232" s="30"/>
      <c r="ES232" s="30"/>
      <c r="ET232" s="30"/>
      <c r="EU232" s="30"/>
      <c r="EV232" s="30"/>
      <c r="EW232" s="30"/>
      <c r="EX232" s="30"/>
      <c r="EY232" s="30"/>
      <c r="EZ232" s="30"/>
      <c r="FA232" s="30"/>
      <c r="FB232" s="30"/>
      <c r="FC232" s="30"/>
      <c r="FD232" s="30"/>
      <c r="FE232" s="30"/>
      <c r="FF232" s="30"/>
      <c r="FG232" s="30"/>
      <c r="FH232" s="30"/>
      <c r="FI232" s="30"/>
      <c r="FJ232" s="30"/>
      <c r="FK232" s="30"/>
      <c r="FL232" s="30"/>
      <c r="FM232" s="30"/>
      <c r="FN232" s="30"/>
      <c r="FO232" s="30"/>
      <c r="FP232" s="30"/>
      <c r="FQ232" s="30"/>
      <c r="FR232" s="30"/>
      <c r="FS232" s="30"/>
      <c r="FT232" s="30"/>
      <c r="FU232" s="30"/>
      <c r="FV232" s="30"/>
      <c r="FW232" s="30"/>
      <c r="FX232" s="30"/>
      <c r="FY232" s="30"/>
      <c r="FZ232" s="30"/>
      <c r="GA232" s="30"/>
      <c r="GB232" s="30"/>
      <c r="GC232" s="30"/>
      <c r="GD232" s="30"/>
      <c r="GE232" s="30"/>
      <c r="GF232" s="30"/>
      <c r="GG232" s="30"/>
      <c r="GH232" s="30"/>
      <c r="GI232" s="30"/>
      <c r="GJ232" s="30"/>
      <c r="GK232" s="30"/>
      <c r="GL232" s="30"/>
      <c r="GM232" s="30"/>
      <c r="GN232" s="30"/>
      <c r="GO232" s="30"/>
      <c r="GP232" s="30"/>
      <c r="GQ232" s="30"/>
      <c r="GR232" s="30"/>
      <c r="GS232" s="30"/>
      <c r="GT232" s="30"/>
      <c r="GU232" s="30"/>
      <c r="GV232" s="30"/>
      <c r="GW232" s="30"/>
      <c r="GX232" s="30"/>
      <c r="GY232" s="30"/>
      <c r="GZ232" s="30"/>
      <c r="HA232" s="30"/>
      <c r="HB232" s="30"/>
      <c r="HC232" s="30"/>
      <c r="HD232" s="30"/>
      <c r="HE232" s="30"/>
      <c r="HF232" s="30"/>
      <c r="HG232" s="30"/>
      <c r="HH232" s="30"/>
      <c r="HI232" s="30"/>
      <c r="HJ232" s="30"/>
    </row>
    <row r="233">
      <c r="BQ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DU233" s="30"/>
      <c r="DV233" s="30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  <c r="EL233" s="30"/>
      <c r="EM233" s="30"/>
      <c r="EN233" s="30"/>
      <c r="EO233" s="30"/>
      <c r="EP233" s="30"/>
      <c r="EQ233" s="30"/>
      <c r="ER233" s="30"/>
      <c r="ES233" s="30"/>
      <c r="ET233" s="30"/>
      <c r="EU233" s="30"/>
      <c r="EV233" s="30"/>
      <c r="EW233" s="30"/>
      <c r="EX233" s="30"/>
      <c r="EY233" s="30"/>
      <c r="EZ233" s="30"/>
      <c r="FA233" s="30"/>
      <c r="FB233" s="30"/>
      <c r="FC233" s="30"/>
      <c r="FD233" s="30"/>
      <c r="FE233" s="30"/>
      <c r="FF233" s="30"/>
      <c r="FG233" s="30"/>
      <c r="FH233" s="30"/>
      <c r="FI233" s="30"/>
      <c r="FJ233" s="30"/>
      <c r="FK233" s="30"/>
      <c r="FL233" s="30"/>
      <c r="FM233" s="30"/>
      <c r="FN233" s="30"/>
      <c r="FO233" s="30"/>
      <c r="FP233" s="30"/>
      <c r="FQ233" s="30"/>
      <c r="FR233" s="30"/>
      <c r="FS233" s="30"/>
      <c r="FT233" s="30"/>
      <c r="FU233" s="30"/>
      <c r="FV233" s="30"/>
      <c r="FW233" s="30"/>
      <c r="FX233" s="30"/>
      <c r="FY233" s="30"/>
      <c r="FZ233" s="30"/>
      <c r="GA233" s="30"/>
      <c r="GB233" s="30"/>
      <c r="GC233" s="30"/>
      <c r="GD233" s="30"/>
      <c r="GE233" s="30"/>
      <c r="GF233" s="30"/>
      <c r="GG233" s="30"/>
      <c r="GH233" s="30"/>
      <c r="GI233" s="30"/>
      <c r="GJ233" s="30"/>
      <c r="GK233" s="30"/>
      <c r="GL233" s="30"/>
      <c r="GM233" s="30"/>
      <c r="GN233" s="30"/>
      <c r="GO233" s="30"/>
      <c r="GP233" s="30"/>
      <c r="GQ233" s="30"/>
      <c r="GR233" s="30"/>
      <c r="GS233" s="30"/>
      <c r="GT233" s="30"/>
      <c r="GU233" s="30"/>
      <c r="GV233" s="30"/>
      <c r="GW233" s="30"/>
      <c r="GX233" s="30"/>
      <c r="GY233" s="30"/>
      <c r="GZ233" s="30"/>
      <c r="HA233" s="30"/>
      <c r="HB233" s="30"/>
      <c r="HC233" s="30"/>
      <c r="HD233" s="30"/>
      <c r="HE233" s="30"/>
      <c r="HF233" s="30"/>
      <c r="HG233" s="30"/>
      <c r="HH233" s="30"/>
      <c r="HI233" s="30"/>
      <c r="HJ233" s="30"/>
    </row>
    <row r="234">
      <c r="BQ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DU234" s="30"/>
      <c r="DV234" s="30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  <c r="EL234" s="30"/>
      <c r="EM234" s="30"/>
      <c r="EN234" s="30"/>
      <c r="EO234" s="30"/>
      <c r="EP234" s="30"/>
      <c r="EQ234" s="30"/>
      <c r="ER234" s="30"/>
      <c r="ES234" s="30"/>
      <c r="ET234" s="30"/>
      <c r="EU234" s="30"/>
      <c r="EV234" s="30"/>
      <c r="EW234" s="30"/>
      <c r="EX234" s="30"/>
      <c r="EY234" s="30"/>
      <c r="EZ234" s="30"/>
      <c r="FA234" s="30"/>
      <c r="FB234" s="30"/>
      <c r="FC234" s="30"/>
      <c r="FD234" s="30"/>
      <c r="FE234" s="30"/>
      <c r="FF234" s="30"/>
      <c r="FG234" s="30"/>
      <c r="FH234" s="30"/>
      <c r="FI234" s="30"/>
      <c r="FJ234" s="30"/>
      <c r="FK234" s="30"/>
      <c r="FL234" s="30"/>
      <c r="FM234" s="30"/>
      <c r="FN234" s="30"/>
      <c r="FO234" s="30"/>
      <c r="FP234" s="30"/>
      <c r="FQ234" s="30"/>
      <c r="FR234" s="30"/>
      <c r="FS234" s="30"/>
      <c r="FT234" s="30"/>
      <c r="FU234" s="30"/>
      <c r="FV234" s="30"/>
      <c r="FW234" s="30"/>
      <c r="FX234" s="30"/>
      <c r="FY234" s="30"/>
      <c r="FZ234" s="30"/>
      <c r="GA234" s="30"/>
      <c r="GB234" s="30"/>
      <c r="GC234" s="30"/>
      <c r="GD234" s="30"/>
      <c r="GE234" s="30"/>
      <c r="GF234" s="30"/>
      <c r="GG234" s="30"/>
      <c r="GH234" s="30"/>
      <c r="GI234" s="30"/>
      <c r="GJ234" s="30"/>
      <c r="GK234" s="30"/>
      <c r="GL234" s="30"/>
      <c r="GM234" s="30"/>
      <c r="GN234" s="30"/>
      <c r="GO234" s="30"/>
      <c r="GP234" s="30"/>
      <c r="GQ234" s="30"/>
      <c r="GR234" s="30"/>
      <c r="GS234" s="30"/>
      <c r="GT234" s="30"/>
      <c r="GU234" s="30"/>
      <c r="GV234" s="30"/>
      <c r="GW234" s="30"/>
      <c r="GX234" s="30"/>
      <c r="GY234" s="30"/>
      <c r="GZ234" s="30"/>
      <c r="HA234" s="30"/>
      <c r="HB234" s="30"/>
      <c r="HC234" s="30"/>
      <c r="HD234" s="30"/>
      <c r="HE234" s="30"/>
      <c r="HF234" s="30"/>
      <c r="HG234" s="30"/>
      <c r="HH234" s="30"/>
      <c r="HI234" s="30"/>
      <c r="HJ234" s="30"/>
    </row>
    <row r="235">
      <c r="BQ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K235" s="30"/>
      <c r="DL235" s="30"/>
      <c r="DM235" s="30"/>
      <c r="DN235" s="30"/>
      <c r="DO235" s="30"/>
      <c r="DP235" s="30"/>
      <c r="DQ235" s="30"/>
      <c r="DR235" s="30"/>
      <c r="DS235" s="30"/>
      <c r="DT235" s="30"/>
      <c r="DU235" s="30"/>
      <c r="DV235" s="30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  <c r="EL235" s="30"/>
      <c r="EM235" s="30"/>
      <c r="EN235" s="30"/>
      <c r="EO235" s="30"/>
      <c r="EP235" s="30"/>
      <c r="EQ235" s="30"/>
      <c r="ER235" s="30"/>
      <c r="ES235" s="30"/>
      <c r="ET235" s="30"/>
      <c r="EU235" s="30"/>
      <c r="EV235" s="30"/>
      <c r="EW235" s="30"/>
      <c r="EX235" s="30"/>
      <c r="EY235" s="30"/>
      <c r="EZ235" s="30"/>
      <c r="FA235" s="30"/>
      <c r="FB235" s="30"/>
      <c r="FC235" s="30"/>
      <c r="FD235" s="30"/>
      <c r="FE235" s="30"/>
      <c r="FF235" s="30"/>
      <c r="FG235" s="30"/>
      <c r="FH235" s="30"/>
      <c r="FI235" s="30"/>
      <c r="FJ235" s="30"/>
      <c r="FK235" s="30"/>
      <c r="FL235" s="30"/>
      <c r="FM235" s="30"/>
      <c r="FN235" s="30"/>
      <c r="FO235" s="30"/>
      <c r="FP235" s="30"/>
      <c r="FQ235" s="30"/>
      <c r="FR235" s="30"/>
      <c r="FS235" s="30"/>
      <c r="FT235" s="30"/>
      <c r="FU235" s="30"/>
      <c r="FV235" s="30"/>
      <c r="FW235" s="30"/>
      <c r="FX235" s="30"/>
      <c r="FY235" s="30"/>
      <c r="FZ235" s="30"/>
      <c r="GA235" s="30"/>
      <c r="GB235" s="30"/>
      <c r="GC235" s="30"/>
      <c r="GD235" s="30"/>
      <c r="GE235" s="30"/>
      <c r="GF235" s="30"/>
      <c r="GG235" s="30"/>
      <c r="GH235" s="30"/>
      <c r="GI235" s="30"/>
      <c r="GJ235" s="30"/>
      <c r="GK235" s="30"/>
      <c r="GL235" s="30"/>
      <c r="GM235" s="30"/>
      <c r="GN235" s="30"/>
      <c r="GO235" s="30"/>
      <c r="GP235" s="30"/>
      <c r="GQ235" s="30"/>
      <c r="GR235" s="30"/>
      <c r="GS235" s="30"/>
      <c r="GT235" s="30"/>
      <c r="GU235" s="30"/>
      <c r="GV235" s="30"/>
      <c r="GW235" s="30"/>
      <c r="GX235" s="30"/>
      <c r="GY235" s="30"/>
      <c r="GZ235" s="30"/>
      <c r="HA235" s="30"/>
      <c r="HB235" s="30"/>
      <c r="HC235" s="30"/>
      <c r="HD235" s="30"/>
      <c r="HE235" s="30"/>
      <c r="HF235" s="30"/>
      <c r="HG235" s="30"/>
      <c r="HH235" s="30"/>
      <c r="HI235" s="30"/>
      <c r="HJ235" s="30"/>
    </row>
    <row r="236">
      <c r="BQ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  <c r="EL236" s="30"/>
      <c r="EM236" s="30"/>
      <c r="EN236" s="30"/>
      <c r="EO236" s="30"/>
      <c r="EP236" s="30"/>
      <c r="EQ236" s="30"/>
      <c r="ER236" s="30"/>
      <c r="ES236" s="30"/>
      <c r="ET236" s="30"/>
      <c r="EU236" s="30"/>
      <c r="EV236" s="30"/>
      <c r="EW236" s="30"/>
      <c r="EX236" s="30"/>
      <c r="EY236" s="30"/>
      <c r="EZ236" s="30"/>
      <c r="FA236" s="30"/>
      <c r="FB236" s="30"/>
      <c r="FC236" s="30"/>
      <c r="FD236" s="30"/>
      <c r="FE236" s="30"/>
      <c r="FF236" s="30"/>
      <c r="FG236" s="30"/>
      <c r="FH236" s="30"/>
      <c r="FI236" s="30"/>
      <c r="FJ236" s="30"/>
      <c r="FK236" s="30"/>
      <c r="FL236" s="30"/>
      <c r="FM236" s="30"/>
      <c r="FN236" s="30"/>
      <c r="FO236" s="30"/>
      <c r="FP236" s="30"/>
      <c r="FQ236" s="30"/>
      <c r="FR236" s="30"/>
      <c r="FS236" s="30"/>
      <c r="FT236" s="30"/>
      <c r="FU236" s="30"/>
      <c r="FV236" s="30"/>
      <c r="FW236" s="30"/>
      <c r="FX236" s="30"/>
      <c r="FY236" s="30"/>
      <c r="FZ236" s="30"/>
      <c r="GA236" s="30"/>
      <c r="GB236" s="30"/>
      <c r="GC236" s="30"/>
      <c r="GD236" s="30"/>
      <c r="GE236" s="30"/>
      <c r="GF236" s="30"/>
      <c r="GG236" s="30"/>
      <c r="GH236" s="30"/>
      <c r="GI236" s="30"/>
      <c r="GJ236" s="30"/>
      <c r="GK236" s="30"/>
      <c r="GL236" s="30"/>
      <c r="GM236" s="30"/>
      <c r="GN236" s="30"/>
      <c r="GO236" s="30"/>
      <c r="GP236" s="30"/>
      <c r="GQ236" s="30"/>
      <c r="GR236" s="30"/>
      <c r="GS236" s="30"/>
      <c r="GT236" s="30"/>
      <c r="GU236" s="30"/>
      <c r="GV236" s="30"/>
      <c r="GW236" s="30"/>
      <c r="GX236" s="30"/>
      <c r="GY236" s="30"/>
      <c r="GZ236" s="30"/>
      <c r="HA236" s="30"/>
      <c r="HB236" s="30"/>
      <c r="HC236" s="30"/>
      <c r="HD236" s="30"/>
      <c r="HE236" s="30"/>
      <c r="HF236" s="30"/>
      <c r="HG236" s="30"/>
      <c r="HH236" s="30"/>
      <c r="HI236" s="30"/>
      <c r="HJ236" s="30"/>
    </row>
    <row r="237">
      <c r="BQ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K237" s="30"/>
      <c r="DL237" s="30"/>
      <c r="DM237" s="30"/>
      <c r="DN237" s="30"/>
      <c r="DO237" s="30"/>
      <c r="DP237" s="30"/>
      <c r="DQ237" s="30"/>
      <c r="DR237" s="30"/>
      <c r="DS237" s="30"/>
      <c r="DT237" s="30"/>
      <c r="DU237" s="30"/>
      <c r="DV237" s="30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  <c r="EL237" s="30"/>
      <c r="EM237" s="30"/>
      <c r="EN237" s="30"/>
      <c r="EO237" s="30"/>
      <c r="EP237" s="30"/>
      <c r="EQ237" s="30"/>
      <c r="ER237" s="30"/>
      <c r="ES237" s="30"/>
      <c r="ET237" s="30"/>
      <c r="EU237" s="30"/>
      <c r="EV237" s="30"/>
      <c r="EW237" s="30"/>
      <c r="EX237" s="30"/>
      <c r="EY237" s="30"/>
      <c r="EZ237" s="30"/>
      <c r="FA237" s="30"/>
      <c r="FB237" s="30"/>
      <c r="FC237" s="30"/>
      <c r="FD237" s="30"/>
      <c r="FE237" s="30"/>
      <c r="FF237" s="30"/>
      <c r="FG237" s="30"/>
      <c r="FH237" s="30"/>
      <c r="FI237" s="30"/>
      <c r="FJ237" s="30"/>
      <c r="FK237" s="30"/>
      <c r="FL237" s="30"/>
      <c r="FM237" s="30"/>
      <c r="FN237" s="30"/>
      <c r="FO237" s="30"/>
      <c r="FP237" s="30"/>
      <c r="FQ237" s="30"/>
      <c r="FR237" s="30"/>
      <c r="FS237" s="30"/>
      <c r="FT237" s="30"/>
      <c r="FU237" s="30"/>
      <c r="FV237" s="30"/>
      <c r="FW237" s="30"/>
      <c r="FX237" s="30"/>
      <c r="FY237" s="30"/>
      <c r="FZ237" s="30"/>
      <c r="GA237" s="30"/>
      <c r="GB237" s="30"/>
      <c r="GC237" s="30"/>
      <c r="GD237" s="30"/>
      <c r="GE237" s="30"/>
      <c r="GF237" s="30"/>
      <c r="GG237" s="30"/>
      <c r="GH237" s="30"/>
      <c r="GI237" s="30"/>
      <c r="GJ237" s="30"/>
      <c r="GK237" s="30"/>
      <c r="GL237" s="30"/>
      <c r="GM237" s="30"/>
      <c r="GN237" s="30"/>
      <c r="GO237" s="30"/>
      <c r="GP237" s="30"/>
      <c r="GQ237" s="30"/>
      <c r="GR237" s="30"/>
      <c r="GS237" s="30"/>
      <c r="GT237" s="30"/>
      <c r="GU237" s="30"/>
      <c r="GV237" s="30"/>
      <c r="GW237" s="30"/>
      <c r="GX237" s="30"/>
      <c r="GY237" s="30"/>
      <c r="GZ237" s="30"/>
      <c r="HA237" s="30"/>
      <c r="HB237" s="30"/>
      <c r="HC237" s="30"/>
      <c r="HD237" s="30"/>
      <c r="HE237" s="30"/>
      <c r="HF237" s="30"/>
      <c r="HG237" s="30"/>
      <c r="HH237" s="30"/>
      <c r="HI237" s="30"/>
      <c r="HJ237" s="30"/>
    </row>
    <row r="238">
      <c r="BQ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  <c r="EL238" s="30"/>
      <c r="EM238" s="30"/>
      <c r="EN238" s="30"/>
      <c r="EO238" s="30"/>
      <c r="EP238" s="30"/>
      <c r="EQ238" s="30"/>
      <c r="ER238" s="30"/>
      <c r="ES238" s="30"/>
      <c r="ET238" s="30"/>
      <c r="EU238" s="30"/>
      <c r="EV238" s="30"/>
      <c r="EW238" s="30"/>
      <c r="EX238" s="30"/>
      <c r="EY238" s="30"/>
      <c r="EZ238" s="30"/>
      <c r="FA238" s="30"/>
      <c r="FB238" s="30"/>
      <c r="FC238" s="30"/>
      <c r="FD238" s="30"/>
      <c r="FE238" s="30"/>
      <c r="FF238" s="30"/>
      <c r="FG238" s="30"/>
      <c r="FH238" s="30"/>
      <c r="FI238" s="30"/>
      <c r="FJ238" s="30"/>
      <c r="FK238" s="30"/>
      <c r="FL238" s="30"/>
      <c r="FM238" s="30"/>
      <c r="FN238" s="30"/>
      <c r="FO238" s="30"/>
      <c r="FP238" s="30"/>
      <c r="FQ238" s="30"/>
      <c r="FR238" s="30"/>
      <c r="FS238" s="30"/>
      <c r="FT238" s="30"/>
      <c r="FU238" s="30"/>
      <c r="FV238" s="30"/>
      <c r="FW238" s="30"/>
      <c r="FX238" s="30"/>
      <c r="FY238" s="30"/>
      <c r="FZ238" s="30"/>
      <c r="GA238" s="30"/>
      <c r="GB238" s="30"/>
      <c r="GC238" s="30"/>
      <c r="GD238" s="30"/>
      <c r="GE238" s="30"/>
      <c r="GF238" s="30"/>
      <c r="GG238" s="30"/>
      <c r="GH238" s="30"/>
      <c r="GI238" s="30"/>
      <c r="GJ238" s="30"/>
      <c r="GK238" s="30"/>
      <c r="GL238" s="30"/>
      <c r="GM238" s="30"/>
      <c r="GN238" s="30"/>
      <c r="GO238" s="30"/>
      <c r="GP238" s="30"/>
      <c r="GQ238" s="30"/>
      <c r="GR238" s="30"/>
      <c r="GS238" s="30"/>
      <c r="GT238" s="30"/>
      <c r="GU238" s="30"/>
      <c r="GV238" s="30"/>
      <c r="GW238" s="30"/>
      <c r="GX238" s="30"/>
      <c r="GY238" s="30"/>
      <c r="GZ238" s="30"/>
      <c r="HA238" s="30"/>
      <c r="HB238" s="30"/>
      <c r="HC238" s="30"/>
      <c r="HD238" s="30"/>
      <c r="HE238" s="30"/>
      <c r="HF238" s="30"/>
      <c r="HG238" s="30"/>
      <c r="HH238" s="30"/>
      <c r="HI238" s="30"/>
      <c r="HJ238" s="30"/>
    </row>
    <row r="239">
      <c r="BQ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/>
      <c r="CL239" s="30"/>
      <c r="CM239" s="30"/>
      <c r="CO239" s="30"/>
      <c r="CP239" s="30"/>
      <c r="CQ239" s="30"/>
      <c r="CR239" s="30"/>
      <c r="CS239" s="30"/>
      <c r="CT239" s="30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K239" s="30"/>
      <c r="DL239" s="30"/>
      <c r="DM239" s="30"/>
      <c r="DN239" s="30"/>
      <c r="DO239" s="30"/>
      <c r="DP239" s="30"/>
      <c r="DQ239" s="30"/>
      <c r="DR239" s="30"/>
      <c r="DS239" s="30"/>
      <c r="DT239" s="30"/>
      <c r="DU239" s="30"/>
      <c r="DV239" s="30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  <c r="EL239" s="30"/>
      <c r="EM239" s="30"/>
      <c r="EN239" s="30"/>
      <c r="EO239" s="30"/>
      <c r="EP239" s="30"/>
      <c r="EQ239" s="30"/>
      <c r="ER239" s="30"/>
      <c r="ES239" s="30"/>
      <c r="ET239" s="30"/>
      <c r="EU239" s="30"/>
      <c r="EV239" s="30"/>
      <c r="EW239" s="30"/>
      <c r="EX239" s="30"/>
      <c r="EY239" s="30"/>
      <c r="EZ239" s="30"/>
      <c r="FA239" s="30"/>
      <c r="FB239" s="30"/>
      <c r="FC239" s="30"/>
      <c r="FD239" s="30"/>
      <c r="FE239" s="30"/>
      <c r="FF239" s="30"/>
      <c r="FG239" s="30"/>
      <c r="FH239" s="30"/>
      <c r="FI239" s="30"/>
      <c r="FJ239" s="30"/>
      <c r="FK239" s="30"/>
      <c r="FL239" s="30"/>
      <c r="FM239" s="30"/>
      <c r="FN239" s="30"/>
      <c r="FO239" s="30"/>
      <c r="FP239" s="30"/>
      <c r="FQ239" s="30"/>
      <c r="FR239" s="30"/>
      <c r="FS239" s="30"/>
      <c r="FT239" s="30"/>
      <c r="FU239" s="30"/>
      <c r="FV239" s="30"/>
      <c r="FW239" s="30"/>
      <c r="FX239" s="30"/>
      <c r="FY239" s="30"/>
      <c r="FZ239" s="30"/>
      <c r="GA239" s="30"/>
      <c r="GB239" s="30"/>
      <c r="GC239" s="30"/>
      <c r="GD239" s="30"/>
      <c r="GE239" s="30"/>
      <c r="GF239" s="30"/>
      <c r="GG239" s="30"/>
      <c r="GH239" s="30"/>
      <c r="GI239" s="30"/>
      <c r="GJ239" s="30"/>
      <c r="GK239" s="30"/>
      <c r="GL239" s="30"/>
      <c r="GM239" s="30"/>
      <c r="GN239" s="30"/>
      <c r="GO239" s="30"/>
      <c r="GP239" s="30"/>
      <c r="GQ239" s="30"/>
      <c r="GR239" s="30"/>
      <c r="GS239" s="30"/>
      <c r="GT239" s="30"/>
      <c r="GU239" s="30"/>
      <c r="GV239" s="30"/>
      <c r="GW239" s="30"/>
      <c r="GX239" s="30"/>
      <c r="GY239" s="30"/>
      <c r="GZ239" s="30"/>
      <c r="HA239" s="30"/>
      <c r="HB239" s="30"/>
      <c r="HC239" s="30"/>
      <c r="HD239" s="30"/>
      <c r="HE239" s="30"/>
      <c r="HF239" s="30"/>
      <c r="HG239" s="30"/>
      <c r="HH239" s="30"/>
      <c r="HI239" s="30"/>
      <c r="HJ239" s="30"/>
    </row>
    <row r="240">
      <c r="BQ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30"/>
      <c r="CK240" s="30"/>
      <c r="CL240" s="30"/>
      <c r="CM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K240" s="30"/>
      <c r="DL240" s="30"/>
      <c r="DM240" s="30"/>
      <c r="DN240" s="30"/>
      <c r="DO240" s="30"/>
      <c r="DP240" s="30"/>
      <c r="DQ240" s="30"/>
      <c r="DR240" s="30"/>
      <c r="DS240" s="30"/>
      <c r="DT240" s="30"/>
      <c r="DU240" s="30"/>
      <c r="DV240" s="30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  <c r="EL240" s="30"/>
      <c r="EM240" s="30"/>
      <c r="EN240" s="30"/>
      <c r="EO240" s="30"/>
      <c r="EP240" s="30"/>
      <c r="EQ240" s="30"/>
      <c r="ER240" s="30"/>
      <c r="ES240" s="30"/>
      <c r="ET240" s="30"/>
      <c r="EU240" s="30"/>
      <c r="EV240" s="30"/>
      <c r="EW240" s="30"/>
      <c r="EX240" s="30"/>
      <c r="EY240" s="30"/>
      <c r="EZ240" s="30"/>
      <c r="FA240" s="30"/>
      <c r="FB240" s="30"/>
      <c r="FC240" s="30"/>
      <c r="FD240" s="30"/>
      <c r="FE240" s="30"/>
      <c r="FF240" s="30"/>
      <c r="FG240" s="30"/>
      <c r="FH240" s="30"/>
      <c r="FI240" s="30"/>
      <c r="FJ240" s="30"/>
      <c r="FK240" s="30"/>
      <c r="FL240" s="30"/>
      <c r="FM240" s="30"/>
      <c r="FN240" s="30"/>
      <c r="FO240" s="30"/>
      <c r="FP240" s="30"/>
      <c r="FQ240" s="30"/>
      <c r="FR240" s="30"/>
      <c r="FS240" s="30"/>
      <c r="FT240" s="30"/>
      <c r="FU240" s="30"/>
      <c r="FV240" s="30"/>
      <c r="FW240" s="30"/>
      <c r="FX240" s="30"/>
      <c r="FY240" s="30"/>
      <c r="FZ240" s="30"/>
      <c r="GA240" s="30"/>
      <c r="GB240" s="30"/>
      <c r="GC240" s="30"/>
      <c r="GD240" s="30"/>
      <c r="GE240" s="30"/>
      <c r="GF240" s="30"/>
      <c r="GG240" s="30"/>
      <c r="GH240" s="30"/>
      <c r="GI240" s="30"/>
      <c r="GJ240" s="30"/>
      <c r="GK240" s="30"/>
      <c r="GL240" s="30"/>
      <c r="GM240" s="30"/>
      <c r="GN240" s="30"/>
      <c r="GO240" s="30"/>
      <c r="GP240" s="30"/>
      <c r="GQ240" s="30"/>
      <c r="GR240" s="30"/>
      <c r="GS240" s="30"/>
      <c r="GT240" s="30"/>
      <c r="GU240" s="30"/>
      <c r="GV240" s="30"/>
      <c r="GW240" s="30"/>
      <c r="GX240" s="30"/>
      <c r="GY240" s="30"/>
      <c r="GZ240" s="30"/>
      <c r="HA240" s="30"/>
      <c r="HB240" s="30"/>
      <c r="HC240" s="30"/>
      <c r="HD240" s="30"/>
      <c r="HE240" s="30"/>
      <c r="HF240" s="30"/>
      <c r="HG240" s="30"/>
      <c r="HH240" s="30"/>
      <c r="HI240" s="30"/>
      <c r="HJ240" s="30"/>
    </row>
    <row r="241">
      <c r="BQ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  <c r="CI241" s="30"/>
      <c r="CJ241" s="30"/>
      <c r="CK241" s="30"/>
      <c r="CL241" s="30"/>
      <c r="CM241" s="30"/>
      <c r="CO241" s="30"/>
      <c r="CP241" s="30"/>
      <c r="CQ241" s="30"/>
      <c r="CR241" s="30"/>
      <c r="CS241" s="30"/>
      <c r="CT241" s="30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K241" s="30"/>
      <c r="DL241" s="30"/>
      <c r="DM241" s="30"/>
      <c r="DN241" s="30"/>
      <c r="DO241" s="30"/>
      <c r="DP241" s="30"/>
      <c r="DQ241" s="30"/>
      <c r="DR241" s="30"/>
      <c r="DS241" s="30"/>
      <c r="DT241" s="30"/>
      <c r="DU241" s="30"/>
      <c r="DV241" s="30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  <c r="EL241" s="30"/>
      <c r="EM241" s="30"/>
      <c r="EN241" s="30"/>
      <c r="EO241" s="30"/>
      <c r="EP241" s="30"/>
      <c r="EQ241" s="30"/>
      <c r="ER241" s="30"/>
      <c r="ES241" s="30"/>
      <c r="ET241" s="30"/>
      <c r="EU241" s="30"/>
      <c r="EV241" s="30"/>
      <c r="EW241" s="30"/>
      <c r="EX241" s="30"/>
      <c r="EY241" s="30"/>
      <c r="EZ241" s="30"/>
      <c r="FA241" s="30"/>
      <c r="FB241" s="30"/>
      <c r="FC241" s="30"/>
      <c r="FD241" s="30"/>
      <c r="FE241" s="30"/>
      <c r="FF241" s="30"/>
      <c r="FG241" s="30"/>
      <c r="FH241" s="30"/>
      <c r="FI241" s="30"/>
      <c r="FJ241" s="30"/>
      <c r="FK241" s="30"/>
      <c r="FL241" s="30"/>
      <c r="FM241" s="30"/>
      <c r="FN241" s="30"/>
      <c r="FO241" s="30"/>
      <c r="FP241" s="30"/>
      <c r="FQ241" s="30"/>
      <c r="FR241" s="30"/>
      <c r="FS241" s="30"/>
      <c r="FT241" s="30"/>
      <c r="FU241" s="30"/>
      <c r="FV241" s="30"/>
      <c r="FW241" s="30"/>
      <c r="FX241" s="30"/>
      <c r="FY241" s="30"/>
      <c r="FZ241" s="30"/>
      <c r="GA241" s="30"/>
      <c r="GB241" s="30"/>
      <c r="GC241" s="30"/>
      <c r="GD241" s="30"/>
      <c r="GE241" s="30"/>
      <c r="GF241" s="30"/>
      <c r="GG241" s="30"/>
      <c r="GH241" s="30"/>
      <c r="GI241" s="30"/>
      <c r="GJ241" s="30"/>
      <c r="GK241" s="30"/>
      <c r="GL241" s="30"/>
      <c r="GM241" s="30"/>
      <c r="GN241" s="30"/>
      <c r="GO241" s="30"/>
      <c r="GP241" s="30"/>
      <c r="GQ241" s="30"/>
      <c r="GR241" s="30"/>
      <c r="GS241" s="30"/>
      <c r="GT241" s="30"/>
      <c r="GU241" s="30"/>
      <c r="GV241" s="30"/>
      <c r="GW241" s="30"/>
      <c r="GX241" s="30"/>
      <c r="GY241" s="30"/>
      <c r="GZ241" s="30"/>
      <c r="HA241" s="30"/>
      <c r="HB241" s="30"/>
      <c r="HC241" s="30"/>
      <c r="HD241" s="30"/>
      <c r="HE241" s="30"/>
      <c r="HF241" s="30"/>
      <c r="HG241" s="30"/>
      <c r="HH241" s="30"/>
      <c r="HI241" s="30"/>
      <c r="HJ241" s="30"/>
    </row>
    <row r="242">
      <c r="BQ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  <c r="CI242" s="30"/>
      <c r="CJ242" s="30"/>
      <c r="CK242" s="30"/>
      <c r="CL242" s="30"/>
      <c r="CM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K242" s="30"/>
      <c r="DL242" s="30"/>
      <c r="DM242" s="30"/>
      <c r="DN242" s="30"/>
      <c r="DO242" s="30"/>
      <c r="DP242" s="30"/>
      <c r="DQ242" s="30"/>
      <c r="DR242" s="30"/>
      <c r="DS242" s="30"/>
      <c r="DT242" s="30"/>
      <c r="DU242" s="30"/>
      <c r="DV242" s="30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  <c r="EL242" s="30"/>
      <c r="EM242" s="30"/>
      <c r="EN242" s="30"/>
      <c r="EO242" s="30"/>
      <c r="EP242" s="30"/>
      <c r="EQ242" s="30"/>
      <c r="ER242" s="30"/>
      <c r="ES242" s="30"/>
      <c r="ET242" s="30"/>
      <c r="EU242" s="30"/>
      <c r="EV242" s="30"/>
      <c r="EW242" s="30"/>
      <c r="EX242" s="30"/>
      <c r="EY242" s="30"/>
      <c r="EZ242" s="30"/>
      <c r="FA242" s="30"/>
      <c r="FB242" s="30"/>
      <c r="FC242" s="30"/>
      <c r="FD242" s="30"/>
      <c r="FE242" s="30"/>
      <c r="FF242" s="30"/>
      <c r="FG242" s="30"/>
      <c r="FH242" s="30"/>
      <c r="FI242" s="30"/>
      <c r="FJ242" s="30"/>
      <c r="FK242" s="30"/>
      <c r="FL242" s="30"/>
      <c r="FM242" s="30"/>
      <c r="FN242" s="30"/>
      <c r="FO242" s="30"/>
      <c r="FP242" s="30"/>
      <c r="FQ242" s="30"/>
      <c r="FR242" s="30"/>
      <c r="FS242" s="30"/>
      <c r="FT242" s="30"/>
      <c r="FU242" s="30"/>
      <c r="FV242" s="30"/>
      <c r="FW242" s="30"/>
      <c r="FX242" s="30"/>
      <c r="FY242" s="30"/>
      <c r="FZ242" s="30"/>
      <c r="GA242" s="30"/>
      <c r="GB242" s="30"/>
      <c r="GC242" s="30"/>
      <c r="GD242" s="30"/>
      <c r="GE242" s="30"/>
      <c r="GF242" s="30"/>
      <c r="GG242" s="30"/>
      <c r="GH242" s="30"/>
      <c r="GI242" s="30"/>
      <c r="GJ242" s="30"/>
      <c r="GK242" s="30"/>
      <c r="GL242" s="30"/>
      <c r="GM242" s="30"/>
      <c r="GN242" s="30"/>
      <c r="GO242" s="30"/>
      <c r="GP242" s="30"/>
      <c r="GQ242" s="30"/>
      <c r="GR242" s="30"/>
      <c r="GS242" s="30"/>
      <c r="GT242" s="30"/>
      <c r="GU242" s="30"/>
      <c r="GV242" s="30"/>
      <c r="GW242" s="30"/>
      <c r="GX242" s="30"/>
      <c r="GY242" s="30"/>
      <c r="GZ242" s="30"/>
      <c r="HA242" s="30"/>
      <c r="HB242" s="30"/>
      <c r="HC242" s="30"/>
      <c r="HD242" s="30"/>
      <c r="HE242" s="30"/>
      <c r="HF242" s="30"/>
      <c r="HG242" s="30"/>
      <c r="HH242" s="30"/>
      <c r="HI242" s="30"/>
      <c r="HJ242" s="30"/>
    </row>
    <row r="243">
      <c r="BQ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  <c r="CI243" s="30"/>
      <c r="CJ243" s="30"/>
      <c r="CK243" s="30"/>
      <c r="CL243" s="30"/>
      <c r="CM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K243" s="30"/>
      <c r="DL243" s="30"/>
      <c r="DM243" s="30"/>
      <c r="DN243" s="30"/>
      <c r="DO243" s="30"/>
      <c r="DP243" s="30"/>
      <c r="DQ243" s="30"/>
      <c r="DR243" s="30"/>
      <c r="DS243" s="30"/>
      <c r="DT243" s="30"/>
      <c r="DU243" s="30"/>
      <c r="DV243" s="30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  <c r="EL243" s="30"/>
      <c r="EM243" s="30"/>
      <c r="EN243" s="30"/>
      <c r="EO243" s="30"/>
      <c r="EP243" s="30"/>
      <c r="EQ243" s="30"/>
      <c r="ER243" s="30"/>
      <c r="ES243" s="30"/>
      <c r="ET243" s="30"/>
      <c r="EU243" s="30"/>
      <c r="EV243" s="30"/>
      <c r="EW243" s="30"/>
      <c r="EX243" s="30"/>
      <c r="EY243" s="30"/>
      <c r="EZ243" s="30"/>
      <c r="FA243" s="30"/>
      <c r="FB243" s="30"/>
      <c r="FC243" s="30"/>
      <c r="FD243" s="30"/>
      <c r="FE243" s="30"/>
      <c r="FF243" s="30"/>
      <c r="FG243" s="30"/>
      <c r="FH243" s="30"/>
      <c r="FI243" s="30"/>
      <c r="FJ243" s="30"/>
      <c r="FK243" s="30"/>
      <c r="FL243" s="30"/>
      <c r="FM243" s="30"/>
      <c r="FN243" s="30"/>
      <c r="FO243" s="30"/>
      <c r="FP243" s="30"/>
      <c r="FQ243" s="30"/>
      <c r="FR243" s="30"/>
      <c r="FS243" s="30"/>
      <c r="FT243" s="30"/>
      <c r="FU243" s="30"/>
      <c r="FV243" s="30"/>
      <c r="FW243" s="30"/>
      <c r="FX243" s="30"/>
      <c r="FY243" s="30"/>
      <c r="FZ243" s="30"/>
      <c r="GA243" s="30"/>
      <c r="GB243" s="30"/>
      <c r="GC243" s="30"/>
      <c r="GD243" s="30"/>
      <c r="GE243" s="30"/>
      <c r="GF243" s="30"/>
      <c r="GG243" s="30"/>
      <c r="GH243" s="30"/>
      <c r="GI243" s="30"/>
      <c r="GJ243" s="30"/>
      <c r="GK243" s="30"/>
      <c r="GL243" s="30"/>
      <c r="GM243" s="30"/>
      <c r="GN243" s="30"/>
      <c r="GO243" s="30"/>
      <c r="GP243" s="30"/>
      <c r="GQ243" s="30"/>
      <c r="GR243" s="30"/>
      <c r="GS243" s="30"/>
      <c r="GT243" s="30"/>
      <c r="GU243" s="30"/>
      <c r="GV243" s="30"/>
      <c r="GW243" s="30"/>
      <c r="GX243" s="30"/>
      <c r="GY243" s="30"/>
      <c r="GZ243" s="30"/>
      <c r="HA243" s="30"/>
      <c r="HB243" s="30"/>
      <c r="HC243" s="30"/>
      <c r="HD243" s="30"/>
      <c r="HE243" s="30"/>
      <c r="HF243" s="30"/>
      <c r="HG243" s="30"/>
      <c r="HH243" s="30"/>
      <c r="HI243" s="30"/>
      <c r="HJ243" s="30"/>
    </row>
    <row r="244">
      <c r="BQ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K244" s="30"/>
      <c r="DL244" s="30"/>
      <c r="DM244" s="30"/>
      <c r="DN244" s="30"/>
      <c r="DO244" s="30"/>
      <c r="DP244" s="30"/>
      <c r="DQ244" s="30"/>
      <c r="DR244" s="30"/>
      <c r="DS244" s="30"/>
      <c r="DT244" s="30"/>
      <c r="DU244" s="30"/>
      <c r="DV244" s="30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  <c r="EL244" s="30"/>
      <c r="EM244" s="30"/>
      <c r="EN244" s="30"/>
      <c r="EO244" s="30"/>
      <c r="EP244" s="30"/>
      <c r="EQ244" s="30"/>
      <c r="ER244" s="30"/>
      <c r="ES244" s="30"/>
      <c r="ET244" s="30"/>
      <c r="EU244" s="30"/>
      <c r="EV244" s="30"/>
      <c r="EW244" s="30"/>
      <c r="EX244" s="30"/>
      <c r="EY244" s="30"/>
      <c r="EZ244" s="30"/>
      <c r="FA244" s="30"/>
      <c r="FB244" s="30"/>
      <c r="FC244" s="30"/>
      <c r="FD244" s="30"/>
      <c r="FE244" s="30"/>
      <c r="FF244" s="30"/>
      <c r="FG244" s="30"/>
      <c r="FH244" s="30"/>
      <c r="FI244" s="30"/>
      <c r="FJ244" s="30"/>
      <c r="FK244" s="30"/>
      <c r="FL244" s="30"/>
      <c r="FM244" s="30"/>
      <c r="FN244" s="30"/>
      <c r="FO244" s="30"/>
      <c r="FP244" s="30"/>
      <c r="FQ244" s="30"/>
      <c r="FR244" s="30"/>
      <c r="FS244" s="30"/>
      <c r="FT244" s="30"/>
      <c r="FU244" s="30"/>
      <c r="FV244" s="30"/>
      <c r="FW244" s="30"/>
      <c r="FX244" s="30"/>
      <c r="FY244" s="30"/>
      <c r="FZ244" s="30"/>
      <c r="GA244" s="30"/>
      <c r="GB244" s="30"/>
      <c r="GC244" s="30"/>
      <c r="GD244" s="30"/>
      <c r="GE244" s="30"/>
      <c r="GF244" s="30"/>
      <c r="GG244" s="30"/>
      <c r="GH244" s="30"/>
      <c r="GI244" s="30"/>
      <c r="GJ244" s="30"/>
      <c r="GK244" s="30"/>
      <c r="GL244" s="30"/>
      <c r="GM244" s="30"/>
      <c r="GN244" s="30"/>
      <c r="GO244" s="30"/>
      <c r="GP244" s="30"/>
      <c r="GQ244" s="30"/>
      <c r="GR244" s="30"/>
      <c r="GS244" s="30"/>
      <c r="GT244" s="30"/>
      <c r="GU244" s="30"/>
      <c r="GV244" s="30"/>
      <c r="GW244" s="30"/>
      <c r="GX244" s="30"/>
      <c r="GY244" s="30"/>
      <c r="GZ244" s="30"/>
      <c r="HA244" s="30"/>
      <c r="HB244" s="30"/>
      <c r="HC244" s="30"/>
      <c r="HD244" s="30"/>
      <c r="HE244" s="30"/>
      <c r="HF244" s="30"/>
      <c r="HG244" s="30"/>
      <c r="HH244" s="30"/>
      <c r="HI244" s="30"/>
      <c r="HJ244" s="30"/>
    </row>
    <row r="245">
      <c r="BQ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K245" s="30"/>
      <c r="DL245" s="30"/>
      <c r="DM245" s="30"/>
      <c r="DN245" s="30"/>
      <c r="DO245" s="30"/>
      <c r="DP245" s="30"/>
      <c r="DQ245" s="30"/>
      <c r="DR245" s="30"/>
      <c r="DS245" s="30"/>
      <c r="DT245" s="30"/>
      <c r="DU245" s="30"/>
      <c r="DV245" s="30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  <c r="EL245" s="30"/>
      <c r="EM245" s="30"/>
      <c r="EN245" s="30"/>
      <c r="EO245" s="30"/>
      <c r="EP245" s="30"/>
      <c r="EQ245" s="30"/>
      <c r="ER245" s="30"/>
      <c r="ES245" s="30"/>
      <c r="ET245" s="30"/>
      <c r="EU245" s="30"/>
      <c r="EV245" s="30"/>
      <c r="EW245" s="30"/>
      <c r="EX245" s="30"/>
      <c r="EY245" s="30"/>
      <c r="EZ245" s="30"/>
      <c r="FA245" s="30"/>
      <c r="FB245" s="30"/>
      <c r="FC245" s="30"/>
      <c r="FD245" s="30"/>
      <c r="FE245" s="30"/>
      <c r="FF245" s="30"/>
      <c r="FG245" s="30"/>
      <c r="FH245" s="30"/>
      <c r="FI245" s="30"/>
      <c r="FJ245" s="30"/>
      <c r="FK245" s="30"/>
      <c r="FL245" s="30"/>
      <c r="FM245" s="30"/>
      <c r="FN245" s="30"/>
      <c r="FO245" s="30"/>
      <c r="FP245" s="30"/>
      <c r="FQ245" s="30"/>
      <c r="FR245" s="30"/>
      <c r="FS245" s="30"/>
      <c r="FT245" s="30"/>
      <c r="FU245" s="30"/>
      <c r="FV245" s="30"/>
      <c r="FW245" s="30"/>
      <c r="FX245" s="30"/>
      <c r="FY245" s="30"/>
      <c r="FZ245" s="30"/>
      <c r="GA245" s="30"/>
      <c r="GB245" s="30"/>
      <c r="GC245" s="30"/>
      <c r="GD245" s="30"/>
      <c r="GE245" s="30"/>
      <c r="GF245" s="30"/>
      <c r="GG245" s="30"/>
      <c r="GH245" s="30"/>
      <c r="GI245" s="30"/>
      <c r="GJ245" s="30"/>
      <c r="GK245" s="30"/>
      <c r="GL245" s="30"/>
      <c r="GM245" s="30"/>
      <c r="GN245" s="30"/>
      <c r="GO245" s="30"/>
      <c r="GP245" s="30"/>
      <c r="GQ245" s="30"/>
      <c r="GR245" s="30"/>
      <c r="GS245" s="30"/>
      <c r="GT245" s="30"/>
      <c r="GU245" s="30"/>
      <c r="GV245" s="30"/>
      <c r="GW245" s="30"/>
      <c r="GX245" s="30"/>
      <c r="GY245" s="30"/>
      <c r="GZ245" s="30"/>
      <c r="HA245" s="30"/>
      <c r="HB245" s="30"/>
      <c r="HC245" s="30"/>
      <c r="HD245" s="30"/>
      <c r="HE245" s="30"/>
      <c r="HF245" s="30"/>
      <c r="HG245" s="30"/>
      <c r="HH245" s="30"/>
      <c r="HI245" s="30"/>
      <c r="HJ245" s="30"/>
    </row>
    <row r="246">
      <c r="BQ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K246" s="30"/>
      <c r="DL246" s="30"/>
      <c r="DM246" s="30"/>
      <c r="DN246" s="30"/>
      <c r="DO246" s="30"/>
      <c r="DP246" s="30"/>
      <c r="DQ246" s="30"/>
      <c r="DR246" s="30"/>
      <c r="DS246" s="30"/>
      <c r="DT246" s="30"/>
      <c r="DU246" s="30"/>
      <c r="DV246" s="30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  <c r="EL246" s="30"/>
      <c r="EM246" s="30"/>
      <c r="EN246" s="30"/>
      <c r="EO246" s="30"/>
      <c r="EP246" s="30"/>
      <c r="EQ246" s="30"/>
      <c r="ER246" s="30"/>
      <c r="ES246" s="30"/>
      <c r="ET246" s="30"/>
      <c r="EU246" s="30"/>
      <c r="EV246" s="30"/>
      <c r="EW246" s="30"/>
      <c r="EX246" s="30"/>
      <c r="EY246" s="30"/>
      <c r="EZ246" s="30"/>
      <c r="FA246" s="30"/>
      <c r="FB246" s="30"/>
      <c r="FC246" s="30"/>
      <c r="FD246" s="30"/>
      <c r="FE246" s="30"/>
      <c r="FF246" s="30"/>
      <c r="FG246" s="30"/>
      <c r="FH246" s="30"/>
      <c r="FI246" s="30"/>
      <c r="FJ246" s="30"/>
      <c r="FK246" s="30"/>
      <c r="FL246" s="30"/>
      <c r="FM246" s="30"/>
      <c r="FN246" s="30"/>
      <c r="FO246" s="30"/>
      <c r="FP246" s="30"/>
      <c r="FQ246" s="30"/>
      <c r="FR246" s="30"/>
      <c r="FS246" s="30"/>
      <c r="FT246" s="30"/>
      <c r="FU246" s="30"/>
      <c r="FV246" s="30"/>
      <c r="FW246" s="30"/>
      <c r="FX246" s="30"/>
      <c r="FY246" s="30"/>
      <c r="FZ246" s="30"/>
      <c r="GA246" s="30"/>
      <c r="GB246" s="30"/>
      <c r="GC246" s="30"/>
      <c r="GD246" s="30"/>
      <c r="GE246" s="30"/>
      <c r="GF246" s="30"/>
      <c r="GG246" s="30"/>
      <c r="GH246" s="30"/>
      <c r="GI246" s="30"/>
      <c r="GJ246" s="30"/>
      <c r="GK246" s="30"/>
      <c r="GL246" s="30"/>
      <c r="GM246" s="30"/>
      <c r="GN246" s="30"/>
      <c r="GO246" s="30"/>
      <c r="GP246" s="30"/>
      <c r="GQ246" s="30"/>
      <c r="GR246" s="30"/>
      <c r="GS246" s="30"/>
      <c r="GT246" s="30"/>
      <c r="GU246" s="30"/>
      <c r="GV246" s="30"/>
      <c r="GW246" s="30"/>
      <c r="GX246" s="30"/>
      <c r="GY246" s="30"/>
      <c r="GZ246" s="30"/>
      <c r="HA246" s="30"/>
      <c r="HB246" s="30"/>
      <c r="HC246" s="30"/>
      <c r="HD246" s="30"/>
      <c r="HE246" s="30"/>
      <c r="HF246" s="30"/>
      <c r="HG246" s="30"/>
      <c r="HH246" s="30"/>
      <c r="HI246" s="30"/>
      <c r="HJ246" s="30"/>
    </row>
    <row r="247">
      <c r="BQ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K247" s="30"/>
      <c r="DL247" s="30"/>
      <c r="DM247" s="30"/>
      <c r="DN247" s="30"/>
      <c r="DO247" s="30"/>
      <c r="DP247" s="30"/>
      <c r="DQ247" s="30"/>
      <c r="DR247" s="30"/>
      <c r="DS247" s="30"/>
      <c r="DT247" s="30"/>
      <c r="DU247" s="30"/>
      <c r="DV247" s="30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  <c r="EL247" s="30"/>
      <c r="EM247" s="30"/>
      <c r="EN247" s="30"/>
      <c r="EO247" s="30"/>
      <c r="EP247" s="30"/>
      <c r="EQ247" s="30"/>
      <c r="ER247" s="30"/>
      <c r="ES247" s="30"/>
      <c r="ET247" s="30"/>
      <c r="EU247" s="30"/>
      <c r="EV247" s="30"/>
      <c r="EW247" s="30"/>
      <c r="EX247" s="30"/>
      <c r="EY247" s="30"/>
      <c r="EZ247" s="30"/>
      <c r="FA247" s="30"/>
      <c r="FB247" s="30"/>
      <c r="FC247" s="30"/>
      <c r="FD247" s="30"/>
      <c r="FE247" s="30"/>
      <c r="FF247" s="30"/>
      <c r="FG247" s="30"/>
      <c r="FH247" s="30"/>
      <c r="FI247" s="30"/>
      <c r="FJ247" s="30"/>
      <c r="FK247" s="30"/>
      <c r="FL247" s="30"/>
      <c r="FM247" s="30"/>
      <c r="FN247" s="30"/>
      <c r="FO247" s="30"/>
      <c r="FP247" s="30"/>
      <c r="FQ247" s="30"/>
      <c r="FR247" s="30"/>
      <c r="FS247" s="30"/>
      <c r="FT247" s="30"/>
      <c r="FU247" s="30"/>
      <c r="FV247" s="30"/>
      <c r="FW247" s="30"/>
      <c r="FX247" s="30"/>
      <c r="FY247" s="30"/>
      <c r="FZ247" s="30"/>
      <c r="GA247" s="30"/>
      <c r="GB247" s="30"/>
      <c r="GC247" s="30"/>
      <c r="GD247" s="30"/>
      <c r="GE247" s="30"/>
      <c r="GF247" s="30"/>
      <c r="GG247" s="30"/>
      <c r="GH247" s="30"/>
      <c r="GI247" s="30"/>
      <c r="GJ247" s="30"/>
      <c r="GK247" s="30"/>
      <c r="GL247" s="30"/>
      <c r="GM247" s="30"/>
      <c r="GN247" s="30"/>
      <c r="GO247" s="30"/>
      <c r="GP247" s="30"/>
      <c r="GQ247" s="30"/>
      <c r="GR247" s="30"/>
      <c r="GS247" s="30"/>
      <c r="GT247" s="30"/>
      <c r="GU247" s="30"/>
      <c r="GV247" s="30"/>
      <c r="GW247" s="30"/>
      <c r="GX247" s="30"/>
      <c r="GY247" s="30"/>
      <c r="GZ247" s="30"/>
      <c r="HA247" s="30"/>
      <c r="HB247" s="30"/>
      <c r="HC247" s="30"/>
      <c r="HD247" s="30"/>
      <c r="HE247" s="30"/>
      <c r="HF247" s="30"/>
      <c r="HG247" s="30"/>
      <c r="HH247" s="30"/>
      <c r="HI247" s="30"/>
      <c r="HJ247" s="30"/>
    </row>
    <row r="248">
      <c r="BQ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  <c r="CI248" s="30"/>
      <c r="CJ248" s="30"/>
      <c r="CK248" s="30"/>
      <c r="CL248" s="30"/>
      <c r="CM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K248" s="30"/>
      <c r="DL248" s="30"/>
      <c r="DM248" s="30"/>
      <c r="DN248" s="30"/>
      <c r="DO248" s="30"/>
      <c r="DP248" s="30"/>
      <c r="DQ248" s="30"/>
      <c r="DR248" s="30"/>
      <c r="DS248" s="30"/>
      <c r="DT248" s="30"/>
      <c r="DU248" s="30"/>
      <c r="DV248" s="30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  <c r="EL248" s="30"/>
      <c r="EM248" s="30"/>
      <c r="EN248" s="30"/>
      <c r="EO248" s="30"/>
      <c r="EP248" s="30"/>
      <c r="EQ248" s="30"/>
      <c r="ER248" s="30"/>
      <c r="ES248" s="30"/>
      <c r="ET248" s="30"/>
      <c r="EU248" s="30"/>
      <c r="EV248" s="30"/>
      <c r="EW248" s="30"/>
      <c r="EX248" s="30"/>
      <c r="EY248" s="30"/>
      <c r="EZ248" s="30"/>
      <c r="FA248" s="30"/>
      <c r="FB248" s="30"/>
      <c r="FC248" s="30"/>
      <c r="FD248" s="30"/>
      <c r="FE248" s="30"/>
      <c r="FF248" s="30"/>
      <c r="FG248" s="30"/>
      <c r="FH248" s="30"/>
      <c r="FI248" s="30"/>
      <c r="FJ248" s="30"/>
      <c r="FK248" s="30"/>
      <c r="FL248" s="30"/>
      <c r="FM248" s="30"/>
      <c r="FN248" s="30"/>
      <c r="FO248" s="30"/>
      <c r="FP248" s="30"/>
      <c r="FQ248" s="30"/>
      <c r="FR248" s="30"/>
      <c r="FS248" s="30"/>
      <c r="FT248" s="30"/>
      <c r="FU248" s="30"/>
      <c r="FV248" s="30"/>
      <c r="FW248" s="30"/>
      <c r="FX248" s="30"/>
      <c r="FY248" s="30"/>
      <c r="FZ248" s="30"/>
      <c r="GA248" s="30"/>
      <c r="GB248" s="30"/>
      <c r="GC248" s="30"/>
      <c r="GD248" s="30"/>
      <c r="GE248" s="30"/>
      <c r="GF248" s="30"/>
      <c r="GG248" s="30"/>
      <c r="GH248" s="30"/>
      <c r="GI248" s="30"/>
      <c r="GJ248" s="30"/>
      <c r="GK248" s="30"/>
      <c r="GL248" s="30"/>
      <c r="GM248" s="30"/>
      <c r="GN248" s="30"/>
      <c r="GO248" s="30"/>
      <c r="GP248" s="30"/>
      <c r="GQ248" s="30"/>
      <c r="GR248" s="30"/>
      <c r="GS248" s="30"/>
      <c r="GT248" s="30"/>
      <c r="GU248" s="30"/>
      <c r="GV248" s="30"/>
      <c r="GW248" s="30"/>
      <c r="GX248" s="30"/>
      <c r="GY248" s="30"/>
      <c r="GZ248" s="30"/>
      <c r="HA248" s="30"/>
      <c r="HB248" s="30"/>
      <c r="HC248" s="30"/>
      <c r="HD248" s="30"/>
      <c r="HE248" s="30"/>
      <c r="HF248" s="30"/>
      <c r="HG248" s="30"/>
      <c r="HH248" s="30"/>
      <c r="HI248" s="30"/>
      <c r="HJ248" s="30"/>
    </row>
    <row r="249">
      <c r="BQ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O249" s="30"/>
      <c r="CP249" s="30"/>
      <c r="CQ249" s="30"/>
      <c r="CR249" s="30"/>
      <c r="CS249" s="30"/>
      <c r="CT249" s="30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K249" s="30"/>
      <c r="DL249" s="30"/>
      <c r="DM249" s="30"/>
      <c r="DN249" s="30"/>
      <c r="DO249" s="30"/>
      <c r="DP249" s="30"/>
      <c r="DQ249" s="30"/>
      <c r="DR249" s="30"/>
      <c r="DS249" s="30"/>
      <c r="DT249" s="30"/>
      <c r="DU249" s="30"/>
      <c r="DV249" s="30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  <c r="EL249" s="30"/>
      <c r="EM249" s="30"/>
      <c r="EN249" s="30"/>
      <c r="EO249" s="30"/>
      <c r="EP249" s="30"/>
      <c r="EQ249" s="30"/>
      <c r="ER249" s="30"/>
      <c r="ES249" s="30"/>
      <c r="ET249" s="30"/>
      <c r="EU249" s="30"/>
      <c r="EV249" s="30"/>
      <c r="EW249" s="30"/>
      <c r="EX249" s="30"/>
      <c r="EY249" s="30"/>
      <c r="EZ249" s="30"/>
      <c r="FA249" s="30"/>
      <c r="FB249" s="30"/>
      <c r="FC249" s="30"/>
      <c r="FD249" s="30"/>
      <c r="FE249" s="30"/>
      <c r="FF249" s="30"/>
      <c r="FG249" s="30"/>
      <c r="FH249" s="30"/>
      <c r="FI249" s="30"/>
      <c r="FJ249" s="30"/>
      <c r="FK249" s="30"/>
      <c r="FL249" s="30"/>
      <c r="FM249" s="30"/>
      <c r="FN249" s="30"/>
      <c r="FO249" s="30"/>
      <c r="FP249" s="30"/>
      <c r="FQ249" s="30"/>
      <c r="FR249" s="30"/>
      <c r="FS249" s="30"/>
      <c r="FT249" s="30"/>
      <c r="FU249" s="30"/>
      <c r="FV249" s="30"/>
      <c r="FW249" s="30"/>
      <c r="FX249" s="30"/>
      <c r="FY249" s="30"/>
      <c r="FZ249" s="30"/>
      <c r="GA249" s="30"/>
      <c r="GB249" s="30"/>
      <c r="GC249" s="30"/>
      <c r="GD249" s="30"/>
      <c r="GE249" s="30"/>
      <c r="GF249" s="30"/>
      <c r="GG249" s="30"/>
      <c r="GH249" s="30"/>
      <c r="GI249" s="30"/>
      <c r="GJ249" s="30"/>
      <c r="GK249" s="30"/>
      <c r="GL249" s="30"/>
      <c r="GM249" s="30"/>
      <c r="GN249" s="30"/>
      <c r="GO249" s="30"/>
      <c r="GP249" s="30"/>
      <c r="GQ249" s="30"/>
      <c r="GR249" s="30"/>
      <c r="GS249" s="30"/>
      <c r="GT249" s="30"/>
      <c r="GU249" s="30"/>
      <c r="GV249" s="30"/>
      <c r="GW249" s="30"/>
      <c r="GX249" s="30"/>
      <c r="GY249" s="30"/>
      <c r="GZ249" s="30"/>
      <c r="HA249" s="30"/>
      <c r="HB249" s="30"/>
      <c r="HC249" s="30"/>
      <c r="HD249" s="30"/>
      <c r="HE249" s="30"/>
      <c r="HF249" s="30"/>
      <c r="HG249" s="30"/>
      <c r="HH249" s="30"/>
      <c r="HI249" s="30"/>
      <c r="HJ249" s="30"/>
    </row>
    <row r="250">
      <c r="BQ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K250" s="30"/>
      <c r="DL250" s="30"/>
      <c r="DM250" s="30"/>
      <c r="DN250" s="30"/>
      <c r="DO250" s="30"/>
      <c r="DP250" s="30"/>
      <c r="DQ250" s="30"/>
      <c r="DR250" s="30"/>
      <c r="DS250" s="30"/>
      <c r="DT250" s="30"/>
      <c r="DU250" s="30"/>
      <c r="DV250" s="30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  <c r="EL250" s="30"/>
      <c r="EM250" s="30"/>
      <c r="EN250" s="30"/>
      <c r="EO250" s="30"/>
      <c r="EP250" s="30"/>
      <c r="EQ250" s="30"/>
      <c r="ER250" s="30"/>
      <c r="ES250" s="30"/>
      <c r="ET250" s="30"/>
      <c r="EU250" s="30"/>
      <c r="EV250" s="30"/>
      <c r="EW250" s="30"/>
      <c r="EX250" s="30"/>
      <c r="EY250" s="30"/>
      <c r="EZ250" s="30"/>
      <c r="FA250" s="30"/>
      <c r="FB250" s="30"/>
      <c r="FC250" s="30"/>
      <c r="FD250" s="30"/>
      <c r="FE250" s="30"/>
      <c r="FF250" s="30"/>
      <c r="FG250" s="30"/>
      <c r="FH250" s="30"/>
      <c r="FI250" s="30"/>
      <c r="FJ250" s="30"/>
      <c r="FK250" s="30"/>
      <c r="FL250" s="30"/>
      <c r="FM250" s="30"/>
      <c r="FN250" s="30"/>
      <c r="FO250" s="30"/>
      <c r="FP250" s="30"/>
      <c r="FQ250" s="30"/>
      <c r="FR250" s="30"/>
      <c r="FS250" s="30"/>
      <c r="FT250" s="30"/>
      <c r="FU250" s="30"/>
      <c r="FV250" s="30"/>
      <c r="FW250" s="30"/>
      <c r="FX250" s="30"/>
      <c r="FY250" s="30"/>
      <c r="FZ250" s="30"/>
      <c r="GA250" s="30"/>
      <c r="GB250" s="30"/>
      <c r="GC250" s="30"/>
      <c r="GD250" s="30"/>
      <c r="GE250" s="30"/>
      <c r="GF250" s="30"/>
      <c r="GG250" s="30"/>
      <c r="GH250" s="30"/>
      <c r="GI250" s="30"/>
      <c r="GJ250" s="30"/>
      <c r="GK250" s="30"/>
      <c r="GL250" s="30"/>
      <c r="GM250" s="30"/>
      <c r="GN250" s="30"/>
      <c r="GO250" s="30"/>
      <c r="GP250" s="30"/>
      <c r="GQ250" s="30"/>
      <c r="GR250" s="30"/>
      <c r="GS250" s="30"/>
      <c r="GT250" s="30"/>
      <c r="GU250" s="30"/>
      <c r="GV250" s="30"/>
      <c r="GW250" s="30"/>
      <c r="GX250" s="30"/>
      <c r="GY250" s="30"/>
      <c r="GZ250" s="30"/>
      <c r="HA250" s="30"/>
      <c r="HB250" s="30"/>
      <c r="HC250" s="30"/>
      <c r="HD250" s="30"/>
      <c r="HE250" s="30"/>
      <c r="HF250" s="30"/>
      <c r="HG250" s="30"/>
      <c r="HH250" s="30"/>
      <c r="HI250" s="30"/>
      <c r="HJ250" s="30"/>
    </row>
    <row r="251">
      <c r="BQ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K251" s="30"/>
      <c r="DL251" s="30"/>
      <c r="DM251" s="30"/>
      <c r="DN251" s="30"/>
      <c r="DO251" s="30"/>
      <c r="DP251" s="30"/>
      <c r="DQ251" s="30"/>
      <c r="DR251" s="30"/>
      <c r="DS251" s="30"/>
      <c r="DT251" s="30"/>
      <c r="DU251" s="30"/>
      <c r="DV251" s="30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  <c r="EL251" s="30"/>
      <c r="EM251" s="30"/>
      <c r="EN251" s="30"/>
      <c r="EO251" s="30"/>
      <c r="EP251" s="30"/>
      <c r="EQ251" s="30"/>
      <c r="ER251" s="30"/>
      <c r="ES251" s="30"/>
      <c r="ET251" s="30"/>
      <c r="EU251" s="30"/>
      <c r="EV251" s="30"/>
      <c r="EW251" s="30"/>
      <c r="EX251" s="30"/>
      <c r="EY251" s="30"/>
      <c r="EZ251" s="30"/>
      <c r="FA251" s="30"/>
      <c r="FB251" s="30"/>
      <c r="FC251" s="30"/>
      <c r="FD251" s="30"/>
      <c r="FE251" s="30"/>
      <c r="FF251" s="30"/>
      <c r="FG251" s="30"/>
      <c r="FH251" s="30"/>
      <c r="FI251" s="30"/>
      <c r="FJ251" s="30"/>
      <c r="FK251" s="30"/>
      <c r="FL251" s="30"/>
      <c r="FM251" s="30"/>
      <c r="FN251" s="30"/>
      <c r="FO251" s="30"/>
      <c r="FP251" s="30"/>
      <c r="FQ251" s="30"/>
      <c r="FR251" s="30"/>
      <c r="FS251" s="30"/>
      <c r="FT251" s="30"/>
      <c r="FU251" s="30"/>
      <c r="FV251" s="30"/>
      <c r="FW251" s="30"/>
      <c r="FX251" s="30"/>
      <c r="FY251" s="30"/>
      <c r="FZ251" s="30"/>
      <c r="GA251" s="30"/>
      <c r="GB251" s="30"/>
      <c r="GC251" s="30"/>
      <c r="GD251" s="30"/>
      <c r="GE251" s="30"/>
      <c r="GF251" s="30"/>
      <c r="GG251" s="30"/>
      <c r="GH251" s="30"/>
      <c r="GI251" s="30"/>
      <c r="GJ251" s="30"/>
      <c r="GK251" s="30"/>
      <c r="GL251" s="30"/>
      <c r="GM251" s="30"/>
      <c r="GN251" s="30"/>
      <c r="GO251" s="30"/>
      <c r="GP251" s="30"/>
      <c r="GQ251" s="30"/>
      <c r="GR251" s="30"/>
      <c r="GS251" s="30"/>
      <c r="GT251" s="30"/>
      <c r="GU251" s="30"/>
      <c r="GV251" s="30"/>
      <c r="GW251" s="30"/>
      <c r="GX251" s="30"/>
      <c r="GY251" s="30"/>
      <c r="GZ251" s="30"/>
      <c r="HA251" s="30"/>
      <c r="HB251" s="30"/>
      <c r="HC251" s="30"/>
      <c r="HD251" s="30"/>
      <c r="HE251" s="30"/>
      <c r="HF251" s="30"/>
      <c r="HG251" s="30"/>
      <c r="HH251" s="30"/>
      <c r="HI251" s="30"/>
      <c r="HJ251" s="30"/>
    </row>
    <row r="252">
      <c r="BQ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K252" s="30"/>
      <c r="DL252" s="30"/>
      <c r="DM252" s="30"/>
      <c r="DN252" s="30"/>
      <c r="DO252" s="30"/>
      <c r="DP252" s="30"/>
      <c r="DQ252" s="30"/>
      <c r="DR252" s="30"/>
      <c r="DS252" s="30"/>
      <c r="DT252" s="30"/>
      <c r="DU252" s="30"/>
      <c r="DV252" s="30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  <c r="EL252" s="30"/>
      <c r="EM252" s="30"/>
      <c r="EN252" s="30"/>
      <c r="EO252" s="30"/>
      <c r="EP252" s="30"/>
      <c r="EQ252" s="30"/>
      <c r="ER252" s="30"/>
      <c r="ES252" s="30"/>
      <c r="ET252" s="30"/>
      <c r="EU252" s="30"/>
      <c r="EV252" s="30"/>
      <c r="EW252" s="30"/>
      <c r="EX252" s="30"/>
      <c r="EY252" s="30"/>
      <c r="EZ252" s="30"/>
      <c r="FA252" s="30"/>
      <c r="FB252" s="30"/>
      <c r="FC252" s="30"/>
      <c r="FD252" s="30"/>
      <c r="FE252" s="30"/>
      <c r="FF252" s="30"/>
      <c r="FG252" s="30"/>
      <c r="FH252" s="30"/>
      <c r="FI252" s="30"/>
      <c r="FJ252" s="30"/>
      <c r="FK252" s="30"/>
      <c r="FL252" s="30"/>
      <c r="FM252" s="30"/>
      <c r="FN252" s="30"/>
      <c r="FO252" s="30"/>
      <c r="FP252" s="30"/>
      <c r="FQ252" s="30"/>
      <c r="FR252" s="30"/>
      <c r="FS252" s="30"/>
      <c r="FT252" s="30"/>
      <c r="FU252" s="30"/>
      <c r="FV252" s="30"/>
      <c r="FW252" s="30"/>
      <c r="FX252" s="30"/>
      <c r="FY252" s="30"/>
      <c r="FZ252" s="30"/>
      <c r="GA252" s="30"/>
      <c r="GB252" s="30"/>
      <c r="GC252" s="30"/>
      <c r="GD252" s="30"/>
      <c r="GE252" s="30"/>
      <c r="GF252" s="30"/>
      <c r="GG252" s="30"/>
      <c r="GH252" s="30"/>
      <c r="GI252" s="30"/>
      <c r="GJ252" s="30"/>
      <c r="GK252" s="30"/>
      <c r="GL252" s="30"/>
      <c r="GM252" s="30"/>
      <c r="GN252" s="30"/>
      <c r="GO252" s="30"/>
      <c r="GP252" s="30"/>
      <c r="GQ252" s="30"/>
      <c r="GR252" s="30"/>
      <c r="GS252" s="30"/>
      <c r="GT252" s="30"/>
      <c r="GU252" s="30"/>
      <c r="GV252" s="30"/>
      <c r="GW252" s="30"/>
      <c r="GX252" s="30"/>
      <c r="GY252" s="30"/>
      <c r="GZ252" s="30"/>
      <c r="HA252" s="30"/>
      <c r="HB252" s="30"/>
      <c r="HC252" s="30"/>
      <c r="HD252" s="30"/>
      <c r="HE252" s="30"/>
      <c r="HF252" s="30"/>
      <c r="HG252" s="30"/>
      <c r="HH252" s="30"/>
      <c r="HI252" s="30"/>
      <c r="HJ252" s="30"/>
    </row>
    <row r="253">
      <c r="BQ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  <c r="CI253" s="30"/>
      <c r="CJ253" s="30"/>
      <c r="CK253" s="30"/>
      <c r="CL253" s="30"/>
      <c r="CM253" s="30"/>
      <c r="CO253" s="30"/>
      <c r="CP253" s="30"/>
      <c r="CQ253" s="30"/>
      <c r="CR253" s="30"/>
      <c r="CS253" s="30"/>
      <c r="CT253" s="30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K253" s="30"/>
      <c r="DL253" s="30"/>
      <c r="DM253" s="30"/>
      <c r="DN253" s="30"/>
      <c r="DO253" s="30"/>
      <c r="DP253" s="30"/>
      <c r="DQ253" s="30"/>
      <c r="DR253" s="30"/>
      <c r="DS253" s="30"/>
      <c r="DT253" s="30"/>
      <c r="DU253" s="30"/>
      <c r="DV253" s="30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  <c r="EL253" s="30"/>
      <c r="EM253" s="30"/>
      <c r="EN253" s="30"/>
      <c r="EO253" s="30"/>
      <c r="EP253" s="30"/>
      <c r="EQ253" s="30"/>
      <c r="ER253" s="30"/>
      <c r="ES253" s="30"/>
      <c r="ET253" s="30"/>
      <c r="EU253" s="30"/>
      <c r="EV253" s="30"/>
      <c r="EW253" s="30"/>
      <c r="EX253" s="30"/>
      <c r="EY253" s="30"/>
      <c r="EZ253" s="30"/>
      <c r="FA253" s="30"/>
      <c r="FB253" s="30"/>
      <c r="FC253" s="30"/>
      <c r="FD253" s="30"/>
      <c r="FE253" s="30"/>
      <c r="FF253" s="30"/>
      <c r="FG253" s="30"/>
      <c r="FH253" s="30"/>
      <c r="FI253" s="30"/>
      <c r="FJ253" s="30"/>
      <c r="FK253" s="30"/>
      <c r="FL253" s="30"/>
      <c r="FM253" s="30"/>
      <c r="FN253" s="30"/>
      <c r="FO253" s="30"/>
      <c r="FP253" s="30"/>
      <c r="FQ253" s="30"/>
      <c r="FR253" s="30"/>
      <c r="FS253" s="30"/>
      <c r="FT253" s="30"/>
      <c r="FU253" s="30"/>
      <c r="FV253" s="30"/>
      <c r="FW253" s="30"/>
      <c r="FX253" s="30"/>
      <c r="FY253" s="30"/>
      <c r="FZ253" s="30"/>
      <c r="GA253" s="30"/>
      <c r="GB253" s="30"/>
      <c r="GC253" s="30"/>
      <c r="GD253" s="30"/>
      <c r="GE253" s="30"/>
      <c r="GF253" s="30"/>
      <c r="GG253" s="30"/>
      <c r="GH253" s="30"/>
      <c r="GI253" s="30"/>
      <c r="GJ253" s="30"/>
      <c r="GK253" s="30"/>
      <c r="GL253" s="30"/>
      <c r="GM253" s="30"/>
      <c r="GN253" s="30"/>
      <c r="GO253" s="30"/>
      <c r="GP253" s="30"/>
      <c r="GQ253" s="30"/>
      <c r="GR253" s="30"/>
      <c r="GS253" s="30"/>
      <c r="GT253" s="30"/>
      <c r="GU253" s="30"/>
      <c r="GV253" s="30"/>
      <c r="GW253" s="30"/>
      <c r="GX253" s="30"/>
      <c r="GY253" s="30"/>
      <c r="GZ253" s="30"/>
      <c r="HA253" s="30"/>
      <c r="HB253" s="30"/>
      <c r="HC253" s="30"/>
      <c r="HD253" s="30"/>
      <c r="HE253" s="30"/>
      <c r="HF253" s="30"/>
      <c r="HG253" s="30"/>
      <c r="HH253" s="30"/>
      <c r="HI253" s="30"/>
      <c r="HJ253" s="30"/>
    </row>
    <row r="254">
      <c r="BQ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K254" s="30"/>
      <c r="DL254" s="30"/>
      <c r="DM254" s="30"/>
      <c r="DN254" s="30"/>
      <c r="DO254" s="30"/>
      <c r="DP254" s="30"/>
      <c r="DQ254" s="30"/>
      <c r="DR254" s="30"/>
      <c r="DS254" s="30"/>
      <c r="DT254" s="30"/>
      <c r="DU254" s="30"/>
      <c r="DV254" s="30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  <c r="EL254" s="30"/>
      <c r="EM254" s="30"/>
      <c r="EN254" s="30"/>
      <c r="EO254" s="30"/>
      <c r="EP254" s="30"/>
      <c r="EQ254" s="30"/>
      <c r="ER254" s="30"/>
      <c r="ES254" s="30"/>
      <c r="ET254" s="30"/>
      <c r="EU254" s="30"/>
      <c r="EV254" s="30"/>
      <c r="EW254" s="30"/>
      <c r="EX254" s="30"/>
      <c r="EY254" s="30"/>
      <c r="EZ254" s="30"/>
      <c r="FA254" s="30"/>
      <c r="FB254" s="30"/>
      <c r="FC254" s="30"/>
      <c r="FD254" s="30"/>
      <c r="FE254" s="30"/>
      <c r="FF254" s="30"/>
      <c r="FG254" s="30"/>
      <c r="FH254" s="30"/>
      <c r="FI254" s="30"/>
      <c r="FJ254" s="30"/>
      <c r="FK254" s="30"/>
      <c r="FL254" s="30"/>
      <c r="FM254" s="30"/>
      <c r="FN254" s="30"/>
      <c r="FO254" s="30"/>
      <c r="FP254" s="30"/>
      <c r="FQ254" s="30"/>
      <c r="FR254" s="30"/>
      <c r="FS254" s="30"/>
      <c r="FT254" s="30"/>
      <c r="FU254" s="30"/>
      <c r="FV254" s="30"/>
      <c r="FW254" s="30"/>
      <c r="FX254" s="30"/>
      <c r="FY254" s="30"/>
      <c r="FZ254" s="30"/>
      <c r="GA254" s="30"/>
      <c r="GB254" s="30"/>
      <c r="GC254" s="30"/>
      <c r="GD254" s="30"/>
      <c r="GE254" s="30"/>
      <c r="GF254" s="30"/>
      <c r="GG254" s="30"/>
      <c r="GH254" s="30"/>
      <c r="GI254" s="30"/>
      <c r="GJ254" s="30"/>
      <c r="GK254" s="30"/>
      <c r="GL254" s="30"/>
      <c r="GM254" s="30"/>
      <c r="GN254" s="30"/>
      <c r="GO254" s="30"/>
      <c r="GP254" s="30"/>
      <c r="GQ254" s="30"/>
      <c r="GR254" s="30"/>
      <c r="GS254" s="30"/>
      <c r="GT254" s="30"/>
      <c r="GU254" s="30"/>
      <c r="GV254" s="30"/>
      <c r="GW254" s="30"/>
      <c r="GX254" s="30"/>
      <c r="GY254" s="30"/>
      <c r="GZ254" s="30"/>
      <c r="HA254" s="30"/>
      <c r="HB254" s="30"/>
      <c r="HC254" s="30"/>
      <c r="HD254" s="30"/>
      <c r="HE254" s="30"/>
      <c r="HF254" s="30"/>
      <c r="HG254" s="30"/>
      <c r="HH254" s="30"/>
      <c r="HI254" s="30"/>
      <c r="HJ254" s="30"/>
    </row>
    <row r="255">
      <c r="BQ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  <c r="CH255" s="30"/>
      <c r="CI255" s="30"/>
      <c r="CJ255" s="30"/>
      <c r="CK255" s="30"/>
      <c r="CL255" s="30"/>
      <c r="CM255" s="30"/>
      <c r="CO255" s="30"/>
      <c r="CP255" s="30"/>
      <c r="CQ255" s="30"/>
      <c r="CR255" s="30"/>
      <c r="CS255" s="30"/>
      <c r="CT255" s="30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K255" s="30"/>
      <c r="DL255" s="30"/>
      <c r="DM255" s="30"/>
      <c r="DN255" s="30"/>
      <c r="DO255" s="30"/>
      <c r="DP255" s="30"/>
      <c r="DQ255" s="30"/>
      <c r="DR255" s="30"/>
      <c r="DS255" s="30"/>
      <c r="DT255" s="30"/>
      <c r="DU255" s="30"/>
      <c r="DV255" s="30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  <c r="EL255" s="30"/>
      <c r="EM255" s="30"/>
      <c r="EN255" s="30"/>
      <c r="EO255" s="30"/>
      <c r="EP255" s="30"/>
      <c r="EQ255" s="30"/>
      <c r="ER255" s="30"/>
      <c r="ES255" s="30"/>
      <c r="ET255" s="30"/>
      <c r="EU255" s="30"/>
      <c r="EV255" s="30"/>
      <c r="EW255" s="30"/>
      <c r="EX255" s="30"/>
      <c r="EY255" s="30"/>
      <c r="EZ255" s="30"/>
      <c r="FA255" s="30"/>
      <c r="FB255" s="30"/>
      <c r="FC255" s="30"/>
      <c r="FD255" s="30"/>
      <c r="FE255" s="30"/>
      <c r="FF255" s="30"/>
      <c r="FG255" s="30"/>
      <c r="FH255" s="30"/>
      <c r="FI255" s="30"/>
      <c r="FJ255" s="30"/>
      <c r="FK255" s="30"/>
      <c r="FL255" s="30"/>
      <c r="FM255" s="30"/>
      <c r="FN255" s="30"/>
      <c r="FO255" s="30"/>
      <c r="FP255" s="30"/>
      <c r="FQ255" s="30"/>
      <c r="FR255" s="30"/>
      <c r="FS255" s="30"/>
      <c r="FT255" s="30"/>
      <c r="FU255" s="30"/>
      <c r="FV255" s="30"/>
      <c r="FW255" s="30"/>
      <c r="FX255" s="30"/>
      <c r="FY255" s="30"/>
      <c r="FZ255" s="30"/>
      <c r="GA255" s="30"/>
      <c r="GB255" s="30"/>
      <c r="GC255" s="30"/>
      <c r="GD255" s="30"/>
      <c r="GE255" s="30"/>
      <c r="GF255" s="30"/>
      <c r="GG255" s="30"/>
      <c r="GH255" s="30"/>
      <c r="GI255" s="30"/>
      <c r="GJ255" s="30"/>
      <c r="GK255" s="30"/>
      <c r="GL255" s="30"/>
      <c r="GM255" s="30"/>
      <c r="GN255" s="30"/>
      <c r="GO255" s="30"/>
      <c r="GP255" s="30"/>
      <c r="GQ255" s="30"/>
      <c r="GR255" s="30"/>
      <c r="GS255" s="30"/>
      <c r="GT255" s="30"/>
      <c r="GU255" s="30"/>
      <c r="GV255" s="30"/>
      <c r="GW255" s="30"/>
      <c r="GX255" s="30"/>
      <c r="GY255" s="30"/>
      <c r="GZ255" s="30"/>
      <c r="HA255" s="30"/>
      <c r="HB255" s="30"/>
      <c r="HC255" s="30"/>
      <c r="HD255" s="30"/>
      <c r="HE255" s="30"/>
      <c r="HF255" s="30"/>
      <c r="HG255" s="30"/>
      <c r="HH255" s="30"/>
      <c r="HI255" s="30"/>
      <c r="HJ255" s="30"/>
    </row>
    <row r="256">
      <c r="BQ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  <c r="CI256" s="30"/>
      <c r="CJ256" s="30"/>
      <c r="CK256" s="30"/>
      <c r="CL256" s="30"/>
      <c r="CM256" s="30"/>
      <c r="CO256" s="30"/>
      <c r="CP256" s="30"/>
      <c r="CQ256" s="30"/>
      <c r="CR256" s="30"/>
      <c r="CS256" s="30"/>
      <c r="CT256" s="30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K256" s="30"/>
      <c r="DL256" s="30"/>
      <c r="DM256" s="30"/>
      <c r="DN256" s="30"/>
      <c r="DO256" s="30"/>
      <c r="DP256" s="30"/>
      <c r="DQ256" s="30"/>
      <c r="DR256" s="30"/>
      <c r="DS256" s="30"/>
      <c r="DT256" s="30"/>
      <c r="DU256" s="30"/>
      <c r="DV256" s="30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  <c r="EL256" s="30"/>
      <c r="EM256" s="30"/>
      <c r="EN256" s="30"/>
      <c r="EO256" s="30"/>
      <c r="EP256" s="30"/>
      <c r="EQ256" s="30"/>
      <c r="ER256" s="30"/>
      <c r="ES256" s="30"/>
      <c r="ET256" s="30"/>
      <c r="EU256" s="30"/>
      <c r="EV256" s="30"/>
      <c r="EW256" s="30"/>
      <c r="EX256" s="30"/>
      <c r="EY256" s="30"/>
      <c r="EZ256" s="30"/>
      <c r="FA256" s="30"/>
      <c r="FB256" s="30"/>
      <c r="FC256" s="30"/>
      <c r="FD256" s="30"/>
      <c r="FE256" s="30"/>
      <c r="FF256" s="30"/>
      <c r="FG256" s="30"/>
      <c r="FH256" s="30"/>
      <c r="FI256" s="30"/>
      <c r="FJ256" s="30"/>
      <c r="FK256" s="30"/>
      <c r="FL256" s="30"/>
      <c r="FM256" s="30"/>
      <c r="FN256" s="30"/>
      <c r="FO256" s="30"/>
      <c r="FP256" s="30"/>
      <c r="FQ256" s="30"/>
      <c r="FR256" s="30"/>
      <c r="FS256" s="30"/>
      <c r="FT256" s="30"/>
      <c r="FU256" s="30"/>
      <c r="FV256" s="30"/>
      <c r="FW256" s="30"/>
      <c r="FX256" s="30"/>
      <c r="FY256" s="30"/>
      <c r="FZ256" s="30"/>
      <c r="GA256" s="30"/>
      <c r="GB256" s="30"/>
      <c r="GC256" s="30"/>
      <c r="GD256" s="30"/>
      <c r="GE256" s="30"/>
      <c r="GF256" s="30"/>
      <c r="GG256" s="30"/>
      <c r="GH256" s="30"/>
      <c r="GI256" s="30"/>
      <c r="GJ256" s="30"/>
      <c r="GK256" s="30"/>
      <c r="GL256" s="30"/>
      <c r="GM256" s="30"/>
      <c r="GN256" s="30"/>
      <c r="GO256" s="30"/>
      <c r="GP256" s="30"/>
      <c r="GQ256" s="30"/>
      <c r="GR256" s="30"/>
      <c r="GS256" s="30"/>
      <c r="GT256" s="30"/>
      <c r="GU256" s="30"/>
      <c r="GV256" s="30"/>
      <c r="GW256" s="30"/>
      <c r="GX256" s="30"/>
      <c r="GY256" s="30"/>
      <c r="GZ256" s="30"/>
      <c r="HA256" s="30"/>
      <c r="HB256" s="30"/>
      <c r="HC256" s="30"/>
      <c r="HD256" s="30"/>
      <c r="HE256" s="30"/>
      <c r="HF256" s="30"/>
      <c r="HG256" s="30"/>
      <c r="HH256" s="30"/>
      <c r="HI256" s="30"/>
      <c r="HJ256" s="30"/>
    </row>
    <row r="257">
      <c r="BQ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  <c r="CH257" s="30"/>
      <c r="CI257" s="30"/>
      <c r="CJ257" s="30"/>
      <c r="CK257" s="30"/>
      <c r="CL257" s="30"/>
      <c r="CM257" s="30"/>
      <c r="CO257" s="30"/>
      <c r="CP257" s="30"/>
      <c r="CQ257" s="30"/>
      <c r="CR257" s="30"/>
      <c r="CS257" s="30"/>
      <c r="CT257" s="30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K257" s="30"/>
      <c r="DL257" s="30"/>
      <c r="DM257" s="30"/>
      <c r="DN257" s="30"/>
      <c r="DO257" s="30"/>
      <c r="DP257" s="30"/>
      <c r="DQ257" s="30"/>
      <c r="DR257" s="30"/>
      <c r="DS257" s="30"/>
      <c r="DT257" s="30"/>
      <c r="DU257" s="30"/>
      <c r="DV257" s="30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  <c r="EL257" s="30"/>
      <c r="EM257" s="30"/>
      <c r="EN257" s="30"/>
      <c r="EO257" s="30"/>
      <c r="EP257" s="30"/>
      <c r="EQ257" s="30"/>
      <c r="ER257" s="30"/>
      <c r="ES257" s="30"/>
      <c r="ET257" s="30"/>
      <c r="EU257" s="30"/>
      <c r="EV257" s="30"/>
      <c r="EW257" s="30"/>
      <c r="EX257" s="30"/>
      <c r="EY257" s="30"/>
      <c r="EZ257" s="30"/>
      <c r="FA257" s="30"/>
      <c r="FB257" s="30"/>
      <c r="FC257" s="30"/>
      <c r="FD257" s="30"/>
      <c r="FE257" s="30"/>
      <c r="FF257" s="30"/>
      <c r="FG257" s="30"/>
      <c r="FH257" s="30"/>
      <c r="FI257" s="30"/>
      <c r="FJ257" s="30"/>
      <c r="FK257" s="30"/>
      <c r="FL257" s="30"/>
      <c r="FM257" s="30"/>
      <c r="FN257" s="30"/>
      <c r="FO257" s="30"/>
      <c r="FP257" s="30"/>
      <c r="FQ257" s="30"/>
      <c r="FR257" s="30"/>
      <c r="FS257" s="30"/>
      <c r="FT257" s="30"/>
      <c r="FU257" s="30"/>
      <c r="FV257" s="30"/>
      <c r="FW257" s="30"/>
      <c r="FX257" s="30"/>
      <c r="FY257" s="30"/>
      <c r="FZ257" s="30"/>
      <c r="GA257" s="30"/>
      <c r="GB257" s="30"/>
      <c r="GC257" s="30"/>
      <c r="GD257" s="30"/>
      <c r="GE257" s="30"/>
      <c r="GF257" s="30"/>
      <c r="GG257" s="30"/>
      <c r="GH257" s="30"/>
      <c r="GI257" s="30"/>
      <c r="GJ257" s="30"/>
      <c r="GK257" s="30"/>
      <c r="GL257" s="30"/>
      <c r="GM257" s="30"/>
      <c r="GN257" s="30"/>
      <c r="GO257" s="30"/>
      <c r="GP257" s="30"/>
      <c r="GQ257" s="30"/>
      <c r="GR257" s="30"/>
      <c r="GS257" s="30"/>
      <c r="GT257" s="30"/>
      <c r="GU257" s="30"/>
      <c r="GV257" s="30"/>
      <c r="GW257" s="30"/>
      <c r="GX257" s="30"/>
      <c r="GY257" s="30"/>
      <c r="GZ257" s="30"/>
      <c r="HA257" s="30"/>
      <c r="HB257" s="30"/>
      <c r="HC257" s="30"/>
      <c r="HD257" s="30"/>
      <c r="HE257" s="30"/>
      <c r="HF257" s="30"/>
      <c r="HG257" s="30"/>
      <c r="HH257" s="30"/>
      <c r="HI257" s="30"/>
      <c r="HJ257" s="30"/>
    </row>
    <row r="258">
      <c r="BQ258" s="30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  <c r="CD258" s="30"/>
      <c r="CE258" s="30"/>
      <c r="CF258" s="30"/>
      <c r="CG258" s="30"/>
      <c r="CH258" s="30"/>
      <c r="CI258" s="30"/>
      <c r="CJ258" s="30"/>
      <c r="CK258" s="30"/>
      <c r="CL258" s="30"/>
      <c r="CM258" s="30"/>
      <c r="CO258" s="30"/>
      <c r="CP258" s="30"/>
      <c r="CQ258" s="30"/>
      <c r="CR258" s="30"/>
      <c r="CS258" s="30"/>
      <c r="CT258" s="30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K258" s="30"/>
      <c r="DL258" s="30"/>
      <c r="DM258" s="30"/>
      <c r="DN258" s="30"/>
      <c r="DO258" s="30"/>
      <c r="DP258" s="30"/>
      <c r="DQ258" s="30"/>
      <c r="DR258" s="30"/>
      <c r="DS258" s="30"/>
      <c r="DT258" s="30"/>
      <c r="DU258" s="30"/>
      <c r="DV258" s="30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  <c r="EL258" s="30"/>
      <c r="EM258" s="30"/>
      <c r="EN258" s="30"/>
      <c r="EO258" s="30"/>
      <c r="EP258" s="30"/>
      <c r="EQ258" s="30"/>
      <c r="ER258" s="30"/>
      <c r="ES258" s="30"/>
      <c r="ET258" s="30"/>
      <c r="EU258" s="30"/>
      <c r="EV258" s="30"/>
      <c r="EW258" s="30"/>
      <c r="EX258" s="30"/>
      <c r="EY258" s="30"/>
      <c r="EZ258" s="30"/>
      <c r="FA258" s="30"/>
      <c r="FB258" s="30"/>
      <c r="FC258" s="30"/>
      <c r="FD258" s="30"/>
      <c r="FE258" s="30"/>
      <c r="FF258" s="30"/>
      <c r="FG258" s="30"/>
      <c r="FH258" s="30"/>
      <c r="FI258" s="30"/>
      <c r="FJ258" s="30"/>
      <c r="FK258" s="30"/>
      <c r="FL258" s="30"/>
      <c r="FM258" s="30"/>
      <c r="FN258" s="30"/>
      <c r="FO258" s="30"/>
      <c r="FP258" s="30"/>
      <c r="FQ258" s="30"/>
      <c r="FR258" s="30"/>
      <c r="FS258" s="30"/>
      <c r="FT258" s="30"/>
      <c r="FU258" s="30"/>
      <c r="FV258" s="30"/>
      <c r="FW258" s="30"/>
      <c r="FX258" s="30"/>
      <c r="FY258" s="30"/>
      <c r="FZ258" s="30"/>
      <c r="GA258" s="30"/>
      <c r="GB258" s="30"/>
      <c r="GC258" s="30"/>
      <c r="GD258" s="30"/>
      <c r="GE258" s="30"/>
      <c r="GF258" s="30"/>
      <c r="GG258" s="30"/>
      <c r="GH258" s="30"/>
      <c r="GI258" s="30"/>
      <c r="GJ258" s="30"/>
      <c r="GK258" s="30"/>
      <c r="GL258" s="30"/>
      <c r="GM258" s="30"/>
      <c r="GN258" s="30"/>
      <c r="GO258" s="30"/>
      <c r="GP258" s="30"/>
      <c r="GQ258" s="30"/>
      <c r="GR258" s="30"/>
      <c r="GS258" s="30"/>
      <c r="GT258" s="30"/>
      <c r="GU258" s="30"/>
      <c r="GV258" s="30"/>
      <c r="GW258" s="30"/>
      <c r="GX258" s="30"/>
      <c r="GY258" s="30"/>
      <c r="GZ258" s="30"/>
      <c r="HA258" s="30"/>
      <c r="HB258" s="30"/>
      <c r="HC258" s="30"/>
      <c r="HD258" s="30"/>
      <c r="HE258" s="30"/>
      <c r="HF258" s="30"/>
      <c r="HG258" s="30"/>
      <c r="HH258" s="30"/>
      <c r="HI258" s="30"/>
      <c r="HJ258" s="30"/>
    </row>
    <row r="259">
      <c r="BQ259" s="30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  <c r="CD259" s="30"/>
      <c r="CE259" s="30"/>
      <c r="CF259" s="30"/>
      <c r="CG259" s="30"/>
      <c r="CH259" s="30"/>
      <c r="CI259" s="30"/>
      <c r="CJ259" s="30"/>
      <c r="CK259" s="30"/>
      <c r="CL259" s="30"/>
      <c r="CM259" s="30"/>
      <c r="CO259" s="30"/>
      <c r="CP259" s="30"/>
      <c r="CQ259" s="30"/>
      <c r="CR259" s="30"/>
      <c r="CS259" s="30"/>
      <c r="CT259" s="30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K259" s="30"/>
      <c r="DL259" s="30"/>
      <c r="DM259" s="30"/>
      <c r="DN259" s="30"/>
      <c r="DO259" s="30"/>
      <c r="DP259" s="30"/>
      <c r="DQ259" s="30"/>
      <c r="DR259" s="30"/>
      <c r="DS259" s="30"/>
      <c r="DT259" s="30"/>
      <c r="DU259" s="30"/>
      <c r="DV259" s="30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  <c r="EL259" s="30"/>
      <c r="EM259" s="30"/>
      <c r="EN259" s="30"/>
      <c r="EO259" s="30"/>
      <c r="EP259" s="30"/>
      <c r="EQ259" s="30"/>
      <c r="ER259" s="30"/>
      <c r="ES259" s="30"/>
      <c r="ET259" s="30"/>
      <c r="EU259" s="30"/>
      <c r="EV259" s="30"/>
      <c r="EW259" s="30"/>
      <c r="EX259" s="30"/>
      <c r="EY259" s="30"/>
      <c r="EZ259" s="30"/>
      <c r="FA259" s="30"/>
      <c r="FB259" s="30"/>
      <c r="FC259" s="30"/>
      <c r="FD259" s="30"/>
      <c r="FE259" s="30"/>
      <c r="FF259" s="30"/>
      <c r="FG259" s="30"/>
      <c r="FH259" s="30"/>
      <c r="FI259" s="30"/>
      <c r="FJ259" s="30"/>
      <c r="FK259" s="30"/>
      <c r="FL259" s="30"/>
      <c r="FM259" s="30"/>
      <c r="FN259" s="30"/>
      <c r="FO259" s="30"/>
      <c r="FP259" s="30"/>
      <c r="FQ259" s="30"/>
      <c r="FR259" s="30"/>
      <c r="FS259" s="30"/>
      <c r="FT259" s="30"/>
      <c r="FU259" s="30"/>
      <c r="FV259" s="30"/>
      <c r="FW259" s="30"/>
      <c r="FX259" s="30"/>
      <c r="FY259" s="30"/>
      <c r="FZ259" s="30"/>
      <c r="GA259" s="30"/>
      <c r="GB259" s="30"/>
      <c r="GC259" s="30"/>
      <c r="GD259" s="30"/>
      <c r="GE259" s="30"/>
      <c r="GF259" s="30"/>
      <c r="GG259" s="30"/>
      <c r="GH259" s="30"/>
      <c r="GI259" s="30"/>
      <c r="GJ259" s="30"/>
      <c r="GK259" s="30"/>
      <c r="GL259" s="30"/>
      <c r="GM259" s="30"/>
      <c r="GN259" s="30"/>
      <c r="GO259" s="30"/>
      <c r="GP259" s="30"/>
      <c r="GQ259" s="30"/>
      <c r="GR259" s="30"/>
      <c r="GS259" s="30"/>
      <c r="GT259" s="30"/>
      <c r="GU259" s="30"/>
      <c r="GV259" s="30"/>
      <c r="GW259" s="30"/>
      <c r="GX259" s="30"/>
      <c r="GY259" s="30"/>
      <c r="GZ259" s="30"/>
      <c r="HA259" s="30"/>
      <c r="HB259" s="30"/>
      <c r="HC259" s="30"/>
      <c r="HD259" s="30"/>
      <c r="HE259" s="30"/>
      <c r="HF259" s="30"/>
      <c r="HG259" s="30"/>
      <c r="HH259" s="30"/>
      <c r="HI259" s="30"/>
      <c r="HJ259" s="30"/>
    </row>
    <row r="260">
      <c r="BQ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  <c r="CH260" s="30"/>
      <c r="CI260" s="30"/>
      <c r="CJ260" s="30"/>
      <c r="CK260" s="30"/>
      <c r="CL260" s="30"/>
      <c r="CM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K260" s="30"/>
      <c r="DL260" s="30"/>
      <c r="DM260" s="30"/>
      <c r="DN260" s="30"/>
      <c r="DO260" s="30"/>
      <c r="DP260" s="30"/>
      <c r="DQ260" s="30"/>
      <c r="DR260" s="30"/>
      <c r="DS260" s="30"/>
      <c r="DT260" s="30"/>
      <c r="DU260" s="30"/>
      <c r="DV260" s="30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  <c r="EL260" s="30"/>
      <c r="EM260" s="30"/>
      <c r="EN260" s="30"/>
      <c r="EO260" s="30"/>
      <c r="EP260" s="30"/>
      <c r="EQ260" s="30"/>
      <c r="ER260" s="30"/>
      <c r="ES260" s="30"/>
      <c r="ET260" s="30"/>
      <c r="EU260" s="30"/>
      <c r="EV260" s="30"/>
      <c r="EW260" s="30"/>
      <c r="EX260" s="30"/>
      <c r="EY260" s="30"/>
      <c r="EZ260" s="30"/>
      <c r="FA260" s="30"/>
      <c r="FB260" s="30"/>
      <c r="FC260" s="30"/>
      <c r="FD260" s="30"/>
      <c r="FE260" s="30"/>
      <c r="FF260" s="30"/>
      <c r="FG260" s="30"/>
      <c r="FH260" s="30"/>
      <c r="FI260" s="30"/>
      <c r="FJ260" s="30"/>
      <c r="FK260" s="30"/>
      <c r="FL260" s="30"/>
      <c r="FM260" s="30"/>
      <c r="FN260" s="30"/>
      <c r="FO260" s="30"/>
      <c r="FP260" s="30"/>
      <c r="FQ260" s="30"/>
      <c r="FR260" s="30"/>
      <c r="FS260" s="30"/>
      <c r="FT260" s="30"/>
      <c r="FU260" s="30"/>
      <c r="FV260" s="30"/>
      <c r="FW260" s="30"/>
      <c r="FX260" s="30"/>
      <c r="FY260" s="30"/>
      <c r="FZ260" s="30"/>
      <c r="GA260" s="30"/>
      <c r="GB260" s="30"/>
      <c r="GC260" s="30"/>
      <c r="GD260" s="30"/>
      <c r="GE260" s="30"/>
      <c r="GF260" s="30"/>
      <c r="GG260" s="30"/>
      <c r="GH260" s="30"/>
      <c r="GI260" s="30"/>
      <c r="GJ260" s="30"/>
      <c r="GK260" s="30"/>
      <c r="GL260" s="30"/>
      <c r="GM260" s="30"/>
      <c r="GN260" s="30"/>
      <c r="GO260" s="30"/>
      <c r="GP260" s="30"/>
      <c r="GQ260" s="30"/>
      <c r="GR260" s="30"/>
      <c r="GS260" s="30"/>
      <c r="GT260" s="30"/>
      <c r="GU260" s="30"/>
      <c r="GV260" s="30"/>
      <c r="GW260" s="30"/>
      <c r="GX260" s="30"/>
      <c r="GY260" s="30"/>
      <c r="GZ260" s="30"/>
      <c r="HA260" s="30"/>
      <c r="HB260" s="30"/>
      <c r="HC260" s="30"/>
      <c r="HD260" s="30"/>
      <c r="HE260" s="30"/>
      <c r="HF260" s="30"/>
      <c r="HG260" s="30"/>
      <c r="HH260" s="30"/>
      <c r="HI260" s="30"/>
      <c r="HJ260" s="30"/>
    </row>
    <row r="261">
      <c r="BQ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30"/>
      <c r="CE261" s="30"/>
      <c r="CF261" s="30"/>
      <c r="CG261" s="30"/>
      <c r="CH261" s="30"/>
      <c r="CI261" s="30"/>
      <c r="CJ261" s="30"/>
      <c r="CK261" s="30"/>
      <c r="CL261" s="30"/>
      <c r="CM261" s="30"/>
      <c r="CO261" s="30"/>
      <c r="CP261" s="30"/>
      <c r="CQ261" s="30"/>
      <c r="CR261" s="30"/>
      <c r="CS261" s="30"/>
      <c r="CT261" s="30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K261" s="30"/>
      <c r="DL261" s="30"/>
      <c r="DM261" s="30"/>
      <c r="DN261" s="30"/>
      <c r="DO261" s="30"/>
      <c r="DP261" s="30"/>
      <c r="DQ261" s="30"/>
      <c r="DR261" s="30"/>
      <c r="DS261" s="30"/>
      <c r="DT261" s="30"/>
      <c r="DU261" s="30"/>
      <c r="DV261" s="30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  <c r="EL261" s="30"/>
      <c r="EM261" s="30"/>
      <c r="EN261" s="30"/>
      <c r="EO261" s="30"/>
      <c r="EP261" s="30"/>
      <c r="EQ261" s="30"/>
      <c r="ER261" s="30"/>
      <c r="ES261" s="30"/>
      <c r="ET261" s="30"/>
      <c r="EU261" s="30"/>
      <c r="EV261" s="30"/>
      <c r="EW261" s="30"/>
      <c r="EX261" s="30"/>
      <c r="EY261" s="30"/>
      <c r="EZ261" s="30"/>
      <c r="FA261" s="30"/>
      <c r="FB261" s="30"/>
      <c r="FC261" s="30"/>
      <c r="FD261" s="30"/>
      <c r="FE261" s="30"/>
      <c r="FF261" s="30"/>
      <c r="FG261" s="30"/>
      <c r="FH261" s="30"/>
      <c r="FI261" s="30"/>
      <c r="FJ261" s="30"/>
      <c r="FK261" s="30"/>
      <c r="FL261" s="30"/>
      <c r="FM261" s="30"/>
      <c r="FN261" s="30"/>
      <c r="FO261" s="30"/>
      <c r="FP261" s="30"/>
      <c r="FQ261" s="30"/>
      <c r="FR261" s="30"/>
      <c r="FS261" s="30"/>
      <c r="FT261" s="30"/>
      <c r="FU261" s="30"/>
      <c r="FV261" s="30"/>
      <c r="FW261" s="30"/>
      <c r="FX261" s="30"/>
      <c r="FY261" s="30"/>
      <c r="FZ261" s="30"/>
      <c r="GA261" s="30"/>
      <c r="GB261" s="30"/>
      <c r="GC261" s="30"/>
      <c r="GD261" s="30"/>
      <c r="GE261" s="30"/>
      <c r="GF261" s="30"/>
      <c r="GG261" s="30"/>
      <c r="GH261" s="30"/>
      <c r="GI261" s="30"/>
      <c r="GJ261" s="30"/>
      <c r="GK261" s="30"/>
      <c r="GL261" s="30"/>
      <c r="GM261" s="30"/>
      <c r="GN261" s="30"/>
      <c r="GO261" s="30"/>
      <c r="GP261" s="30"/>
      <c r="GQ261" s="30"/>
      <c r="GR261" s="30"/>
      <c r="GS261" s="30"/>
      <c r="GT261" s="30"/>
      <c r="GU261" s="30"/>
      <c r="GV261" s="30"/>
      <c r="GW261" s="30"/>
      <c r="GX261" s="30"/>
      <c r="GY261" s="30"/>
      <c r="GZ261" s="30"/>
      <c r="HA261" s="30"/>
      <c r="HB261" s="30"/>
      <c r="HC261" s="30"/>
      <c r="HD261" s="30"/>
      <c r="HE261" s="30"/>
      <c r="HF261" s="30"/>
      <c r="HG261" s="30"/>
      <c r="HH261" s="30"/>
      <c r="HI261" s="30"/>
      <c r="HJ261" s="30"/>
    </row>
    <row r="262">
      <c r="BQ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  <c r="CH262" s="30"/>
      <c r="CI262" s="30"/>
      <c r="CJ262" s="30"/>
      <c r="CK262" s="30"/>
      <c r="CL262" s="30"/>
      <c r="CM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K262" s="30"/>
      <c r="DL262" s="30"/>
      <c r="DM262" s="30"/>
      <c r="DN262" s="30"/>
      <c r="DO262" s="30"/>
      <c r="DP262" s="30"/>
      <c r="DQ262" s="30"/>
      <c r="DR262" s="30"/>
      <c r="DS262" s="30"/>
      <c r="DT262" s="30"/>
      <c r="DU262" s="30"/>
      <c r="DV262" s="30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  <c r="EL262" s="30"/>
      <c r="EM262" s="30"/>
      <c r="EN262" s="30"/>
      <c r="EO262" s="30"/>
      <c r="EP262" s="30"/>
      <c r="EQ262" s="30"/>
      <c r="ER262" s="30"/>
      <c r="ES262" s="30"/>
      <c r="ET262" s="30"/>
      <c r="EU262" s="30"/>
      <c r="EV262" s="30"/>
      <c r="EW262" s="30"/>
      <c r="EX262" s="30"/>
      <c r="EY262" s="30"/>
      <c r="EZ262" s="30"/>
      <c r="FA262" s="30"/>
      <c r="FB262" s="30"/>
      <c r="FC262" s="30"/>
      <c r="FD262" s="30"/>
      <c r="FE262" s="30"/>
      <c r="FF262" s="30"/>
      <c r="FG262" s="30"/>
      <c r="FH262" s="30"/>
      <c r="FI262" s="30"/>
      <c r="FJ262" s="30"/>
      <c r="FK262" s="30"/>
      <c r="FL262" s="30"/>
      <c r="FM262" s="30"/>
      <c r="FN262" s="30"/>
      <c r="FO262" s="30"/>
      <c r="FP262" s="30"/>
      <c r="FQ262" s="30"/>
      <c r="FR262" s="30"/>
      <c r="FS262" s="30"/>
      <c r="FT262" s="30"/>
      <c r="FU262" s="30"/>
      <c r="FV262" s="30"/>
      <c r="FW262" s="30"/>
      <c r="FX262" s="30"/>
      <c r="FY262" s="30"/>
      <c r="FZ262" s="30"/>
      <c r="GA262" s="30"/>
      <c r="GB262" s="30"/>
      <c r="GC262" s="30"/>
      <c r="GD262" s="30"/>
      <c r="GE262" s="30"/>
      <c r="GF262" s="30"/>
      <c r="GG262" s="30"/>
      <c r="GH262" s="30"/>
      <c r="GI262" s="30"/>
      <c r="GJ262" s="30"/>
      <c r="GK262" s="30"/>
      <c r="GL262" s="30"/>
      <c r="GM262" s="30"/>
      <c r="GN262" s="30"/>
      <c r="GO262" s="30"/>
      <c r="GP262" s="30"/>
      <c r="GQ262" s="30"/>
      <c r="GR262" s="30"/>
      <c r="GS262" s="30"/>
      <c r="GT262" s="30"/>
      <c r="GU262" s="30"/>
      <c r="GV262" s="30"/>
      <c r="GW262" s="30"/>
      <c r="GX262" s="30"/>
      <c r="GY262" s="30"/>
      <c r="GZ262" s="30"/>
      <c r="HA262" s="30"/>
      <c r="HB262" s="30"/>
      <c r="HC262" s="30"/>
      <c r="HD262" s="30"/>
      <c r="HE262" s="30"/>
      <c r="HF262" s="30"/>
      <c r="HG262" s="30"/>
      <c r="HH262" s="30"/>
      <c r="HI262" s="30"/>
      <c r="HJ262" s="30"/>
    </row>
    <row r="263">
      <c r="BQ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30"/>
      <c r="CE263" s="30"/>
      <c r="CF263" s="30"/>
      <c r="CG263" s="30"/>
      <c r="CH263" s="30"/>
      <c r="CI263" s="30"/>
      <c r="CJ263" s="30"/>
      <c r="CK263" s="30"/>
      <c r="CL263" s="30"/>
      <c r="CM263" s="30"/>
      <c r="CO263" s="30"/>
      <c r="CP263" s="30"/>
      <c r="CQ263" s="30"/>
      <c r="CR263" s="30"/>
      <c r="CS263" s="30"/>
      <c r="CT263" s="30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K263" s="30"/>
      <c r="DL263" s="30"/>
      <c r="DM263" s="30"/>
      <c r="DN263" s="30"/>
      <c r="DO263" s="30"/>
      <c r="DP263" s="30"/>
      <c r="DQ263" s="30"/>
      <c r="DR263" s="30"/>
      <c r="DS263" s="30"/>
      <c r="DT263" s="30"/>
      <c r="DU263" s="30"/>
      <c r="DV263" s="30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  <c r="EL263" s="30"/>
      <c r="EM263" s="30"/>
      <c r="EN263" s="30"/>
      <c r="EO263" s="30"/>
      <c r="EP263" s="30"/>
      <c r="EQ263" s="30"/>
      <c r="ER263" s="30"/>
      <c r="ES263" s="30"/>
      <c r="ET263" s="30"/>
      <c r="EU263" s="30"/>
      <c r="EV263" s="30"/>
      <c r="EW263" s="30"/>
      <c r="EX263" s="30"/>
      <c r="EY263" s="30"/>
      <c r="EZ263" s="30"/>
      <c r="FA263" s="30"/>
      <c r="FB263" s="30"/>
      <c r="FC263" s="30"/>
      <c r="FD263" s="30"/>
      <c r="FE263" s="30"/>
      <c r="FF263" s="30"/>
      <c r="FG263" s="30"/>
      <c r="FH263" s="30"/>
      <c r="FI263" s="30"/>
      <c r="FJ263" s="30"/>
      <c r="FK263" s="30"/>
      <c r="FL263" s="30"/>
      <c r="FM263" s="30"/>
      <c r="FN263" s="30"/>
      <c r="FO263" s="30"/>
      <c r="FP263" s="30"/>
      <c r="FQ263" s="30"/>
      <c r="FR263" s="30"/>
      <c r="FS263" s="30"/>
      <c r="FT263" s="30"/>
      <c r="FU263" s="30"/>
      <c r="FV263" s="30"/>
      <c r="FW263" s="30"/>
      <c r="FX263" s="30"/>
      <c r="FY263" s="30"/>
      <c r="FZ263" s="30"/>
      <c r="GA263" s="30"/>
      <c r="GB263" s="30"/>
      <c r="GC263" s="30"/>
      <c r="GD263" s="30"/>
      <c r="GE263" s="30"/>
      <c r="GF263" s="30"/>
      <c r="GG263" s="30"/>
      <c r="GH263" s="30"/>
      <c r="GI263" s="30"/>
      <c r="GJ263" s="30"/>
      <c r="GK263" s="30"/>
      <c r="GL263" s="30"/>
      <c r="GM263" s="30"/>
      <c r="GN263" s="30"/>
      <c r="GO263" s="30"/>
      <c r="GP263" s="30"/>
      <c r="GQ263" s="30"/>
      <c r="GR263" s="30"/>
      <c r="GS263" s="30"/>
      <c r="GT263" s="30"/>
      <c r="GU263" s="30"/>
      <c r="GV263" s="30"/>
      <c r="GW263" s="30"/>
      <c r="GX263" s="30"/>
      <c r="GY263" s="30"/>
      <c r="GZ263" s="30"/>
      <c r="HA263" s="30"/>
      <c r="HB263" s="30"/>
      <c r="HC263" s="30"/>
      <c r="HD263" s="30"/>
      <c r="HE263" s="30"/>
      <c r="HF263" s="30"/>
      <c r="HG263" s="30"/>
      <c r="HH263" s="30"/>
      <c r="HI263" s="30"/>
      <c r="HJ263" s="30"/>
    </row>
    <row r="264">
      <c r="BQ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30"/>
      <c r="CE264" s="30"/>
      <c r="CF264" s="30"/>
      <c r="CG264" s="30"/>
      <c r="CH264" s="30"/>
      <c r="CI264" s="30"/>
      <c r="CJ264" s="30"/>
      <c r="CK264" s="30"/>
      <c r="CL264" s="30"/>
      <c r="CM264" s="30"/>
      <c r="CO264" s="30"/>
      <c r="CP264" s="30"/>
      <c r="CQ264" s="30"/>
      <c r="CR264" s="30"/>
      <c r="CS264" s="30"/>
      <c r="CT264" s="30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K264" s="30"/>
      <c r="DL264" s="30"/>
      <c r="DM264" s="30"/>
      <c r="DN264" s="30"/>
      <c r="DO264" s="30"/>
      <c r="DP264" s="30"/>
      <c r="DQ264" s="30"/>
      <c r="DR264" s="30"/>
      <c r="DS264" s="30"/>
      <c r="DT264" s="30"/>
      <c r="DU264" s="30"/>
      <c r="DV264" s="30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  <c r="EL264" s="30"/>
      <c r="EM264" s="30"/>
      <c r="EN264" s="30"/>
      <c r="EO264" s="30"/>
      <c r="EP264" s="30"/>
      <c r="EQ264" s="30"/>
      <c r="ER264" s="30"/>
      <c r="ES264" s="30"/>
      <c r="ET264" s="30"/>
      <c r="EU264" s="30"/>
      <c r="EV264" s="30"/>
      <c r="EW264" s="30"/>
      <c r="EX264" s="30"/>
      <c r="EY264" s="30"/>
      <c r="EZ264" s="30"/>
      <c r="FA264" s="30"/>
      <c r="FB264" s="30"/>
      <c r="FC264" s="30"/>
      <c r="FD264" s="30"/>
      <c r="FE264" s="30"/>
      <c r="FF264" s="30"/>
      <c r="FG264" s="30"/>
      <c r="FH264" s="30"/>
      <c r="FI264" s="30"/>
      <c r="FJ264" s="30"/>
      <c r="FK264" s="30"/>
      <c r="FL264" s="30"/>
      <c r="FM264" s="30"/>
      <c r="FN264" s="30"/>
      <c r="FO264" s="30"/>
      <c r="FP264" s="30"/>
      <c r="FQ264" s="30"/>
      <c r="FR264" s="30"/>
      <c r="FS264" s="30"/>
      <c r="FT264" s="30"/>
      <c r="FU264" s="30"/>
      <c r="FV264" s="30"/>
      <c r="FW264" s="30"/>
      <c r="FX264" s="30"/>
      <c r="FY264" s="30"/>
      <c r="FZ264" s="30"/>
      <c r="GA264" s="30"/>
      <c r="GB264" s="30"/>
      <c r="GC264" s="30"/>
      <c r="GD264" s="30"/>
      <c r="GE264" s="30"/>
      <c r="GF264" s="30"/>
      <c r="GG264" s="30"/>
      <c r="GH264" s="30"/>
      <c r="GI264" s="30"/>
      <c r="GJ264" s="30"/>
      <c r="GK264" s="30"/>
      <c r="GL264" s="30"/>
      <c r="GM264" s="30"/>
      <c r="GN264" s="30"/>
      <c r="GO264" s="30"/>
      <c r="GP264" s="30"/>
      <c r="GQ264" s="30"/>
      <c r="GR264" s="30"/>
      <c r="GS264" s="30"/>
      <c r="GT264" s="30"/>
      <c r="GU264" s="30"/>
      <c r="GV264" s="30"/>
      <c r="GW264" s="30"/>
      <c r="GX264" s="30"/>
      <c r="GY264" s="30"/>
      <c r="GZ264" s="30"/>
      <c r="HA264" s="30"/>
      <c r="HB264" s="30"/>
      <c r="HC264" s="30"/>
      <c r="HD264" s="30"/>
      <c r="HE264" s="30"/>
      <c r="HF264" s="30"/>
      <c r="HG264" s="30"/>
      <c r="HH264" s="30"/>
      <c r="HI264" s="30"/>
      <c r="HJ264" s="30"/>
    </row>
    <row r="265">
      <c r="BQ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30"/>
      <c r="CE265" s="30"/>
      <c r="CF265" s="30"/>
      <c r="CG265" s="30"/>
      <c r="CH265" s="30"/>
      <c r="CI265" s="30"/>
      <c r="CJ265" s="30"/>
      <c r="CK265" s="30"/>
      <c r="CL265" s="30"/>
      <c r="CM265" s="30"/>
      <c r="CO265" s="30"/>
      <c r="CP265" s="30"/>
      <c r="CQ265" s="30"/>
      <c r="CR265" s="30"/>
      <c r="CS265" s="30"/>
      <c r="CT265" s="30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K265" s="30"/>
      <c r="DL265" s="30"/>
      <c r="DM265" s="30"/>
      <c r="DN265" s="30"/>
      <c r="DO265" s="30"/>
      <c r="DP265" s="30"/>
      <c r="DQ265" s="30"/>
      <c r="DR265" s="30"/>
      <c r="DS265" s="30"/>
      <c r="DT265" s="30"/>
      <c r="DU265" s="30"/>
      <c r="DV265" s="30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  <c r="EL265" s="30"/>
      <c r="EM265" s="30"/>
      <c r="EN265" s="30"/>
      <c r="EO265" s="30"/>
      <c r="EP265" s="30"/>
      <c r="EQ265" s="30"/>
      <c r="ER265" s="30"/>
      <c r="ES265" s="30"/>
      <c r="ET265" s="30"/>
      <c r="EU265" s="30"/>
      <c r="EV265" s="30"/>
      <c r="EW265" s="30"/>
      <c r="EX265" s="30"/>
      <c r="EY265" s="30"/>
      <c r="EZ265" s="30"/>
      <c r="FA265" s="30"/>
      <c r="FB265" s="30"/>
      <c r="FC265" s="30"/>
      <c r="FD265" s="30"/>
      <c r="FE265" s="30"/>
      <c r="FF265" s="30"/>
      <c r="FG265" s="30"/>
      <c r="FH265" s="30"/>
      <c r="FI265" s="30"/>
      <c r="FJ265" s="30"/>
      <c r="FK265" s="30"/>
      <c r="FL265" s="30"/>
      <c r="FM265" s="30"/>
      <c r="FN265" s="30"/>
      <c r="FO265" s="30"/>
      <c r="FP265" s="30"/>
      <c r="FQ265" s="30"/>
      <c r="FR265" s="30"/>
      <c r="FS265" s="30"/>
      <c r="FT265" s="30"/>
      <c r="FU265" s="30"/>
      <c r="FV265" s="30"/>
      <c r="FW265" s="30"/>
      <c r="FX265" s="30"/>
      <c r="FY265" s="30"/>
      <c r="FZ265" s="30"/>
      <c r="GA265" s="30"/>
      <c r="GB265" s="30"/>
      <c r="GC265" s="30"/>
      <c r="GD265" s="30"/>
      <c r="GE265" s="30"/>
      <c r="GF265" s="30"/>
      <c r="GG265" s="30"/>
      <c r="GH265" s="30"/>
      <c r="GI265" s="30"/>
      <c r="GJ265" s="30"/>
      <c r="GK265" s="30"/>
      <c r="GL265" s="30"/>
      <c r="GM265" s="30"/>
      <c r="GN265" s="30"/>
      <c r="GO265" s="30"/>
      <c r="GP265" s="30"/>
      <c r="GQ265" s="30"/>
      <c r="GR265" s="30"/>
      <c r="GS265" s="30"/>
      <c r="GT265" s="30"/>
      <c r="GU265" s="30"/>
      <c r="GV265" s="30"/>
      <c r="GW265" s="30"/>
      <c r="GX265" s="30"/>
      <c r="GY265" s="30"/>
      <c r="GZ265" s="30"/>
      <c r="HA265" s="30"/>
      <c r="HB265" s="30"/>
      <c r="HC265" s="30"/>
      <c r="HD265" s="30"/>
      <c r="HE265" s="30"/>
      <c r="HF265" s="30"/>
      <c r="HG265" s="30"/>
      <c r="HH265" s="30"/>
      <c r="HI265" s="30"/>
      <c r="HJ265" s="30"/>
    </row>
    <row r="266">
      <c r="BQ266" s="30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  <c r="CD266" s="30"/>
      <c r="CE266" s="30"/>
      <c r="CF266" s="30"/>
      <c r="CG266" s="30"/>
      <c r="CH266" s="30"/>
      <c r="CI266" s="30"/>
      <c r="CJ266" s="30"/>
      <c r="CK266" s="30"/>
      <c r="CL266" s="30"/>
      <c r="CM266" s="30"/>
      <c r="CO266" s="30"/>
      <c r="CP266" s="30"/>
      <c r="CQ266" s="30"/>
      <c r="CR266" s="30"/>
      <c r="CS266" s="30"/>
      <c r="CT266" s="30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K266" s="30"/>
      <c r="DL266" s="30"/>
      <c r="DM266" s="30"/>
      <c r="DN266" s="30"/>
      <c r="DO266" s="30"/>
      <c r="DP266" s="30"/>
      <c r="DQ266" s="30"/>
      <c r="DR266" s="30"/>
      <c r="DS266" s="30"/>
      <c r="DT266" s="30"/>
      <c r="DU266" s="30"/>
      <c r="DV266" s="30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  <c r="EL266" s="30"/>
      <c r="EM266" s="30"/>
      <c r="EN266" s="30"/>
      <c r="EO266" s="30"/>
      <c r="EP266" s="30"/>
      <c r="EQ266" s="30"/>
      <c r="ER266" s="30"/>
      <c r="ES266" s="30"/>
      <c r="ET266" s="30"/>
      <c r="EU266" s="30"/>
      <c r="EV266" s="30"/>
      <c r="EW266" s="30"/>
      <c r="EX266" s="30"/>
      <c r="EY266" s="30"/>
      <c r="EZ266" s="30"/>
      <c r="FA266" s="30"/>
      <c r="FB266" s="30"/>
      <c r="FC266" s="30"/>
      <c r="FD266" s="30"/>
      <c r="FE266" s="30"/>
      <c r="FF266" s="30"/>
      <c r="FG266" s="30"/>
      <c r="FH266" s="30"/>
      <c r="FI266" s="30"/>
      <c r="FJ266" s="30"/>
      <c r="FK266" s="30"/>
      <c r="FL266" s="30"/>
      <c r="FM266" s="30"/>
      <c r="FN266" s="30"/>
      <c r="FO266" s="30"/>
      <c r="FP266" s="30"/>
      <c r="FQ266" s="30"/>
      <c r="FR266" s="30"/>
      <c r="FS266" s="30"/>
      <c r="FT266" s="30"/>
      <c r="FU266" s="30"/>
      <c r="FV266" s="30"/>
      <c r="FW266" s="30"/>
      <c r="FX266" s="30"/>
      <c r="FY266" s="30"/>
      <c r="FZ266" s="30"/>
      <c r="GA266" s="30"/>
      <c r="GB266" s="30"/>
      <c r="GC266" s="30"/>
      <c r="GD266" s="30"/>
      <c r="GE266" s="30"/>
      <c r="GF266" s="30"/>
      <c r="GG266" s="30"/>
      <c r="GH266" s="30"/>
      <c r="GI266" s="30"/>
      <c r="GJ266" s="30"/>
      <c r="GK266" s="30"/>
      <c r="GL266" s="30"/>
      <c r="GM266" s="30"/>
      <c r="GN266" s="30"/>
      <c r="GO266" s="30"/>
      <c r="GP266" s="30"/>
      <c r="GQ266" s="30"/>
      <c r="GR266" s="30"/>
      <c r="GS266" s="30"/>
      <c r="GT266" s="30"/>
      <c r="GU266" s="30"/>
      <c r="GV266" s="30"/>
      <c r="GW266" s="30"/>
      <c r="GX266" s="30"/>
      <c r="GY266" s="30"/>
      <c r="GZ266" s="30"/>
      <c r="HA266" s="30"/>
      <c r="HB266" s="30"/>
      <c r="HC266" s="30"/>
      <c r="HD266" s="30"/>
      <c r="HE266" s="30"/>
      <c r="HF266" s="30"/>
      <c r="HG266" s="30"/>
      <c r="HH266" s="30"/>
      <c r="HI266" s="30"/>
      <c r="HJ266" s="30"/>
    </row>
    <row r="267">
      <c r="BQ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  <c r="CH267" s="30"/>
      <c r="CI267" s="30"/>
      <c r="CJ267" s="30"/>
      <c r="CK267" s="30"/>
      <c r="CL267" s="30"/>
      <c r="CM267" s="30"/>
      <c r="CO267" s="30"/>
      <c r="CP267" s="30"/>
      <c r="CQ267" s="30"/>
      <c r="CR267" s="30"/>
      <c r="CS267" s="30"/>
      <c r="CT267" s="30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K267" s="30"/>
      <c r="DL267" s="30"/>
      <c r="DM267" s="30"/>
      <c r="DN267" s="30"/>
      <c r="DO267" s="30"/>
      <c r="DP267" s="30"/>
      <c r="DQ267" s="30"/>
      <c r="DR267" s="30"/>
      <c r="DS267" s="30"/>
      <c r="DT267" s="30"/>
      <c r="DU267" s="30"/>
      <c r="DV267" s="30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  <c r="EL267" s="30"/>
      <c r="EM267" s="30"/>
      <c r="EN267" s="30"/>
      <c r="EO267" s="30"/>
      <c r="EP267" s="30"/>
      <c r="EQ267" s="30"/>
      <c r="ER267" s="30"/>
      <c r="ES267" s="30"/>
      <c r="ET267" s="30"/>
      <c r="EU267" s="30"/>
      <c r="EV267" s="30"/>
      <c r="EW267" s="30"/>
      <c r="EX267" s="30"/>
      <c r="EY267" s="30"/>
      <c r="EZ267" s="30"/>
      <c r="FA267" s="30"/>
      <c r="FB267" s="30"/>
      <c r="FC267" s="30"/>
      <c r="FD267" s="30"/>
      <c r="FE267" s="30"/>
      <c r="FF267" s="30"/>
      <c r="FG267" s="30"/>
      <c r="FH267" s="30"/>
      <c r="FI267" s="30"/>
      <c r="FJ267" s="30"/>
      <c r="FK267" s="30"/>
      <c r="FL267" s="30"/>
      <c r="FM267" s="30"/>
      <c r="FN267" s="30"/>
      <c r="FO267" s="30"/>
      <c r="FP267" s="30"/>
      <c r="FQ267" s="30"/>
      <c r="FR267" s="30"/>
      <c r="FS267" s="30"/>
      <c r="FT267" s="30"/>
      <c r="FU267" s="30"/>
      <c r="FV267" s="30"/>
      <c r="FW267" s="30"/>
      <c r="FX267" s="30"/>
      <c r="FY267" s="30"/>
      <c r="FZ267" s="30"/>
      <c r="GA267" s="30"/>
      <c r="GB267" s="30"/>
      <c r="GC267" s="30"/>
      <c r="GD267" s="30"/>
      <c r="GE267" s="30"/>
      <c r="GF267" s="30"/>
      <c r="GG267" s="30"/>
      <c r="GH267" s="30"/>
      <c r="GI267" s="30"/>
      <c r="GJ267" s="30"/>
      <c r="GK267" s="30"/>
      <c r="GL267" s="30"/>
      <c r="GM267" s="30"/>
      <c r="GN267" s="30"/>
      <c r="GO267" s="30"/>
      <c r="GP267" s="30"/>
      <c r="GQ267" s="30"/>
      <c r="GR267" s="30"/>
      <c r="GS267" s="30"/>
      <c r="GT267" s="30"/>
      <c r="GU267" s="30"/>
      <c r="GV267" s="30"/>
      <c r="GW267" s="30"/>
      <c r="GX267" s="30"/>
      <c r="GY267" s="30"/>
      <c r="GZ267" s="30"/>
      <c r="HA267" s="30"/>
      <c r="HB267" s="30"/>
      <c r="HC267" s="30"/>
      <c r="HD267" s="30"/>
      <c r="HE267" s="30"/>
      <c r="HF267" s="30"/>
      <c r="HG267" s="30"/>
      <c r="HH267" s="30"/>
      <c r="HI267" s="30"/>
      <c r="HJ267" s="30"/>
    </row>
    <row r="268">
      <c r="BQ268" s="30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  <c r="CD268" s="30"/>
      <c r="CE268" s="30"/>
      <c r="CF268" s="30"/>
      <c r="CG268" s="30"/>
      <c r="CH268" s="30"/>
      <c r="CI268" s="30"/>
      <c r="CJ268" s="30"/>
      <c r="CK268" s="30"/>
      <c r="CL268" s="30"/>
      <c r="CM268" s="30"/>
      <c r="CO268" s="30"/>
      <c r="CP268" s="30"/>
      <c r="CQ268" s="30"/>
      <c r="CR268" s="30"/>
      <c r="CS268" s="30"/>
      <c r="CT268" s="30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K268" s="30"/>
      <c r="DL268" s="30"/>
      <c r="DM268" s="30"/>
      <c r="DN268" s="30"/>
      <c r="DO268" s="30"/>
      <c r="DP268" s="30"/>
      <c r="DQ268" s="30"/>
      <c r="DR268" s="30"/>
      <c r="DS268" s="30"/>
      <c r="DT268" s="30"/>
      <c r="DU268" s="30"/>
      <c r="DV268" s="30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  <c r="EL268" s="30"/>
      <c r="EM268" s="30"/>
      <c r="EN268" s="30"/>
      <c r="EO268" s="30"/>
      <c r="EP268" s="30"/>
      <c r="EQ268" s="30"/>
      <c r="ER268" s="30"/>
      <c r="ES268" s="30"/>
      <c r="ET268" s="30"/>
      <c r="EU268" s="30"/>
      <c r="EV268" s="30"/>
      <c r="EW268" s="30"/>
      <c r="EX268" s="30"/>
      <c r="EY268" s="30"/>
      <c r="EZ268" s="30"/>
      <c r="FA268" s="30"/>
      <c r="FB268" s="30"/>
      <c r="FC268" s="30"/>
      <c r="FD268" s="30"/>
      <c r="FE268" s="30"/>
      <c r="FF268" s="30"/>
      <c r="FG268" s="30"/>
      <c r="FH268" s="30"/>
      <c r="FI268" s="30"/>
      <c r="FJ268" s="30"/>
      <c r="FK268" s="30"/>
      <c r="FL268" s="30"/>
      <c r="FM268" s="30"/>
      <c r="FN268" s="30"/>
      <c r="FO268" s="30"/>
      <c r="FP268" s="30"/>
      <c r="FQ268" s="30"/>
      <c r="FR268" s="30"/>
      <c r="FS268" s="30"/>
      <c r="FT268" s="30"/>
      <c r="FU268" s="30"/>
      <c r="FV268" s="30"/>
      <c r="FW268" s="30"/>
      <c r="FX268" s="30"/>
      <c r="FY268" s="30"/>
      <c r="FZ268" s="30"/>
      <c r="GA268" s="30"/>
      <c r="GB268" s="30"/>
      <c r="GC268" s="30"/>
      <c r="GD268" s="30"/>
      <c r="GE268" s="30"/>
      <c r="GF268" s="30"/>
      <c r="GG268" s="30"/>
      <c r="GH268" s="30"/>
      <c r="GI268" s="30"/>
      <c r="GJ268" s="30"/>
      <c r="GK268" s="30"/>
      <c r="GL268" s="30"/>
      <c r="GM268" s="30"/>
      <c r="GN268" s="30"/>
      <c r="GO268" s="30"/>
      <c r="GP268" s="30"/>
      <c r="GQ268" s="30"/>
      <c r="GR268" s="30"/>
      <c r="GS268" s="30"/>
      <c r="GT268" s="30"/>
      <c r="GU268" s="30"/>
      <c r="GV268" s="30"/>
      <c r="GW268" s="30"/>
      <c r="GX268" s="30"/>
      <c r="GY268" s="30"/>
      <c r="GZ268" s="30"/>
      <c r="HA268" s="30"/>
      <c r="HB268" s="30"/>
      <c r="HC268" s="30"/>
      <c r="HD268" s="30"/>
      <c r="HE268" s="30"/>
      <c r="HF268" s="30"/>
      <c r="HG268" s="30"/>
      <c r="HH268" s="30"/>
      <c r="HI268" s="30"/>
      <c r="HJ268" s="30"/>
    </row>
    <row r="269">
      <c r="BQ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O269" s="30"/>
      <c r="CP269" s="30"/>
      <c r="CQ269" s="30"/>
      <c r="CR269" s="30"/>
      <c r="CS269" s="30"/>
      <c r="CT269" s="30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K269" s="30"/>
      <c r="DL269" s="30"/>
      <c r="DM269" s="30"/>
      <c r="DN269" s="30"/>
      <c r="DO269" s="30"/>
      <c r="DP269" s="30"/>
      <c r="DQ269" s="30"/>
      <c r="DR269" s="30"/>
      <c r="DS269" s="30"/>
      <c r="DT269" s="30"/>
      <c r="DU269" s="30"/>
      <c r="DV269" s="30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  <c r="EL269" s="30"/>
      <c r="EM269" s="30"/>
      <c r="EN269" s="30"/>
      <c r="EO269" s="30"/>
      <c r="EP269" s="30"/>
      <c r="EQ269" s="30"/>
      <c r="ER269" s="30"/>
      <c r="ES269" s="30"/>
      <c r="ET269" s="30"/>
      <c r="EU269" s="30"/>
      <c r="EV269" s="30"/>
      <c r="EW269" s="30"/>
      <c r="EX269" s="30"/>
      <c r="EY269" s="30"/>
      <c r="EZ269" s="30"/>
      <c r="FA269" s="30"/>
      <c r="FB269" s="30"/>
      <c r="FC269" s="30"/>
      <c r="FD269" s="30"/>
      <c r="FE269" s="30"/>
      <c r="FF269" s="30"/>
      <c r="FG269" s="30"/>
      <c r="FH269" s="30"/>
      <c r="FI269" s="30"/>
      <c r="FJ269" s="30"/>
      <c r="FK269" s="30"/>
      <c r="FL269" s="30"/>
      <c r="FM269" s="30"/>
      <c r="FN269" s="30"/>
      <c r="FO269" s="30"/>
      <c r="FP269" s="30"/>
      <c r="FQ269" s="30"/>
      <c r="FR269" s="30"/>
      <c r="FS269" s="30"/>
      <c r="FT269" s="30"/>
      <c r="FU269" s="30"/>
      <c r="FV269" s="30"/>
      <c r="FW269" s="30"/>
      <c r="FX269" s="30"/>
      <c r="FY269" s="30"/>
      <c r="FZ269" s="30"/>
      <c r="GA269" s="30"/>
      <c r="GB269" s="30"/>
      <c r="GC269" s="30"/>
      <c r="GD269" s="30"/>
      <c r="GE269" s="30"/>
      <c r="GF269" s="30"/>
      <c r="GG269" s="30"/>
      <c r="GH269" s="30"/>
      <c r="GI269" s="30"/>
      <c r="GJ269" s="30"/>
      <c r="GK269" s="30"/>
      <c r="GL269" s="30"/>
      <c r="GM269" s="30"/>
      <c r="GN269" s="30"/>
      <c r="GO269" s="30"/>
      <c r="GP269" s="30"/>
      <c r="GQ269" s="30"/>
      <c r="GR269" s="30"/>
      <c r="GS269" s="30"/>
      <c r="GT269" s="30"/>
      <c r="GU269" s="30"/>
      <c r="GV269" s="30"/>
      <c r="GW269" s="30"/>
      <c r="GX269" s="30"/>
      <c r="GY269" s="30"/>
      <c r="GZ269" s="30"/>
      <c r="HA269" s="30"/>
      <c r="HB269" s="30"/>
      <c r="HC269" s="30"/>
      <c r="HD269" s="30"/>
      <c r="HE269" s="30"/>
      <c r="HF269" s="30"/>
      <c r="HG269" s="30"/>
      <c r="HH269" s="30"/>
      <c r="HI269" s="30"/>
      <c r="HJ269" s="30"/>
    </row>
    <row r="270">
      <c r="BQ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  <c r="CI270" s="30"/>
      <c r="CJ270" s="30"/>
      <c r="CK270" s="30"/>
      <c r="CL270" s="30"/>
      <c r="CM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K270" s="30"/>
      <c r="DL270" s="30"/>
      <c r="DM270" s="30"/>
      <c r="DN270" s="30"/>
      <c r="DO270" s="30"/>
      <c r="DP270" s="30"/>
      <c r="DQ270" s="30"/>
      <c r="DR270" s="30"/>
      <c r="DS270" s="30"/>
      <c r="DT270" s="30"/>
      <c r="DU270" s="30"/>
      <c r="DV270" s="30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  <c r="EL270" s="30"/>
      <c r="EM270" s="30"/>
      <c r="EN270" s="30"/>
      <c r="EO270" s="30"/>
      <c r="EP270" s="30"/>
      <c r="EQ270" s="30"/>
      <c r="ER270" s="30"/>
      <c r="ES270" s="30"/>
      <c r="ET270" s="30"/>
      <c r="EU270" s="30"/>
      <c r="EV270" s="30"/>
      <c r="EW270" s="30"/>
      <c r="EX270" s="30"/>
      <c r="EY270" s="30"/>
      <c r="EZ270" s="30"/>
      <c r="FA270" s="30"/>
      <c r="FB270" s="30"/>
      <c r="FC270" s="30"/>
      <c r="FD270" s="30"/>
      <c r="FE270" s="30"/>
      <c r="FF270" s="30"/>
      <c r="FG270" s="30"/>
      <c r="FH270" s="30"/>
      <c r="FI270" s="30"/>
      <c r="FJ270" s="30"/>
      <c r="FK270" s="30"/>
      <c r="FL270" s="30"/>
      <c r="FM270" s="30"/>
      <c r="FN270" s="30"/>
      <c r="FO270" s="30"/>
      <c r="FP270" s="30"/>
      <c r="FQ270" s="30"/>
      <c r="FR270" s="30"/>
      <c r="FS270" s="30"/>
      <c r="FT270" s="30"/>
      <c r="FU270" s="30"/>
      <c r="FV270" s="30"/>
      <c r="FW270" s="30"/>
      <c r="FX270" s="30"/>
      <c r="FY270" s="30"/>
      <c r="FZ270" s="30"/>
      <c r="GA270" s="30"/>
      <c r="GB270" s="30"/>
      <c r="GC270" s="30"/>
      <c r="GD270" s="30"/>
      <c r="GE270" s="30"/>
      <c r="GF270" s="30"/>
      <c r="GG270" s="30"/>
      <c r="GH270" s="30"/>
      <c r="GI270" s="30"/>
      <c r="GJ270" s="30"/>
      <c r="GK270" s="30"/>
      <c r="GL270" s="30"/>
      <c r="GM270" s="30"/>
      <c r="GN270" s="30"/>
      <c r="GO270" s="30"/>
      <c r="GP270" s="30"/>
      <c r="GQ270" s="30"/>
      <c r="GR270" s="30"/>
      <c r="GS270" s="30"/>
      <c r="GT270" s="30"/>
      <c r="GU270" s="30"/>
      <c r="GV270" s="30"/>
      <c r="GW270" s="30"/>
      <c r="GX270" s="30"/>
      <c r="GY270" s="30"/>
      <c r="GZ270" s="30"/>
      <c r="HA270" s="30"/>
      <c r="HB270" s="30"/>
      <c r="HC270" s="30"/>
      <c r="HD270" s="30"/>
      <c r="HE270" s="30"/>
      <c r="HF270" s="30"/>
      <c r="HG270" s="30"/>
      <c r="HH270" s="30"/>
      <c r="HI270" s="30"/>
      <c r="HJ270" s="30"/>
    </row>
    <row r="271">
      <c r="BQ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  <c r="CH271" s="30"/>
      <c r="CI271" s="30"/>
      <c r="CJ271" s="30"/>
      <c r="CK271" s="30"/>
      <c r="CL271" s="30"/>
      <c r="CM271" s="30"/>
      <c r="CO271" s="30"/>
      <c r="CP271" s="30"/>
      <c r="CQ271" s="30"/>
      <c r="CR271" s="30"/>
      <c r="CS271" s="30"/>
      <c r="CT271" s="30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K271" s="30"/>
      <c r="DL271" s="30"/>
      <c r="DM271" s="30"/>
      <c r="DN271" s="30"/>
      <c r="DO271" s="30"/>
      <c r="DP271" s="30"/>
      <c r="DQ271" s="30"/>
      <c r="DR271" s="30"/>
      <c r="DS271" s="30"/>
      <c r="DT271" s="30"/>
      <c r="DU271" s="30"/>
      <c r="DV271" s="30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  <c r="EL271" s="30"/>
      <c r="EM271" s="30"/>
      <c r="EN271" s="30"/>
      <c r="EO271" s="30"/>
      <c r="EP271" s="30"/>
      <c r="EQ271" s="30"/>
      <c r="ER271" s="30"/>
      <c r="ES271" s="30"/>
      <c r="ET271" s="30"/>
      <c r="EU271" s="30"/>
      <c r="EV271" s="30"/>
      <c r="EW271" s="30"/>
      <c r="EX271" s="30"/>
      <c r="EY271" s="30"/>
      <c r="EZ271" s="30"/>
      <c r="FA271" s="30"/>
      <c r="FB271" s="30"/>
      <c r="FC271" s="30"/>
      <c r="FD271" s="30"/>
      <c r="FE271" s="30"/>
      <c r="FF271" s="30"/>
      <c r="FG271" s="30"/>
      <c r="FH271" s="30"/>
      <c r="FI271" s="30"/>
      <c r="FJ271" s="30"/>
      <c r="FK271" s="30"/>
      <c r="FL271" s="30"/>
      <c r="FM271" s="30"/>
      <c r="FN271" s="30"/>
      <c r="FO271" s="30"/>
      <c r="FP271" s="30"/>
      <c r="FQ271" s="30"/>
      <c r="FR271" s="30"/>
      <c r="FS271" s="30"/>
      <c r="FT271" s="30"/>
      <c r="FU271" s="30"/>
      <c r="FV271" s="30"/>
      <c r="FW271" s="30"/>
      <c r="FX271" s="30"/>
      <c r="FY271" s="30"/>
      <c r="FZ271" s="30"/>
      <c r="GA271" s="30"/>
      <c r="GB271" s="30"/>
      <c r="GC271" s="30"/>
      <c r="GD271" s="30"/>
      <c r="GE271" s="30"/>
      <c r="GF271" s="30"/>
      <c r="GG271" s="30"/>
      <c r="GH271" s="30"/>
      <c r="GI271" s="30"/>
      <c r="GJ271" s="30"/>
      <c r="GK271" s="30"/>
      <c r="GL271" s="30"/>
      <c r="GM271" s="30"/>
      <c r="GN271" s="30"/>
      <c r="GO271" s="30"/>
      <c r="GP271" s="30"/>
      <c r="GQ271" s="30"/>
      <c r="GR271" s="30"/>
      <c r="GS271" s="30"/>
      <c r="GT271" s="30"/>
      <c r="GU271" s="30"/>
      <c r="GV271" s="30"/>
      <c r="GW271" s="30"/>
      <c r="GX271" s="30"/>
      <c r="GY271" s="30"/>
      <c r="GZ271" s="30"/>
      <c r="HA271" s="30"/>
      <c r="HB271" s="30"/>
      <c r="HC271" s="30"/>
      <c r="HD271" s="30"/>
      <c r="HE271" s="30"/>
      <c r="HF271" s="30"/>
      <c r="HG271" s="30"/>
      <c r="HH271" s="30"/>
      <c r="HI271" s="30"/>
      <c r="HJ271" s="30"/>
    </row>
    <row r="272">
      <c r="BQ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  <c r="CH272" s="30"/>
      <c r="CI272" s="30"/>
      <c r="CJ272" s="30"/>
      <c r="CK272" s="30"/>
      <c r="CL272" s="30"/>
      <c r="CM272" s="30"/>
      <c r="CO272" s="30"/>
      <c r="CP272" s="30"/>
      <c r="CQ272" s="30"/>
      <c r="CR272" s="30"/>
      <c r="CS272" s="30"/>
      <c r="CT272" s="30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K272" s="30"/>
      <c r="DL272" s="30"/>
      <c r="DM272" s="30"/>
      <c r="DN272" s="30"/>
      <c r="DO272" s="30"/>
      <c r="DP272" s="30"/>
      <c r="DQ272" s="30"/>
      <c r="DR272" s="30"/>
      <c r="DS272" s="30"/>
      <c r="DT272" s="30"/>
      <c r="DU272" s="30"/>
      <c r="DV272" s="30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  <c r="EL272" s="30"/>
      <c r="EM272" s="30"/>
      <c r="EN272" s="30"/>
      <c r="EO272" s="30"/>
      <c r="EP272" s="30"/>
      <c r="EQ272" s="30"/>
      <c r="ER272" s="30"/>
      <c r="ES272" s="30"/>
      <c r="ET272" s="30"/>
      <c r="EU272" s="30"/>
      <c r="EV272" s="30"/>
      <c r="EW272" s="30"/>
      <c r="EX272" s="30"/>
      <c r="EY272" s="30"/>
      <c r="EZ272" s="30"/>
      <c r="FA272" s="30"/>
      <c r="FB272" s="30"/>
      <c r="FC272" s="30"/>
      <c r="FD272" s="30"/>
      <c r="FE272" s="30"/>
      <c r="FF272" s="30"/>
      <c r="FG272" s="30"/>
      <c r="FH272" s="30"/>
      <c r="FI272" s="30"/>
      <c r="FJ272" s="30"/>
      <c r="FK272" s="30"/>
      <c r="FL272" s="30"/>
      <c r="FM272" s="30"/>
      <c r="FN272" s="30"/>
      <c r="FO272" s="30"/>
      <c r="FP272" s="30"/>
      <c r="FQ272" s="30"/>
      <c r="FR272" s="30"/>
      <c r="FS272" s="30"/>
      <c r="FT272" s="30"/>
      <c r="FU272" s="30"/>
      <c r="FV272" s="30"/>
      <c r="FW272" s="30"/>
      <c r="FX272" s="30"/>
      <c r="FY272" s="30"/>
      <c r="FZ272" s="30"/>
      <c r="GA272" s="30"/>
      <c r="GB272" s="30"/>
      <c r="GC272" s="30"/>
      <c r="GD272" s="30"/>
      <c r="GE272" s="30"/>
      <c r="GF272" s="30"/>
      <c r="GG272" s="30"/>
      <c r="GH272" s="30"/>
      <c r="GI272" s="30"/>
      <c r="GJ272" s="30"/>
      <c r="GK272" s="30"/>
      <c r="GL272" s="30"/>
      <c r="GM272" s="30"/>
      <c r="GN272" s="30"/>
      <c r="GO272" s="30"/>
      <c r="GP272" s="30"/>
      <c r="GQ272" s="30"/>
      <c r="GR272" s="30"/>
      <c r="GS272" s="30"/>
      <c r="GT272" s="30"/>
      <c r="GU272" s="30"/>
      <c r="GV272" s="30"/>
      <c r="GW272" s="30"/>
      <c r="GX272" s="30"/>
      <c r="GY272" s="30"/>
      <c r="GZ272" s="30"/>
      <c r="HA272" s="30"/>
      <c r="HB272" s="30"/>
      <c r="HC272" s="30"/>
      <c r="HD272" s="30"/>
      <c r="HE272" s="30"/>
      <c r="HF272" s="30"/>
      <c r="HG272" s="30"/>
      <c r="HH272" s="30"/>
      <c r="HI272" s="30"/>
      <c r="HJ272" s="30"/>
    </row>
    <row r="273">
      <c r="BQ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  <c r="CH273" s="30"/>
      <c r="CI273" s="30"/>
      <c r="CJ273" s="30"/>
      <c r="CK273" s="30"/>
      <c r="CL273" s="30"/>
      <c r="CM273" s="30"/>
      <c r="CO273" s="30"/>
      <c r="CP273" s="30"/>
      <c r="CQ273" s="30"/>
      <c r="CR273" s="30"/>
      <c r="CS273" s="30"/>
      <c r="CT273" s="30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K273" s="30"/>
      <c r="DL273" s="30"/>
      <c r="DM273" s="30"/>
      <c r="DN273" s="30"/>
      <c r="DO273" s="30"/>
      <c r="DP273" s="30"/>
      <c r="DQ273" s="30"/>
      <c r="DR273" s="30"/>
      <c r="DS273" s="30"/>
      <c r="DT273" s="30"/>
      <c r="DU273" s="30"/>
      <c r="DV273" s="30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  <c r="EL273" s="30"/>
      <c r="EM273" s="30"/>
      <c r="EN273" s="30"/>
      <c r="EO273" s="30"/>
      <c r="EP273" s="30"/>
      <c r="EQ273" s="30"/>
      <c r="ER273" s="30"/>
      <c r="ES273" s="30"/>
      <c r="ET273" s="30"/>
      <c r="EU273" s="30"/>
      <c r="EV273" s="30"/>
      <c r="EW273" s="30"/>
      <c r="EX273" s="30"/>
      <c r="EY273" s="30"/>
      <c r="EZ273" s="30"/>
      <c r="FA273" s="30"/>
      <c r="FB273" s="30"/>
      <c r="FC273" s="30"/>
      <c r="FD273" s="30"/>
      <c r="FE273" s="30"/>
      <c r="FF273" s="30"/>
      <c r="FG273" s="30"/>
      <c r="FH273" s="30"/>
      <c r="FI273" s="30"/>
      <c r="FJ273" s="30"/>
      <c r="FK273" s="30"/>
      <c r="FL273" s="30"/>
      <c r="FM273" s="30"/>
      <c r="FN273" s="30"/>
      <c r="FO273" s="30"/>
      <c r="FP273" s="30"/>
      <c r="FQ273" s="30"/>
      <c r="FR273" s="30"/>
      <c r="FS273" s="30"/>
      <c r="FT273" s="30"/>
      <c r="FU273" s="30"/>
      <c r="FV273" s="30"/>
      <c r="FW273" s="30"/>
      <c r="FX273" s="30"/>
      <c r="FY273" s="30"/>
      <c r="FZ273" s="30"/>
      <c r="GA273" s="30"/>
      <c r="GB273" s="30"/>
      <c r="GC273" s="30"/>
      <c r="GD273" s="30"/>
      <c r="GE273" s="30"/>
      <c r="GF273" s="30"/>
      <c r="GG273" s="30"/>
      <c r="GH273" s="30"/>
      <c r="GI273" s="30"/>
      <c r="GJ273" s="30"/>
      <c r="GK273" s="30"/>
      <c r="GL273" s="30"/>
      <c r="GM273" s="30"/>
      <c r="GN273" s="30"/>
      <c r="GO273" s="30"/>
      <c r="GP273" s="30"/>
      <c r="GQ273" s="30"/>
      <c r="GR273" s="30"/>
      <c r="GS273" s="30"/>
      <c r="GT273" s="30"/>
      <c r="GU273" s="30"/>
      <c r="GV273" s="30"/>
      <c r="GW273" s="30"/>
      <c r="GX273" s="30"/>
      <c r="GY273" s="30"/>
      <c r="GZ273" s="30"/>
      <c r="HA273" s="30"/>
      <c r="HB273" s="30"/>
      <c r="HC273" s="30"/>
      <c r="HD273" s="30"/>
      <c r="HE273" s="30"/>
      <c r="HF273" s="30"/>
      <c r="HG273" s="30"/>
      <c r="HH273" s="30"/>
      <c r="HI273" s="30"/>
      <c r="HJ273" s="30"/>
    </row>
    <row r="274">
      <c r="BQ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30"/>
      <c r="CK274" s="30"/>
      <c r="CL274" s="30"/>
      <c r="CM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K274" s="30"/>
      <c r="DL274" s="30"/>
      <c r="DM274" s="30"/>
      <c r="DN274" s="30"/>
      <c r="DO274" s="30"/>
      <c r="DP274" s="30"/>
      <c r="DQ274" s="30"/>
      <c r="DR274" s="30"/>
      <c r="DS274" s="30"/>
      <c r="DT274" s="30"/>
      <c r="DU274" s="30"/>
      <c r="DV274" s="30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  <c r="EL274" s="30"/>
      <c r="EM274" s="30"/>
      <c r="EN274" s="30"/>
      <c r="EO274" s="30"/>
      <c r="EP274" s="30"/>
      <c r="EQ274" s="30"/>
      <c r="ER274" s="30"/>
      <c r="ES274" s="30"/>
      <c r="ET274" s="30"/>
      <c r="EU274" s="30"/>
      <c r="EV274" s="30"/>
      <c r="EW274" s="30"/>
      <c r="EX274" s="30"/>
      <c r="EY274" s="30"/>
      <c r="EZ274" s="30"/>
      <c r="FA274" s="30"/>
      <c r="FB274" s="30"/>
      <c r="FC274" s="30"/>
      <c r="FD274" s="30"/>
      <c r="FE274" s="30"/>
      <c r="FF274" s="30"/>
      <c r="FG274" s="30"/>
      <c r="FH274" s="30"/>
      <c r="FI274" s="30"/>
      <c r="FJ274" s="30"/>
      <c r="FK274" s="30"/>
      <c r="FL274" s="30"/>
      <c r="FM274" s="30"/>
      <c r="FN274" s="30"/>
      <c r="FO274" s="30"/>
      <c r="FP274" s="30"/>
      <c r="FQ274" s="30"/>
      <c r="FR274" s="30"/>
      <c r="FS274" s="30"/>
      <c r="FT274" s="30"/>
      <c r="FU274" s="30"/>
      <c r="FV274" s="30"/>
      <c r="FW274" s="30"/>
      <c r="FX274" s="30"/>
      <c r="FY274" s="30"/>
      <c r="FZ274" s="30"/>
      <c r="GA274" s="30"/>
      <c r="GB274" s="30"/>
      <c r="GC274" s="30"/>
      <c r="GD274" s="30"/>
      <c r="GE274" s="30"/>
      <c r="GF274" s="30"/>
      <c r="GG274" s="30"/>
      <c r="GH274" s="30"/>
      <c r="GI274" s="30"/>
      <c r="GJ274" s="30"/>
      <c r="GK274" s="30"/>
      <c r="GL274" s="30"/>
      <c r="GM274" s="30"/>
      <c r="GN274" s="30"/>
      <c r="GO274" s="30"/>
      <c r="GP274" s="30"/>
      <c r="GQ274" s="30"/>
      <c r="GR274" s="30"/>
      <c r="GS274" s="30"/>
      <c r="GT274" s="30"/>
      <c r="GU274" s="30"/>
      <c r="GV274" s="30"/>
      <c r="GW274" s="30"/>
      <c r="GX274" s="30"/>
      <c r="GY274" s="30"/>
      <c r="GZ274" s="30"/>
      <c r="HA274" s="30"/>
      <c r="HB274" s="30"/>
      <c r="HC274" s="30"/>
      <c r="HD274" s="30"/>
      <c r="HE274" s="30"/>
      <c r="HF274" s="30"/>
      <c r="HG274" s="30"/>
      <c r="HH274" s="30"/>
      <c r="HI274" s="30"/>
      <c r="HJ274" s="30"/>
    </row>
    <row r="275">
      <c r="BQ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  <c r="CI275" s="30"/>
      <c r="CJ275" s="30"/>
      <c r="CK275" s="30"/>
      <c r="CL275" s="30"/>
      <c r="CM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K275" s="30"/>
      <c r="DL275" s="30"/>
      <c r="DM275" s="30"/>
      <c r="DN275" s="30"/>
      <c r="DO275" s="30"/>
      <c r="DP275" s="30"/>
      <c r="DQ275" s="30"/>
      <c r="DR275" s="30"/>
      <c r="DS275" s="30"/>
      <c r="DT275" s="30"/>
      <c r="DU275" s="30"/>
      <c r="DV275" s="30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  <c r="EL275" s="30"/>
      <c r="EM275" s="30"/>
      <c r="EN275" s="30"/>
      <c r="EO275" s="30"/>
      <c r="EP275" s="30"/>
      <c r="EQ275" s="30"/>
      <c r="ER275" s="30"/>
      <c r="ES275" s="30"/>
      <c r="ET275" s="30"/>
      <c r="EU275" s="30"/>
      <c r="EV275" s="30"/>
      <c r="EW275" s="30"/>
      <c r="EX275" s="30"/>
      <c r="EY275" s="30"/>
      <c r="EZ275" s="30"/>
      <c r="FA275" s="30"/>
      <c r="FB275" s="30"/>
      <c r="FC275" s="30"/>
      <c r="FD275" s="30"/>
      <c r="FE275" s="30"/>
      <c r="FF275" s="30"/>
      <c r="FG275" s="30"/>
      <c r="FH275" s="30"/>
      <c r="FI275" s="30"/>
      <c r="FJ275" s="30"/>
      <c r="FK275" s="30"/>
      <c r="FL275" s="30"/>
      <c r="FM275" s="30"/>
      <c r="FN275" s="30"/>
      <c r="FO275" s="30"/>
      <c r="FP275" s="30"/>
      <c r="FQ275" s="30"/>
      <c r="FR275" s="30"/>
      <c r="FS275" s="30"/>
      <c r="FT275" s="30"/>
      <c r="FU275" s="30"/>
      <c r="FV275" s="30"/>
      <c r="FW275" s="30"/>
      <c r="FX275" s="30"/>
      <c r="FY275" s="30"/>
      <c r="FZ275" s="30"/>
      <c r="GA275" s="30"/>
      <c r="GB275" s="30"/>
      <c r="GC275" s="30"/>
      <c r="GD275" s="30"/>
      <c r="GE275" s="30"/>
      <c r="GF275" s="30"/>
      <c r="GG275" s="30"/>
      <c r="GH275" s="30"/>
      <c r="GI275" s="30"/>
      <c r="GJ275" s="30"/>
      <c r="GK275" s="30"/>
      <c r="GL275" s="30"/>
      <c r="GM275" s="30"/>
      <c r="GN275" s="30"/>
      <c r="GO275" s="30"/>
      <c r="GP275" s="30"/>
      <c r="GQ275" s="30"/>
      <c r="GR275" s="30"/>
      <c r="GS275" s="30"/>
      <c r="GT275" s="30"/>
      <c r="GU275" s="30"/>
      <c r="GV275" s="30"/>
      <c r="GW275" s="30"/>
      <c r="GX275" s="30"/>
      <c r="GY275" s="30"/>
      <c r="GZ275" s="30"/>
      <c r="HA275" s="30"/>
      <c r="HB275" s="30"/>
      <c r="HC275" s="30"/>
      <c r="HD275" s="30"/>
      <c r="HE275" s="30"/>
      <c r="HF275" s="30"/>
      <c r="HG275" s="30"/>
      <c r="HH275" s="30"/>
      <c r="HI275" s="30"/>
      <c r="HJ275" s="30"/>
    </row>
    <row r="276">
      <c r="BQ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  <c r="CI276" s="30"/>
      <c r="CJ276" s="30"/>
      <c r="CK276" s="30"/>
      <c r="CL276" s="30"/>
      <c r="CM276" s="30"/>
      <c r="CO276" s="30"/>
      <c r="CP276" s="30"/>
      <c r="CQ276" s="30"/>
      <c r="CR276" s="30"/>
      <c r="CS276" s="30"/>
      <c r="CT276" s="30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  <c r="DF276" s="30"/>
      <c r="DG276" s="30"/>
      <c r="DH276" s="30"/>
      <c r="DI276" s="30"/>
      <c r="DK276" s="30"/>
      <c r="DL276" s="30"/>
      <c r="DM276" s="30"/>
      <c r="DN276" s="30"/>
      <c r="DO276" s="30"/>
      <c r="DP276" s="30"/>
      <c r="DQ276" s="30"/>
      <c r="DR276" s="30"/>
      <c r="DS276" s="30"/>
      <c r="DT276" s="30"/>
      <c r="DU276" s="30"/>
      <c r="DV276" s="30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  <c r="EL276" s="30"/>
      <c r="EM276" s="30"/>
      <c r="EN276" s="30"/>
      <c r="EO276" s="30"/>
      <c r="EP276" s="30"/>
      <c r="EQ276" s="30"/>
      <c r="ER276" s="30"/>
      <c r="ES276" s="30"/>
      <c r="ET276" s="30"/>
      <c r="EU276" s="30"/>
      <c r="EV276" s="30"/>
      <c r="EW276" s="30"/>
      <c r="EX276" s="30"/>
      <c r="EY276" s="30"/>
      <c r="EZ276" s="30"/>
      <c r="FA276" s="30"/>
      <c r="FB276" s="30"/>
      <c r="FC276" s="30"/>
      <c r="FD276" s="30"/>
      <c r="FE276" s="30"/>
      <c r="FF276" s="30"/>
      <c r="FG276" s="30"/>
      <c r="FH276" s="30"/>
      <c r="FI276" s="30"/>
      <c r="FJ276" s="30"/>
      <c r="FK276" s="30"/>
      <c r="FL276" s="30"/>
      <c r="FM276" s="30"/>
      <c r="FN276" s="30"/>
      <c r="FO276" s="30"/>
      <c r="FP276" s="30"/>
      <c r="FQ276" s="30"/>
      <c r="FR276" s="30"/>
      <c r="FS276" s="30"/>
      <c r="FT276" s="30"/>
      <c r="FU276" s="30"/>
      <c r="FV276" s="30"/>
      <c r="FW276" s="30"/>
      <c r="FX276" s="30"/>
      <c r="FY276" s="30"/>
      <c r="FZ276" s="30"/>
      <c r="GA276" s="30"/>
      <c r="GB276" s="30"/>
      <c r="GC276" s="30"/>
      <c r="GD276" s="30"/>
      <c r="GE276" s="30"/>
      <c r="GF276" s="30"/>
      <c r="GG276" s="30"/>
      <c r="GH276" s="30"/>
      <c r="GI276" s="30"/>
      <c r="GJ276" s="30"/>
      <c r="GK276" s="30"/>
      <c r="GL276" s="30"/>
      <c r="GM276" s="30"/>
      <c r="GN276" s="30"/>
      <c r="GO276" s="30"/>
      <c r="GP276" s="30"/>
      <c r="GQ276" s="30"/>
      <c r="GR276" s="30"/>
      <c r="GS276" s="30"/>
      <c r="GT276" s="30"/>
      <c r="GU276" s="30"/>
      <c r="GV276" s="30"/>
      <c r="GW276" s="30"/>
      <c r="GX276" s="30"/>
      <c r="GY276" s="30"/>
      <c r="GZ276" s="30"/>
      <c r="HA276" s="30"/>
      <c r="HB276" s="30"/>
      <c r="HC276" s="30"/>
      <c r="HD276" s="30"/>
      <c r="HE276" s="30"/>
      <c r="HF276" s="30"/>
      <c r="HG276" s="30"/>
      <c r="HH276" s="30"/>
      <c r="HI276" s="30"/>
      <c r="HJ276" s="30"/>
    </row>
    <row r="277">
      <c r="BQ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30"/>
      <c r="CE277" s="30"/>
      <c r="CF277" s="30"/>
      <c r="CG277" s="30"/>
      <c r="CH277" s="30"/>
      <c r="CI277" s="30"/>
      <c r="CJ277" s="30"/>
      <c r="CK277" s="30"/>
      <c r="CL277" s="30"/>
      <c r="CM277" s="30"/>
      <c r="CO277" s="30"/>
      <c r="CP277" s="30"/>
      <c r="CQ277" s="30"/>
      <c r="CR277" s="30"/>
      <c r="CS277" s="30"/>
      <c r="CT277" s="30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  <c r="DF277" s="30"/>
      <c r="DG277" s="30"/>
      <c r="DH277" s="30"/>
      <c r="DI277" s="30"/>
      <c r="DK277" s="30"/>
      <c r="DL277" s="30"/>
      <c r="DM277" s="30"/>
      <c r="DN277" s="30"/>
      <c r="DO277" s="30"/>
      <c r="DP277" s="30"/>
      <c r="DQ277" s="30"/>
      <c r="DR277" s="30"/>
      <c r="DS277" s="30"/>
      <c r="DT277" s="30"/>
      <c r="DU277" s="30"/>
      <c r="DV277" s="30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  <c r="EL277" s="30"/>
      <c r="EM277" s="30"/>
      <c r="EN277" s="30"/>
      <c r="EO277" s="30"/>
      <c r="EP277" s="30"/>
      <c r="EQ277" s="30"/>
      <c r="ER277" s="30"/>
      <c r="ES277" s="30"/>
      <c r="ET277" s="30"/>
      <c r="EU277" s="30"/>
      <c r="EV277" s="30"/>
      <c r="EW277" s="30"/>
      <c r="EX277" s="30"/>
      <c r="EY277" s="30"/>
      <c r="EZ277" s="30"/>
      <c r="FA277" s="30"/>
      <c r="FB277" s="30"/>
      <c r="FC277" s="30"/>
      <c r="FD277" s="30"/>
      <c r="FE277" s="30"/>
      <c r="FF277" s="30"/>
      <c r="FG277" s="30"/>
      <c r="FH277" s="30"/>
      <c r="FI277" s="30"/>
      <c r="FJ277" s="30"/>
      <c r="FK277" s="30"/>
      <c r="FL277" s="30"/>
      <c r="FM277" s="30"/>
      <c r="FN277" s="30"/>
      <c r="FO277" s="30"/>
      <c r="FP277" s="30"/>
      <c r="FQ277" s="30"/>
      <c r="FR277" s="30"/>
      <c r="FS277" s="30"/>
      <c r="FT277" s="30"/>
      <c r="FU277" s="30"/>
      <c r="FV277" s="30"/>
      <c r="FW277" s="30"/>
      <c r="FX277" s="30"/>
      <c r="FY277" s="30"/>
      <c r="FZ277" s="30"/>
      <c r="GA277" s="30"/>
      <c r="GB277" s="30"/>
      <c r="GC277" s="30"/>
      <c r="GD277" s="30"/>
      <c r="GE277" s="30"/>
      <c r="GF277" s="30"/>
      <c r="GG277" s="30"/>
      <c r="GH277" s="30"/>
      <c r="GI277" s="30"/>
      <c r="GJ277" s="30"/>
      <c r="GK277" s="30"/>
      <c r="GL277" s="30"/>
      <c r="GM277" s="30"/>
      <c r="GN277" s="30"/>
      <c r="GO277" s="30"/>
      <c r="GP277" s="30"/>
      <c r="GQ277" s="30"/>
      <c r="GR277" s="30"/>
      <c r="GS277" s="30"/>
      <c r="GT277" s="30"/>
      <c r="GU277" s="30"/>
      <c r="GV277" s="30"/>
      <c r="GW277" s="30"/>
      <c r="GX277" s="30"/>
      <c r="GY277" s="30"/>
      <c r="GZ277" s="30"/>
      <c r="HA277" s="30"/>
      <c r="HB277" s="30"/>
      <c r="HC277" s="30"/>
      <c r="HD277" s="30"/>
      <c r="HE277" s="30"/>
      <c r="HF277" s="30"/>
      <c r="HG277" s="30"/>
      <c r="HH277" s="30"/>
      <c r="HI277" s="30"/>
      <c r="HJ277" s="30"/>
    </row>
    <row r="278">
      <c r="BQ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  <c r="CH278" s="30"/>
      <c r="CI278" s="30"/>
      <c r="CJ278" s="30"/>
      <c r="CK278" s="30"/>
      <c r="CL278" s="30"/>
      <c r="CM278" s="30"/>
      <c r="CO278" s="30"/>
      <c r="CP278" s="30"/>
      <c r="CQ278" s="30"/>
      <c r="CR278" s="30"/>
      <c r="CS278" s="30"/>
      <c r="CT278" s="30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K278" s="30"/>
      <c r="DL278" s="30"/>
      <c r="DM278" s="30"/>
      <c r="DN278" s="30"/>
      <c r="DO278" s="30"/>
      <c r="DP278" s="30"/>
      <c r="DQ278" s="30"/>
      <c r="DR278" s="30"/>
      <c r="DS278" s="30"/>
      <c r="DT278" s="30"/>
      <c r="DU278" s="30"/>
      <c r="DV278" s="30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  <c r="EL278" s="30"/>
      <c r="EM278" s="30"/>
      <c r="EN278" s="30"/>
      <c r="EO278" s="30"/>
      <c r="EP278" s="30"/>
      <c r="EQ278" s="30"/>
      <c r="ER278" s="30"/>
      <c r="ES278" s="30"/>
      <c r="ET278" s="30"/>
      <c r="EU278" s="30"/>
      <c r="EV278" s="30"/>
      <c r="EW278" s="30"/>
      <c r="EX278" s="30"/>
      <c r="EY278" s="30"/>
      <c r="EZ278" s="30"/>
      <c r="FA278" s="30"/>
      <c r="FB278" s="30"/>
      <c r="FC278" s="30"/>
      <c r="FD278" s="30"/>
      <c r="FE278" s="30"/>
      <c r="FF278" s="30"/>
      <c r="FG278" s="30"/>
      <c r="FH278" s="30"/>
      <c r="FI278" s="30"/>
      <c r="FJ278" s="30"/>
      <c r="FK278" s="30"/>
      <c r="FL278" s="30"/>
      <c r="FM278" s="30"/>
      <c r="FN278" s="30"/>
      <c r="FO278" s="30"/>
      <c r="FP278" s="30"/>
      <c r="FQ278" s="30"/>
      <c r="FR278" s="30"/>
      <c r="FS278" s="30"/>
      <c r="FT278" s="30"/>
      <c r="FU278" s="30"/>
      <c r="FV278" s="30"/>
      <c r="FW278" s="30"/>
      <c r="FX278" s="30"/>
      <c r="FY278" s="30"/>
      <c r="FZ278" s="30"/>
      <c r="GA278" s="30"/>
      <c r="GB278" s="30"/>
      <c r="GC278" s="30"/>
      <c r="GD278" s="30"/>
      <c r="GE278" s="30"/>
      <c r="GF278" s="30"/>
      <c r="GG278" s="30"/>
      <c r="GH278" s="30"/>
      <c r="GI278" s="30"/>
      <c r="GJ278" s="30"/>
      <c r="GK278" s="30"/>
      <c r="GL278" s="30"/>
      <c r="GM278" s="30"/>
      <c r="GN278" s="30"/>
      <c r="GO278" s="30"/>
      <c r="GP278" s="30"/>
      <c r="GQ278" s="30"/>
      <c r="GR278" s="30"/>
      <c r="GS278" s="30"/>
      <c r="GT278" s="30"/>
      <c r="GU278" s="30"/>
      <c r="GV278" s="30"/>
      <c r="GW278" s="30"/>
      <c r="GX278" s="30"/>
      <c r="GY278" s="30"/>
      <c r="GZ278" s="30"/>
      <c r="HA278" s="30"/>
      <c r="HB278" s="30"/>
      <c r="HC278" s="30"/>
      <c r="HD278" s="30"/>
      <c r="HE278" s="30"/>
      <c r="HF278" s="30"/>
      <c r="HG278" s="30"/>
      <c r="HH278" s="30"/>
      <c r="HI278" s="30"/>
      <c r="HJ278" s="30"/>
    </row>
    <row r="279">
      <c r="BQ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30"/>
      <c r="CE279" s="30"/>
      <c r="CF279" s="30"/>
      <c r="CG279" s="30"/>
      <c r="CH279" s="30"/>
      <c r="CI279" s="30"/>
      <c r="CJ279" s="30"/>
      <c r="CK279" s="30"/>
      <c r="CL279" s="30"/>
      <c r="CM279" s="30"/>
      <c r="CO279" s="30"/>
      <c r="CP279" s="30"/>
      <c r="CQ279" s="30"/>
      <c r="CR279" s="30"/>
      <c r="CS279" s="30"/>
      <c r="CT279" s="30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  <c r="DF279" s="30"/>
      <c r="DG279" s="30"/>
      <c r="DH279" s="30"/>
      <c r="DI279" s="30"/>
      <c r="DK279" s="30"/>
      <c r="DL279" s="30"/>
      <c r="DM279" s="30"/>
      <c r="DN279" s="30"/>
      <c r="DO279" s="30"/>
      <c r="DP279" s="30"/>
      <c r="DQ279" s="30"/>
      <c r="DR279" s="30"/>
      <c r="DS279" s="30"/>
      <c r="DT279" s="30"/>
      <c r="DU279" s="30"/>
      <c r="DV279" s="30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  <c r="EL279" s="30"/>
      <c r="EM279" s="30"/>
      <c r="EN279" s="30"/>
      <c r="EO279" s="30"/>
      <c r="EP279" s="30"/>
      <c r="EQ279" s="30"/>
      <c r="ER279" s="30"/>
      <c r="ES279" s="30"/>
      <c r="ET279" s="30"/>
      <c r="EU279" s="30"/>
      <c r="EV279" s="30"/>
      <c r="EW279" s="30"/>
      <c r="EX279" s="30"/>
      <c r="EY279" s="30"/>
      <c r="EZ279" s="30"/>
      <c r="FA279" s="30"/>
      <c r="FB279" s="30"/>
      <c r="FC279" s="30"/>
      <c r="FD279" s="30"/>
      <c r="FE279" s="30"/>
      <c r="FF279" s="30"/>
      <c r="FG279" s="30"/>
      <c r="FH279" s="30"/>
      <c r="FI279" s="30"/>
      <c r="FJ279" s="30"/>
      <c r="FK279" s="30"/>
      <c r="FL279" s="30"/>
      <c r="FM279" s="30"/>
      <c r="FN279" s="30"/>
      <c r="FO279" s="30"/>
      <c r="FP279" s="30"/>
      <c r="FQ279" s="30"/>
      <c r="FR279" s="30"/>
      <c r="FS279" s="30"/>
      <c r="FT279" s="30"/>
      <c r="FU279" s="30"/>
      <c r="FV279" s="30"/>
      <c r="FW279" s="30"/>
      <c r="FX279" s="30"/>
      <c r="FY279" s="30"/>
      <c r="FZ279" s="30"/>
      <c r="GA279" s="30"/>
      <c r="GB279" s="30"/>
      <c r="GC279" s="30"/>
      <c r="GD279" s="30"/>
      <c r="GE279" s="30"/>
      <c r="GF279" s="30"/>
      <c r="GG279" s="30"/>
      <c r="GH279" s="30"/>
      <c r="GI279" s="30"/>
      <c r="GJ279" s="30"/>
      <c r="GK279" s="30"/>
      <c r="GL279" s="30"/>
      <c r="GM279" s="30"/>
      <c r="GN279" s="30"/>
      <c r="GO279" s="30"/>
      <c r="GP279" s="30"/>
      <c r="GQ279" s="30"/>
      <c r="GR279" s="30"/>
      <c r="GS279" s="30"/>
      <c r="GT279" s="30"/>
      <c r="GU279" s="30"/>
      <c r="GV279" s="30"/>
      <c r="GW279" s="30"/>
      <c r="GX279" s="30"/>
      <c r="GY279" s="30"/>
      <c r="GZ279" s="30"/>
      <c r="HA279" s="30"/>
      <c r="HB279" s="30"/>
      <c r="HC279" s="30"/>
      <c r="HD279" s="30"/>
      <c r="HE279" s="30"/>
      <c r="HF279" s="30"/>
      <c r="HG279" s="30"/>
      <c r="HH279" s="30"/>
      <c r="HI279" s="30"/>
      <c r="HJ279" s="30"/>
    </row>
    <row r="280">
      <c r="BQ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  <c r="CI280" s="30"/>
      <c r="CJ280" s="30"/>
      <c r="CK280" s="30"/>
      <c r="CL280" s="30"/>
      <c r="CM280" s="30"/>
      <c r="CO280" s="30"/>
      <c r="CP280" s="30"/>
      <c r="CQ280" s="30"/>
      <c r="CR280" s="30"/>
      <c r="CS280" s="30"/>
      <c r="CT280" s="30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K280" s="30"/>
      <c r="DL280" s="30"/>
      <c r="DM280" s="30"/>
      <c r="DN280" s="30"/>
      <c r="DO280" s="30"/>
      <c r="DP280" s="30"/>
      <c r="DQ280" s="30"/>
      <c r="DR280" s="30"/>
      <c r="DS280" s="30"/>
      <c r="DT280" s="30"/>
      <c r="DU280" s="30"/>
      <c r="DV280" s="30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  <c r="EL280" s="30"/>
      <c r="EM280" s="30"/>
      <c r="EN280" s="30"/>
      <c r="EO280" s="30"/>
      <c r="EP280" s="30"/>
      <c r="EQ280" s="30"/>
      <c r="ER280" s="30"/>
      <c r="ES280" s="30"/>
      <c r="ET280" s="30"/>
      <c r="EU280" s="30"/>
      <c r="EV280" s="30"/>
      <c r="EW280" s="30"/>
      <c r="EX280" s="30"/>
      <c r="EY280" s="30"/>
      <c r="EZ280" s="30"/>
      <c r="FA280" s="30"/>
      <c r="FB280" s="30"/>
      <c r="FC280" s="30"/>
      <c r="FD280" s="30"/>
      <c r="FE280" s="30"/>
      <c r="FF280" s="30"/>
      <c r="FG280" s="30"/>
      <c r="FH280" s="30"/>
      <c r="FI280" s="30"/>
      <c r="FJ280" s="30"/>
      <c r="FK280" s="30"/>
      <c r="FL280" s="30"/>
      <c r="FM280" s="30"/>
      <c r="FN280" s="30"/>
      <c r="FO280" s="30"/>
      <c r="FP280" s="30"/>
      <c r="FQ280" s="30"/>
      <c r="FR280" s="30"/>
      <c r="FS280" s="30"/>
      <c r="FT280" s="30"/>
      <c r="FU280" s="30"/>
      <c r="FV280" s="30"/>
      <c r="FW280" s="30"/>
      <c r="FX280" s="30"/>
      <c r="FY280" s="30"/>
      <c r="FZ280" s="30"/>
      <c r="GA280" s="30"/>
      <c r="GB280" s="30"/>
      <c r="GC280" s="30"/>
      <c r="GD280" s="30"/>
      <c r="GE280" s="30"/>
      <c r="GF280" s="30"/>
      <c r="GG280" s="30"/>
      <c r="GH280" s="30"/>
      <c r="GI280" s="30"/>
      <c r="GJ280" s="30"/>
      <c r="GK280" s="30"/>
      <c r="GL280" s="30"/>
      <c r="GM280" s="30"/>
      <c r="GN280" s="30"/>
      <c r="GO280" s="30"/>
      <c r="GP280" s="30"/>
      <c r="GQ280" s="30"/>
      <c r="GR280" s="30"/>
      <c r="GS280" s="30"/>
      <c r="GT280" s="30"/>
      <c r="GU280" s="30"/>
      <c r="GV280" s="30"/>
      <c r="GW280" s="30"/>
      <c r="GX280" s="30"/>
      <c r="GY280" s="30"/>
      <c r="GZ280" s="30"/>
      <c r="HA280" s="30"/>
      <c r="HB280" s="30"/>
      <c r="HC280" s="30"/>
      <c r="HD280" s="30"/>
      <c r="HE280" s="30"/>
      <c r="HF280" s="30"/>
      <c r="HG280" s="30"/>
      <c r="HH280" s="30"/>
      <c r="HI280" s="30"/>
      <c r="HJ280" s="30"/>
    </row>
    <row r="281">
      <c r="BQ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  <c r="CI281" s="30"/>
      <c r="CJ281" s="30"/>
      <c r="CK281" s="30"/>
      <c r="CL281" s="30"/>
      <c r="CM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K281" s="30"/>
      <c r="DL281" s="30"/>
      <c r="DM281" s="30"/>
      <c r="DN281" s="30"/>
      <c r="DO281" s="30"/>
      <c r="DP281" s="30"/>
      <c r="DQ281" s="30"/>
      <c r="DR281" s="30"/>
      <c r="DS281" s="30"/>
      <c r="DT281" s="30"/>
      <c r="DU281" s="30"/>
      <c r="DV281" s="30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  <c r="EL281" s="30"/>
      <c r="EM281" s="30"/>
      <c r="EN281" s="30"/>
      <c r="EO281" s="30"/>
      <c r="EP281" s="30"/>
      <c r="EQ281" s="30"/>
      <c r="ER281" s="30"/>
      <c r="ES281" s="30"/>
      <c r="ET281" s="30"/>
      <c r="EU281" s="30"/>
      <c r="EV281" s="30"/>
      <c r="EW281" s="30"/>
      <c r="EX281" s="30"/>
      <c r="EY281" s="30"/>
      <c r="EZ281" s="30"/>
      <c r="FA281" s="30"/>
      <c r="FB281" s="30"/>
      <c r="FC281" s="30"/>
      <c r="FD281" s="30"/>
      <c r="FE281" s="30"/>
      <c r="FF281" s="30"/>
      <c r="FG281" s="30"/>
      <c r="FH281" s="30"/>
      <c r="FI281" s="30"/>
      <c r="FJ281" s="30"/>
      <c r="FK281" s="30"/>
      <c r="FL281" s="30"/>
      <c r="FM281" s="30"/>
      <c r="FN281" s="30"/>
      <c r="FO281" s="30"/>
      <c r="FP281" s="30"/>
      <c r="FQ281" s="30"/>
      <c r="FR281" s="30"/>
      <c r="FS281" s="30"/>
      <c r="FT281" s="30"/>
      <c r="FU281" s="30"/>
      <c r="FV281" s="30"/>
      <c r="FW281" s="30"/>
      <c r="FX281" s="30"/>
      <c r="FY281" s="30"/>
      <c r="FZ281" s="30"/>
      <c r="GA281" s="30"/>
      <c r="GB281" s="30"/>
      <c r="GC281" s="30"/>
      <c r="GD281" s="30"/>
      <c r="GE281" s="30"/>
      <c r="GF281" s="30"/>
      <c r="GG281" s="30"/>
      <c r="GH281" s="30"/>
      <c r="GI281" s="30"/>
      <c r="GJ281" s="30"/>
      <c r="GK281" s="30"/>
      <c r="GL281" s="30"/>
      <c r="GM281" s="30"/>
      <c r="GN281" s="30"/>
      <c r="GO281" s="30"/>
      <c r="GP281" s="30"/>
      <c r="GQ281" s="30"/>
      <c r="GR281" s="30"/>
      <c r="GS281" s="30"/>
      <c r="GT281" s="30"/>
      <c r="GU281" s="30"/>
      <c r="GV281" s="30"/>
      <c r="GW281" s="30"/>
      <c r="GX281" s="30"/>
      <c r="GY281" s="30"/>
      <c r="GZ281" s="30"/>
      <c r="HA281" s="30"/>
      <c r="HB281" s="30"/>
      <c r="HC281" s="30"/>
      <c r="HD281" s="30"/>
      <c r="HE281" s="30"/>
      <c r="HF281" s="30"/>
      <c r="HG281" s="30"/>
      <c r="HH281" s="30"/>
      <c r="HI281" s="30"/>
      <c r="HJ281" s="30"/>
    </row>
    <row r="282">
      <c r="BQ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30"/>
      <c r="CE282" s="30"/>
      <c r="CF282" s="30"/>
      <c r="CG282" s="30"/>
      <c r="CH282" s="30"/>
      <c r="CI282" s="30"/>
      <c r="CJ282" s="30"/>
      <c r="CK282" s="30"/>
      <c r="CL282" s="30"/>
      <c r="CM282" s="30"/>
      <c r="CO282" s="30"/>
      <c r="CP282" s="30"/>
      <c r="CQ282" s="30"/>
      <c r="CR282" s="30"/>
      <c r="CS282" s="30"/>
      <c r="CT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  <c r="DF282" s="30"/>
      <c r="DG282" s="30"/>
      <c r="DH282" s="30"/>
      <c r="DI282" s="30"/>
      <c r="DK282" s="30"/>
      <c r="DL282" s="30"/>
      <c r="DM282" s="30"/>
      <c r="DN282" s="30"/>
      <c r="DO282" s="30"/>
      <c r="DP282" s="30"/>
      <c r="DQ282" s="30"/>
      <c r="DR282" s="30"/>
      <c r="DS282" s="30"/>
      <c r="DT282" s="30"/>
      <c r="DU282" s="30"/>
      <c r="DV282" s="30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  <c r="EL282" s="30"/>
      <c r="EM282" s="30"/>
      <c r="EN282" s="30"/>
      <c r="EO282" s="30"/>
      <c r="EP282" s="30"/>
      <c r="EQ282" s="30"/>
      <c r="ER282" s="30"/>
      <c r="ES282" s="30"/>
      <c r="ET282" s="30"/>
      <c r="EU282" s="30"/>
      <c r="EV282" s="30"/>
      <c r="EW282" s="30"/>
      <c r="EX282" s="30"/>
      <c r="EY282" s="30"/>
      <c r="EZ282" s="30"/>
      <c r="FA282" s="30"/>
      <c r="FB282" s="30"/>
      <c r="FC282" s="30"/>
      <c r="FD282" s="30"/>
      <c r="FE282" s="30"/>
      <c r="FF282" s="30"/>
      <c r="FG282" s="30"/>
      <c r="FH282" s="30"/>
      <c r="FI282" s="30"/>
      <c r="FJ282" s="30"/>
      <c r="FK282" s="30"/>
      <c r="FL282" s="30"/>
      <c r="FM282" s="30"/>
      <c r="FN282" s="30"/>
      <c r="FO282" s="30"/>
      <c r="FP282" s="30"/>
      <c r="FQ282" s="30"/>
      <c r="FR282" s="30"/>
      <c r="FS282" s="30"/>
      <c r="FT282" s="30"/>
      <c r="FU282" s="30"/>
      <c r="FV282" s="30"/>
      <c r="FW282" s="30"/>
      <c r="FX282" s="30"/>
      <c r="FY282" s="30"/>
      <c r="FZ282" s="30"/>
      <c r="GA282" s="30"/>
      <c r="GB282" s="30"/>
      <c r="GC282" s="30"/>
      <c r="GD282" s="30"/>
      <c r="GE282" s="30"/>
      <c r="GF282" s="30"/>
      <c r="GG282" s="30"/>
      <c r="GH282" s="30"/>
      <c r="GI282" s="30"/>
      <c r="GJ282" s="30"/>
      <c r="GK282" s="30"/>
      <c r="GL282" s="30"/>
      <c r="GM282" s="30"/>
      <c r="GN282" s="30"/>
      <c r="GO282" s="30"/>
      <c r="GP282" s="30"/>
      <c r="GQ282" s="30"/>
      <c r="GR282" s="30"/>
      <c r="GS282" s="30"/>
      <c r="GT282" s="30"/>
      <c r="GU282" s="30"/>
      <c r="GV282" s="30"/>
      <c r="GW282" s="30"/>
      <c r="GX282" s="30"/>
      <c r="GY282" s="30"/>
      <c r="GZ282" s="30"/>
      <c r="HA282" s="30"/>
      <c r="HB282" s="30"/>
      <c r="HC282" s="30"/>
      <c r="HD282" s="30"/>
      <c r="HE282" s="30"/>
      <c r="HF282" s="30"/>
      <c r="HG282" s="30"/>
      <c r="HH282" s="30"/>
      <c r="HI282" s="30"/>
      <c r="HJ282" s="30"/>
    </row>
    <row r="283">
      <c r="BQ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30"/>
      <c r="CE283" s="30"/>
      <c r="CF283" s="30"/>
      <c r="CG283" s="30"/>
      <c r="CH283" s="30"/>
      <c r="CI283" s="30"/>
      <c r="CJ283" s="30"/>
      <c r="CK283" s="30"/>
      <c r="CL283" s="30"/>
      <c r="CM283" s="30"/>
      <c r="CO283" s="30"/>
      <c r="CP283" s="30"/>
      <c r="CQ283" s="30"/>
      <c r="CR283" s="30"/>
      <c r="CS283" s="30"/>
      <c r="CT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30"/>
      <c r="DK283" s="30"/>
      <c r="DL283" s="30"/>
      <c r="DM283" s="30"/>
      <c r="DN283" s="30"/>
      <c r="DO283" s="30"/>
      <c r="DP283" s="30"/>
      <c r="DQ283" s="30"/>
      <c r="DR283" s="30"/>
      <c r="DS283" s="30"/>
      <c r="DT283" s="30"/>
      <c r="DU283" s="30"/>
      <c r="DV283" s="30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  <c r="EL283" s="30"/>
      <c r="EM283" s="30"/>
      <c r="EN283" s="30"/>
      <c r="EO283" s="30"/>
      <c r="EP283" s="30"/>
      <c r="EQ283" s="30"/>
      <c r="ER283" s="30"/>
      <c r="ES283" s="30"/>
      <c r="ET283" s="30"/>
      <c r="EU283" s="30"/>
      <c r="EV283" s="30"/>
      <c r="EW283" s="30"/>
      <c r="EX283" s="30"/>
      <c r="EY283" s="30"/>
      <c r="EZ283" s="30"/>
      <c r="FA283" s="30"/>
      <c r="FB283" s="30"/>
      <c r="FC283" s="30"/>
      <c r="FD283" s="30"/>
      <c r="FE283" s="30"/>
      <c r="FF283" s="30"/>
      <c r="FG283" s="30"/>
      <c r="FH283" s="30"/>
      <c r="FI283" s="30"/>
      <c r="FJ283" s="30"/>
      <c r="FK283" s="30"/>
      <c r="FL283" s="30"/>
      <c r="FM283" s="30"/>
      <c r="FN283" s="30"/>
      <c r="FO283" s="30"/>
      <c r="FP283" s="30"/>
      <c r="FQ283" s="30"/>
      <c r="FR283" s="30"/>
      <c r="FS283" s="30"/>
      <c r="FT283" s="30"/>
      <c r="FU283" s="30"/>
      <c r="FV283" s="30"/>
      <c r="FW283" s="30"/>
      <c r="FX283" s="30"/>
      <c r="FY283" s="30"/>
      <c r="FZ283" s="30"/>
      <c r="GA283" s="30"/>
      <c r="GB283" s="30"/>
      <c r="GC283" s="30"/>
      <c r="GD283" s="30"/>
      <c r="GE283" s="30"/>
      <c r="GF283" s="30"/>
      <c r="GG283" s="30"/>
      <c r="GH283" s="30"/>
      <c r="GI283" s="30"/>
      <c r="GJ283" s="30"/>
      <c r="GK283" s="30"/>
      <c r="GL283" s="30"/>
      <c r="GM283" s="30"/>
      <c r="GN283" s="30"/>
      <c r="GO283" s="30"/>
      <c r="GP283" s="30"/>
      <c r="GQ283" s="30"/>
      <c r="GR283" s="30"/>
      <c r="GS283" s="30"/>
      <c r="GT283" s="30"/>
      <c r="GU283" s="30"/>
      <c r="GV283" s="30"/>
      <c r="GW283" s="30"/>
      <c r="GX283" s="30"/>
      <c r="GY283" s="30"/>
      <c r="GZ283" s="30"/>
      <c r="HA283" s="30"/>
      <c r="HB283" s="30"/>
      <c r="HC283" s="30"/>
      <c r="HD283" s="30"/>
      <c r="HE283" s="30"/>
      <c r="HF283" s="30"/>
      <c r="HG283" s="30"/>
      <c r="HH283" s="30"/>
      <c r="HI283" s="30"/>
      <c r="HJ283" s="30"/>
    </row>
    <row r="284">
      <c r="BQ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30"/>
      <c r="CE284" s="30"/>
      <c r="CF284" s="30"/>
      <c r="CG284" s="30"/>
      <c r="CH284" s="30"/>
      <c r="CI284" s="30"/>
      <c r="CJ284" s="30"/>
      <c r="CK284" s="30"/>
      <c r="CL284" s="30"/>
      <c r="CM284" s="30"/>
      <c r="CO284" s="30"/>
      <c r="CP284" s="30"/>
      <c r="CQ284" s="30"/>
      <c r="CR284" s="30"/>
      <c r="CS284" s="30"/>
      <c r="CT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  <c r="DF284" s="30"/>
      <c r="DG284" s="30"/>
      <c r="DH284" s="30"/>
      <c r="DI284" s="30"/>
      <c r="DK284" s="30"/>
      <c r="DL284" s="30"/>
      <c r="DM284" s="30"/>
      <c r="DN284" s="30"/>
      <c r="DO284" s="30"/>
      <c r="DP284" s="30"/>
      <c r="DQ284" s="30"/>
      <c r="DR284" s="30"/>
      <c r="DS284" s="30"/>
      <c r="DT284" s="30"/>
      <c r="DU284" s="30"/>
      <c r="DV284" s="30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  <c r="EL284" s="30"/>
      <c r="EM284" s="30"/>
      <c r="EN284" s="30"/>
      <c r="EO284" s="30"/>
      <c r="EP284" s="30"/>
      <c r="EQ284" s="30"/>
      <c r="ER284" s="30"/>
      <c r="ES284" s="30"/>
      <c r="ET284" s="30"/>
      <c r="EU284" s="30"/>
      <c r="EV284" s="30"/>
      <c r="EW284" s="30"/>
      <c r="EX284" s="30"/>
      <c r="EY284" s="30"/>
      <c r="EZ284" s="30"/>
      <c r="FA284" s="30"/>
      <c r="FB284" s="30"/>
      <c r="FC284" s="30"/>
      <c r="FD284" s="30"/>
      <c r="FE284" s="30"/>
      <c r="FF284" s="30"/>
      <c r="FG284" s="30"/>
      <c r="FH284" s="30"/>
      <c r="FI284" s="30"/>
      <c r="FJ284" s="30"/>
      <c r="FK284" s="30"/>
      <c r="FL284" s="30"/>
      <c r="FM284" s="30"/>
      <c r="FN284" s="30"/>
      <c r="FO284" s="30"/>
      <c r="FP284" s="30"/>
      <c r="FQ284" s="30"/>
      <c r="FR284" s="30"/>
      <c r="FS284" s="30"/>
      <c r="FT284" s="30"/>
      <c r="FU284" s="30"/>
      <c r="FV284" s="30"/>
      <c r="FW284" s="30"/>
      <c r="FX284" s="30"/>
      <c r="FY284" s="30"/>
      <c r="FZ284" s="30"/>
      <c r="GA284" s="30"/>
      <c r="GB284" s="30"/>
      <c r="GC284" s="30"/>
      <c r="GD284" s="30"/>
      <c r="GE284" s="30"/>
      <c r="GF284" s="30"/>
      <c r="GG284" s="30"/>
      <c r="GH284" s="30"/>
      <c r="GI284" s="30"/>
      <c r="GJ284" s="30"/>
      <c r="GK284" s="30"/>
      <c r="GL284" s="30"/>
      <c r="GM284" s="30"/>
      <c r="GN284" s="30"/>
      <c r="GO284" s="30"/>
      <c r="GP284" s="30"/>
      <c r="GQ284" s="30"/>
      <c r="GR284" s="30"/>
      <c r="GS284" s="30"/>
      <c r="GT284" s="30"/>
      <c r="GU284" s="30"/>
      <c r="GV284" s="30"/>
      <c r="GW284" s="30"/>
      <c r="GX284" s="30"/>
      <c r="GY284" s="30"/>
      <c r="GZ284" s="30"/>
      <c r="HA284" s="30"/>
      <c r="HB284" s="30"/>
      <c r="HC284" s="30"/>
      <c r="HD284" s="30"/>
      <c r="HE284" s="30"/>
      <c r="HF284" s="30"/>
      <c r="HG284" s="30"/>
      <c r="HH284" s="30"/>
      <c r="HI284" s="30"/>
      <c r="HJ284" s="30"/>
    </row>
    <row r="285">
      <c r="BQ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30"/>
      <c r="CE285" s="30"/>
      <c r="CF285" s="30"/>
      <c r="CG285" s="30"/>
      <c r="CH285" s="30"/>
      <c r="CI285" s="30"/>
      <c r="CJ285" s="30"/>
      <c r="CK285" s="30"/>
      <c r="CL285" s="30"/>
      <c r="CM285" s="30"/>
      <c r="CO285" s="30"/>
      <c r="CP285" s="30"/>
      <c r="CQ285" s="30"/>
      <c r="CR285" s="30"/>
      <c r="CS285" s="30"/>
      <c r="CT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K285" s="30"/>
      <c r="DL285" s="30"/>
      <c r="DM285" s="30"/>
      <c r="DN285" s="30"/>
      <c r="DO285" s="30"/>
      <c r="DP285" s="30"/>
      <c r="DQ285" s="30"/>
      <c r="DR285" s="30"/>
      <c r="DS285" s="30"/>
      <c r="DT285" s="30"/>
      <c r="DU285" s="30"/>
      <c r="DV285" s="30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  <c r="EL285" s="30"/>
      <c r="EM285" s="30"/>
      <c r="EN285" s="30"/>
      <c r="EO285" s="30"/>
      <c r="EP285" s="30"/>
      <c r="EQ285" s="30"/>
      <c r="ER285" s="30"/>
      <c r="ES285" s="30"/>
      <c r="ET285" s="30"/>
      <c r="EU285" s="30"/>
      <c r="EV285" s="30"/>
      <c r="EW285" s="30"/>
      <c r="EX285" s="30"/>
      <c r="EY285" s="30"/>
      <c r="EZ285" s="30"/>
      <c r="FA285" s="30"/>
      <c r="FB285" s="30"/>
      <c r="FC285" s="30"/>
      <c r="FD285" s="30"/>
      <c r="FE285" s="30"/>
      <c r="FF285" s="30"/>
      <c r="FG285" s="30"/>
      <c r="FH285" s="30"/>
      <c r="FI285" s="30"/>
      <c r="FJ285" s="30"/>
      <c r="FK285" s="30"/>
      <c r="FL285" s="30"/>
      <c r="FM285" s="30"/>
      <c r="FN285" s="30"/>
      <c r="FO285" s="30"/>
      <c r="FP285" s="30"/>
      <c r="FQ285" s="30"/>
      <c r="FR285" s="30"/>
      <c r="FS285" s="30"/>
      <c r="FT285" s="30"/>
      <c r="FU285" s="30"/>
      <c r="FV285" s="30"/>
      <c r="FW285" s="30"/>
      <c r="FX285" s="30"/>
      <c r="FY285" s="30"/>
      <c r="FZ285" s="30"/>
      <c r="GA285" s="30"/>
      <c r="GB285" s="30"/>
      <c r="GC285" s="30"/>
      <c r="GD285" s="30"/>
      <c r="GE285" s="30"/>
      <c r="GF285" s="30"/>
      <c r="GG285" s="30"/>
      <c r="GH285" s="30"/>
      <c r="GI285" s="30"/>
      <c r="GJ285" s="30"/>
      <c r="GK285" s="30"/>
      <c r="GL285" s="30"/>
      <c r="GM285" s="30"/>
      <c r="GN285" s="30"/>
      <c r="GO285" s="30"/>
      <c r="GP285" s="30"/>
      <c r="GQ285" s="30"/>
      <c r="GR285" s="30"/>
      <c r="GS285" s="30"/>
      <c r="GT285" s="30"/>
      <c r="GU285" s="30"/>
      <c r="GV285" s="30"/>
      <c r="GW285" s="30"/>
      <c r="GX285" s="30"/>
      <c r="GY285" s="30"/>
      <c r="GZ285" s="30"/>
      <c r="HA285" s="30"/>
      <c r="HB285" s="30"/>
      <c r="HC285" s="30"/>
      <c r="HD285" s="30"/>
      <c r="HE285" s="30"/>
      <c r="HF285" s="30"/>
      <c r="HG285" s="30"/>
      <c r="HH285" s="30"/>
      <c r="HI285" s="30"/>
      <c r="HJ285" s="30"/>
    </row>
    <row r="286">
      <c r="BQ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  <c r="CH286" s="30"/>
      <c r="CI286" s="30"/>
      <c r="CJ286" s="30"/>
      <c r="CK286" s="30"/>
      <c r="CL286" s="30"/>
      <c r="CM286" s="30"/>
      <c r="CO286" s="30"/>
      <c r="CP286" s="30"/>
      <c r="CQ286" s="30"/>
      <c r="CR286" s="30"/>
      <c r="CS286" s="30"/>
      <c r="CT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K286" s="30"/>
      <c r="DL286" s="30"/>
      <c r="DM286" s="30"/>
      <c r="DN286" s="30"/>
      <c r="DO286" s="30"/>
      <c r="DP286" s="30"/>
      <c r="DQ286" s="30"/>
      <c r="DR286" s="30"/>
      <c r="DS286" s="30"/>
      <c r="DT286" s="30"/>
      <c r="DU286" s="30"/>
      <c r="DV286" s="30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  <c r="EL286" s="30"/>
      <c r="EM286" s="30"/>
      <c r="EN286" s="30"/>
      <c r="EO286" s="30"/>
      <c r="EP286" s="30"/>
      <c r="EQ286" s="30"/>
      <c r="ER286" s="30"/>
      <c r="ES286" s="30"/>
      <c r="ET286" s="30"/>
      <c r="EU286" s="30"/>
      <c r="EV286" s="30"/>
      <c r="EW286" s="30"/>
      <c r="EX286" s="30"/>
      <c r="EY286" s="30"/>
      <c r="EZ286" s="30"/>
      <c r="FA286" s="30"/>
      <c r="FB286" s="30"/>
      <c r="FC286" s="30"/>
      <c r="FD286" s="30"/>
      <c r="FE286" s="30"/>
      <c r="FF286" s="30"/>
      <c r="FG286" s="30"/>
      <c r="FH286" s="30"/>
      <c r="FI286" s="30"/>
      <c r="FJ286" s="30"/>
      <c r="FK286" s="30"/>
      <c r="FL286" s="30"/>
      <c r="FM286" s="30"/>
      <c r="FN286" s="30"/>
      <c r="FO286" s="30"/>
      <c r="FP286" s="30"/>
      <c r="FQ286" s="30"/>
      <c r="FR286" s="30"/>
      <c r="FS286" s="30"/>
      <c r="FT286" s="30"/>
      <c r="FU286" s="30"/>
      <c r="FV286" s="30"/>
      <c r="FW286" s="30"/>
      <c r="FX286" s="30"/>
      <c r="FY286" s="30"/>
      <c r="FZ286" s="30"/>
      <c r="GA286" s="30"/>
      <c r="GB286" s="30"/>
      <c r="GC286" s="30"/>
      <c r="GD286" s="30"/>
      <c r="GE286" s="30"/>
      <c r="GF286" s="30"/>
      <c r="GG286" s="30"/>
      <c r="GH286" s="30"/>
      <c r="GI286" s="30"/>
      <c r="GJ286" s="30"/>
      <c r="GK286" s="30"/>
      <c r="GL286" s="30"/>
      <c r="GM286" s="30"/>
      <c r="GN286" s="30"/>
      <c r="GO286" s="30"/>
      <c r="GP286" s="30"/>
      <c r="GQ286" s="30"/>
      <c r="GR286" s="30"/>
      <c r="GS286" s="30"/>
      <c r="GT286" s="30"/>
      <c r="GU286" s="30"/>
      <c r="GV286" s="30"/>
      <c r="GW286" s="30"/>
      <c r="GX286" s="30"/>
      <c r="GY286" s="30"/>
      <c r="GZ286" s="30"/>
      <c r="HA286" s="30"/>
      <c r="HB286" s="30"/>
      <c r="HC286" s="30"/>
      <c r="HD286" s="30"/>
      <c r="HE286" s="30"/>
      <c r="HF286" s="30"/>
      <c r="HG286" s="30"/>
      <c r="HH286" s="30"/>
      <c r="HI286" s="30"/>
      <c r="HJ286" s="30"/>
    </row>
    <row r="287">
      <c r="BQ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O287" s="30"/>
      <c r="CP287" s="30"/>
      <c r="CQ287" s="30"/>
      <c r="CR287" s="30"/>
      <c r="CS287" s="30"/>
      <c r="CT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K287" s="30"/>
      <c r="DL287" s="30"/>
      <c r="DM287" s="30"/>
      <c r="DN287" s="30"/>
      <c r="DO287" s="30"/>
      <c r="DP287" s="30"/>
      <c r="DQ287" s="30"/>
      <c r="DR287" s="30"/>
      <c r="DS287" s="30"/>
      <c r="DT287" s="30"/>
      <c r="DU287" s="30"/>
      <c r="DV287" s="30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  <c r="EL287" s="30"/>
      <c r="EM287" s="30"/>
      <c r="EN287" s="30"/>
      <c r="EO287" s="30"/>
      <c r="EP287" s="30"/>
      <c r="EQ287" s="30"/>
      <c r="ER287" s="30"/>
      <c r="ES287" s="30"/>
      <c r="ET287" s="30"/>
      <c r="EU287" s="30"/>
      <c r="EV287" s="30"/>
      <c r="EW287" s="30"/>
      <c r="EX287" s="30"/>
      <c r="EY287" s="30"/>
      <c r="EZ287" s="30"/>
      <c r="FA287" s="30"/>
      <c r="FB287" s="30"/>
      <c r="FC287" s="30"/>
      <c r="FD287" s="30"/>
      <c r="FE287" s="30"/>
      <c r="FF287" s="30"/>
      <c r="FG287" s="30"/>
      <c r="FH287" s="30"/>
      <c r="FI287" s="30"/>
      <c r="FJ287" s="30"/>
      <c r="FK287" s="30"/>
      <c r="FL287" s="30"/>
      <c r="FM287" s="30"/>
      <c r="FN287" s="30"/>
      <c r="FO287" s="30"/>
      <c r="FP287" s="30"/>
      <c r="FQ287" s="30"/>
      <c r="FR287" s="30"/>
      <c r="FS287" s="30"/>
      <c r="FT287" s="30"/>
      <c r="FU287" s="30"/>
      <c r="FV287" s="30"/>
      <c r="FW287" s="30"/>
      <c r="FX287" s="30"/>
      <c r="FY287" s="30"/>
      <c r="FZ287" s="30"/>
      <c r="GA287" s="30"/>
      <c r="GB287" s="30"/>
      <c r="GC287" s="30"/>
      <c r="GD287" s="30"/>
      <c r="GE287" s="30"/>
      <c r="GF287" s="30"/>
      <c r="GG287" s="30"/>
      <c r="GH287" s="30"/>
      <c r="GI287" s="30"/>
      <c r="GJ287" s="30"/>
      <c r="GK287" s="30"/>
      <c r="GL287" s="30"/>
      <c r="GM287" s="30"/>
      <c r="GN287" s="30"/>
      <c r="GO287" s="30"/>
      <c r="GP287" s="30"/>
      <c r="GQ287" s="30"/>
      <c r="GR287" s="30"/>
      <c r="GS287" s="30"/>
      <c r="GT287" s="30"/>
      <c r="GU287" s="30"/>
      <c r="GV287" s="30"/>
      <c r="GW287" s="30"/>
      <c r="GX287" s="30"/>
      <c r="GY287" s="30"/>
      <c r="GZ287" s="30"/>
      <c r="HA287" s="30"/>
      <c r="HB287" s="30"/>
      <c r="HC287" s="30"/>
      <c r="HD287" s="30"/>
      <c r="HE287" s="30"/>
      <c r="HF287" s="30"/>
      <c r="HG287" s="30"/>
      <c r="HH287" s="30"/>
      <c r="HI287" s="30"/>
      <c r="HJ287" s="30"/>
    </row>
    <row r="288">
      <c r="BQ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  <c r="CH288" s="30"/>
      <c r="CI288" s="30"/>
      <c r="CJ288" s="30"/>
      <c r="CK288" s="30"/>
      <c r="CL288" s="30"/>
      <c r="CM288" s="30"/>
      <c r="CO288" s="30"/>
      <c r="CP288" s="30"/>
      <c r="CQ288" s="30"/>
      <c r="CR288" s="30"/>
      <c r="CS288" s="30"/>
      <c r="CT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K288" s="30"/>
      <c r="DL288" s="30"/>
      <c r="DM288" s="30"/>
      <c r="DN288" s="30"/>
      <c r="DO288" s="30"/>
      <c r="DP288" s="30"/>
      <c r="DQ288" s="30"/>
      <c r="DR288" s="30"/>
      <c r="DS288" s="30"/>
      <c r="DT288" s="30"/>
      <c r="DU288" s="30"/>
      <c r="DV288" s="30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  <c r="EL288" s="30"/>
      <c r="EM288" s="30"/>
      <c r="EN288" s="30"/>
      <c r="EO288" s="30"/>
      <c r="EP288" s="30"/>
      <c r="EQ288" s="30"/>
      <c r="ER288" s="30"/>
      <c r="ES288" s="30"/>
      <c r="ET288" s="30"/>
      <c r="EU288" s="30"/>
      <c r="EV288" s="30"/>
      <c r="EW288" s="30"/>
      <c r="EX288" s="30"/>
      <c r="EY288" s="30"/>
      <c r="EZ288" s="30"/>
      <c r="FA288" s="30"/>
      <c r="FB288" s="30"/>
      <c r="FC288" s="30"/>
      <c r="FD288" s="30"/>
      <c r="FE288" s="30"/>
      <c r="FF288" s="30"/>
      <c r="FG288" s="30"/>
      <c r="FH288" s="30"/>
      <c r="FI288" s="30"/>
      <c r="FJ288" s="30"/>
      <c r="FK288" s="30"/>
      <c r="FL288" s="30"/>
      <c r="FM288" s="30"/>
      <c r="FN288" s="30"/>
      <c r="FO288" s="30"/>
      <c r="FP288" s="30"/>
      <c r="FQ288" s="30"/>
      <c r="FR288" s="30"/>
      <c r="FS288" s="30"/>
      <c r="FT288" s="30"/>
      <c r="FU288" s="30"/>
      <c r="FV288" s="30"/>
      <c r="FW288" s="30"/>
      <c r="FX288" s="30"/>
      <c r="FY288" s="30"/>
      <c r="FZ288" s="30"/>
      <c r="GA288" s="30"/>
      <c r="GB288" s="30"/>
      <c r="GC288" s="30"/>
      <c r="GD288" s="30"/>
      <c r="GE288" s="30"/>
      <c r="GF288" s="30"/>
      <c r="GG288" s="30"/>
      <c r="GH288" s="30"/>
      <c r="GI288" s="30"/>
      <c r="GJ288" s="30"/>
      <c r="GK288" s="30"/>
      <c r="GL288" s="30"/>
      <c r="GM288" s="30"/>
      <c r="GN288" s="30"/>
      <c r="GO288" s="30"/>
      <c r="GP288" s="30"/>
      <c r="GQ288" s="30"/>
      <c r="GR288" s="30"/>
      <c r="GS288" s="30"/>
      <c r="GT288" s="30"/>
      <c r="GU288" s="30"/>
      <c r="GV288" s="30"/>
      <c r="GW288" s="30"/>
      <c r="GX288" s="30"/>
      <c r="GY288" s="30"/>
      <c r="GZ288" s="30"/>
      <c r="HA288" s="30"/>
      <c r="HB288" s="30"/>
      <c r="HC288" s="30"/>
      <c r="HD288" s="30"/>
      <c r="HE288" s="30"/>
      <c r="HF288" s="30"/>
      <c r="HG288" s="30"/>
      <c r="HH288" s="30"/>
      <c r="HI288" s="30"/>
      <c r="HJ288" s="30"/>
    </row>
    <row r="289">
      <c r="BQ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  <c r="CH289" s="30"/>
      <c r="CI289" s="30"/>
      <c r="CJ289" s="30"/>
      <c r="CK289" s="30"/>
      <c r="CL289" s="30"/>
      <c r="CM289" s="30"/>
      <c r="CO289" s="30"/>
      <c r="CP289" s="30"/>
      <c r="CQ289" s="30"/>
      <c r="CR289" s="30"/>
      <c r="CS289" s="30"/>
      <c r="CT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K289" s="30"/>
      <c r="DL289" s="30"/>
      <c r="DM289" s="30"/>
      <c r="DN289" s="30"/>
      <c r="DO289" s="30"/>
      <c r="DP289" s="30"/>
      <c r="DQ289" s="30"/>
      <c r="DR289" s="30"/>
      <c r="DS289" s="30"/>
      <c r="DT289" s="30"/>
      <c r="DU289" s="30"/>
      <c r="DV289" s="30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  <c r="EL289" s="30"/>
      <c r="EM289" s="30"/>
      <c r="EN289" s="30"/>
      <c r="EO289" s="30"/>
      <c r="EP289" s="30"/>
      <c r="EQ289" s="30"/>
      <c r="ER289" s="30"/>
      <c r="ES289" s="30"/>
      <c r="ET289" s="30"/>
      <c r="EU289" s="30"/>
      <c r="EV289" s="30"/>
      <c r="EW289" s="30"/>
      <c r="EX289" s="30"/>
      <c r="EY289" s="30"/>
      <c r="EZ289" s="30"/>
      <c r="FA289" s="30"/>
      <c r="FB289" s="30"/>
      <c r="FC289" s="30"/>
      <c r="FD289" s="30"/>
      <c r="FE289" s="30"/>
      <c r="FF289" s="30"/>
      <c r="FG289" s="30"/>
      <c r="FH289" s="30"/>
      <c r="FI289" s="30"/>
      <c r="FJ289" s="30"/>
      <c r="FK289" s="30"/>
      <c r="FL289" s="30"/>
      <c r="FM289" s="30"/>
      <c r="FN289" s="30"/>
      <c r="FO289" s="30"/>
      <c r="FP289" s="30"/>
      <c r="FQ289" s="30"/>
      <c r="FR289" s="30"/>
      <c r="FS289" s="30"/>
      <c r="FT289" s="30"/>
      <c r="FU289" s="30"/>
      <c r="FV289" s="30"/>
      <c r="FW289" s="30"/>
      <c r="FX289" s="30"/>
      <c r="FY289" s="30"/>
      <c r="FZ289" s="30"/>
      <c r="GA289" s="30"/>
      <c r="GB289" s="30"/>
      <c r="GC289" s="30"/>
      <c r="GD289" s="30"/>
      <c r="GE289" s="30"/>
      <c r="GF289" s="30"/>
      <c r="GG289" s="30"/>
      <c r="GH289" s="30"/>
      <c r="GI289" s="30"/>
      <c r="GJ289" s="30"/>
      <c r="GK289" s="30"/>
      <c r="GL289" s="30"/>
      <c r="GM289" s="30"/>
      <c r="GN289" s="30"/>
      <c r="GO289" s="30"/>
      <c r="GP289" s="30"/>
      <c r="GQ289" s="30"/>
      <c r="GR289" s="30"/>
      <c r="GS289" s="30"/>
      <c r="GT289" s="30"/>
      <c r="GU289" s="30"/>
      <c r="GV289" s="30"/>
      <c r="GW289" s="30"/>
      <c r="GX289" s="30"/>
      <c r="GY289" s="30"/>
      <c r="GZ289" s="30"/>
      <c r="HA289" s="30"/>
      <c r="HB289" s="30"/>
      <c r="HC289" s="30"/>
      <c r="HD289" s="30"/>
      <c r="HE289" s="30"/>
      <c r="HF289" s="30"/>
      <c r="HG289" s="30"/>
      <c r="HH289" s="30"/>
      <c r="HI289" s="30"/>
      <c r="HJ289" s="30"/>
    </row>
    <row r="290">
      <c r="BQ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  <c r="CH290" s="30"/>
      <c r="CI290" s="30"/>
      <c r="CJ290" s="30"/>
      <c r="CK290" s="30"/>
      <c r="CL290" s="30"/>
      <c r="CM290" s="30"/>
      <c r="CO290" s="30"/>
      <c r="CP290" s="30"/>
      <c r="CQ290" s="30"/>
      <c r="CR290" s="30"/>
      <c r="CS290" s="30"/>
      <c r="CT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  <c r="DF290" s="30"/>
      <c r="DG290" s="30"/>
      <c r="DH290" s="30"/>
      <c r="DI290" s="30"/>
      <c r="DK290" s="30"/>
      <c r="DL290" s="30"/>
      <c r="DM290" s="30"/>
      <c r="DN290" s="30"/>
      <c r="DO290" s="30"/>
      <c r="DP290" s="30"/>
      <c r="DQ290" s="30"/>
      <c r="DR290" s="30"/>
      <c r="DS290" s="30"/>
      <c r="DT290" s="30"/>
      <c r="DU290" s="30"/>
      <c r="DV290" s="30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  <c r="EL290" s="30"/>
      <c r="EM290" s="30"/>
      <c r="EN290" s="30"/>
      <c r="EO290" s="30"/>
      <c r="EP290" s="30"/>
      <c r="EQ290" s="30"/>
      <c r="ER290" s="30"/>
      <c r="ES290" s="30"/>
      <c r="ET290" s="30"/>
      <c r="EU290" s="30"/>
      <c r="EV290" s="30"/>
      <c r="EW290" s="30"/>
      <c r="EX290" s="30"/>
      <c r="EY290" s="30"/>
      <c r="EZ290" s="30"/>
      <c r="FA290" s="30"/>
      <c r="FB290" s="30"/>
      <c r="FC290" s="30"/>
      <c r="FD290" s="30"/>
      <c r="FE290" s="30"/>
      <c r="FF290" s="30"/>
      <c r="FG290" s="30"/>
      <c r="FH290" s="30"/>
      <c r="FI290" s="30"/>
      <c r="FJ290" s="30"/>
      <c r="FK290" s="30"/>
      <c r="FL290" s="30"/>
      <c r="FM290" s="30"/>
      <c r="FN290" s="30"/>
      <c r="FO290" s="30"/>
      <c r="FP290" s="30"/>
      <c r="FQ290" s="30"/>
      <c r="FR290" s="30"/>
      <c r="FS290" s="30"/>
      <c r="FT290" s="30"/>
      <c r="FU290" s="30"/>
      <c r="FV290" s="30"/>
      <c r="FW290" s="30"/>
      <c r="FX290" s="30"/>
      <c r="FY290" s="30"/>
      <c r="FZ290" s="30"/>
      <c r="GA290" s="30"/>
      <c r="GB290" s="30"/>
      <c r="GC290" s="30"/>
      <c r="GD290" s="30"/>
      <c r="GE290" s="30"/>
      <c r="GF290" s="30"/>
      <c r="GG290" s="30"/>
      <c r="GH290" s="30"/>
      <c r="GI290" s="30"/>
      <c r="GJ290" s="30"/>
      <c r="GK290" s="30"/>
      <c r="GL290" s="30"/>
      <c r="GM290" s="30"/>
      <c r="GN290" s="30"/>
      <c r="GO290" s="30"/>
      <c r="GP290" s="30"/>
      <c r="GQ290" s="30"/>
      <c r="GR290" s="30"/>
      <c r="GS290" s="30"/>
      <c r="GT290" s="30"/>
      <c r="GU290" s="30"/>
      <c r="GV290" s="30"/>
      <c r="GW290" s="30"/>
      <c r="GX290" s="30"/>
      <c r="GY290" s="30"/>
      <c r="GZ290" s="30"/>
      <c r="HA290" s="30"/>
      <c r="HB290" s="30"/>
      <c r="HC290" s="30"/>
      <c r="HD290" s="30"/>
      <c r="HE290" s="30"/>
      <c r="HF290" s="30"/>
      <c r="HG290" s="30"/>
      <c r="HH290" s="30"/>
      <c r="HI290" s="30"/>
      <c r="HJ290" s="30"/>
    </row>
    <row r="291">
      <c r="BQ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30"/>
      <c r="CE291" s="30"/>
      <c r="CF291" s="30"/>
      <c r="CG291" s="30"/>
      <c r="CH291" s="30"/>
      <c r="CI291" s="30"/>
      <c r="CJ291" s="30"/>
      <c r="CK291" s="30"/>
      <c r="CL291" s="30"/>
      <c r="CM291" s="30"/>
      <c r="CO291" s="30"/>
      <c r="CP291" s="30"/>
      <c r="CQ291" s="30"/>
      <c r="CR291" s="30"/>
      <c r="CS291" s="30"/>
      <c r="CT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  <c r="DF291" s="30"/>
      <c r="DG291" s="30"/>
      <c r="DH291" s="30"/>
      <c r="DI291" s="30"/>
      <c r="DK291" s="30"/>
      <c r="DL291" s="30"/>
      <c r="DM291" s="30"/>
      <c r="DN291" s="30"/>
      <c r="DO291" s="30"/>
      <c r="DP291" s="30"/>
      <c r="DQ291" s="30"/>
      <c r="DR291" s="30"/>
      <c r="DS291" s="30"/>
      <c r="DT291" s="30"/>
      <c r="DU291" s="30"/>
      <c r="DV291" s="30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  <c r="EL291" s="30"/>
      <c r="EM291" s="30"/>
      <c r="EN291" s="30"/>
      <c r="EO291" s="30"/>
      <c r="EP291" s="30"/>
      <c r="EQ291" s="30"/>
      <c r="ER291" s="30"/>
      <c r="ES291" s="30"/>
      <c r="ET291" s="30"/>
      <c r="EU291" s="30"/>
      <c r="EV291" s="30"/>
      <c r="EW291" s="30"/>
      <c r="EX291" s="30"/>
      <c r="EY291" s="30"/>
      <c r="EZ291" s="30"/>
      <c r="FA291" s="30"/>
      <c r="FB291" s="30"/>
      <c r="FC291" s="30"/>
      <c r="FD291" s="30"/>
      <c r="FE291" s="30"/>
      <c r="FF291" s="30"/>
      <c r="FG291" s="30"/>
      <c r="FH291" s="30"/>
      <c r="FI291" s="30"/>
      <c r="FJ291" s="30"/>
      <c r="FK291" s="30"/>
      <c r="FL291" s="30"/>
      <c r="FM291" s="30"/>
      <c r="FN291" s="30"/>
      <c r="FO291" s="30"/>
      <c r="FP291" s="30"/>
      <c r="FQ291" s="30"/>
      <c r="FR291" s="30"/>
      <c r="FS291" s="30"/>
      <c r="FT291" s="30"/>
      <c r="FU291" s="30"/>
      <c r="FV291" s="30"/>
      <c r="FW291" s="30"/>
      <c r="FX291" s="30"/>
      <c r="FY291" s="30"/>
      <c r="FZ291" s="30"/>
      <c r="GA291" s="30"/>
      <c r="GB291" s="30"/>
      <c r="GC291" s="30"/>
      <c r="GD291" s="30"/>
      <c r="GE291" s="30"/>
      <c r="GF291" s="30"/>
      <c r="GG291" s="30"/>
      <c r="GH291" s="30"/>
      <c r="GI291" s="30"/>
      <c r="GJ291" s="30"/>
      <c r="GK291" s="30"/>
      <c r="GL291" s="30"/>
      <c r="GM291" s="30"/>
      <c r="GN291" s="30"/>
      <c r="GO291" s="30"/>
      <c r="GP291" s="30"/>
      <c r="GQ291" s="30"/>
      <c r="GR291" s="30"/>
      <c r="GS291" s="30"/>
      <c r="GT291" s="30"/>
      <c r="GU291" s="30"/>
      <c r="GV291" s="30"/>
      <c r="GW291" s="30"/>
      <c r="GX291" s="30"/>
      <c r="GY291" s="30"/>
      <c r="GZ291" s="30"/>
      <c r="HA291" s="30"/>
      <c r="HB291" s="30"/>
      <c r="HC291" s="30"/>
      <c r="HD291" s="30"/>
      <c r="HE291" s="30"/>
      <c r="HF291" s="30"/>
      <c r="HG291" s="30"/>
      <c r="HH291" s="30"/>
      <c r="HI291" s="30"/>
      <c r="HJ291" s="30"/>
    </row>
    <row r="292">
      <c r="BQ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30"/>
      <c r="CE292" s="30"/>
      <c r="CF292" s="30"/>
      <c r="CG292" s="30"/>
      <c r="CH292" s="30"/>
      <c r="CI292" s="30"/>
      <c r="CJ292" s="30"/>
      <c r="CK292" s="30"/>
      <c r="CL292" s="30"/>
      <c r="CM292" s="30"/>
      <c r="CO292" s="30"/>
      <c r="CP292" s="30"/>
      <c r="CQ292" s="30"/>
      <c r="CR292" s="30"/>
      <c r="CS292" s="30"/>
      <c r="CT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  <c r="DF292" s="30"/>
      <c r="DG292" s="30"/>
      <c r="DH292" s="30"/>
      <c r="DI292" s="30"/>
      <c r="DK292" s="30"/>
      <c r="DL292" s="30"/>
      <c r="DM292" s="30"/>
      <c r="DN292" s="30"/>
      <c r="DO292" s="30"/>
      <c r="DP292" s="30"/>
      <c r="DQ292" s="30"/>
      <c r="DR292" s="30"/>
      <c r="DS292" s="30"/>
      <c r="DT292" s="30"/>
      <c r="DU292" s="30"/>
      <c r="DV292" s="30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  <c r="EL292" s="30"/>
      <c r="EM292" s="30"/>
      <c r="EN292" s="30"/>
      <c r="EO292" s="30"/>
      <c r="EP292" s="30"/>
      <c r="EQ292" s="30"/>
      <c r="ER292" s="30"/>
      <c r="ES292" s="30"/>
      <c r="ET292" s="30"/>
      <c r="EU292" s="30"/>
      <c r="EV292" s="30"/>
      <c r="EW292" s="30"/>
      <c r="EX292" s="30"/>
      <c r="EY292" s="30"/>
      <c r="EZ292" s="30"/>
      <c r="FA292" s="30"/>
      <c r="FB292" s="30"/>
      <c r="FC292" s="30"/>
      <c r="FD292" s="30"/>
      <c r="FE292" s="30"/>
      <c r="FF292" s="30"/>
      <c r="FG292" s="30"/>
      <c r="FH292" s="30"/>
      <c r="FI292" s="30"/>
      <c r="FJ292" s="30"/>
      <c r="FK292" s="30"/>
      <c r="FL292" s="30"/>
      <c r="FM292" s="30"/>
      <c r="FN292" s="30"/>
      <c r="FO292" s="30"/>
      <c r="FP292" s="30"/>
      <c r="FQ292" s="30"/>
      <c r="FR292" s="30"/>
      <c r="FS292" s="30"/>
      <c r="FT292" s="30"/>
      <c r="FU292" s="30"/>
      <c r="FV292" s="30"/>
      <c r="FW292" s="30"/>
      <c r="FX292" s="30"/>
      <c r="FY292" s="30"/>
      <c r="FZ292" s="30"/>
      <c r="GA292" s="30"/>
      <c r="GB292" s="30"/>
      <c r="GC292" s="30"/>
      <c r="GD292" s="30"/>
      <c r="GE292" s="30"/>
      <c r="GF292" s="30"/>
      <c r="GG292" s="30"/>
      <c r="GH292" s="30"/>
      <c r="GI292" s="30"/>
      <c r="GJ292" s="30"/>
      <c r="GK292" s="30"/>
      <c r="GL292" s="30"/>
      <c r="GM292" s="30"/>
      <c r="GN292" s="30"/>
      <c r="GO292" s="30"/>
      <c r="GP292" s="30"/>
      <c r="GQ292" s="30"/>
      <c r="GR292" s="30"/>
      <c r="GS292" s="30"/>
      <c r="GT292" s="30"/>
      <c r="GU292" s="30"/>
      <c r="GV292" s="30"/>
      <c r="GW292" s="30"/>
      <c r="GX292" s="30"/>
      <c r="GY292" s="30"/>
      <c r="GZ292" s="30"/>
      <c r="HA292" s="30"/>
      <c r="HB292" s="30"/>
      <c r="HC292" s="30"/>
      <c r="HD292" s="30"/>
      <c r="HE292" s="30"/>
      <c r="HF292" s="30"/>
      <c r="HG292" s="30"/>
      <c r="HH292" s="30"/>
      <c r="HI292" s="30"/>
      <c r="HJ292" s="30"/>
    </row>
    <row r="293">
      <c r="BQ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  <c r="CH293" s="30"/>
      <c r="CI293" s="30"/>
      <c r="CJ293" s="30"/>
      <c r="CK293" s="30"/>
      <c r="CL293" s="30"/>
      <c r="CM293" s="30"/>
      <c r="CO293" s="30"/>
      <c r="CP293" s="30"/>
      <c r="CQ293" s="30"/>
      <c r="CR293" s="30"/>
      <c r="CS293" s="30"/>
      <c r="CT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K293" s="30"/>
      <c r="DL293" s="30"/>
      <c r="DM293" s="30"/>
      <c r="DN293" s="30"/>
      <c r="DO293" s="30"/>
      <c r="DP293" s="30"/>
      <c r="DQ293" s="30"/>
      <c r="DR293" s="30"/>
      <c r="DS293" s="30"/>
      <c r="DT293" s="30"/>
      <c r="DU293" s="30"/>
      <c r="DV293" s="30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  <c r="EL293" s="30"/>
      <c r="EM293" s="30"/>
      <c r="EN293" s="30"/>
      <c r="EO293" s="30"/>
      <c r="EP293" s="30"/>
      <c r="EQ293" s="30"/>
      <c r="ER293" s="30"/>
      <c r="ES293" s="30"/>
      <c r="ET293" s="30"/>
      <c r="EU293" s="30"/>
      <c r="EV293" s="30"/>
      <c r="EW293" s="30"/>
      <c r="EX293" s="30"/>
      <c r="EY293" s="30"/>
      <c r="EZ293" s="30"/>
      <c r="FA293" s="30"/>
      <c r="FB293" s="30"/>
      <c r="FC293" s="30"/>
      <c r="FD293" s="30"/>
      <c r="FE293" s="30"/>
      <c r="FF293" s="30"/>
      <c r="FG293" s="30"/>
      <c r="FH293" s="30"/>
      <c r="FI293" s="30"/>
      <c r="FJ293" s="30"/>
      <c r="FK293" s="30"/>
      <c r="FL293" s="30"/>
      <c r="FM293" s="30"/>
      <c r="FN293" s="30"/>
      <c r="FO293" s="30"/>
      <c r="FP293" s="30"/>
      <c r="FQ293" s="30"/>
      <c r="FR293" s="30"/>
      <c r="FS293" s="30"/>
      <c r="FT293" s="30"/>
      <c r="FU293" s="30"/>
      <c r="FV293" s="30"/>
      <c r="FW293" s="30"/>
      <c r="FX293" s="30"/>
      <c r="FY293" s="30"/>
      <c r="FZ293" s="30"/>
      <c r="GA293" s="30"/>
      <c r="GB293" s="30"/>
      <c r="GC293" s="30"/>
      <c r="GD293" s="30"/>
      <c r="GE293" s="30"/>
      <c r="GF293" s="30"/>
      <c r="GG293" s="30"/>
      <c r="GH293" s="30"/>
      <c r="GI293" s="30"/>
      <c r="GJ293" s="30"/>
      <c r="GK293" s="30"/>
      <c r="GL293" s="30"/>
      <c r="GM293" s="30"/>
      <c r="GN293" s="30"/>
      <c r="GO293" s="30"/>
      <c r="GP293" s="30"/>
      <c r="GQ293" s="30"/>
      <c r="GR293" s="30"/>
      <c r="GS293" s="30"/>
      <c r="GT293" s="30"/>
      <c r="GU293" s="30"/>
      <c r="GV293" s="30"/>
      <c r="GW293" s="30"/>
      <c r="GX293" s="30"/>
      <c r="GY293" s="30"/>
      <c r="GZ293" s="30"/>
      <c r="HA293" s="30"/>
      <c r="HB293" s="30"/>
      <c r="HC293" s="30"/>
      <c r="HD293" s="30"/>
      <c r="HE293" s="30"/>
      <c r="HF293" s="30"/>
      <c r="HG293" s="30"/>
      <c r="HH293" s="30"/>
      <c r="HI293" s="30"/>
      <c r="HJ293" s="30"/>
    </row>
    <row r="294">
      <c r="BQ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  <c r="CH294" s="30"/>
      <c r="CI294" s="30"/>
      <c r="CJ294" s="30"/>
      <c r="CK294" s="30"/>
      <c r="CL294" s="30"/>
      <c r="CM294" s="30"/>
      <c r="CO294" s="30"/>
      <c r="CP294" s="30"/>
      <c r="CQ294" s="30"/>
      <c r="CR294" s="30"/>
      <c r="CS294" s="30"/>
      <c r="CT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K294" s="30"/>
      <c r="DL294" s="30"/>
      <c r="DM294" s="30"/>
      <c r="DN294" s="30"/>
      <c r="DO294" s="30"/>
      <c r="DP294" s="30"/>
      <c r="DQ294" s="30"/>
      <c r="DR294" s="30"/>
      <c r="DS294" s="30"/>
      <c r="DT294" s="30"/>
      <c r="DU294" s="30"/>
      <c r="DV294" s="30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  <c r="EL294" s="30"/>
      <c r="EM294" s="30"/>
      <c r="EN294" s="30"/>
      <c r="EO294" s="30"/>
      <c r="EP294" s="30"/>
      <c r="EQ294" s="30"/>
      <c r="ER294" s="30"/>
      <c r="ES294" s="30"/>
      <c r="ET294" s="30"/>
      <c r="EU294" s="30"/>
      <c r="EV294" s="30"/>
      <c r="EW294" s="30"/>
      <c r="EX294" s="30"/>
      <c r="EY294" s="30"/>
      <c r="EZ294" s="30"/>
      <c r="FA294" s="30"/>
      <c r="FB294" s="30"/>
      <c r="FC294" s="30"/>
      <c r="FD294" s="30"/>
      <c r="FE294" s="30"/>
      <c r="FF294" s="30"/>
      <c r="FG294" s="30"/>
      <c r="FH294" s="30"/>
      <c r="FI294" s="30"/>
      <c r="FJ294" s="30"/>
      <c r="FK294" s="30"/>
      <c r="FL294" s="30"/>
      <c r="FM294" s="30"/>
      <c r="FN294" s="30"/>
      <c r="FO294" s="30"/>
      <c r="FP294" s="30"/>
      <c r="FQ294" s="30"/>
      <c r="FR294" s="30"/>
      <c r="FS294" s="30"/>
      <c r="FT294" s="30"/>
      <c r="FU294" s="30"/>
      <c r="FV294" s="30"/>
      <c r="FW294" s="30"/>
      <c r="FX294" s="30"/>
      <c r="FY294" s="30"/>
      <c r="FZ294" s="30"/>
      <c r="GA294" s="30"/>
      <c r="GB294" s="30"/>
      <c r="GC294" s="30"/>
      <c r="GD294" s="30"/>
      <c r="GE294" s="30"/>
      <c r="GF294" s="30"/>
      <c r="GG294" s="30"/>
      <c r="GH294" s="30"/>
      <c r="GI294" s="30"/>
      <c r="GJ294" s="30"/>
      <c r="GK294" s="30"/>
      <c r="GL294" s="30"/>
      <c r="GM294" s="30"/>
      <c r="GN294" s="30"/>
      <c r="GO294" s="30"/>
      <c r="GP294" s="30"/>
      <c r="GQ294" s="30"/>
      <c r="GR294" s="30"/>
      <c r="GS294" s="30"/>
      <c r="GT294" s="30"/>
      <c r="GU294" s="30"/>
      <c r="GV294" s="30"/>
      <c r="GW294" s="30"/>
      <c r="GX294" s="30"/>
      <c r="GY294" s="30"/>
      <c r="GZ294" s="30"/>
      <c r="HA294" s="30"/>
      <c r="HB294" s="30"/>
      <c r="HC294" s="30"/>
      <c r="HD294" s="30"/>
      <c r="HE294" s="30"/>
      <c r="HF294" s="30"/>
      <c r="HG294" s="30"/>
      <c r="HH294" s="30"/>
      <c r="HI294" s="30"/>
      <c r="HJ294" s="30"/>
    </row>
    <row r="295">
      <c r="BQ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  <c r="CI295" s="30"/>
      <c r="CJ295" s="30"/>
      <c r="CK295" s="30"/>
      <c r="CL295" s="30"/>
      <c r="CM295" s="30"/>
      <c r="CO295" s="30"/>
      <c r="CP295" s="30"/>
      <c r="CQ295" s="30"/>
      <c r="CR295" s="30"/>
      <c r="CS295" s="30"/>
      <c r="CT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K295" s="30"/>
      <c r="DL295" s="30"/>
      <c r="DM295" s="30"/>
      <c r="DN295" s="30"/>
      <c r="DO295" s="30"/>
      <c r="DP295" s="30"/>
      <c r="DQ295" s="30"/>
      <c r="DR295" s="30"/>
      <c r="DS295" s="30"/>
      <c r="DT295" s="30"/>
      <c r="DU295" s="30"/>
      <c r="DV295" s="30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  <c r="EL295" s="30"/>
      <c r="EM295" s="30"/>
      <c r="EN295" s="30"/>
      <c r="EO295" s="30"/>
      <c r="EP295" s="30"/>
      <c r="EQ295" s="30"/>
      <c r="ER295" s="30"/>
      <c r="ES295" s="30"/>
      <c r="ET295" s="30"/>
      <c r="EU295" s="30"/>
      <c r="EV295" s="30"/>
      <c r="EW295" s="30"/>
      <c r="EX295" s="30"/>
      <c r="EY295" s="30"/>
      <c r="EZ295" s="30"/>
      <c r="FA295" s="30"/>
      <c r="FB295" s="30"/>
      <c r="FC295" s="30"/>
      <c r="FD295" s="30"/>
      <c r="FE295" s="30"/>
      <c r="FF295" s="30"/>
      <c r="FG295" s="30"/>
      <c r="FH295" s="30"/>
      <c r="FI295" s="30"/>
      <c r="FJ295" s="30"/>
      <c r="FK295" s="30"/>
      <c r="FL295" s="30"/>
      <c r="FM295" s="30"/>
      <c r="FN295" s="30"/>
      <c r="FO295" s="30"/>
      <c r="FP295" s="30"/>
      <c r="FQ295" s="30"/>
      <c r="FR295" s="30"/>
      <c r="FS295" s="30"/>
      <c r="FT295" s="30"/>
      <c r="FU295" s="30"/>
      <c r="FV295" s="30"/>
      <c r="FW295" s="30"/>
      <c r="FX295" s="30"/>
      <c r="FY295" s="30"/>
      <c r="FZ295" s="30"/>
      <c r="GA295" s="30"/>
      <c r="GB295" s="30"/>
      <c r="GC295" s="30"/>
      <c r="GD295" s="30"/>
      <c r="GE295" s="30"/>
      <c r="GF295" s="30"/>
      <c r="GG295" s="30"/>
      <c r="GH295" s="30"/>
      <c r="GI295" s="30"/>
      <c r="GJ295" s="30"/>
      <c r="GK295" s="30"/>
      <c r="GL295" s="30"/>
      <c r="GM295" s="30"/>
      <c r="GN295" s="30"/>
      <c r="GO295" s="30"/>
      <c r="GP295" s="30"/>
      <c r="GQ295" s="30"/>
      <c r="GR295" s="30"/>
      <c r="GS295" s="30"/>
      <c r="GT295" s="30"/>
      <c r="GU295" s="30"/>
      <c r="GV295" s="30"/>
      <c r="GW295" s="30"/>
      <c r="GX295" s="30"/>
      <c r="GY295" s="30"/>
      <c r="GZ295" s="30"/>
      <c r="HA295" s="30"/>
      <c r="HB295" s="30"/>
      <c r="HC295" s="30"/>
      <c r="HD295" s="30"/>
      <c r="HE295" s="30"/>
      <c r="HF295" s="30"/>
      <c r="HG295" s="30"/>
      <c r="HH295" s="30"/>
      <c r="HI295" s="30"/>
      <c r="HJ295" s="30"/>
    </row>
    <row r="296">
      <c r="BQ296" s="30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  <c r="CH296" s="30"/>
      <c r="CI296" s="30"/>
      <c r="CJ296" s="30"/>
      <c r="CK296" s="30"/>
      <c r="CL296" s="30"/>
      <c r="CM296" s="30"/>
      <c r="CO296" s="30"/>
      <c r="CP296" s="30"/>
      <c r="CQ296" s="30"/>
      <c r="CR296" s="30"/>
      <c r="CS296" s="30"/>
      <c r="CT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K296" s="30"/>
      <c r="DL296" s="30"/>
      <c r="DM296" s="30"/>
      <c r="DN296" s="30"/>
      <c r="DO296" s="30"/>
      <c r="DP296" s="30"/>
      <c r="DQ296" s="30"/>
      <c r="DR296" s="30"/>
      <c r="DS296" s="30"/>
      <c r="DT296" s="30"/>
      <c r="DU296" s="30"/>
      <c r="DV296" s="30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  <c r="EL296" s="30"/>
      <c r="EM296" s="30"/>
      <c r="EN296" s="30"/>
      <c r="EO296" s="30"/>
      <c r="EP296" s="30"/>
      <c r="EQ296" s="30"/>
      <c r="ER296" s="30"/>
      <c r="ES296" s="30"/>
      <c r="ET296" s="30"/>
      <c r="EU296" s="30"/>
      <c r="EV296" s="30"/>
      <c r="EW296" s="30"/>
      <c r="EX296" s="30"/>
      <c r="EY296" s="30"/>
      <c r="EZ296" s="30"/>
      <c r="FA296" s="30"/>
      <c r="FB296" s="30"/>
      <c r="FC296" s="30"/>
      <c r="FD296" s="30"/>
      <c r="FE296" s="30"/>
      <c r="FF296" s="30"/>
      <c r="FG296" s="30"/>
      <c r="FH296" s="30"/>
      <c r="FI296" s="30"/>
      <c r="FJ296" s="30"/>
      <c r="FK296" s="30"/>
      <c r="FL296" s="30"/>
      <c r="FM296" s="30"/>
      <c r="FN296" s="30"/>
      <c r="FO296" s="30"/>
      <c r="FP296" s="30"/>
      <c r="FQ296" s="30"/>
      <c r="FR296" s="30"/>
      <c r="FS296" s="30"/>
      <c r="FT296" s="30"/>
      <c r="FU296" s="30"/>
      <c r="FV296" s="30"/>
      <c r="FW296" s="30"/>
      <c r="FX296" s="30"/>
      <c r="FY296" s="30"/>
      <c r="FZ296" s="30"/>
      <c r="GA296" s="30"/>
      <c r="GB296" s="30"/>
      <c r="GC296" s="30"/>
      <c r="GD296" s="30"/>
      <c r="GE296" s="30"/>
      <c r="GF296" s="30"/>
      <c r="GG296" s="30"/>
      <c r="GH296" s="30"/>
      <c r="GI296" s="30"/>
      <c r="GJ296" s="30"/>
      <c r="GK296" s="30"/>
      <c r="GL296" s="30"/>
      <c r="GM296" s="30"/>
      <c r="GN296" s="30"/>
      <c r="GO296" s="30"/>
      <c r="GP296" s="30"/>
      <c r="GQ296" s="30"/>
      <c r="GR296" s="30"/>
      <c r="GS296" s="30"/>
      <c r="GT296" s="30"/>
      <c r="GU296" s="30"/>
      <c r="GV296" s="30"/>
      <c r="GW296" s="30"/>
      <c r="GX296" s="30"/>
      <c r="GY296" s="30"/>
      <c r="GZ296" s="30"/>
      <c r="HA296" s="30"/>
      <c r="HB296" s="30"/>
      <c r="HC296" s="30"/>
      <c r="HD296" s="30"/>
      <c r="HE296" s="30"/>
      <c r="HF296" s="30"/>
      <c r="HG296" s="30"/>
      <c r="HH296" s="30"/>
      <c r="HI296" s="30"/>
      <c r="HJ296" s="30"/>
    </row>
    <row r="297">
      <c r="BQ297" s="30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0"/>
      <c r="CD297" s="30"/>
      <c r="CE297" s="30"/>
      <c r="CF297" s="30"/>
      <c r="CG297" s="30"/>
      <c r="CH297" s="30"/>
      <c r="CI297" s="30"/>
      <c r="CJ297" s="30"/>
      <c r="CK297" s="30"/>
      <c r="CL297" s="30"/>
      <c r="CM297" s="30"/>
      <c r="CO297" s="30"/>
      <c r="CP297" s="30"/>
      <c r="CQ297" s="30"/>
      <c r="CR297" s="30"/>
      <c r="CS297" s="30"/>
      <c r="CT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/>
      <c r="DF297" s="30"/>
      <c r="DG297" s="30"/>
      <c r="DH297" s="30"/>
      <c r="DI297" s="30"/>
      <c r="DK297" s="30"/>
      <c r="DL297" s="30"/>
      <c r="DM297" s="30"/>
      <c r="DN297" s="30"/>
      <c r="DO297" s="30"/>
      <c r="DP297" s="30"/>
      <c r="DQ297" s="30"/>
      <c r="DR297" s="30"/>
      <c r="DS297" s="30"/>
      <c r="DT297" s="30"/>
      <c r="DU297" s="30"/>
      <c r="DV297" s="30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  <c r="EL297" s="30"/>
      <c r="EM297" s="30"/>
      <c r="EN297" s="30"/>
      <c r="EO297" s="30"/>
      <c r="EP297" s="30"/>
      <c r="EQ297" s="30"/>
      <c r="ER297" s="30"/>
      <c r="ES297" s="30"/>
      <c r="ET297" s="30"/>
      <c r="EU297" s="30"/>
      <c r="EV297" s="30"/>
      <c r="EW297" s="30"/>
      <c r="EX297" s="30"/>
      <c r="EY297" s="30"/>
      <c r="EZ297" s="30"/>
      <c r="FA297" s="30"/>
      <c r="FB297" s="30"/>
      <c r="FC297" s="30"/>
      <c r="FD297" s="30"/>
      <c r="FE297" s="30"/>
      <c r="FF297" s="30"/>
      <c r="FG297" s="30"/>
      <c r="FH297" s="30"/>
      <c r="FI297" s="30"/>
      <c r="FJ297" s="30"/>
      <c r="FK297" s="30"/>
      <c r="FL297" s="30"/>
      <c r="FM297" s="30"/>
      <c r="FN297" s="30"/>
      <c r="FO297" s="30"/>
      <c r="FP297" s="30"/>
      <c r="FQ297" s="30"/>
      <c r="FR297" s="30"/>
      <c r="FS297" s="30"/>
      <c r="FT297" s="30"/>
      <c r="FU297" s="30"/>
      <c r="FV297" s="30"/>
      <c r="FW297" s="30"/>
      <c r="FX297" s="30"/>
      <c r="FY297" s="30"/>
      <c r="FZ297" s="30"/>
      <c r="GA297" s="30"/>
      <c r="GB297" s="30"/>
      <c r="GC297" s="30"/>
      <c r="GD297" s="30"/>
      <c r="GE297" s="30"/>
      <c r="GF297" s="30"/>
      <c r="GG297" s="30"/>
      <c r="GH297" s="30"/>
      <c r="GI297" s="30"/>
      <c r="GJ297" s="30"/>
      <c r="GK297" s="30"/>
      <c r="GL297" s="30"/>
      <c r="GM297" s="30"/>
      <c r="GN297" s="30"/>
      <c r="GO297" s="30"/>
      <c r="GP297" s="30"/>
      <c r="GQ297" s="30"/>
      <c r="GR297" s="30"/>
      <c r="GS297" s="30"/>
      <c r="GT297" s="30"/>
      <c r="GU297" s="30"/>
      <c r="GV297" s="30"/>
      <c r="GW297" s="30"/>
      <c r="GX297" s="30"/>
      <c r="GY297" s="30"/>
      <c r="GZ297" s="30"/>
      <c r="HA297" s="30"/>
      <c r="HB297" s="30"/>
      <c r="HC297" s="30"/>
      <c r="HD297" s="30"/>
      <c r="HE297" s="30"/>
      <c r="HF297" s="30"/>
      <c r="HG297" s="30"/>
      <c r="HH297" s="30"/>
      <c r="HI297" s="30"/>
      <c r="HJ297" s="30"/>
    </row>
    <row r="298">
      <c r="BQ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  <c r="EL298" s="30"/>
      <c r="EM298" s="30"/>
      <c r="EN298" s="30"/>
      <c r="EO298" s="30"/>
      <c r="EP298" s="30"/>
      <c r="EQ298" s="30"/>
      <c r="ER298" s="30"/>
      <c r="ES298" s="30"/>
      <c r="ET298" s="30"/>
      <c r="EU298" s="30"/>
      <c r="EV298" s="30"/>
      <c r="EW298" s="30"/>
      <c r="EX298" s="30"/>
      <c r="EY298" s="30"/>
      <c r="EZ298" s="30"/>
      <c r="FA298" s="30"/>
      <c r="FB298" s="30"/>
      <c r="FC298" s="30"/>
      <c r="FD298" s="30"/>
      <c r="FE298" s="30"/>
      <c r="FF298" s="30"/>
      <c r="FG298" s="30"/>
      <c r="FH298" s="30"/>
      <c r="FI298" s="30"/>
      <c r="FJ298" s="30"/>
      <c r="FK298" s="30"/>
      <c r="FL298" s="30"/>
      <c r="FM298" s="30"/>
      <c r="FN298" s="30"/>
      <c r="FO298" s="30"/>
      <c r="FP298" s="30"/>
      <c r="FQ298" s="30"/>
      <c r="FR298" s="30"/>
      <c r="FS298" s="30"/>
      <c r="FT298" s="30"/>
      <c r="FU298" s="30"/>
      <c r="FV298" s="30"/>
      <c r="FW298" s="30"/>
      <c r="FX298" s="30"/>
      <c r="FY298" s="30"/>
      <c r="FZ298" s="30"/>
      <c r="GA298" s="30"/>
      <c r="GB298" s="30"/>
      <c r="GC298" s="30"/>
      <c r="GD298" s="30"/>
      <c r="GE298" s="30"/>
      <c r="GF298" s="30"/>
      <c r="GG298" s="30"/>
      <c r="GH298" s="30"/>
      <c r="GI298" s="30"/>
      <c r="GJ298" s="30"/>
      <c r="GK298" s="30"/>
      <c r="GL298" s="30"/>
      <c r="GM298" s="30"/>
      <c r="GN298" s="30"/>
      <c r="GO298" s="30"/>
      <c r="GP298" s="30"/>
      <c r="GQ298" s="30"/>
      <c r="GR298" s="30"/>
      <c r="GS298" s="30"/>
      <c r="GT298" s="30"/>
      <c r="GU298" s="30"/>
      <c r="GV298" s="30"/>
      <c r="GW298" s="30"/>
      <c r="GX298" s="30"/>
      <c r="GY298" s="30"/>
      <c r="GZ298" s="30"/>
      <c r="HA298" s="30"/>
      <c r="HB298" s="30"/>
      <c r="HC298" s="30"/>
      <c r="HD298" s="30"/>
      <c r="HE298" s="30"/>
      <c r="HF298" s="30"/>
      <c r="HG298" s="30"/>
      <c r="HH298" s="30"/>
      <c r="HI298" s="30"/>
      <c r="HJ298" s="30"/>
    </row>
    <row r="299">
      <c r="BQ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  <c r="EL299" s="30"/>
      <c r="EM299" s="30"/>
      <c r="EN299" s="30"/>
      <c r="EO299" s="30"/>
      <c r="EP299" s="30"/>
      <c r="EQ299" s="30"/>
      <c r="ER299" s="30"/>
      <c r="ES299" s="30"/>
      <c r="ET299" s="30"/>
      <c r="EU299" s="30"/>
      <c r="EV299" s="30"/>
      <c r="EW299" s="30"/>
      <c r="EX299" s="30"/>
      <c r="EY299" s="30"/>
      <c r="EZ299" s="30"/>
      <c r="FA299" s="30"/>
      <c r="FB299" s="30"/>
      <c r="FC299" s="30"/>
      <c r="FD299" s="30"/>
      <c r="FE299" s="30"/>
      <c r="FF299" s="30"/>
      <c r="FG299" s="30"/>
      <c r="FH299" s="30"/>
      <c r="FI299" s="30"/>
      <c r="FJ299" s="30"/>
      <c r="FK299" s="30"/>
      <c r="FL299" s="30"/>
      <c r="FM299" s="30"/>
      <c r="FN299" s="30"/>
      <c r="FO299" s="30"/>
      <c r="FP299" s="30"/>
      <c r="FQ299" s="30"/>
      <c r="FR299" s="30"/>
      <c r="FS299" s="30"/>
      <c r="FT299" s="30"/>
      <c r="FU299" s="30"/>
      <c r="FV299" s="30"/>
      <c r="FW299" s="30"/>
      <c r="FX299" s="30"/>
      <c r="FY299" s="30"/>
      <c r="FZ299" s="30"/>
      <c r="GA299" s="30"/>
      <c r="GB299" s="30"/>
      <c r="GC299" s="30"/>
      <c r="GD299" s="30"/>
      <c r="GE299" s="30"/>
      <c r="GF299" s="30"/>
      <c r="GG299" s="30"/>
      <c r="GH299" s="30"/>
      <c r="GI299" s="30"/>
      <c r="GJ299" s="30"/>
      <c r="GK299" s="30"/>
      <c r="GL299" s="30"/>
      <c r="GM299" s="30"/>
      <c r="GN299" s="30"/>
      <c r="GO299" s="30"/>
      <c r="GP299" s="30"/>
      <c r="GQ299" s="30"/>
      <c r="GR299" s="30"/>
      <c r="GS299" s="30"/>
      <c r="GT299" s="30"/>
      <c r="GU299" s="30"/>
      <c r="GV299" s="30"/>
      <c r="GW299" s="30"/>
      <c r="GX299" s="30"/>
      <c r="GY299" s="30"/>
      <c r="GZ299" s="30"/>
      <c r="HA299" s="30"/>
      <c r="HB299" s="30"/>
      <c r="HC299" s="30"/>
      <c r="HD299" s="30"/>
      <c r="HE299" s="30"/>
      <c r="HF299" s="30"/>
      <c r="HG299" s="30"/>
      <c r="HH299" s="30"/>
      <c r="HI299" s="30"/>
      <c r="HJ299" s="30"/>
    </row>
    <row r="300">
      <c r="BQ300" s="30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  <c r="CI300" s="30"/>
      <c r="CJ300" s="30"/>
      <c r="CK300" s="30"/>
      <c r="CL300" s="30"/>
      <c r="CM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K300" s="30"/>
      <c r="DL300" s="30"/>
      <c r="DM300" s="30"/>
      <c r="DN300" s="30"/>
      <c r="DO300" s="30"/>
      <c r="DP300" s="30"/>
      <c r="DQ300" s="30"/>
      <c r="DR300" s="30"/>
      <c r="DS300" s="30"/>
      <c r="DT300" s="30"/>
      <c r="DU300" s="30"/>
      <c r="DV300" s="30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  <c r="EL300" s="30"/>
      <c r="EM300" s="30"/>
      <c r="EN300" s="30"/>
      <c r="EO300" s="30"/>
      <c r="EP300" s="30"/>
      <c r="EQ300" s="30"/>
      <c r="ER300" s="30"/>
      <c r="ES300" s="30"/>
      <c r="ET300" s="30"/>
      <c r="EU300" s="30"/>
      <c r="EV300" s="30"/>
      <c r="EW300" s="30"/>
      <c r="EX300" s="30"/>
      <c r="EY300" s="30"/>
      <c r="EZ300" s="30"/>
      <c r="FA300" s="30"/>
      <c r="FB300" s="30"/>
      <c r="FC300" s="30"/>
      <c r="FD300" s="30"/>
      <c r="FE300" s="30"/>
      <c r="FF300" s="30"/>
      <c r="FG300" s="30"/>
      <c r="FH300" s="30"/>
      <c r="FI300" s="30"/>
      <c r="FJ300" s="30"/>
      <c r="FK300" s="30"/>
      <c r="FL300" s="30"/>
      <c r="FM300" s="30"/>
      <c r="FN300" s="30"/>
      <c r="FO300" s="30"/>
      <c r="FP300" s="30"/>
      <c r="FQ300" s="30"/>
      <c r="FR300" s="30"/>
      <c r="FS300" s="30"/>
      <c r="FT300" s="30"/>
      <c r="FU300" s="30"/>
      <c r="FV300" s="30"/>
      <c r="FW300" s="30"/>
      <c r="FX300" s="30"/>
      <c r="FY300" s="30"/>
      <c r="FZ300" s="30"/>
      <c r="GA300" s="30"/>
      <c r="GB300" s="30"/>
      <c r="GC300" s="30"/>
      <c r="GD300" s="30"/>
      <c r="GE300" s="30"/>
      <c r="GF300" s="30"/>
      <c r="GG300" s="30"/>
      <c r="GH300" s="30"/>
      <c r="GI300" s="30"/>
      <c r="GJ300" s="30"/>
      <c r="GK300" s="30"/>
      <c r="GL300" s="30"/>
      <c r="GM300" s="30"/>
      <c r="GN300" s="30"/>
      <c r="GO300" s="30"/>
      <c r="GP300" s="30"/>
      <c r="GQ300" s="30"/>
      <c r="GR300" s="30"/>
      <c r="GS300" s="30"/>
      <c r="GT300" s="30"/>
      <c r="GU300" s="30"/>
      <c r="GV300" s="30"/>
      <c r="GW300" s="30"/>
      <c r="GX300" s="30"/>
      <c r="GY300" s="30"/>
      <c r="GZ300" s="30"/>
      <c r="HA300" s="30"/>
      <c r="HB300" s="30"/>
      <c r="HC300" s="30"/>
      <c r="HD300" s="30"/>
      <c r="HE300" s="30"/>
      <c r="HF300" s="30"/>
      <c r="HG300" s="30"/>
      <c r="HH300" s="30"/>
      <c r="HI300" s="30"/>
      <c r="HJ300" s="30"/>
    </row>
    <row r="301">
      <c r="BQ301" s="30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  <c r="CH301" s="30"/>
      <c r="CI301" s="30"/>
      <c r="CJ301" s="30"/>
      <c r="CK301" s="30"/>
      <c r="CL301" s="30"/>
      <c r="CM301" s="30"/>
      <c r="CO301" s="30"/>
      <c r="CP301" s="30"/>
      <c r="CQ301" s="30"/>
      <c r="CR301" s="30"/>
      <c r="CS301" s="30"/>
      <c r="CT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K301" s="30"/>
      <c r="DL301" s="30"/>
      <c r="DM301" s="30"/>
      <c r="DN301" s="30"/>
      <c r="DO301" s="30"/>
      <c r="DP301" s="30"/>
      <c r="DQ301" s="30"/>
      <c r="DR301" s="30"/>
      <c r="DS301" s="30"/>
      <c r="DT301" s="30"/>
      <c r="DU301" s="30"/>
      <c r="DV301" s="30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  <c r="EL301" s="30"/>
      <c r="EM301" s="30"/>
      <c r="EN301" s="30"/>
      <c r="EO301" s="30"/>
      <c r="EP301" s="30"/>
      <c r="EQ301" s="30"/>
      <c r="ER301" s="30"/>
      <c r="ES301" s="30"/>
      <c r="ET301" s="30"/>
      <c r="EU301" s="30"/>
      <c r="EV301" s="30"/>
      <c r="EW301" s="30"/>
      <c r="EX301" s="30"/>
      <c r="EY301" s="30"/>
      <c r="EZ301" s="30"/>
      <c r="FA301" s="30"/>
      <c r="FB301" s="30"/>
      <c r="FC301" s="30"/>
      <c r="FD301" s="30"/>
      <c r="FE301" s="30"/>
      <c r="FF301" s="30"/>
      <c r="FG301" s="30"/>
      <c r="FH301" s="30"/>
      <c r="FI301" s="30"/>
      <c r="FJ301" s="30"/>
      <c r="FK301" s="30"/>
      <c r="FL301" s="30"/>
      <c r="FM301" s="30"/>
      <c r="FN301" s="30"/>
      <c r="FO301" s="30"/>
      <c r="FP301" s="30"/>
      <c r="FQ301" s="30"/>
      <c r="FR301" s="30"/>
      <c r="FS301" s="30"/>
      <c r="FT301" s="30"/>
      <c r="FU301" s="30"/>
      <c r="FV301" s="30"/>
      <c r="FW301" s="30"/>
      <c r="FX301" s="30"/>
      <c r="FY301" s="30"/>
      <c r="FZ301" s="30"/>
      <c r="GA301" s="30"/>
      <c r="GB301" s="30"/>
      <c r="GC301" s="30"/>
      <c r="GD301" s="30"/>
      <c r="GE301" s="30"/>
      <c r="GF301" s="30"/>
      <c r="GG301" s="30"/>
      <c r="GH301" s="30"/>
      <c r="GI301" s="30"/>
      <c r="GJ301" s="30"/>
      <c r="GK301" s="30"/>
      <c r="GL301" s="30"/>
      <c r="GM301" s="30"/>
      <c r="GN301" s="30"/>
      <c r="GO301" s="30"/>
      <c r="GP301" s="30"/>
      <c r="GQ301" s="30"/>
      <c r="GR301" s="30"/>
      <c r="GS301" s="30"/>
      <c r="GT301" s="30"/>
      <c r="GU301" s="30"/>
      <c r="GV301" s="30"/>
      <c r="GW301" s="30"/>
      <c r="GX301" s="30"/>
      <c r="GY301" s="30"/>
      <c r="GZ301" s="30"/>
      <c r="HA301" s="30"/>
      <c r="HB301" s="30"/>
      <c r="HC301" s="30"/>
      <c r="HD301" s="30"/>
      <c r="HE301" s="30"/>
      <c r="HF301" s="30"/>
      <c r="HG301" s="30"/>
      <c r="HH301" s="30"/>
      <c r="HI301" s="30"/>
      <c r="HJ301" s="30"/>
    </row>
    <row r="302">
      <c r="BQ302" s="30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  <c r="CH302" s="30"/>
      <c r="CI302" s="30"/>
      <c r="CJ302" s="30"/>
      <c r="CK302" s="30"/>
      <c r="CL302" s="30"/>
      <c r="CM302" s="30"/>
      <c r="CO302" s="30"/>
      <c r="CP302" s="30"/>
      <c r="CQ302" s="30"/>
      <c r="CR302" s="30"/>
      <c r="CS302" s="30"/>
      <c r="CT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K302" s="30"/>
      <c r="DL302" s="30"/>
      <c r="DM302" s="30"/>
      <c r="DN302" s="30"/>
      <c r="DO302" s="30"/>
      <c r="DP302" s="30"/>
      <c r="DQ302" s="30"/>
      <c r="DR302" s="30"/>
      <c r="DS302" s="30"/>
      <c r="DT302" s="30"/>
      <c r="DU302" s="30"/>
      <c r="DV302" s="30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  <c r="EL302" s="30"/>
      <c r="EM302" s="30"/>
      <c r="EN302" s="30"/>
      <c r="EO302" s="30"/>
      <c r="EP302" s="30"/>
      <c r="EQ302" s="30"/>
      <c r="ER302" s="30"/>
      <c r="ES302" s="30"/>
      <c r="ET302" s="30"/>
      <c r="EU302" s="30"/>
      <c r="EV302" s="30"/>
      <c r="EW302" s="30"/>
      <c r="EX302" s="30"/>
      <c r="EY302" s="30"/>
      <c r="EZ302" s="30"/>
      <c r="FA302" s="30"/>
      <c r="FB302" s="30"/>
      <c r="FC302" s="30"/>
      <c r="FD302" s="30"/>
      <c r="FE302" s="30"/>
      <c r="FF302" s="30"/>
      <c r="FG302" s="30"/>
      <c r="FH302" s="30"/>
      <c r="FI302" s="30"/>
      <c r="FJ302" s="30"/>
      <c r="FK302" s="30"/>
      <c r="FL302" s="30"/>
      <c r="FM302" s="30"/>
      <c r="FN302" s="30"/>
      <c r="FO302" s="30"/>
      <c r="FP302" s="30"/>
      <c r="FQ302" s="30"/>
      <c r="FR302" s="30"/>
      <c r="FS302" s="30"/>
      <c r="FT302" s="30"/>
      <c r="FU302" s="30"/>
      <c r="FV302" s="30"/>
      <c r="FW302" s="30"/>
      <c r="FX302" s="30"/>
      <c r="FY302" s="30"/>
      <c r="FZ302" s="30"/>
      <c r="GA302" s="30"/>
      <c r="GB302" s="30"/>
      <c r="GC302" s="30"/>
      <c r="GD302" s="30"/>
      <c r="GE302" s="30"/>
      <c r="GF302" s="30"/>
      <c r="GG302" s="30"/>
      <c r="GH302" s="30"/>
      <c r="GI302" s="30"/>
      <c r="GJ302" s="30"/>
      <c r="GK302" s="30"/>
      <c r="GL302" s="30"/>
      <c r="GM302" s="30"/>
      <c r="GN302" s="30"/>
      <c r="GO302" s="30"/>
      <c r="GP302" s="30"/>
      <c r="GQ302" s="30"/>
      <c r="GR302" s="30"/>
      <c r="GS302" s="30"/>
      <c r="GT302" s="30"/>
      <c r="GU302" s="30"/>
      <c r="GV302" s="30"/>
      <c r="GW302" s="30"/>
      <c r="GX302" s="30"/>
      <c r="GY302" s="30"/>
      <c r="GZ302" s="30"/>
      <c r="HA302" s="30"/>
      <c r="HB302" s="30"/>
      <c r="HC302" s="30"/>
      <c r="HD302" s="30"/>
      <c r="HE302" s="30"/>
      <c r="HF302" s="30"/>
      <c r="HG302" s="30"/>
      <c r="HH302" s="30"/>
      <c r="HI302" s="30"/>
      <c r="HJ302" s="30"/>
    </row>
    <row r="303">
      <c r="BQ303" s="30"/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  <c r="CC303" s="30"/>
      <c r="CD303" s="30"/>
      <c r="CE303" s="30"/>
      <c r="CF303" s="30"/>
      <c r="CG303" s="30"/>
      <c r="CH303" s="30"/>
      <c r="CI303" s="30"/>
      <c r="CJ303" s="30"/>
      <c r="CK303" s="30"/>
      <c r="CL303" s="30"/>
      <c r="CM303" s="30"/>
      <c r="CO303" s="30"/>
      <c r="CP303" s="30"/>
      <c r="CQ303" s="30"/>
      <c r="CR303" s="30"/>
      <c r="CS303" s="30"/>
      <c r="CT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K303" s="30"/>
      <c r="DL303" s="30"/>
      <c r="DM303" s="30"/>
      <c r="DN303" s="30"/>
      <c r="DO303" s="30"/>
      <c r="DP303" s="30"/>
      <c r="DQ303" s="30"/>
      <c r="DR303" s="30"/>
      <c r="DS303" s="30"/>
      <c r="DT303" s="30"/>
      <c r="DU303" s="30"/>
      <c r="DV303" s="30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  <c r="EL303" s="30"/>
      <c r="EM303" s="30"/>
      <c r="EN303" s="30"/>
      <c r="EO303" s="30"/>
      <c r="EP303" s="30"/>
      <c r="EQ303" s="30"/>
      <c r="ER303" s="30"/>
      <c r="ES303" s="30"/>
      <c r="ET303" s="30"/>
      <c r="EU303" s="30"/>
      <c r="EV303" s="30"/>
      <c r="EW303" s="30"/>
      <c r="EX303" s="30"/>
      <c r="EY303" s="30"/>
      <c r="EZ303" s="30"/>
      <c r="FA303" s="30"/>
      <c r="FB303" s="30"/>
      <c r="FC303" s="30"/>
      <c r="FD303" s="30"/>
      <c r="FE303" s="30"/>
      <c r="FF303" s="30"/>
      <c r="FG303" s="30"/>
      <c r="FH303" s="30"/>
      <c r="FI303" s="30"/>
      <c r="FJ303" s="30"/>
      <c r="FK303" s="30"/>
      <c r="FL303" s="30"/>
      <c r="FM303" s="30"/>
      <c r="FN303" s="30"/>
      <c r="FO303" s="30"/>
      <c r="FP303" s="30"/>
      <c r="FQ303" s="30"/>
      <c r="FR303" s="30"/>
      <c r="FS303" s="30"/>
      <c r="FT303" s="30"/>
      <c r="FU303" s="30"/>
      <c r="FV303" s="30"/>
      <c r="FW303" s="30"/>
      <c r="FX303" s="30"/>
      <c r="FY303" s="30"/>
      <c r="FZ303" s="30"/>
      <c r="GA303" s="30"/>
      <c r="GB303" s="30"/>
      <c r="GC303" s="30"/>
      <c r="GD303" s="30"/>
      <c r="GE303" s="30"/>
      <c r="GF303" s="30"/>
      <c r="GG303" s="30"/>
      <c r="GH303" s="30"/>
      <c r="GI303" s="30"/>
      <c r="GJ303" s="30"/>
      <c r="GK303" s="30"/>
      <c r="GL303" s="30"/>
      <c r="GM303" s="30"/>
      <c r="GN303" s="30"/>
      <c r="GO303" s="30"/>
      <c r="GP303" s="30"/>
      <c r="GQ303" s="30"/>
      <c r="GR303" s="30"/>
      <c r="GS303" s="30"/>
      <c r="GT303" s="30"/>
      <c r="GU303" s="30"/>
      <c r="GV303" s="30"/>
      <c r="GW303" s="30"/>
      <c r="GX303" s="30"/>
      <c r="GY303" s="30"/>
      <c r="GZ303" s="30"/>
      <c r="HA303" s="30"/>
      <c r="HB303" s="30"/>
      <c r="HC303" s="30"/>
      <c r="HD303" s="30"/>
      <c r="HE303" s="30"/>
      <c r="HF303" s="30"/>
      <c r="HG303" s="30"/>
      <c r="HH303" s="30"/>
      <c r="HI303" s="30"/>
      <c r="HJ303" s="30"/>
    </row>
    <row r="304">
      <c r="BQ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K304" s="30"/>
      <c r="DL304" s="30"/>
      <c r="DM304" s="30"/>
      <c r="DN304" s="30"/>
      <c r="DO304" s="30"/>
      <c r="DP304" s="30"/>
      <c r="DQ304" s="30"/>
      <c r="DR304" s="30"/>
      <c r="DS304" s="30"/>
      <c r="DT304" s="30"/>
      <c r="DU304" s="30"/>
      <c r="DV304" s="30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  <c r="EL304" s="30"/>
      <c r="EM304" s="30"/>
      <c r="EN304" s="30"/>
      <c r="EO304" s="30"/>
      <c r="EP304" s="30"/>
      <c r="EQ304" s="30"/>
      <c r="ER304" s="30"/>
      <c r="ES304" s="30"/>
      <c r="ET304" s="30"/>
      <c r="EU304" s="30"/>
      <c r="EV304" s="30"/>
      <c r="EW304" s="30"/>
      <c r="EX304" s="30"/>
      <c r="EY304" s="30"/>
      <c r="EZ304" s="30"/>
      <c r="FA304" s="30"/>
      <c r="FB304" s="30"/>
      <c r="FC304" s="30"/>
      <c r="FD304" s="30"/>
      <c r="FE304" s="30"/>
      <c r="FF304" s="30"/>
      <c r="FG304" s="30"/>
      <c r="FH304" s="30"/>
      <c r="FI304" s="30"/>
      <c r="FJ304" s="30"/>
      <c r="FK304" s="30"/>
      <c r="FL304" s="30"/>
      <c r="FM304" s="30"/>
      <c r="FN304" s="30"/>
      <c r="FO304" s="30"/>
      <c r="FP304" s="30"/>
      <c r="FQ304" s="30"/>
      <c r="FR304" s="30"/>
      <c r="FS304" s="30"/>
      <c r="FT304" s="30"/>
      <c r="FU304" s="30"/>
      <c r="FV304" s="30"/>
      <c r="FW304" s="30"/>
      <c r="FX304" s="30"/>
      <c r="FY304" s="30"/>
      <c r="FZ304" s="30"/>
      <c r="GA304" s="30"/>
      <c r="GB304" s="30"/>
      <c r="GC304" s="30"/>
      <c r="GD304" s="30"/>
      <c r="GE304" s="30"/>
      <c r="GF304" s="30"/>
      <c r="GG304" s="30"/>
      <c r="GH304" s="30"/>
      <c r="GI304" s="30"/>
      <c r="GJ304" s="30"/>
      <c r="GK304" s="30"/>
      <c r="GL304" s="30"/>
      <c r="GM304" s="30"/>
      <c r="GN304" s="30"/>
      <c r="GO304" s="30"/>
      <c r="GP304" s="30"/>
      <c r="GQ304" s="30"/>
      <c r="GR304" s="30"/>
      <c r="GS304" s="30"/>
      <c r="GT304" s="30"/>
      <c r="GU304" s="30"/>
      <c r="GV304" s="30"/>
      <c r="GW304" s="30"/>
      <c r="GX304" s="30"/>
      <c r="GY304" s="30"/>
      <c r="GZ304" s="30"/>
      <c r="HA304" s="30"/>
      <c r="HB304" s="30"/>
      <c r="HC304" s="30"/>
      <c r="HD304" s="30"/>
      <c r="HE304" s="30"/>
      <c r="HF304" s="30"/>
      <c r="HG304" s="30"/>
      <c r="HH304" s="30"/>
      <c r="HI304" s="30"/>
      <c r="HJ304" s="30"/>
    </row>
    <row r="305">
      <c r="BQ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O305" s="30"/>
      <c r="CP305" s="30"/>
      <c r="CQ305" s="30"/>
      <c r="CR305" s="30"/>
      <c r="CS305" s="30"/>
      <c r="CT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K305" s="30"/>
      <c r="DL305" s="30"/>
      <c r="DM305" s="30"/>
      <c r="DN305" s="30"/>
      <c r="DO305" s="30"/>
      <c r="DP305" s="30"/>
      <c r="DQ305" s="30"/>
      <c r="DR305" s="30"/>
      <c r="DS305" s="30"/>
      <c r="DT305" s="30"/>
      <c r="DU305" s="30"/>
      <c r="DV305" s="30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  <c r="EL305" s="30"/>
      <c r="EM305" s="30"/>
      <c r="EN305" s="30"/>
      <c r="EO305" s="30"/>
      <c r="EP305" s="30"/>
      <c r="EQ305" s="30"/>
      <c r="ER305" s="30"/>
      <c r="ES305" s="30"/>
      <c r="ET305" s="30"/>
      <c r="EU305" s="30"/>
      <c r="EV305" s="30"/>
      <c r="EW305" s="30"/>
      <c r="EX305" s="30"/>
      <c r="EY305" s="30"/>
      <c r="EZ305" s="30"/>
      <c r="FA305" s="30"/>
      <c r="FB305" s="30"/>
      <c r="FC305" s="30"/>
      <c r="FD305" s="30"/>
      <c r="FE305" s="30"/>
      <c r="FF305" s="30"/>
      <c r="FG305" s="30"/>
      <c r="FH305" s="30"/>
      <c r="FI305" s="30"/>
      <c r="FJ305" s="30"/>
      <c r="FK305" s="30"/>
      <c r="FL305" s="30"/>
      <c r="FM305" s="30"/>
      <c r="FN305" s="30"/>
      <c r="FO305" s="30"/>
      <c r="FP305" s="30"/>
      <c r="FQ305" s="30"/>
      <c r="FR305" s="30"/>
      <c r="FS305" s="30"/>
      <c r="FT305" s="30"/>
      <c r="FU305" s="30"/>
      <c r="FV305" s="30"/>
      <c r="FW305" s="30"/>
      <c r="FX305" s="30"/>
      <c r="FY305" s="30"/>
      <c r="FZ305" s="30"/>
      <c r="GA305" s="30"/>
      <c r="GB305" s="30"/>
      <c r="GC305" s="30"/>
      <c r="GD305" s="30"/>
      <c r="GE305" s="30"/>
      <c r="GF305" s="30"/>
      <c r="GG305" s="30"/>
      <c r="GH305" s="30"/>
      <c r="GI305" s="30"/>
      <c r="GJ305" s="30"/>
      <c r="GK305" s="30"/>
      <c r="GL305" s="30"/>
      <c r="GM305" s="30"/>
      <c r="GN305" s="30"/>
      <c r="GO305" s="30"/>
      <c r="GP305" s="30"/>
      <c r="GQ305" s="30"/>
      <c r="GR305" s="30"/>
      <c r="GS305" s="30"/>
      <c r="GT305" s="30"/>
      <c r="GU305" s="30"/>
      <c r="GV305" s="30"/>
      <c r="GW305" s="30"/>
      <c r="GX305" s="30"/>
      <c r="GY305" s="30"/>
      <c r="GZ305" s="30"/>
      <c r="HA305" s="30"/>
      <c r="HB305" s="30"/>
      <c r="HC305" s="30"/>
      <c r="HD305" s="30"/>
      <c r="HE305" s="30"/>
      <c r="HF305" s="30"/>
      <c r="HG305" s="30"/>
      <c r="HH305" s="30"/>
      <c r="HI305" s="30"/>
      <c r="HJ305" s="30"/>
    </row>
    <row r="306">
      <c r="BQ306" s="30"/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  <c r="CC306" s="30"/>
      <c r="CD306" s="30"/>
      <c r="CE306" s="30"/>
      <c r="CF306" s="30"/>
      <c r="CG306" s="30"/>
      <c r="CH306" s="30"/>
      <c r="CI306" s="30"/>
      <c r="CJ306" s="30"/>
      <c r="CK306" s="30"/>
      <c r="CL306" s="30"/>
      <c r="CM306" s="30"/>
      <c r="CO306" s="30"/>
      <c r="CP306" s="30"/>
      <c r="CQ306" s="30"/>
      <c r="CR306" s="30"/>
      <c r="CS306" s="30"/>
      <c r="CT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K306" s="30"/>
      <c r="DL306" s="30"/>
      <c r="DM306" s="30"/>
      <c r="DN306" s="30"/>
      <c r="DO306" s="30"/>
      <c r="DP306" s="30"/>
      <c r="DQ306" s="30"/>
      <c r="DR306" s="30"/>
      <c r="DS306" s="30"/>
      <c r="DT306" s="30"/>
      <c r="DU306" s="30"/>
      <c r="DV306" s="30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  <c r="EL306" s="30"/>
      <c r="EM306" s="30"/>
      <c r="EN306" s="30"/>
      <c r="EO306" s="30"/>
      <c r="EP306" s="30"/>
      <c r="EQ306" s="30"/>
      <c r="ER306" s="30"/>
      <c r="ES306" s="30"/>
      <c r="ET306" s="30"/>
      <c r="EU306" s="30"/>
      <c r="EV306" s="30"/>
      <c r="EW306" s="30"/>
      <c r="EX306" s="30"/>
      <c r="EY306" s="30"/>
      <c r="EZ306" s="30"/>
      <c r="FA306" s="30"/>
      <c r="FB306" s="30"/>
      <c r="FC306" s="30"/>
      <c r="FD306" s="30"/>
      <c r="FE306" s="30"/>
      <c r="FF306" s="30"/>
      <c r="FG306" s="30"/>
      <c r="FH306" s="30"/>
      <c r="FI306" s="30"/>
      <c r="FJ306" s="30"/>
      <c r="FK306" s="30"/>
      <c r="FL306" s="30"/>
      <c r="FM306" s="30"/>
      <c r="FN306" s="30"/>
      <c r="FO306" s="30"/>
      <c r="FP306" s="30"/>
      <c r="FQ306" s="30"/>
      <c r="FR306" s="30"/>
      <c r="FS306" s="30"/>
      <c r="FT306" s="30"/>
      <c r="FU306" s="30"/>
      <c r="FV306" s="30"/>
      <c r="FW306" s="30"/>
      <c r="FX306" s="30"/>
      <c r="FY306" s="30"/>
      <c r="FZ306" s="30"/>
      <c r="GA306" s="30"/>
      <c r="GB306" s="30"/>
      <c r="GC306" s="30"/>
      <c r="GD306" s="30"/>
      <c r="GE306" s="30"/>
      <c r="GF306" s="30"/>
      <c r="GG306" s="30"/>
      <c r="GH306" s="30"/>
      <c r="GI306" s="30"/>
      <c r="GJ306" s="30"/>
      <c r="GK306" s="30"/>
      <c r="GL306" s="30"/>
      <c r="GM306" s="30"/>
      <c r="GN306" s="30"/>
      <c r="GO306" s="30"/>
      <c r="GP306" s="30"/>
      <c r="GQ306" s="30"/>
      <c r="GR306" s="30"/>
      <c r="GS306" s="30"/>
      <c r="GT306" s="30"/>
      <c r="GU306" s="30"/>
      <c r="GV306" s="30"/>
      <c r="GW306" s="30"/>
      <c r="GX306" s="30"/>
      <c r="GY306" s="30"/>
      <c r="GZ306" s="30"/>
      <c r="HA306" s="30"/>
      <c r="HB306" s="30"/>
      <c r="HC306" s="30"/>
      <c r="HD306" s="30"/>
      <c r="HE306" s="30"/>
      <c r="HF306" s="30"/>
      <c r="HG306" s="30"/>
      <c r="HH306" s="30"/>
      <c r="HI306" s="30"/>
      <c r="HJ306" s="30"/>
    </row>
    <row r="307">
      <c r="BQ307" s="30"/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  <c r="CC307" s="30"/>
      <c r="CD307" s="30"/>
      <c r="CE307" s="30"/>
      <c r="CF307" s="30"/>
      <c r="CG307" s="30"/>
      <c r="CH307" s="30"/>
      <c r="CI307" s="30"/>
      <c r="CJ307" s="30"/>
      <c r="CK307" s="30"/>
      <c r="CL307" s="30"/>
      <c r="CM307" s="30"/>
      <c r="CO307" s="30"/>
      <c r="CP307" s="30"/>
      <c r="CQ307" s="30"/>
      <c r="CR307" s="30"/>
      <c r="CS307" s="30"/>
      <c r="CT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K307" s="30"/>
      <c r="DL307" s="30"/>
      <c r="DM307" s="30"/>
      <c r="DN307" s="30"/>
      <c r="DO307" s="30"/>
      <c r="DP307" s="30"/>
      <c r="DQ307" s="30"/>
      <c r="DR307" s="30"/>
      <c r="DS307" s="30"/>
      <c r="DT307" s="30"/>
      <c r="DU307" s="30"/>
      <c r="DV307" s="30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  <c r="EL307" s="30"/>
      <c r="EM307" s="30"/>
      <c r="EN307" s="30"/>
      <c r="EO307" s="30"/>
      <c r="EP307" s="30"/>
      <c r="EQ307" s="30"/>
      <c r="ER307" s="30"/>
      <c r="ES307" s="30"/>
      <c r="ET307" s="30"/>
      <c r="EU307" s="30"/>
      <c r="EV307" s="30"/>
      <c r="EW307" s="30"/>
      <c r="EX307" s="30"/>
      <c r="EY307" s="30"/>
      <c r="EZ307" s="30"/>
      <c r="FA307" s="30"/>
      <c r="FB307" s="30"/>
      <c r="FC307" s="30"/>
      <c r="FD307" s="30"/>
      <c r="FE307" s="30"/>
      <c r="FF307" s="30"/>
      <c r="FG307" s="30"/>
      <c r="FH307" s="30"/>
      <c r="FI307" s="30"/>
      <c r="FJ307" s="30"/>
      <c r="FK307" s="30"/>
      <c r="FL307" s="30"/>
      <c r="FM307" s="30"/>
      <c r="FN307" s="30"/>
      <c r="FO307" s="30"/>
      <c r="FP307" s="30"/>
      <c r="FQ307" s="30"/>
      <c r="FR307" s="30"/>
      <c r="FS307" s="30"/>
      <c r="FT307" s="30"/>
      <c r="FU307" s="30"/>
      <c r="FV307" s="30"/>
      <c r="FW307" s="30"/>
      <c r="FX307" s="30"/>
      <c r="FY307" s="30"/>
      <c r="FZ307" s="30"/>
      <c r="GA307" s="30"/>
      <c r="GB307" s="30"/>
      <c r="GC307" s="30"/>
      <c r="GD307" s="30"/>
      <c r="GE307" s="30"/>
      <c r="GF307" s="30"/>
      <c r="GG307" s="30"/>
      <c r="GH307" s="30"/>
      <c r="GI307" s="30"/>
      <c r="GJ307" s="30"/>
      <c r="GK307" s="30"/>
      <c r="GL307" s="30"/>
      <c r="GM307" s="30"/>
      <c r="GN307" s="30"/>
      <c r="GO307" s="30"/>
      <c r="GP307" s="30"/>
      <c r="GQ307" s="30"/>
      <c r="GR307" s="30"/>
      <c r="GS307" s="30"/>
      <c r="GT307" s="30"/>
      <c r="GU307" s="30"/>
      <c r="GV307" s="30"/>
      <c r="GW307" s="30"/>
      <c r="GX307" s="30"/>
      <c r="GY307" s="30"/>
      <c r="GZ307" s="30"/>
      <c r="HA307" s="30"/>
      <c r="HB307" s="30"/>
      <c r="HC307" s="30"/>
      <c r="HD307" s="30"/>
      <c r="HE307" s="30"/>
      <c r="HF307" s="30"/>
      <c r="HG307" s="30"/>
      <c r="HH307" s="30"/>
      <c r="HI307" s="30"/>
      <c r="HJ307" s="30"/>
    </row>
    <row r="308">
      <c r="BQ308" s="30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  <c r="CI308" s="30"/>
      <c r="CJ308" s="30"/>
      <c r="CK308" s="30"/>
      <c r="CL308" s="30"/>
      <c r="CM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K308" s="30"/>
      <c r="DL308" s="30"/>
      <c r="DM308" s="30"/>
      <c r="DN308" s="30"/>
      <c r="DO308" s="30"/>
      <c r="DP308" s="30"/>
      <c r="DQ308" s="30"/>
      <c r="DR308" s="30"/>
      <c r="DS308" s="30"/>
      <c r="DT308" s="30"/>
      <c r="DU308" s="30"/>
      <c r="DV308" s="30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  <c r="EL308" s="30"/>
      <c r="EM308" s="30"/>
      <c r="EN308" s="30"/>
      <c r="EO308" s="30"/>
      <c r="EP308" s="30"/>
      <c r="EQ308" s="30"/>
      <c r="ER308" s="30"/>
      <c r="ES308" s="30"/>
      <c r="ET308" s="30"/>
      <c r="EU308" s="30"/>
      <c r="EV308" s="30"/>
      <c r="EW308" s="30"/>
      <c r="EX308" s="30"/>
      <c r="EY308" s="30"/>
      <c r="EZ308" s="30"/>
      <c r="FA308" s="30"/>
      <c r="FB308" s="30"/>
      <c r="FC308" s="30"/>
      <c r="FD308" s="30"/>
      <c r="FE308" s="30"/>
      <c r="FF308" s="30"/>
      <c r="FG308" s="30"/>
      <c r="FH308" s="30"/>
      <c r="FI308" s="30"/>
      <c r="FJ308" s="30"/>
      <c r="FK308" s="30"/>
      <c r="FL308" s="30"/>
      <c r="FM308" s="30"/>
      <c r="FN308" s="30"/>
      <c r="FO308" s="30"/>
      <c r="FP308" s="30"/>
      <c r="FQ308" s="30"/>
      <c r="FR308" s="30"/>
      <c r="FS308" s="30"/>
      <c r="FT308" s="30"/>
      <c r="FU308" s="30"/>
      <c r="FV308" s="30"/>
      <c r="FW308" s="30"/>
      <c r="FX308" s="30"/>
      <c r="FY308" s="30"/>
      <c r="FZ308" s="30"/>
      <c r="GA308" s="30"/>
      <c r="GB308" s="30"/>
      <c r="GC308" s="30"/>
      <c r="GD308" s="30"/>
      <c r="GE308" s="30"/>
      <c r="GF308" s="30"/>
      <c r="GG308" s="30"/>
      <c r="GH308" s="30"/>
      <c r="GI308" s="30"/>
      <c r="GJ308" s="30"/>
      <c r="GK308" s="30"/>
      <c r="GL308" s="30"/>
      <c r="GM308" s="30"/>
      <c r="GN308" s="30"/>
      <c r="GO308" s="30"/>
      <c r="GP308" s="30"/>
      <c r="GQ308" s="30"/>
      <c r="GR308" s="30"/>
      <c r="GS308" s="30"/>
      <c r="GT308" s="30"/>
      <c r="GU308" s="30"/>
      <c r="GV308" s="30"/>
      <c r="GW308" s="30"/>
      <c r="GX308" s="30"/>
      <c r="GY308" s="30"/>
      <c r="GZ308" s="30"/>
      <c r="HA308" s="30"/>
      <c r="HB308" s="30"/>
      <c r="HC308" s="30"/>
      <c r="HD308" s="30"/>
      <c r="HE308" s="30"/>
      <c r="HF308" s="30"/>
      <c r="HG308" s="30"/>
      <c r="HH308" s="30"/>
      <c r="HI308" s="30"/>
      <c r="HJ308" s="30"/>
    </row>
    <row r="309">
      <c r="BQ309" s="30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  <c r="CI309" s="30"/>
      <c r="CJ309" s="30"/>
      <c r="CK309" s="30"/>
      <c r="CL309" s="30"/>
      <c r="CM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K309" s="30"/>
      <c r="DL309" s="30"/>
      <c r="DM309" s="30"/>
      <c r="DN309" s="30"/>
      <c r="DO309" s="30"/>
      <c r="DP309" s="30"/>
      <c r="DQ309" s="30"/>
      <c r="DR309" s="30"/>
      <c r="DS309" s="30"/>
      <c r="DT309" s="30"/>
      <c r="DU309" s="30"/>
      <c r="DV309" s="30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  <c r="EL309" s="30"/>
      <c r="EM309" s="30"/>
      <c r="EN309" s="30"/>
      <c r="EO309" s="30"/>
      <c r="EP309" s="30"/>
      <c r="EQ309" s="30"/>
      <c r="ER309" s="30"/>
      <c r="ES309" s="30"/>
      <c r="ET309" s="30"/>
      <c r="EU309" s="30"/>
      <c r="EV309" s="30"/>
      <c r="EW309" s="30"/>
      <c r="EX309" s="30"/>
      <c r="EY309" s="30"/>
      <c r="EZ309" s="30"/>
      <c r="FA309" s="30"/>
      <c r="FB309" s="30"/>
      <c r="FC309" s="30"/>
      <c r="FD309" s="30"/>
      <c r="FE309" s="30"/>
      <c r="FF309" s="30"/>
      <c r="FG309" s="30"/>
      <c r="FH309" s="30"/>
      <c r="FI309" s="30"/>
      <c r="FJ309" s="30"/>
      <c r="FK309" s="30"/>
      <c r="FL309" s="30"/>
      <c r="FM309" s="30"/>
      <c r="FN309" s="30"/>
      <c r="FO309" s="30"/>
      <c r="FP309" s="30"/>
      <c r="FQ309" s="30"/>
      <c r="FR309" s="30"/>
      <c r="FS309" s="30"/>
      <c r="FT309" s="30"/>
      <c r="FU309" s="30"/>
      <c r="FV309" s="30"/>
      <c r="FW309" s="30"/>
      <c r="FX309" s="30"/>
      <c r="FY309" s="30"/>
      <c r="FZ309" s="30"/>
      <c r="GA309" s="30"/>
      <c r="GB309" s="30"/>
      <c r="GC309" s="30"/>
      <c r="GD309" s="30"/>
      <c r="GE309" s="30"/>
      <c r="GF309" s="30"/>
      <c r="GG309" s="30"/>
      <c r="GH309" s="30"/>
      <c r="GI309" s="30"/>
      <c r="GJ309" s="30"/>
      <c r="GK309" s="30"/>
      <c r="GL309" s="30"/>
      <c r="GM309" s="30"/>
      <c r="GN309" s="30"/>
      <c r="GO309" s="30"/>
      <c r="GP309" s="30"/>
      <c r="GQ309" s="30"/>
      <c r="GR309" s="30"/>
      <c r="GS309" s="30"/>
      <c r="GT309" s="30"/>
      <c r="GU309" s="30"/>
      <c r="GV309" s="30"/>
      <c r="GW309" s="30"/>
      <c r="GX309" s="30"/>
      <c r="GY309" s="30"/>
      <c r="GZ309" s="30"/>
      <c r="HA309" s="30"/>
      <c r="HB309" s="30"/>
      <c r="HC309" s="30"/>
      <c r="HD309" s="30"/>
      <c r="HE309" s="30"/>
      <c r="HF309" s="30"/>
      <c r="HG309" s="30"/>
      <c r="HH309" s="30"/>
      <c r="HI309" s="30"/>
      <c r="HJ309" s="30"/>
    </row>
    <row r="310">
      <c r="BQ310" s="30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  <c r="CI310" s="30"/>
      <c r="CJ310" s="30"/>
      <c r="CK310" s="30"/>
      <c r="CL310" s="30"/>
      <c r="CM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K310" s="30"/>
      <c r="DL310" s="30"/>
      <c r="DM310" s="30"/>
      <c r="DN310" s="30"/>
      <c r="DO310" s="30"/>
      <c r="DP310" s="30"/>
      <c r="DQ310" s="30"/>
      <c r="DR310" s="30"/>
      <c r="DS310" s="30"/>
      <c r="DT310" s="30"/>
      <c r="DU310" s="30"/>
      <c r="DV310" s="30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  <c r="EL310" s="30"/>
      <c r="EM310" s="30"/>
      <c r="EN310" s="30"/>
      <c r="EO310" s="30"/>
      <c r="EP310" s="30"/>
      <c r="EQ310" s="30"/>
      <c r="ER310" s="30"/>
      <c r="ES310" s="30"/>
      <c r="ET310" s="30"/>
      <c r="EU310" s="30"/>
      <c r="EV310" s="30"/>
      <c r="EW310" s="30"/>
      <c r="EX310" s="30"/>
      <c r="EY310" s="30"/>
      <c r="EZ310" s="30"/>
      <c r="FA310" s="30"/>
      <c r="FB310" s="30"/>
      <c r="FC310" s="30"/>
      <c r="FD310" s="30"/>
      <c r="FE310" s="30"/>
      <c r="FF310" s="30"/>
      <c r="FG310" s="30"/>
      <c r="FH310" s="30"/>
      <c r="FI310" s="30"/>
      <c r="FJ310" s="30"/>
      <c r="FK310" s="30"/>
      <c r="FL310" s="30"/>
      <c r="FM310" s="30"/>
      <c r="FN310" s="30"/>
      <c r="FO310" s="30"/>
      <c r="FP310" s="30"/>
      <c r="FQ310" s="30"/>
      <c r="FR310" s="30"/>
      <c r="FS310" s="30"/>
      <c r="FT310" s="30"/>
      <c r="FU310" s="30"/>
      <c r="FV310" s="30"/>
      <c r="FW310" s="30"/>
      <c r="FX310" s="30"/>
      <c r="FY310" s="30"/>
      <c r="FZ310" s="30"/>
      <c r="GA310" s="30"/>
      <c r="GB310" s="30"/>
      <c r="GC310" s="30"/>
      <c r="GD310" s="30"/>
      <c r="GE310" s="30"/>
      <c r="GF310" s="30"/>
      <c r="GG310" s="30"/>
      <c r="GH310" s="30"/>
      <c r="GI310" s="30"/>
      <c r="GJ310" s="30"/>
      <c r="GK310" s="30"/>
      <c r="GL310" s="30"/>
      <c r="GM310" s="30"/>
      <c r="GN310" s="30"/>
      <c r="GO310" s="30"/>
      <c r="GP310" s="30"/>
      <c r="GQ310" s="30"/>
      <c r="GR310" s="30"/>
      <c r="GS310" s="30"/>
      <c r="GT310" s="30"/>
      <c r="GU310" s="30"/>
      <c r="GV310" s="30"/>
      <c r="GW310" s="30"/>
      <c r="GX310" s="30"/>
      <c r="GY310" s="30"/>
      <c r="GZ310" s="30"/>
      <c r="HA310" s="30"/>
      <c r="HB310" s="30"/>
      <c r="HC310" s="30"/>
      <c r="HD310" s="30"/>
      <c r="HE310" s="30"/>
      <c r="HF310" s="30"/>
      <c r="HG310" s="30"/>
      <c r="HH310" s="30"/>
      <c r="HI310" s="30"/>
      <c r="HJ310" s="30"/>
    </row>
    <row r="311">
      <c r="BQ311" s="30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  <c r="CH311" s="30"/>
      <c r="CI311" s="30"/>
      <c r="CJ311" s="30"/>
      <c r="CK311" s="30"/>
      <c r="CL311" s="30"/>
      <c r="CM311" s="30"/>
      <c r="CO311" s="30"/>
      <c r="CP311" s="30"/>
      <c r="CQ311" s="30"/>
      <c r="CR311" s="30"/>
      <c r="CS311" s="30"/>
      <c r="CT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K311" s="30"/>
      <c r="DL311" s="30"/>
      <c r="DM311" s="30"/>
      <c r="DN311" s="30"/>
      <c r="DO311" s="30"/>
      <c r="DP311" s="30"/>
      <c r="DQ311" s="30"/>
      <c r="DR311" s="30"/>
      <c r="DS311" s="30"/>
      <c r="DT311" s="30"/>
      <c r="DU311" s="30"/>
      <c r="DV311" s="30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  <c r="EL311" s="30"/>
      <c r="EM311" s="30"/>
      <c r="EN311" s="30"/>
      <c r="EO311" s="30"/>
      <c r="EP311" s="30"/>
      <c r="EQ311" s="30"/>
      <c r="ER311" s="30"/>
      <c r="ES311" s="30"/>
      <c r="ET311" s="30"/>
      <c r="EU311" s="30"/>
      <c r="EV311" s="30"/>
      <c r="EW311" s="30"/>
      <c r="EX311" s="30"/>
      <c r="EY311" s="30"/>
      <c r="EZ311" s="30"/>
      <c r="FA311" s="30"/>
      <c r="FB311" s="30"/>
      <c r="FC311" s="30"/>
      <c r="FD311" s="30"/>
      <c r="FE311" s="30"/>
      <c r="FF311" s="30"/>
      <c r="FG311" s="30"/>
      <c r="FH311" s="30"/>
      <c r="FI311" s="30"/>
      <c r="FJ311" s="30"/>
      <c r="FK311" s="30"/>
      <c r="FL311" s="30"/>
      <c r="FM311" s="30"/>
      <c r="FN311" s="30"/>
      <c r="FO311" s="30"/>
      <c r="FP311" s="30"/>
      <c r="FQ311" s="30"/>
      <c r="FR311" s="30"/>
      <c r="FS311" s="30"/>
      <c r="FT311" s="30"/>
      <c r="FU311" s="30"/>
      <c r="FV311" s="30"/>
      <c r="FW311" s="30"/>
      <c r="FX311" s="30"/>
      <c r="FY311" s="30"/>
      <c r="FZ311" s="30"/>
      <c r="GA311" s="30"/>
      <c r="GB311" s="30"/>
      <c r="GC311" s="30"/>
      <c r="GD311" s="30"/>
      <c r="GE311" s="30"/>
      <c r="GF311" s="30"/>
      <c r="GG311" s="30"/>
      <c r="GH311" s="30"/>
      <c r="GI311" s="30"/>
      <c r="GJ311" s="30"/>
      <c r="GK311" s="30"/>
      <c r="GL311" s="30"/>
      <c r="GM311" s="30"/>
      <c r="GN311" s="30"/>
      <c r="GO311" s="30"/>
      <c r="GP311" s="30"/>
      <c r="GQ311" s="30"/>
      <c r="GR311" s="30"/>
      <c r="GS311" s="30"/>
      <c r="GT311" s="30"/>
      <c r="GU311" s="30"/>
      <c r="GV311" s="30"/>
      <c r="GW311" s="30"/>
      <c r="GX311" s="30"/>
      <c r="GY311" s="30"/>
      <c r="GZ311" s="30"/>
      <c r="HA311" s="30"/>
      <c r="HB311" s="30"/>
      <c r="HC311" s="30"/>
      <c r="HD311" s="30"/>
      <c r="HE311" s="30"/>
      <c r="HF311" s="30"/>
      <c r="HG311" s="30"/>
      <c r="HH311" s="30"/>
      <c r="HI311" s="30"/>
      <c r="HJ311" s="30"/>
    </row>
    <row r="312">
      <c r="BQ312" s="30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  <c r="CI312" s="30"/>
      <c r="CJ312" s="30"/>
      <c r="CK312" s="30"/>
      <c r="CL312" s="30"/>
      <c r="CM312" s="30"/>
      <c r="CO312" s="30"/>
      <c r="CP312" s="30"/>
      <c r="CQ312" s="30"/>
      <c r="CR312" s="30"/>
      <c r="CS312" s="30"/>
      <c r="CT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K312" s="30"/>
      <c r="DL312" s="30"/>
      <c r="DM312" s="30"/>
      <c r="DN312" s="30"/>
      <c r="DO312" s="30"/>
      <c r="DP312" s="30"/>
      <c r="DQ312" s="30"/>
      <c r="DR312" s="30"/>
      <c r="DS312" s="30"/>
      <c r="DT312" s="30"/>
      <c r="DU312" s="30"/>
      <c r="DV312" s="30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  <c r="EL312" s="30"/>
      <c r="EM312" s="30"/>
      <c r="EN312" s="30"/>
      <c r="EO312" s="30"/>
      <c r="EP312" s="30"/>
      <c r="EQ312" s="30"/>
      <c r="ER312" s="30"/>
      <c r="ES312" s="30"/>
      <c r="ET312" s="30"/>
      <c r="EU312" s="30"/>
      <c r="EV312" s="30"/>
      <c r="EW312" s="30"/>
      <c r="EX312" s="30"/>
      <c r="EY312" s="30"/>
      <c r="EZ312" s="30"/>
      <c r="FA312" s="30"/>
      <c r="FB312" s="30"/>
      <c r="FC312" s="30"/>
      <c r="FD312" s="30"/>
      <c r="FE312" s="30"/>
      <c r="FF312" s="30"/>
      <c r="FG312" s="30"/>
      <c r="FH312" s="30"/>
      <c r="FI312" s="30"/>
      <c r="FJ312" s="30"/>
      <c r="FK312" s="30"/>
      <c r="FL312" s="30"/>
      <c r="FM312" s="30"/>
      <c r="FN312" s="30"/>
      <c r="FO312" s="30"/>
      <c r="FP312" s="30"/>
      <c r="FQ312" s="30"/>
      <c r="FR312" s="30"/>
      <c r="FS312" s="30"/>
      <c r="FT312" s="30"/>
      <c r="FU312" s="30"/>
      <c r="FV312" s="30"/>
      <c r="FW312" s="30"/>
      <c r="FX312" s="30"/>
      <c r="FY312" s="30"/>
      <c r="FZ312" s="30"/>
      <c r="GA312" s="30"/>
      <c r="GB312" s="30"/>
      <c r="GC312" s="30"/>
      <c r="GD312" s="30"/>
      <c r="GE312" s="30"/>
      <c r="GF312" s="30"/>
      <c r="GG312" s="30"/>
      <c r="GH312" s="30"/>
      <c r="GI312" s="30"/>
      <c r="GJ312" s="30"/>
      <c r="GK312" s="30"/>
      <c r="GL312" s="30"/>
      <c r="GM312" s="30"/>
      <c r="GN312" s="30"/>
      <c r="GO312" s="30"/>
      <c r="GP312" s="30"/>
      <c r="GQ312" s="30"/>
      <c r="GR312" s="30"/>
      <c r="GS312" s="30"/>
      <c r="GT312" s="30"/>
      <c r="GU312" s="30"/>
      <c r="GV312" s="30"/>
      <c r="GW312" s="30"/>
      <c r="GX312" s="30"/>
      <c r="GY312" s="30"/>
      <c r="GZ312" s="30"/>
      <c r="HA312" s="30"/>
      <c r="HB312" s="30"/>
      <c r="HC312" s="30"/>
      <c r="HD312" s="30"/>
      <c r="HE312" s="30"/>
      <c r="HF312" s="30"/>
      <c r="HG312" s="30"/>
      <c r="HH312" s="30"/>
      <c r="HI312" s="30"/>
      <c r="HJ312" s="30"/>
    </row>
    <row r="313">
      <c r="BQ313" s="30"/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  <c r="CC313" s="30"/>
      <c r="CD313" s="30"/>
      <c r="CE313" s="30"/>
      <c r="CF313" s="30"/>
      <c r="CG313" s="30"/>
      <c r="CH313" s="30"/>
      <c r="CI313" s="30"/>
      <c r="CJ313" s="30"/>
      <c r="CK313" s="30"/>
      <c r="CL313" s="30"/>
      <c r="CM313" s="30"/>
      <c r="CO313" s="30"/>
      <c r="CP313" s="30"/>
      <c r="CQ313" s="30"/>
      <c r="CR313" s="30"/>
      <c r="CS313" s="30"/>
      <c r="CT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  <c r="DF313" s="30"/>
      <c r="DG313" s="30"/>
      <c r="DH313" s="30"/>
      <c r="DI313" s="30"/>
      <c r="DK313" s="30"/>
      <c r="DL313" s="30"/>
      <c r="DM313" s="30"/>
      <c r="DN313" s="30"/>
      <c r="DO313" s="30"/>
      <c r="DP313" s="30"/>
      <c r="DQ313" s="30"/>
      <c r="DR313" s="30"/>
      <c r="DS313" s="30"/>
      <c r="DT313" s="30"/>
      <c r="DU313" s="30"/>
      <c r="DV313" s="30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  <c r="EL313" s="30"/>
      <c r="EM313" s="30"/>
      <c r="EN313" s="30"/>
      <c r="EO313" s="30"/>
      <c r="EP313" s="30"/>
      <c r="EQ313" s="30"/>
      <c r="ER313" s="30"/>
      <c r="ES313" s="30"/>
      <c r="ET313" s="30"/>
      <c r="EU313" s="30"/>
      <c r="EV313" s="30"/>
      <c r="EW313" s="30"/>
      <c r="EX313" s="30"/>
      <c r="EY313" s="30"/>
      <c r="EZ313" s="30"/>
      <c r="FA313" s="30"/>
      <c r="FB313" s="30"/>
      <c r="FC313" s="30"/>
      <c r="FD313" s="30"/>
      <c r="FE313" s="30"/>
      <c r="FF313" s="30"/>
      <c r="FG313" s="30"/>
      <c r="FH313" s="30"/>
      <c r="FI313" s="30"/>
      <c r="FJ313" s="30"/>
      <c r="FK313" s="30"/>
      <c r="FL313" s="30"/>
      <c r="FM313" s="30"/>
      <c r="FN313" s="30"/>
      <c r="FO313" s="30"/>
      <c r="FP313" s="30"/>
      <c r="FQ313" s="30"/>
      <c r="FR313" s="30"/>
      <c r="FS313" s="30"/>
      <c r="FT313" s="30"/>
      <c r="FU313" s="30"/>
      <c r="FV313" s="30"/>
      <c r="FW313" s="30"/>
      <c r="FX313" s="30"/>
      <c r="FY313" s="30"/>
      <c r="FZ313" s="30"/>
      <c r="GA313" s="30"/>
      <c r="GB313" s="30"/>
      <c r="GC313" s="30"/>
      <c r="GD313" s="30"/>
      <c r="GE313" s="30"/>
      <c r="GF313" s="30"/>
      <c r="GG313" s="30"/>
      <c r="GH313" s="30"/>
      <c r="GI313" s="30"/>
      <c r="GJ313" s="30"/>
      <c r="GK313" s="30"/>
      <c r="GL313" s="30"/>
      <c r="GM313" s="30"/>
      <c r="GN313" s="30"/>
      <c r="GO313" s="30"/>
      <c r="GP313" s="30"/>
      <c r="GQ313" s="30"/>
      <c r="GR313" s="30"/>
      <c r="GS313" s="30"/>
      <c r="GT313" s="30"/>
      <c r="GU313" s="30"/>
      <c r="GV313" s="30"/>
      <c r="GW313" s="30"/>
      <c r="GX313" s="30"/>
      <c r="GY313" s="30"/>
      <c r="GZ313" s="30"/>
      <c r="HA313" s="30"/>
      <c r="HB313" s="30"/>
      <c r="HC313" s="30"/>
      <c r="HD313" s="30"/>
      <c r="HE313" s="30"/>
      <c r="HF313" s="30"/>
      <c r="HG313" s="30"/>
      <c r="HH313" s="30"/>
      <c r="HI313" s="30"/>
      <c r="HJ313" s="30"/>
    </row>
    <row r="314">
      <c r="BQ314" s="30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  <c r="CI314" s="30"/>
      <c r="CJ314" s="30"/>
      <c r="CK314" s="30"/>
      <c r="CL314" s="30"/>
      <c r="CM314" s="30"/>
      <c r="CO314" s="30"/>
      <c r="CP314" s="30"/>
      <c r="CQ314" s="30"/>
      <c r="CR314" s="30"/>
      <c r="CS314" s="30"/>
      <c r="CT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K314" s="30"/>
      <c r="DL314" s="30"/>
      <c r="DM314" s="30"/>
      <c r="DN314" s="30"/>
      <c r="DO314" s="30"/>
      <c r="DP314" s="30"/>
      <c r="DQ314" s="30"/>
      <c r="DR314" s="30"/>
      <c r="DS314" s="30"/>
      <c r="DT314" s="30"/>
      <c r="DU314" s="30"/>
      <c r="DV314" s="30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  <c r="EL314" s="30"/>
      <c r="EM314" s="30"/>
      <c r="EN314" s="30"/>
      <c r="EO314" s="30"/>
      <c r="EP314" s="30"/>
      <c r="EQ314" s="30"/>
      <c r="ER314" s="30"/>
      <c r="ES314" s="30"/>
      <c r="ET314" s="30"/>
      <c r="EU314" s="30"/>
      <c r="EV314" s="30"/>
      <c r="EW314" s="30"/>
      <c r="EX314" s="30"/>
      <c r="EY314" s="30"/>
      <c r="EZ314" s="30"/>
      <c r="FA314" s="30"/>
      <c r="FB314" s="30"/>
      <c r="FC314" s="30"/>
      <c r="FD314" s="30"/>
      <c r="FE314" s="30"/>
      <c r="FF314" s="30"/>
      <c r="FG314" s="30"/>
      <c r="FH314" s="30"/>
      <c r="FI314" s="30"/>
      <c r="FJ314" s="30"/>
      <c r="FK314" s="30"/>
      <c r="FL314" s="30"/>
      <c r="FM314" s="30"/>
      <c r="FN314" s="30"/>
      <c r="FO314" s="30"/>
      <c r="FP314" s="30"/>
      <c r="FQ314" s="30"/>
      <c r="FR314" s="30"/>
      <c r="FS314" s="30"/>
      <c r="FT314" s="30"/>
      <c r="FU314" s="30"/>
      <c r="FV314" s="30"/>
      <c r="FW314" s="30"/>
      <c r="FX314" s="30"/>
      <c r="FY314" s="30"/>
      <c r="FZ314" s="30"/>
      <c r="GA314" s="30"/>
      <c r="GB314" s="30"/>
      <c r="GC314" s="30"/>
      <c r="GD314" s="30"/>
      <c r="GE314" s="30"/>
      <c r="GF314" s="30"/>
      <c r="GG314" s="30"/>
      <c r="GH314" s="30"/>
      <c r="GI314" s="30"/>
      <c r="GJ314" s="30"/>
      <c r="GK314" s="30"/>
      <c r="GL314" s="30"/>
      <c r="GM314" s="30"/>
      <c r="GN314" s="30"/>
      <c r="GO314" s="30"/>
      <c r="GP314" s="30"/>
      <c r="GQ314" s="30"/>
      <c r="GR314" s="30"/>
      <c r="GS314" s="30"/>
      <c r="GT314" s="30"/>
      <c r="GU314" s="30"/>
      <c r="GV314" s="30"/>
      <c r="GW314" s="30"/>
      <c r="GX314" s="30"/>
      <c r="GY314" s="30"/>
      <c r="GZ314" s="30"/>
      <c r="HA314" s="30"/>
      <c r="HB314" s="30"/>
      <c r="HC314" s="30"/>
      <c r="HD314" s="30"/>
      <c r="HE314" s="30"/>
      <c r="HF314" s="30"/>
      <c r="HG314" s="30"/>
      <c r="HH314" s="30"/>
      <c r="HI314" s="30"/>
      <c r="HJ314" s="30"/>
    </row>
    <row r="315">
      <c r="BQ315" s="30"/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  <c r="CC315" s="30"/>
      <c r="CD315" s="30"/>
      <c r="CE315" s="30"/>
      <c r="CF315" s="30"/>
      <c r="CG315" s="30"/>
      <c r="CH315" s="30"/>
      <c r="CI315" s="30"/>
      <c r="CJ315" s="30"/>
      <c r="CK315" s="30"/>
      <c r="CL315" s="30"/>
      <c r="CM315" s="30"/>
      <c r="CO315" s="30"/>
      <c r="CP315" s="30"/>
      <c r="CQ315" s="30"/>
      <c r="CR315" s="30"/>
      <c r="CS315" s="30"/>
      <c r="CT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  <c r="DF315" s="30"/>
      <c r="DG315" s="30"/>
      <c r="DH315" s="30"/>
      <c r="DI315" s="30"/>
      <c r="DK315" s="30"/>
      <c r="DL315" s="30"/>
      <c r="DM315" s="30"/>
      <c r="DN315" s="30"/>
      <c r="DO315" s="30"/>
      <c r="DP315" s="30"/>
      <c r="DQ315" s="30"/>
      <c r="DR315" s="30"/>
      <c r="DS315" s="30"/>
      <c r="DT315" s="30"/>
      <c r="DU315" s="30"/>
      <c r="DV315" s="30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  <c r="EL315" s="30"/>
      <c r="EM315" s="30"/>
      <c r="EN315" s="30"/>
      <c r="EO315" s="30"/>
      <c r="EP315" s="30"/>
      <c r="EQ315" s="30"/>
      <c r="ER315" s="30"/>
      <c r="ES315" s="30"/>
      <c r="ET315" s="30"/>
      <c r="EU315" s="30"/>
      <c r="EV315" s="30"/>
      <c r="EW315" s="30"/>
      <c r="EX315" s="30"/>
      <c r="EY315" s="30"/>
      <c r="EZ315" s="30"/>
      <c r="FA315" s="30"/>
      <c r="FB315" s="30"/>
      <c r="FC315" s="30"/>
      <c r="FD315" s="30"/>
      <c r="FE315" s="30"/>
      <c r="FF315" s="30"/>
      <c r="FG315" s="30"/>
      <c r="FH315" s="30"/>
      <c r="FI315" s="30"/>
      <c r="FJ315" s="30"/>
      <c r="FK315" s="30"/>
      <c r="FL315" s="30"/>
      <c r="FM315" s="30"/>
      <c r="FN315" s="30"/>
      <c r="FO315" s="30"/>
      <c r="FP315" s="30"/>
      <c r="FQ315" s="30"/>
      <c r="FR315" s="30"/>
      <c r="FS315" s="30"/>
      <c r="FT315" s="30"/>
      <c r="FU315" s="30"/>
      <c r="FV315" s="30"/>
      <c r="FW315" s="30"/>
      <c r="FX315" s="30"/>
      <c r="FY315" s="30"/>
      <c r="FZ315" s="30"/>
      <c r="GA315" s="30"/>
      <c r="GB315" s="30"/>
      <c r="GC315" s="30"/>
      <c r="GD315" s="30"/>
      <c r="GE315" s="30"/>
      <c r="GF315" s="30"/>
      <c r="GG315" s="30"/>
      <c r="GH315" s="30"/>
      <c r="GI315" s="30"/>
      <c r="GJ315" s="30"/>
      <c r="GK315" s="30"/>
      <c r="GL315" s="30"/>
      <c r="GM315" s="30"/>
      <c r="GN315" s="30"/>
      <c r="GO315" s="30"/>
      <c r="GP315" s="30"/>
      <c r="GQ315" s="30"/>
      <c r="GR315" s="30"/>
      <c r="GS315" s="30"/>
      <c r="GT315" s="30"/>
      <c r="GU315" s="30"/>
      <c r="GV315" s="30"/>
      <c r="GW315" s="30"/>
      <c r="GX315" s="30"/>
      <c r="GY315" s="30"/>
      <c r="GZ315" s="30"/>
      <c r="HA315" s="30"/>
      <c r="HB315" s="30"/>
      <c r="HC315" s="30"/>
      <c r="HD315" s="30"/>
      <c r="HE315" s="30"/>
      <c r="HF315" s="30"/>
      <c r="HG315" s="30"/>
      <c r="HH315" s="30"/>
      <c r="HI315" s="30"/>
      <c r="HJ315" s="30"/>
    </row>
    <row r="316">
      <c r="BQ316" s="30"/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  <c r="CC316" s="30"/>
      <c r="CD316" s="30"/>
      <c r="CE316" s="30"/>
      <c r="CF316" s="30"/>
      <c r="CG316" s="30"/>
      <c r="CH316" s="30"/>
      <c r="CI316" s="30"/>
      <c r="CJ316" s="30"/>
      <c r="CK316" s="30"/>
      <c r="CL316" s="30"/>
      <c r="CM316" s="30"/>
      <c r="CO316" s="30"/>
      <c r="CP316" s="30"/>
      <c r="CQ316" s="30"/>
      <c r="CR316" s="30"/>
      <c r="CS316" s="30"/>
      <c r="CT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  <c r="DF316" s="30"/>
      <c r="DG316" s="30"/>
      <c r="DH316" s="30"/>
      <c r="DI316" s="30"/>
      <c r="DK316" s="30"/>
      <c r="DL316" s="30"/>
      <c r="DM316" s="30"/>
      <c r="DN316" s="30"/>
      <c r="DO316" s="30"/>
      <c r="DP316" s="30"/>
      <c r="DQ316" s="30"/>
      <c r="DR316" s="30"/>
      <c r="DS316" s="30"/>
      <c r="DT316" s="30"/>
      <c r="DU316" s="30"/>
      <c r="DV316" s="30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  <c r="EL316" s="30"/>
      <c r="EM316" s="30"/>
      <c r="EN316" s="30"/>
      <c r="EO316" s="30"/>
      <c r="EP316" s="30"/>
      <c r="EQ316" s="30"/>
      <c r="ER316" s="30"/>
      <c r="ES316" s="30"/>
      <c r="ET316" s="30"/>
      <c r="EU316" s="30"/>
      <c r="EV316" s="30"/>
      <c r="EW316" s="30"/>
      <c r="EX316" s="30"/>
      <c r="EY316" s="30"/>
      <c r="EZ316" s="30"/>
      <c r="FA316" s="30"/>
      <c r="FB316" s="30"/>
      <c r="FC316" s="30"/>
      <c r="FD316" s="30"/>
      <c r="FE316" s="30"/>
      <c r="FF316" s="30"/>
      <c r="FG316" s="30"/>
      <c r="FH316" s="30"/>
      <c r="FI316" s="30"/>
      <c r="FJ316" s="30"/>
      <c r="FK316" s="30"/>
      <c r="FL316" s="30"/>
      <c r="FM316" s="30"/>
      <c r="FN316" s="30"/>
      <c r="FO316" s="30"/>
      <c r="FP316" s="30"/>
      <c r="FQ316" s="30"/>
      <c r="FR316" s="30"/>
      <c r="FS316" s="30"/>
      <c r="FT316" s="30"/>
      <c r="FU316" s="30"/>
      <c r="FV316" s="30"/>
      <c r="FW316" s="30"/>
      <c r="FX316" s="30"/>
      <c r="FY316" s="30"/>
      <c r="FZ316" s="30"/>
      <c r="GA316" s="30"/>
      <c r="GB316" s="30"/>
      <c r="GC316" s="30"/>
      <c r="GD316" s="30"/>
      <c r="GE316" s="30"/>
      <c r="GF316" s="30"/>
      <c r="GG316" s="30"/>
      <c r="GH316" s="30"/>
      <c r="GI316" s="30"/>
      <c r="GJ316" s="30"/>
      <c r="GK316" s="30"/>
      <c r="GL316" s="30"/>
      <c r="GM316" s="30"/>
      <c r="GN316" s="30"/>
      <c r="GO316" s="30"/>
      <c r="GP316" s="30"/>
      <c r="GQ316" s="30"/>
      <c r="GR316" s="30"/>
      <c r="GS316" s="30"/>
      <c r="GT316" s="30"/>
      <c r="GU316" s="30"/>
      <c r="GV316" s="30"/>
      <c r="GW316" s="30"/>
      <c r="GX316" s="30"/>
      <c r="GY316" s="30"/>
      <c r="GZ316" s="30"/>
      <c r="HA316" s="30"/>
      <c r="HB316" s="30"/>
      <c r="HC316" s="30"/>
      <c r="HD316" s="30"/>
      <c r="HE316" s="30"/>
      <c r="HF316" s="30"/>
      <c r="HG316" s="30"/>
      <c r="HH316" s="30"/>
      <c r="HI316" s="30"/>
      <c r="HJ316" s="30"/>
    </row>
    <row r="317">
      <c r="BQ317" s="30"/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  <c r="CC317" s="30"/>
      <c r="CD317" s="30"/>
      <c r="CE317" s="30"/>
      <c r="CF317" s="30"/>
      <c r="CG317" s="30"/>
      <c r="CH317" s="30"/>
      <c r="CI317" s="30"/>
      <c r="CJ317" s="30"/>
      <c r="CK317" s="30"/>
      <c r="CL317" s="30"/>
      <c r="CM317" s="30"/>
      <c r="CO317" s="30"/>
      <c r="CP317" s="30"/>
      <c r="CQ317" s="30"/>
      <c r="CR317" s="30"/>
      <c r="CS317" s="30"/>
      <c r="CT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K317" s="30"/>
      <c r="DL317" s="30"/>
      <c r="DM317" s="30"/>
      <c r="DN317" s="30"/>
      <c r="DO317" s="30"/>
      <c r="DP317" s="30"/>
      <c r="DQ317" s="30"/>
      <c r="DR317" s="30"/>
      <c r="DS317" s="30"/>
      <c r="DT317" s="30"/>
      <c r="DU317" s="30"/>
      <c r="DV317" s="30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  <c r="EL317" s="30"/>
      <c r="EM317" s="30"/>
      <c r="EN317" s="30"/>
      <c r="EO317" s="30"/>
      <c r="EP317" s="30"/>
      <c r="EQ317" s="30"/>
      <c r="ER317" s="30"/>
      <c r="ES317" s="30"/>
      <c r="ET317" s="30"/>
      <c r="EU317" s="30"/>
      <c r="EV317" s="30"/>
      <c r="EW317" s="30"/>
      <c r="EX317" s="30"/>
      <c r="EY317" s="30"/>
      <c r="EZ317" s="30"/>
      <c r="FA317" s="30"/>
      <c r="FB317" s="30"/>
      <c r="FC317" s="30"/>
      <c r="FD317" s="30"/>
      <c r="FE317" s="30"/>
      <c r="FF317" s="30"/>
      <c r="FG317" s="30"/>
      <c r="FH317" s="30"/>
      <c r="FI317" s="30"/>
      <c r="FJ317" s="30"/>
      <c r="FK317" s="30"/>
      <c r="FL317" s="30"/>
      <c r="FM317" s="30"/>
      <c r="FN317" s="30"/>
      <c r="FO317" s="30"/>
      <c r="FP317" s="30"/>
      <c r="FQ317" s="30"/>
      <c r="FR317" s="30"/>
      <c r="FS317" s="30"/>
      <c r="FT317" s="30"/>
      <c r="FU317" s="30"/>
      <c r="FV317" s="30"/>
      <c r="FW317" s="30"/>
      <c r="FX317" s="30"/>
      <c r="FY317" s="30"/>
      <c r="FZ317" s="30"/>
      <c r="GA317" s="30"/>
      <c r="GB317" s="30"/>
      <c r="GC317" s="30"/>
      <c r="GD317" s="30"/>
      <c r="GE317" s="30"/>
      <c r="GF317" s="30"/>
      <c r="GG317" s="30"/>
      <c r="GH317" s="30"/>
      <c r="GI317" s="30"/>
      <c r="GJ317" s="30"/>
      <c r="GK317" s="30"/>
      <c r="GL317" s="30"/>
      <c r="GM317" s="30"/>
      <c r="GN317" s="30"/>
      <c r="GO317" s="30"/>
      <c r="GP317" s="30"/>
      <c r="GQ317" s="30"/>
      <c r="GR317" s="30"/>
      <c r="GS317" s="30"/>
      <c r="GT317" s="30"/>
      <c r="GU317" s="30"/>
      <c r="GV317" s="30"/>
      <c r="GW317" s="30"/>
      <c r="GX317" s="30"/>
      <c r="GY317" s="30"/>
      <c r="GZ317" s="30"/>
      <c r="HA317" s="30"/>
      <c r="HB317" s="30"/>
      <c r="HC317" s="30"/>
      <c r="HD317" s="30"/>
      <c r="HE317" s="30"/>
      <c r="HF317" s="30"/>
      <c r="HG317" s="30"/>
      <c r="HH317" s="30"/>
      <c r="HI317" s="30"/>
      <c r="HJ317" s="30"/>
    </row>
    <row r="318">
      <c r="BQ318" s="30"/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  <c r="CC318" s="30"/>
      <c r="CD318" s="30"/>
      <c r="CE318" s="30"/>
      <c r="CF318" s="30"/>
      <c r="CG318" s="30"/>
      <c r="CH318" s="30"/>
      <c r="CI318" s="30"/>
      <c r="CJ318" s="30"/>
      <c r="CK318" s="30"/>
      <c r="CL318" s="30"/>
      <c r="CM318" s="30"/>
      <c r="CO318" s="30"/>
      <c r="CP318" s="30"/>
      <c r="CQ318" s="30"/>
      <c r="CR318" s="30"/>
      <c r="CS318" s="30"/>
      <c r="CT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  <c r="DF318" s="30"/>
      <c r="DG318" s="30"/>
      <c r="DH318" s="30"/>
      <c r="DI318" s="30"/>
      <c r="DK318" s="30"/>
      <c r="DL318" s="30"/>
      <c r="DM318" s="30"/>
      <c r="DN318" s="30"/>
      <c r="DO318" s="30"/>
      <c r="DP318" s="30"/>
      <c r="DQ318" s="30"/>
      <c r="DR318" s="30"/>
      <c r="DS318" s="30"/>
      <c r="DT318" s="30"/>
      <c r="DU318" s="30"/>
      <c r="DV318" s="30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  <c r="EL318" s="30"/>
      <c r="EM318" s="30"/>
      <c r="EN318" s="30"/>
      <c r="EO318" s="30"/>
      <c r="EP318" s="30"/>
      <c r="EQ318" s="30"/>
      <c r="ER318" s="30"/>
      <c r="ES318" s="30"/>
      <c r="ET318" s="30"/>
      <c r="EU318" s="30"/>
      <c r="EV318" s="30"/>
      <c r="EW318" s="30"/>
      <c r="EX318" s="30"/>
      <c r="EY318" s="30"/>
      <c r="EZ318" s="30"/>
      <c r="FA318" s="30"/>
      <c r="FB318" s="30"/>
      <c r="FC318" s="30"/>
      <c r="FD318" s="30"/>
      <c r="FE318" s="30"/>
      <c r="FF318" s="30"/>
      <c r="FG318" s="30"/>
      <c r="FH318" s="30"/>
      <c r="FI318" s="30"/>
      <c r="FJ318" s="30"/>
      <c r="FK318" s="30"/>
      <c r="FL318" s="30"/>
      <c r="FM318" s="30"/>
      <c r="FN318" s="30"/>
      <c r="FO318" s="30"/>
      <c r="FP318" s="30"/>
      <c r="FQ318" s="30"/>
      <c r="FR318" s="30"/>
      <c r="FS318" s="30"/>
      <c r="FT318" s="30"/>
      <c r="FU318" s="30"/>
      <c r="FV318" s="30"/>
      <c r="FW318" s="30"/>
      <c r="FX318" s="30"/>
      <c r="FY318" s="30"/>
      <c r="FZ318" s="30"/>
      <c r="GA318" s="30"/>
      <c r="GB318" s="30"/>
      <c r="GC318" s="30"/>
      <c r="GD318" s="30"/>
      <c r="GE318" s="30"/>
      <c r="GF318" s="30"/>
      <c r="GG318" s="30"/>
      <c r="GH318" s="30"/>
      <c r="GI318" s="30"/>
      <c r="GJ318" s="30"/>
      <c r="GK318" s="30"/>
      <c r="GL318" s="30"/>
      <c r="GM318" s="30"/>
      <c r="GN318" s="30"/>
      <c r="GO318" s="30"/>
      <c r="GP318" s="30"/>
      <c r="GQ318" s="30"/>
      <c r="GR318" s="30"/>
      <c r="GS318" s="30"/>
      <c r="GT318" s="30"/>
      <c r="GU318" s="30"/>
      <c r="GV318" s="30"/>
      <c r="GW318" s="30"/>
      <c r="GX318" s="30"/>
      <c r="GY318" s="30"/>
      <c r="GZ318" s="30"/>
      <c r="HA318" s="30"/>
      <c r="HB318" s="30"/>
      <c r="HC318" s="30"/>
      <c r="HD318" s="30"/>
      <c r="HE318" s="30"/>
      <c r="HF318" s="30"/>
      <c r="HG318" s="30"/>
      <c r="HH318" s="30"/>
      <c r="HI318" s="30"/>
      <c r="HJ318" s="30"/>
    </row>
    <row r="319">
      <c r="BQ319" s="30"/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  <c r="CC319" s="30"/>
      <c r="CD319" s="30"/>
      <c r="CE319" s="30"/>
      <c r="CF319" s="30"/>
      <c r="CG319" s="30"/>
      <c r="CH319" s="30"/>
      <c r="CI319" s="30"/>
      <c r="CJ319" s="30"/>
      <c r="CK319" s="30"/>
      <c r="CL319" s="30"/>
      <c r="CM319" s="30"/>
      <c r="CO319" s="30"/>
      <c r="CP319" s="30"/>
      <c r="CQ319" s="30"/>
      <c r="CR319" s="30"/>
      <c r="CS319" s="30"/>
      <c r="CT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  <c r="DF319" s="30"/>
      <c r="DG319" s="30"/>
      <c r="DH319" s="30"/>
      <c r="DI319" s="30"/>
      <c r="DK319" s="30"/>
      <c r="DL319" s="30"/>
      <c r="DM319" s="30"/>
      <c r="DN319" s="30"/>
      <c r="DO319" s="30"/>
      <c r="DP319" s="30"/>
      <c r="DQ319" s="30"/>
      <c r="DR319" s="30"/>
      <c r="DS319" s="30"/>
      <c r="DT319" s="30"/>
      <c r="DU319" s="30"/>
      <c r="DV319" s="30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  <c r="EL319" s="30"/>
      <c r="EM319" s="30"/>
      <c r="EN319" s="30"/>
      <c r="EO319" s="30"/>
      <c r="EP319" s="30"/>
      <c r="EQ319" s="30"/>
      <c r="ER319" s="30"/>
      <c r="ES319" s="30"/>
      <c r="ET319" s="30"/>
      <c r="EU319" s="30"/>
      <c r="EV319" s="30"/>
      <c r="EW319" s="30"/>
      <c r="EX319" s="30"/>
      <c r="EY319" s="30"/>
      <c r="EZ319" s="30"/>
      <c r="FA319" s="30"/>
      <c r="FB319" s="30"/>
      <c r="FC319" s="30"/>
      <c r="FD319" s="30"/>
      <c r="FE319" s="30"/>
      <c r="FF319" s="30"/>
      <c r="FG319" s="30"/>
      <c r="FH319" s="30"/>
      <c r="FI319" s="30"/>
      <c r="FJ319" s="30"/>
      <c r="FK319" s="30"/>
      <c r="FL319" s="30"/>
      <c r="FM319" s="30"/>
      <c r="FN319" s="30"/>
      <c r="FO319" s="30"/>
      <c r="FP319" s="30"/>
      <c r="FQ319" s="30"/>
      <c r="FR319" s="30"/>
      <c r="FS319" s="30"/>
      <c r="FT319" s="30"/>
      <c r="FU319" s="30"/>
      <c r="FV319" s="30"/>
      <c r="FW319" s="30"/>
      <c r="FX319" s="30"/>
      <c r="FY319" s="30"/>
      <c r="FZ319" s="30"/>
      <c r="GA319" s="30"/>
      <c r="GB319" s="30"/>
      <c r="GC319" s="30"/>
      <c r="GD319" s="30"/>
      <c r="GE319" s="30"/>
      <c r="GF319" s="30"/>
      <c r="GG319" s="30"/>
      <c r="GH319" s="30"/>
      <c r="GI319" s="30"/>
      <c r="GJ319" s="30"/>
      <c r="GK319" s="30"/>
      <c r="GL319" s="30"/>
      <c r="GM319" s="30"/>
      <c r="GN319" s="30"/>
      <c r="GO319" s="30"/>
      <c r="GP319" s="30"/>
      <c r="GQ319" s="30"/>
      <c r="GR319" s="30"/>
      <c r="GS319" s="30"/>
      <c r="GT319" s="30"/>
      <c r="GU319" s="30"/>
      <c r="GV319" s="30"/>
      <c r="GW319" s="30"/>
      <c r="GX319" s="30"/>
      <c r="GY319" s="30"/>
      <c r="GZ319" s="30"/>
      <c r="HA319" s="30"/>
      <c r="HB319" s="30"/>
      <c r="HC319" s="30"/>
      <c r="HD319" s="30"/>
      <c r="HE319" s="30"/>
      <c r="HF319" s="30"/>
      <c r="HG319" s="30"/>
      <c r="HH319" s="30"/>
      <c r="HI319" s="30"/>
      <c r="HJ319" s="30"/>
    </row>
    <row r="320">
      <c r="BQ320" s="30"/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  <c r="CC320" s="30"/>
      <c r="CD320" s="30"/>
      <c r="CE320" s="30"/>
      <c r="CF320" s="30"/>
      <c r="CG320" s="30"/>
      <c r="CH320" s="30"/>
      <c r="CI320" s="30"/>
      <c r="CJ320" s="30"/>
      <c r="CK320" s="30"/>
      <c r="CL320" s="30"/>
      <c r="CM320" s="30"/>
      <c r="CO320" s="30"/>
      <c r="CP320" s="30"/>
      <c r="CQ320" s="30"/>
      <c r="CR320" s="30"/>
      <c r="CS320" s="30"/>
      <c r="CT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K320" s="30"/>
      <c r="DL320" s="30"/>
      <c r="DM320" s="30"/>
      <c r="DN320" s="30"/>
      <c r="DO320" s="30"/>
      <c r="DP320" s="30"/>
      <c r="DQ320" s="30"/>
      <c r="DR320" s="30"/>
      <c r="DS320" s="30"/>
      <c r="DT320" s="30"/>
      <c r="DU320" s="30"/>
      <c r="DV320" s="30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  <c r="EL320" s="30"/>
      <c r="EM320" s="30"/>
      <c r="EN320" s="30"/>
      <c r="EO320" s="30"/>
      <c r="EP320" s="30"/>
      <c r="EQ320" s="30"/>
      <c r="ER320" s="30"/>
      <c r="ES320" s="30"/>
      <c r="ET320" s="30"/>
      <c r="EU320" s="30"/>
      <c r="EV320" s="30"/>
      <c r="EW320" s="30"/>
      <c r="EX320" s="30"/>
      <c r="EY320" s="30"/>
      <c r="EZ320" s="30"/>
      <c r="FA320" s="30"/>
      <c r="FB320" s="30"/>
      <c r="FC320" s="30"/>
      <c r="FD320" s="30"/>
      <c r="FE320" s="30"/>
      <c r="FF320" s="30"/>
      <c r="FG320" s="30"/>
      <c r="FH320" s="30"/>
      <c r="FI320" s="30"/>
      <c r="FJ320" s="30"/>
      <c r="FK320" s="30"/>
      <c r="FL320" s="30"/>
      <c r="FM320" s="30"/>
      <c r="FN320" s="30"/>
      <c r="FO320" s="30"/>
      <c r="FP320" s="30"/>
      <c r="FQ320" s="30"/>
      <c r="FR320" s="30"/>
      <c r="FS320" s="30"/>
      <c r="FT320" s="30"/>
      <c r="FU320" s="30"/>
      <c r="FV320" s="30"/>
      <c r="FW320" s="30"/>
      <c r="FX320" s="30"/>
      <c r="FY320" s="30"/>
      <c r="FZ320" s="30"/>
      <c r="GA320" s="30"/>
      <c r="GB320" s="30"/>
      <c r="GC320" s="30"/>
      <c r="GD320" s="30"/>
      <c r="GE320" s="30"/>
      <c r="GF320" s="30"/>
      <c r="GG320" s="30"/>
      <c r="GH320" s="30"/>
      <c r="GI320" s="30"/>
      <c r="GJ320" s="30"/>
      <c r="GK320" s="30"/>
      <c r="GL320" s="30"/>
      <c r="GM320" s="30"/>
      <c r="GN320" s="30"/>
      <c r="GO320" s="30"/>
      <c r="GP320" s="30"/>
      <c r="GQ320" s="30"/>
      <c r="GR320" s="30"/>
      <c r="GS320" s="30"/>
      <c r="GT320" s="30"/>
      <c r="GU320" s="30"/>
      <c r="GV320" s="30"/>
      <c r="GW320" s="30"/>
      <c r="GX320" s="30"/>
      <c r="GY320" s="30"/>
      <c r="GZ320" s="30"/>
      <c r="HA320" s="30"/>
      <c r="HB320" s="30"/>
      <c r="HC320" s="30"/>
      <c r="HD320" s="30"/>
      <c r="HE320" s="30"/>
      <c r="HF320" s="30"/>
      <c r="HG320" s="30"/>
      <c r="HH320" s="30"/>
      <c r="HI320" s="30"/>
      <c r="HJ320" s="30"/>
    </row>
    <row r="321">
      <c r="BQ321" s="30"/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  <c r="CC321" s="30"/>
      <c r="CD321" s="30"/>
      <c r="CE321" s="30"/>
      <c r="CF321" s="30"/>
      <c r="CG321" s="30"/>
      <c r="CH321" s="30"/>
      <c r="CI321" s="30"/>
      <c r="CJ321" s="30"/>
      <c r="CK321" s="30"/>
      <c r="CL321" s="30"/>
      <c r="CM321" s="30"/>
      <c r="CO321" s="30"/>
      <c r="CP321" s="30"/>
      <c r="CQ321" s="30"/>
      <c r="CR321" s="30"/>
      <c r="CS321" s="30"/>
      <c r="CT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  <c r="DF321" s="30"/>
      <c r="DG321" s="30"/>
      <c r="DH321" s="30"/>
      <c r="DI321" s="30"/>
      <c r="DK321" s="30"/>
      <c r="DL321" s="30"/>
      <c r="DM321" s="30"/>
      <c r="DN321" s="30"/>
      <c r="DO321" s="30"/>
      <c r="DP321" s="30"/>
      <c r="DQ321" s="30"/>
      <c r="DR321" s="30"/>
      <c r="DS321" s="30"/>
      <c r="DT321" s="30"/>
      <c r="DU321" s="30"/>
      <c r="DV321" s="30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  <c r="EL321" s="30"/>
      <c r="EM321" s="30"/>
      <c r="EN321" s="30"/>
      <c r="EO321" s="30"/>
      <c r="EP321" s="30"/>
      <c r="EQ321" s="30"/>
      <c r="ER321" s="30"/>
      <c r="ES321" s="30"/>
      <c r="ET321" s="30"/>
      <c r="EU321" s="30"/>
      <c r="EV321" s="30"/>
      <c r="EW321" s="30"/>
      <c r="EX321" s="30"/>
      <c r="EY321" s="30"/>
      <c r="EZ321" s="30"/>
      <c r="FA321" s="30"/>
      <c r="FB321" s="30"/>
      <c r="FC321" s="30"/>
      <c r="FD321" s="30"/>
      <c r="FE321" s="30"/>
      <c r="FF321" s="30"/>
      <c r="FG321" s="30"/>
      <c r="FH321" s="30"/>
      <c r="FI321" s="30"/>
      <c r="FJ321" s="30"/>
      <c r="FK321" s="30"/>
      <c r="FL321" s="30"/>
      <c r="FM321" s="30"/>
      <c r="FN321" s="30"/>
      <c r="FO321" s="30"/>
      <c r="FP321" s="30"/>
      <c r="FQ321" s="30"/>
      <c r="FR321" s="30"/>
      <c r="FS321" s="30"/>
      <c r="FT321" s="30"/>
      <c r="FU321" s="30"/>
      <c r="FV321" s="30"/>
      <c r="FW321" s="30"/>
      <c r="FX321" s="30"/>
      <c r="FY321" s="30"/>
      <c r="FZ321" s="30"/>
      <c r="GA321" s="30"/>
      <c r="GB321" s="30"/>
      <c r="GC321" s="30"/>
      <c r="GD321" s="30"/>
      <c r="GE321" s="30"/>
      <c r="GF321" s="30"/>
      <c r="GG321" s="30"/>
      <c r="GH321" s="30"/>
      <c r="GI321" s="30"/>
      <c r="GJ321" s="30"/>
      <c r="GK321" s="30"/>
      <c r="GL321" s="30"/>
      <c r="GM321" s="30"/>
      <c r="GN321" s="30"/>
      <c r="GO321" s="30"/>
      <c r="GP321" s="30"/>
      <c r="GQ321" s="30"/>
      <c r="GR321" s="30"/>
      <c r="GS321" s="30"/>
      <c r="GT321" s="30"/>
      <c r="GU321" s="30"/>
      <c r="GV321" s="30"/>
      <c r="GW321" s="30"/>
      <c r="GX321" s="30"/>
      <c r="GY321" s="30"/>
      <c r="GZ321" s="30"/>
      <c r="HA321" s="30"/>
      <c r="HB321" s="30"/>
      <c r="HC321" s="30"/>
      <c r="HD321" s="30"/>
      <c r="HE321" s="30"/>
      <c r="HF321" s="30"/>
      <c r="HG321" s="30"/>
      <c r="HH321" s="30"/>
      <c r="HI321" s="30"/>
      <c r="HJ321" s="30"/>
    </row>
    <row r="322">
      <c r="BQ322" s="30"/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  <c r="CC322" s="30"/>
      <c r="CD322" s="30"/>
      <c r="CE322" s="30"/>
      <c r="CF322" s="30"/>
      <c r="CG322" s="30"/>
      <c r="CH322" s="30"/>
      <c r="CI322" s="30"/>
      <c r="CJ322" s="30"/>
      <c r="CK322" s="30"/>
      <c r="CL322" s="30"/>
      <c r="CM322" s="30"/>
      <c r="CO322" s="30"/>
      <c r="CP322" s="30"/>
      <c r="CQ322" s="30"/>
      <c r="CR322" s="30"/>
      <c r="CS322" s="30"/>
      <c r="CT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K322" s="30"/>
      <c r="DL322" s="30"/>
      <c r="DM322" s="30"/>
      <c r="DN322" s="30"/>
      <c r="DO322" s="30"/>
      <c r="DP322" s="30"/>
      <c r="DQ322" s="30"/>
      <c r="DR322" s="30"/>
      <c r="DS322" s="30"/>
      <c r="DT322" s="30"/>
      <c r="DU322" s="30"/>
      <c r="DV322" s="30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  <c r="EL322" s="30"/>
      <c r="EM322" s="30"/>
      <c r="EN322" s="30"/>
      <c r="EO322" s="30"/>
      <c r="EP322" s="30"/>
      <c r="EQ322" s="30"/>
      <c r="ER322" s="30"/>
      <c r="ES322" s="30"/>
      <c r="ET322" s="30"/>
      <c r="EU322" s="30"/>
      <c r="EV322" s="30"/>
      <c r="EW322" s="30"/>
      <c r="EX322" s="30"/>
      <c r="EY322" s="30"/>
      <c r="EZ322" s="30"/>
      <c r="FA322" s="30"/>
      <c r="FB322" s="30"/>
      <c r="FC322" s="30"/>
      <c r="FD322" s="30"/>
      <c r="FE322" s="30"/>
      <c r="FF322" s="30"/>
      <c r="FG322" s="30"/>
      <c r="FH322" s="30"/>
      <c r="FI322" s="30"/>
      <c r="FJ322" s="30"/>
      <c r="FK322" s="30"/>
      <c r="FL322" s="30"/>
      <c r="FM322" s="30"/>
      <c r="FN322" s="30"/>
      <c r="FO322" s="30"/>
      <c r="FP322" s="30"/>
      <c r="FQ322" s="30"/>
      <c r="FR322" s="30"/>
      <c r="FS322" s="30"/>
      <c r="FT322" s="30"/>
      <c r="FU322" s="30"/>
      <c r="FV322" s="30"/>
      <c r="FW322" s="30"/>
      <c r="FX322" s="30"/>
      <c r="FY322" s="30"/>
      <c r="FZ322" s="30"/>
      <c r="GA322" s="30"/>
      <c r="GB322" s="30"/>
      <c r="GC322" s="30"/>
      <c r="GD322" s="30"/>
      <c r="GE322" s="30"/>
      <c r="GF322" s="30"/>
      <c r="GG322" s="30"/>
      <c r="GH322" s="30"/>
      <c r="GI322" s="30"/>
      <c r="GJ322" s="30"/>
      <c r="GK322" s="30"/>
      <c r="GL322" s="30"/>
      <c r="GM322" s="30"/>
      <c r="GN322" s="30"/>
      <c r="GO322" s="30"/>
      <c r="GP322" s="30"/>
      <c r="GQ322" s="30"/>
      <c r="GR322" s="30"/>
      <c r="GS322" s="30"/>
      <c r="GT322" s="30"/>
      <c r="GU322" s="30"/>
      <c r="GV322" s="30"/>
      <c r="GW322" s="30"/>
      <c r="GX322" s="30"/>
      <c r="GY322" s="30"/>
      <c r="GZ322" s="30"/>
      <c r="HA322" s="30"/>
      <c r="HB322" s="30"/>
      <c r="HC322" s="30"/>
      <c r="HD322" s="30"/>
      <c r="HE322" s="30"/>
      <c r="HF322" s="30"/>
      <c r="HG322" s="30"/>
      <c r="HH322" s="30"/>
      <c r="HI322" s="30"/>
      <c r="HJ322" s="30"/>
    </row>
    <row r="323">
      <c r="BQ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K323" s="30"/>
      <c r="DL323" s="30"/>
      <c r="DM323" s="30"/>
      <c r="DN323" s="30"/>
      <c r="DO323" s="30"/>
      <c r="DP323" s="30"/>
      <c r="DQ323" s="30"/>
      <c r="DR323" s="30"/>
      <c r="DS323" s="30"/>
      <c r="DT323" s="30"/>
      <c r="DU323" s="30"/>
      <c r="DV323" s="30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  <c r="EL323" s="30"/>
      <c r="EM323" s="30"/>
      <c r="EN323" s="30"/>
      <c r="EO323" s="30"/>
      <c r="EP323" s="30"/>
      <c r="EQ323" s="30"/>
      <c r="ER323" s="30"/>
      <c r="ES323" s="30"/>
      <c r="ET323" s="30"/>
      <c r="EU323" s="30"/>
      <c r="EV323" s="30"/>
      <c r="EW323" s="30"/>
      <c r="EX323" s="30"/>
      <c r="EY323" s="30"/>
      <c r="EZ323" s="30"/>
      <c r="FA323" s="30"/>
      <c r="FB323" s="30"/>
      <c r="FC323" s="30"/>
      <c r="FD323" s="30"/>
      <c r="FE323" s="30"/>
      <c r="FF323" s="30"/>
      <c r="FG323" s="30"/>
      <c r="FH323" s="30"/>
      <c r="FI323" s="30"/>
      <c r="FJ323" s="30"/>
      <c r="FK323" s="30"/>
      <c r="FL323" s="30"/>
      <c r="FM323" s="30"/>
      <c r="FN323" s="30"/>
      <c r="FO323" s="30"/>
      <c r="FP323" s="30"/>
      <c r="FQ323" s="30"/>
      <c r="FR323" s="30"/>
      <c r="FS323" s="30"/>
      <c r="FT323" s="30"/>
      <c r="FU323" s="30"/>
      <c r="FV323" s="30"/>
      <c r="FW323" s="30"/>
      <c r="FX323" s="30"/>
      <c r="FY323" s="30"/>
      <c r="FZ323" s="30"/>
      <c r="GA323" s="30"/>
      <c r="GB323" s="30"/>
      <c r="GC323" s="30"/>
      <c r="GD323" s="30"/>
      <c r="GE323" s="30"/>
      <c r="GF323" s="30"/>
      <c r="GG323" s="30"/>
      <c r="GH323" s="30"/>
      <c r="GI323" s="30"/>
      <c r="GJ323" s="30"/>
      <c r="GK323" s="30"/>
      <c r="GL323" s="30"/>
      <c r="GM323" s="30"/>
      <c r="GN323" s="30"/>
      <c r="GO323" s="30"/>
      <c r="GP323" s="30"/>
      <c r="GQ323" s="30"/>
      <c r="GR323" s="30"/>
      <c r="GS323" s="30"/>
      <c r="GT323" s="30"/>
      <c r="GU323" s="30"/>
      <c r="GV323" s="30"/>
      <c r="GW323" s="30"/>
      <c r="GX323" s="30"/>
      <c r="GY323" s="30"/>
      <c r="GZ323" s="30"/>
      <c r="HA323" s="30"/>
      <c r="HB323" s="30"/>
      <c r="HC323" s="30"/>
      <c r="HD323" s="30"/>
      <c r="HE323" s="30"/>
      <c r="HF323" s="30"/>
      <c r="HG323" s="30"/>
      <c r="HH323" s="30"/>
      <c r="HI323" s="30"/>
      <c r="HJ323" s="30"/>
    </row>
    <row r="324">
      <c r="BQ324" s="30"/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  <c r="CC324" s="30"/>
      <c r="CD324" s="30"/>
      <c r="CE324" s="30"/>
      <c r="CF324" s="30"/>
      <c r="CG324" s="30"/>
      <c r="CH324" s="30"/>
      <c r="CI324" s="30"/>
      <c r="CJ324" s="30"/>
      <c r="CK324" s="30"/>
      <c r="CL324" s="30"/>
      <c r="CM324" s="30"/>
      <c r="CO324" s="30"/>
      <c r="CP324" s="30"/>
      <c r="CQ324" s="30"/>
      <c r="CR324" s="30"/>
      <c r="CS324" s="30"/>
      <c r="CT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  <c r="DF324" s="30"/>
      <c r="DG324" s="30"/>
      <c r="DH324" s="30"/>
      <c r="DI324" s="30"/>
      <c r="DK324" s="30"/>
      <c r="DL324" s="30"/>
      <c r="DM324" s="30"/>
      <c r="DN324" s="30"/>
      <c r="DO324" s="30"/>
      <c r="DP324" s="30"/>
      <c r="DQ324" s="30"/>
      <c r="DR324" s="30"/>
      <c r="DS324" s="30"/>
      <c r="DT324" s="30"/>
      <c r="DU324" s="30"/>
      <c r="DV324" s="30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  <c r="EL324" s="30"/>
      <c r="EM324" s="30"/>
      <c r="EN324" s="30"/>
      <c r="EO324" s="30"/>
      <c r="EP324" s="30"/>
      <c r="EQ324" s="30"/>
      <c r="ER324" s="30"/>
      <c r="ES324" s="30"/>
      <c r="ET324" s="30"/>
      <c r="EU324" s="30"/>
      <c r="EV324" s="30"/>
      <c r="EW324" s="30"/>
      <c r="EX324" s="30"/>
      <c r="EY324" s="30"/>
      <c r="EZ324" s="30"/>
      <c r="FA324" s="30"/>
      <c r="FB324" s="30"/>
      <c r="FC324" s="30"/>
      <c r="FD324" s="30"/>
      <c r="FE324" s="30"/>
      <c r="FF324" s="30"/>
      <c r="FG324" s="30"/>
      <c r="FH324" s="30"/>
      <c r="FI324" s="30"/>
      <c r="FJ324" s="30"/>
      <c r="FK324" s="30"/>
      <c r="FL324" s="30"/>
      <c r="FM324" s="30"/>
      <c r="FN324" s="30"/>
      <c r="FO324" s="30"/>
      <c r="FP324" s="30"/>
      <c r="FQ324" s="30"/>
      <c r="FR324" s="30"/>
      <c r="FS324" s="30"/>
      <c r="FT324" s="30"/>
      <c r="FU324" s="30"/>
      <c r="FV324" s="30"/>
      <c r="FW324" s="30"/>
      <c r="FX324" s="30"/>
      <c r="FY324" s="30"/>
      <c r="FZ324" s="30"/>
      <c r="GA324" s="30"/>
      <c r="GB324" s="30"/>
      <c r="GC324" s="30"/>
      <c r="GD324" s="30"/>
      <c r="GE324" s="30"/>
      <c r="GF324" s="30"/>
      <c r="GG324" s="30"/>
      <c r="GH324" s="30"/>
      <c r="GI324" s="30"/>
      <c r="GJ324" s="30"/>
      <c r="GK324" s="30"/>
      <c r="GL324" s="30"/>
      <c r="GM324" s="30"/>
      <c r="GN324" s="30"/>
      <c r="GO324" s="30"/>
      <c r="GP324" s="30"/>
      <c r="GQ324" s="30"/>
      <c r="GR324" s="30"/>
      <c r="GS324" s="30"/>
      <c r="GT324" s="30"/>
      <c r="GU324" s="30"/>
      <c r="GV324" s="30"/>
      <c r="GW324" s="30"/>
      <c r="GX324" s="30"/>
      <c r="GY324" s="30"/>
      <c r="GZ324" s="30"/>
      <c r="HA324" s="30"/>
      <c r="HB324" s="30"/>
      <c r="HC324" s="30"/>
      <c r="HD324" s="30"/>
      <c r="HE324" s="30"/>
      <c r="HF324" s="30"/>
      <c r="HG324" s="30"/>
      <c r="HH324" s="30"/>
      <c r="HI324" s="30"/>
      <c r="HJ324" s="30"/>
    </row>
    <row r="325">
      <c r="BQ325" s="30"/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  <c r="CC325" s="30"/>
      <c r="CD325" s="30"/>
      <c r="CE325" s="30"/>
      <c r="CF325" s="30"/>
      <c r="CG325" s="30"/>
      <c r="CH325" s="30"/>
      <c r="CI325" s="30"/>
      <c r="CJ325" s="30"/>
      <c r="CK325" s="30"/>
      <c r="CL325" s="30"/>
      <c r="CM325" s="30"/>
      <c r="CO325" s="30"/>
      <c r="CP325" s="30"/>
      <c r="CQ325" s="30"/>
      <c r="CR325" s="30"/>
      <c r="CS325" s="30"/>
      <c r="CT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K325" s="30"/>
      <c r="DL325" s="30"/>
      <c r="DM325" s="30"/>
      <c r="DN325" s="30"/>
      <c r="DO325" s="30"/>
      <c r="DP325" s="30"/>
      <c r="DQ325" s="30"/>
      <c r="DR325" s="30"/>
      <c r="DS325" s="30"/>
      <c r="DT325" s="30"/>
      <c r="DU325" s="30"/>
      <c r="DV325" s="30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  <c r="EL325" s="30"/>
      <c r="EM325" s="30"/>
      <c r="EN325" s="30"/>
      <c r="EO325" s="30"/>
      <c r="EP325" s="30"/>
      <c r="EQ325" s="30"/>
      <c r="ER325" s="30"/>
      <c r="ES325" s="30"/>
      <c r="ET325" s="30"/>
      <c r="EU325" s="30"/>
      <c r="EV325" s="30"/>
      <c r="EW325" s="30"/>
      <c r="EX325" s="30"/>
      <c r="EY325" s="30"/>
      <c r="EZ325" s="30"/>
      <c r="FA325" s="30"/>
      <c r="FB325" s="30"/>
      <c r="FC325" s="30"/>
      <c r="FD325" s="30"/>
      <c r="FE325" s="30"/>
      <c r="FF325" s="30"/>
      <c r="FG325" s="30"/>
      <c r="FH325" s="30"/>
      <c r="FI325" s="30"/>
      <c r="FJ325" s="30"/>
      <c r="FK325" s="30"/>
      <c r="FL325" s="30"/>
      <c r="FM325" s="30"/>
      <c r="FN325" s="30"/>
      <c r="FO325" s="30"/>
      <c r="FP325" s="30"/>
      <c r="FQ325" s="30"/>
      <c r="FR325" s="30"/>
      <c r="FS325" s="30"/>
      <c r="FT325" s="30"/>
      <c r="FU325" s="30"/>
      <c r="FV325" s="30"/>
      <c r="FW325" s="30"/>
      <c r="FX325" s="30"/>
      <c r="FY325" s="30"/>
      <c r="FZ325" s="30"/>
      <c r="GA325" s="30"/>
      <c r="GB325" s="30"/>
      <c r="GC325" s="30"/>
      <c r="GD325" s="30"/>
      <c r="GE325" s="30"/>
      <c r="GF325" s="30"/>
      <c r="GG325" s="30"/>
      <c r="GH325" s="30"/>
      <c r="GI325" s="30"/>
      <c r="GJ325" s="30"/>
      <c r="GK325" s="30"/>
      <c r="GL325" s="30"/>
      <c r="GM325" s="30"/>
      <c r="GN325" s="30"/>
      <c r="GO325" s="30"/>
      <c r="GP325" s="30"/>
      <c r="GQ325" s="30"/>
      <c r="GR325" s="30"/>
      <c r="GS325" s="30"/>
      <c r="GT325" s="30"/>
      <c r="GU325" s="30"/>
      <c r="GV325" s="30"/>
      <c r="GW325" s="30"/>
      <c r="GX325" s="30"/>
      <c r="GY325" s="30"/>
      <c r="GZ325" s="30"/>
      <c r="HA325" s="30"/>
      <c r="HB325" s="30"/>
      <c r="HC325" s="30"/>
      <c r="HD325" s="30"/>
      <c r="HE325" s="30"/>
      <c r="HF325" s="30"/>
      <c r="HG325" s="30"/>
      <c r="HH325" s="30"/>
      <c r="HI325" s="30"/>
      <c r="HJ325" s="30"/>
    </row>
    <row r="326">
      <c r="BQ326" s="30"/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  <c r="CC326" s="30"/>
      <c r="CD326" s="30"/>
      <c r="CE326" s="30"/>
      <c r="CF326" s="30"/>
      <c r="CG326" s="30"/>
      <c r="CH326" s="30"/>
      <c r="CI326" s="30"/>
      <c r="CJ326" s="30"/>
      <c r="CK326" s="30"/>
      <c r="CL326" s="30"/>
      <c r="CM326" s="30"/>
      <c r="CO326" s="30"/>
      <c r="CP326" s="30"/>
      <c r="CQ326" s="30"/>
      <c r="CR326" s="30"/>
      <c r="CS326" s="30"/>
      <c r="CT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K326" s="30"/>
      <c r="DL326" s="30"/>
      <c r="DM326" s="30"/>
      <c r="DN326" s="30"/>
      <c r="DO326" s="30"/>
      <c r="DP326" s="30"/>
      <c r="DQ326" s="30"/>
      <c r="DR326" s="30"/>
      <c r="DS326" s="30"/>
      <c r="DT326" s="30"/>
      <c r="DU326" s="30"/>
      <c r="DV326" s="30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  <c r="EL326" s="30"/>
      <c r="EM326" s="30"/>
      <c r="EN326" s="30"/>
      <c r="EO326" s="30"/>
      <c r="EP326" s="30"/>
      <c r="EQ326" s="30"/>
      <c r="ER326" s="30"/>
      <c r="ES326" s="30"/>
      <c r="ET326" s="30"/>
      <c r="EU326" s="30"/>
      <c r="EV326" s="30"/>
      <c r="EW326" s="30"/>
      <c r="EX326" s="30"/>
      <c r="EY326" s="30"/>
      <c r="EZ326" s="30"/>
      <c r="FA326" s="30"/>
      <c r="FB326" s="30"/>
      <c r="FC326" s="30"/>
      <c r="FD326" s="30"/>
      <c r="FE326" s="30"/>
      <c r="FF326" s="30"/>
      <c r="FG326" s="30"/>
      <c r="FH326" s="30"/>
      <c r="FI326" s="30"/>
      <c r="FJ326" s="30"/>
      <c r="FK326" s="30"/>
      <c r="FL326" s="30"/>
      <c r="FM326" s="30"/>
      <c r="FN326" s="30"/>
      <c r="FO326" s="30"/>
      <c r="FP326" s="30"/>
      <c r="FQ326" s="30"/>
      <c r="FR326" s="30"/>
      <c r="FS326" s="30"/>
      <c r="FT326" s="30"/>
      <c r="FU326" s="30"/>
      <c r="FV326" s="30"/>
      <c r="FW326" s="30"/>
      <c r="FX326" s="30"/>
      <c r="FY326" s="30"/>
      <c r="FZ326" s="30"/>
      <c r="GA326" s="30"/>
      <c r="GB326" s="30"/>
      <c r="GC326" s="30"/>
      <c r="GD326" s="30"/>
      <c r="GE326" s="30"/>
      <c r="GF326" s="30"/>
      <c r="GG326" s="30"/>
      <c r="GH326" s="30"/>
      <c r="GI326" s="30"/>
      <c r="GJ326" s="30"/>
      <c r="GK326" s="30"/>
      <c r="GL326" s="30"/>
      <c r="GM326" s="30"/>
      <c r="GN326" s="30"/>
      <c r="GO326" s="30"/>
      <c r="GP326" s="30"/>
      <c r="GQ326" s="30"/>
      <c r="GR326" s="30"/>
      <c r="GS326" s="30"/>
      <c r="GT326" s="30"/>
      <c r="GU326" s="30"/>
      <c r="GV326" s="30"/>
      <c r="GW326" s="30"/>
      <c r="GX326" s="30"/>
      <c r="GY326" s="30"/>
      <c r="GZ326" s="30"/>
      <c r="HA326" s="30"/>
      <c r="HB326" s="30"/>
      <c r="HC326" s="30"/>
      <c r="HD326" s="30"/>
      <c r="HE326" s="30"/>
      <c r="HF326" s="30"/>
      <c r="HG326" s="30"/>
      <c r="HH326" s="30"/>
      <c r="HI326" s="30"/>
      <c r="HJ326" s="30"/>
    </row>
    <row r="327">
      <c r="BQ327" s="30"/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  <c r="CC327" s="30"/>
      <c r="CD327" s="30"/>
      <c r="CE327" s="30"/>
      <c r="CF327" s="30"/>
      <c r="CG327" s="30"/>
      <c r="CH327" s="30"/>
      <c r="CI327" s="30"/>
      <c r="CJ327" s="30"/>
      <c r="CK327" s="30"/>
      <c r="CL327" s="30"/>
      <c r="CM327" s="30"/>
      <c r="CO327" s="30"/>
      <c r="CP327" s="30"/>
      <c r="CQ327" s="30"/>
      <c r="CR327" s="30"/>
      <c r="CS327" s="30"/>
      <c r="CT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  <c r="DF327" s="30"/>
      <c r="DG327" s="30"/>
      <c r="DH327" s="30"/>
      <c r="DI327" s="30"/>
      <c r="DK327" s="30"/>
      <c r="DL327" s="30"/>
      <c r="DM327" s="30"/>
      <c r="DN327" s="30"/>
      <c r="DO327" s="30"/>
      <c r="DP327" s="30"/>
      <c r="DQ327" s="30"/>
      <c r="DR327" s="30"/>
      <c r="DS327" s="30"/>
      <c r="DT327" s="30"/>
      <c r="DU327" s="30"/>
      <c r="DV327" s="30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  <c r="EL327" s="30"/>
      <c r="EM327" s="30"/>
      <c r="EN327" s="30"/>
      <c r="EO327" s="30"/>
      <c r="EP327" s="30"/>
      <c r="EQ327" s="30"/>
      <c r="ER327" s="30"/>
      <c r="ES327" s="30"/>
      <c r="ET327" s="30"/>
      <c r="EU327" s="30"/>
      <c r="EV327" s="30"/>
      <c r="EW327" s="30"/>
      <c r="EX327" s="30"/>
      <c r="EY327" s="30"/>
      <c r="EZ327" s="30"/>
      <c r="FA327" s="30"/>
      <c r="FB327" s="30"/>
      <c r="FC327" s="30"/>
      <c r="FD327" s="30"/>
      <c r="FE327" s="30"/>
      <c r="FF327" s="30"/>
      <c r="FG327" s="30"/>
      <c r="FH327" s="30"/>
      <c r="FI327" s="30"/>
      <c r="FJ327" s="30"/>
      <c r="FK327" s="30"/>
      <c r="FL327" s="30"/>
      <c r="FM327" s="30"/>
      <c r="FN327" s="30"/>
      <c r="FO327" s="30"/>
      <c r="FP327" s="30"/>
      <c r="FQ327" s="30"/>
      <c r="FR327" s="30"/>
      <c r="FS327" s="30"/>
      <c r="FT327" s="30"/>
      <c r="FU327" s="30"/>
      <c r="FV327" s="30"/>
      <c r="FW327" s="30"/>
      <c r="FX327" s="30"/>
      <c r="FY327" s="30"/>
      <c r="FZ327" s="30"/>
      <c r="GA327" s="30"/>
      <c r="GB327" s="30"/>
      <c r="GC327" s="30"/>
      <c r="GD327" s="30"/>
      <c r="GE327" s="30"/>
      <c r="GF327" s="30"/>
      <c r="GG327" s="30"/>
      <c r="GH327" s="30"/>
      <c r="GI327" s="30"/>
      <c r="GJ327" s="30"/>
      <c r="GK327" s="30"/>
      <c r="GL327" s="30"/>
      <c r="GM327" s="30"/>
      <c r="GN327" s="30"/>
      <c r="GO327" s="30"/>
      <c r="GP327" s="30"/>
      <c r="GQ327" s="30"/>
      <c r="GR327" s="30"/>
      <c r="GS327" s="30"/>
      <c r="GT327" s="30"/>
      <c r="GU327" s="30"/>
      <c r="GV327" s="30"/>
      <c r="GW327" s="30"/>
      <c r="GX327" s="30"/>
      <c r="GY327" s="30"/>
      <c r="GZ327" s="30"/>
      <c r="HA327" s="30"/>
      <c r="HB327" s="30"/>
      <c r="HC327" s="30"/>
      <c r="HD327" s="30"/>
      <c r="HE327" s="30"/>
      <c r="HF327" s="30"/>
      <c r="HG327" s="30"/>
      <c r="HH327" s="30"/>
      <c r="HI327" s="30"/>
      <c r="HJ327" s="30"/>
    </row>
    <row r="328">
      <c r="BQ328" s="30"/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  <c r="CC328" s="30"/>
      <c r="CD328" s="30"/>
      <c r="CE328" s="30"/>
      <c r="CF328" s="30"/>
      <c r="CG328" s="30"/>
      <c r="CH328" s="30"/>
      <c r="CI328" s="30"/>
      <c r="CJ328" s="30"/>
      <c r="CK328" s="30"/>
      <c r="CL328" s="30"/>
      <c r="CM328" s="30"/>
      <c r="CO328" s="30"/>
      <c r="CP328" s="30"/>
      <c r="CQ328" s="30"/>
      <c r="CR328" s="30"/>
      <c r="CS328" s="30"/>
      <c r="CT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K328" s="30"/>
      <c r="DL328" s="30"/>
      <c r="DM328" s="30"/>
      <c r="DN328" s="30"/>
      <c r="DO328" s="30"/>
      <c r="DP328" s="30"/>
      <c r="DQ328" s="30"/>
      <c r="DR328" s="30"/>
      <c r="DS328" s="30"/>
      <c r="DT328" s="30"/>
      <c r="DU328" s="30"/>
      <c r="DV328" s="30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  <c r="EL328" s="30"/>
      <c r="EM328" s="30"/>
      <c r="EN328" s="30"/>
      <c r="EO328" s="30"/>
      <c r="EP328" s="30"/>
      <c r="EQ328" s="30"/>
      <c r="ER328" s="30"/>
      <c r="ES328" s="30"/>
      <c r="ET328" s="30"/>
      <c r="EU328" s="30"/>
      <c r="EV328" s="30"/>
      <c r="EW328" s="30"/>
      <c r="EX328" s="30"/>
      <c r="EY328" s="30"/>
      <c r="EZ328" s="30"/>
      <c r="FA328" s="30"/>
      <c r="FB328" s="30"/>
      <c r="FC328" s="30"/>
      <c r="FD328" s="30"/>
      <c r="FE328" s="30"/>
      <c r="FF328" s="30"/>
      <c r="FG328" s="30"/>
      <c r="FH328" s="30"/>
      <c r="FI328" s="30"/>
      <c r="FJ328" s="30"/>
      <c r="FK328" s="30"/>
      <c r="FL328" s="30"/>
      <c r="FM328" s="30"/>
      <c r="FN328" s="30"/>
      <c r="FO328" s="30"/>
      <c r="FP328" s="30"/>
      <c r="FQ328" s="30"/>
      <c r="FR328" s="30"/>
      <c r="FS328" s="30"/>
      <c r="FT328" s="30"/>
      <c r="FU328" s="30"/>
      <c r="FV328" s="30"/>
      <c r="FW328" s="30"/>
      <c r="FX328" s="30"/>
      <c r="FY328" s="30"/>
      <c r="FZ328" s="30"/>
      <c r="GA328" s="30"/>
      <c r="GB328" s="30"/>
      <c r="GC328" s="30"/>
      <c r="GD328" s="30"/>
      <c r="GE328" s="30"/>
      <c r="GF328" s="30"/>
      <c r="GG328" s="30"/>
      <c r="GH328" s="30"/>
      <c r="GI328" s="30"/>
      <c r="GJ328" s="30"/>
      <c r="GK328" s="30"/>
      <c r="GL328" s="30"/>
      <c r="GM328" s="30"/>
      <c r="GN328" s="30"/>
      <c r="GO328" s="30"/>
      <c r="GP328" s="30"/>
      <c r="GQ328" s="30"/>
      <c r="GR328" s="30"/>
      <c r="GS328" s="30"/>
      <c r="GT328" s="30"/>
      <c r="GU328" s="30"/>
      <c r="GV328" s="30"/>
      <c r="GW328" s="30"/>
      <c r="GX328" s="30"/>
      <c r="GY328" s="30"/>
      <c r="GZ328" s="30"/>
      <c r="HA328" s="30"/>
      <c r="HB328" s="30"/>
      <c r="HC328" s="30"/>
      <c r="HD328" s="30"/>
      <c r="HE328" s="30"/>
      <c r="HF328" s="30"/>
      <c r="HG328" s="30"/>
      <c r="HH328" s="30"/>
      <c r="HI328" s="30"/>
      <c r="HJ328" s="30"/>
    </row>
    <row r="329">
      <c r="BQ329" s="30"/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  <c r="CC329" s="30"/>
      <c r="CD329" s="30"/>
      <c r="CE329" s="30"/>
      <c r="CF329" s="30"/>
      <c r="CG329" s="30"/>
      <c r="CH329" s="30"/>
      <c r="CI329" s="30"/>
      <c r="CJ329" s="30"/>
      <c r="CK329" s="30"/>
      <c r="CL329" s="30"/>
      <c r="CM329" s="30"/>
      <c r="CO329" s="30"/>
      <c r="CP329" s="30"/>
      <c r="CQ329" s="30"/>
      <c r="CR329" s="30"/>
      <c r="CS329" s="30"/>
      <c r="CT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K329" s="30"/>
      <c r="DL329" s="30"/>
      <c r="DM329" s="30"/>
      <c r="DN329" s="30"/>
      <c r="DO329" s="30"/>
      <c r="DP329" s="30"/>
      <c r="DQ329" s="30"/>
      <c r="DR329" s="30"/>
      <c r="DS329" s="30"/>
      <c r="DT329" s="30"/>
      <c r="DU329" s="30"/>
      <c r="DV329" s="30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  <c r="EL329" s="30"/>
      <c r="EM329" s="30"/>
      <c r="EN329" s="30"/>
      <c r="EO329" s="30"/>
      <c r="EP329" s="30"/>
      <c r="EQ329" s="30"/>
      <c r="ER329" s="30"/>
      <c r="ES329" s="30"/>
      <c r="ET329" s="30"/>
      <c r="EU329" s="30"/>
      <c r="EV329" s="30"/>
      <c r="EW329" s="30"/>
      <c r="EX329" s="30"/>
      <c r="EY329" s="30"/>
      <c r="EZ329" s="30"/>
      <c r="FA329" s="30"/>
      <c r="FB329" s="30"/>
      <c r="FC329" s="30"/>
      <c r="FD329" s="30"/>
      <c r="FE329" s="30"/>
      <c r="FF329" s="30"/>
      <c r="FG329" s="30"/>
      <c r="FH329" s="30"/>
      <c r="FI329" s="30"/>
      <c r="FJ329" s="30"/>
      <c r="FK329" s="30"/>
      <c r="FL329" s="30"/>
      <c r="FM329" s="30"/>
      <c r="FN329" s="30"/>
      <c r="FO329" s="30"/>
      <c r="FP329" s="30"/>
      <c r="FQ329" s="30"/>
      <c r="FR329" s="30"/>
      <c r="FS329" s="30"/>
      <c r="FT329" s="30"/>
      <c r="FU329" s="30"/>
      <c r="FV329" s="30"/>
      <c r="FW329" s="30"/>
      <c r="FX329" s="30"/>
      <c r="FY329" s="30"/>
      <c r="FZ329" s="30"/>
      <c r="GA329" s="30"/>
      <c r="GB329" s="30"/>
      <c r="GC329" s="30"/>
      <c r="GD329" s="30"/>
      <c r="GE329" s="30"/>
      <c r="GF329" s="30"/>
      <c r="GG329" s="30"/>
      <c r="GH329" s="30"/>
      <c r="GI329" s="30"/>
      <c r="GJ329" s="30"/>
      <c r="GK329" s="30"/>
      <c r="GL329" s="30"/>
      <c r="GM329" s="30"/>
      <c r="GN329" s="30"/>
      <c r="GO329" s="30"/>
      <c r="GP329" s="30"/>
      <c r="GQ329" s="30"/>
      <c r="GR329" s="30"/>
      <c r="GS329" s="30"/>
      <c r="GT329" s="30"/>
      <c r="GU329" s="30"/>
      <c r="GV329" s="30"/>
      <c r="GW329" s="30"/>
      <c r="GX329" s="30"/>
      <c r="GY329" s="30"/>
      <c r="GZ329" s="30"/>
      <c r="HA329" s="30"/>
      <c r="HB329" s="30"/>
      <c r="HC329" s="30"/>
      <c r="HD329" s="30"/>
      <c r="HE329" s="30"/>
      <c r="HF329" s="30"/>
      <c r="HG329" s="30"/>
      <c r="HH329" s="30"/>
      <c r="HI329" s="30"/>
      <c r="HJ329" s="30"/>
    </row>
    <row r="330">
      <c r="BQ330" s="30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  <c r="CH330" s="30"/>
      <c r="CI330" s="30"/>
      <c r="CJ330" s="30"/>
      <c r="CK330" s="30"/>
      <c r="CL330" s="30"/>
      <c r="CM330" s="30"/>
      <c r="CO330" s="30"/>
      <c r="CP330" s="30"/>
      <c r="CQ330" s="30"/>
      <c r="CR330" s="30"/>
      <c r="CS330" s="30"/>
      <c r="CT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K330" s="30"/>
      <c r="DL330" s="30"/>
      <c r="DM330" s="30"/>
      <c r="DN330" s="30"/>
      <c r="DO330" s="30"/>
      <c r="DP330" s="30"/>
      <c r="DQ330" s="30"/>
      <c r="DR330" s="30"/>
      <c r="DS330" s="30"/>
      <c r="DT330" s="30"/>
      <c r="DU330" s="30"/>
      <c r="DV330" s="30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  <c r="EL330" s="30"/>
      <c r="EM330" s="30"/>
      <c r="EN330" s="30"/>
      <c r="EO330" s="30"/>
      <c r="EP330" s="30"/>
      <c r="EQ330" s="30"/>
      <c r="ER330" s="30"/>
      <c r="ES330" s="30"/>
      <c r="ET330" s="30"/>
      <c r="EU330" s="30"/>
      <c r="EV330" s="30"/>
      <c r="EW330" s="30"/>
      <c r="EX330" s="30"/>
      <c r="EY330" s="30"/>
      <c r="EZ330" s="30"/>
      <c r="FA330" s="30"/>
      <c r="FB330" s="30"/>
      <c r="FC330" s="30"/>
      <c r="FD330" s="30"/>
      <c r="FE330" s="30"/>
      <c r="FF330" s="30"/>
      <c r="FG330" s="30"/>
      <c r="FH330" s="30"/>
      <c r="FI330" s="30"/>
      <c r="FJ330" s="30"/>
      <c r="FK330" s="30"/>
      <c r="FL330" s="30"/>
      <c r="FM330" s="30"/>
      <c r="FN330" s="30"/>
      <c r="FO330" s="30"/>
      <c r="FP330" s="30"/>
      <c r="FQ330" s="30"/>
      <c r="FR330" s="30"/>
      <c r="FS330" s="30"/>
      <c r="FT330" s="30"/>
      <c r="FU330" s="30"/>
      <c r="FV330" s="30"/>
      <c r="FW330" s="30"/>
      <c r="FX330" s="30"/>
      <c r="FY330" s="30"/>
      <c r="FZ330" s="30"/>
      <c r="GA330" s="30"/>
      <c r="GB330" s="30"/>
      <c r="GC330" s="30"/>
      <c r="GD330" s="30"/>
      <c r="GE330" s="30"/>
      <c r="GF330" s="30"/>
      <c r="GG330" s="30"/>
      <c r="GH330" s="30"/>
      <c r="GI330" s="30"/>
      <c r="GJ330" s="30"/>
      <c r="GK330" s="30"/>
      <c r="GL330" s="30"/>
      <c r="GM330" s="30"/>
      <c r="GN330" s="30"/>
      <c r="GO330" s="30"/>
      <c r="GP330" s="30"/>
      <c r="GQ330" s="30"/>
      <c r="GR330" s="30"/>
      <c r="GS330" s="30"/>
      <c r="GT330" s="30"/>
      <c r="GU330" s="30"/>
      <c r="GV330" s="30"/>
      <c r="GW330" s="30"/>
      <c r="GX330" s="30"/>
      <c r="GY330" s="30"/>
      <c r="GZ330" s="30"/>
      <c r="HA330" s="30"/>
      <c r="HB330" s="30"/>
      <c r="HC330" s="30"/>
      <c r="HD330" s="30"/>
      <c r="HE330" s="30"/>
      <c r="HF330" s="30"/>
      <c r="HG330" s="30"/>
      <c r="HH330" s="30"/>
      <c r="HI330" s="30"/>
      <c r="HJ330" s="30"/>
    </row>
    <row r="331">
      <c r="BQ331" s="30"/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  <c r="CC331" s="30"/>
      <c r="CD331" s="30"/>
      <c r="CE331" s="30"/>
      <c r="CF331" s="30"/>
      <c r="CG331" s="30"/>
      <c r="CH331" s="30"/>
      <c r="CI331" s="30"/>
      <c r="CJ331" s="30"/>
      <c r="CK331" s="30"/>
      <c r="CL331" s="30"/>
      <c r="CM331" s="30"/>
      <c r="CO331" s="30"/>
      <c r="CP331" s="30"/>
      <c r="CQ331" s="30"/>
      <c r="CR331" s="30"/>
      <c r="CS331" s="30"/>
      <c r="CT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K331" s="30"/>
      <c r="DL331" s="30"/>
      <c r="DM331" s="30"/>
      <c r="DN331" s="30"/>
      <c r="DO331" s="30"/>
      <c r="DP331" s="30"/>
      <c r="DQ331" s="30"/>
      <c r="DR331" s="30"/>
      <c r="DS331" s="30"/>
      <c r="DT331" s="30"/>
      <c r="DU331" s="30"/>
      <c r="DV331" s="30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  <c r="EL331" s="30"/>
      <c r="EM331" s="30"/>
      <c r="EN331" s="30"/>
      <c r="EO331" s="30"/>
      <c r="EP331" s="30"/>
      <c r="EQ331" s="30"/>
      <c r="ER331" s="30"/>
      <c r="ES331" s="30"/>
      <c r="ET331" s="30"/>
      <c r="EU331" s="30"/>
      <c r="EV331" s="30"/>
      <c r="EW331" s="30"/>
      <c r="EX331" s="30"/>
      <c r="EY331" s="30"/>
      <c r="EZ331" s="30"/>
      <c r="FA331" s="30"/>
      <c r="FB331" s="30"/>
      <c r="FC331" s="30"/>
      <c r="FD331" s="30"/>
      <c r="FE331" s="30"/>
      <c r="FF331" s="30"/>
      <c r="FG331" s="30"/>
      <c r="FH331" s="30"/>
      <c r="FI331" s="30"/>
      <c r="FJ331" s="30"/>
      <c r="FK331" s="30"/>
      <c r="FL331" s="30"/>
      <c r="FM331" s="30"/>
      <c r="FN331" s="30"/>
      <c r="FO331" s="30"/>
      <c r="FP331" s="30"/>
      <c r="FQ331" s="30"/>
      <c r="FR331" s="30"/>
      <c r="FS331" s="30"/>
      <c r="FT331" s="30"/>
      <c r="FU331" s="30"/>
      <c r="FV331" s="30"/>
      <c r="FW331" s="30"/>
      <c r="FX331" s="30"/>
      <c r="FY331" s="30"/>
      <c r="FZ331" s="30"/>
      <c r="GA331" s="30"/>
      <c r="GB331" s="30"/>
      <c r="GC331" s="30"/>
      <c r="GD331" s="30"/>
      <c r="GE331" s="30"/>
      <c r="GF331" s="30"/>
      <c r="GG331" s="30"/>
      <c r="GH331" s="30"/>
      <c r="GI331" s="30"/>
      <c r="GJ331" s="30"/>
      <c r="GK331" s="30"/>
      <c r="GL331" s="30"/>
      <c r="GM331" s="30"/>
      <c r="GN331" s="30"/>
      <c r="GO331" s="30"/>
      <c r="GP331" s="30"/>
      <c r="GQ331" s="30"/>
      <c r="GR331" s="30"/>
      <c r="GS331" s="30"/>
      <c r="GT331" s="30"/>
      <c r="GU331" s="30"/>
      <c r="GV331" s="30"/>
      <c r="GW331" s="30"/>
      <c r="GX331" s="30"/>
      <c r="GY331" s="30"/>
      <c r="GZ331" s="30"/>
      <c r="HA331" s="30"/>
      <c r="HB331" s="30"/>
      <c r="HC331" s="30"/>
      <c r="HD331" s="30"/>
      <c r="HE331" s="30"/>
      <c r="HF331" s="30"/>
      <c r="HG331" s="30"/>
      <c r="HH331" s="30"/>
      <c r="HI331" s="30"/>
      <c r="HJ331" s="30"/>
    </row>
    <row r="332">
      <c r="BQ332" s="30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30"/>
      <c r="CE332" s="30"/>
      <c r="CF332" s="30"/>
      <c r="CG332" s="30"/>
      <c r="CH332" s="30"/>
      <c r="CI332" s="30"/>
      <c r="CJ332" s="30"/>
      <c r="CK332" s="30"/>
      <c r="CL332" s="30"/>
      <c r="CM332" s="30"/>
      <c r="CO332" s="30"/>
      <c r="CP332" s="30"/>
      <c r="CQ332" s="30"/>
      <c r="CR332" s="30"/>
      <c r="CS332" s="30"/>
      <c r="CT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K332" s="30"/>
      <c r="DL332" s="30"/>
      <c r="DM332" s="30"/>
      <c r="DN332" s="30"/>
      <c r="DO332" s="30"/>
      <c r="DP332" s="30"/>
      <c r="DQ332" s="30"/>
      <c r="DR332" s="30"/>
      <c r="DS332" s="30"/>
      <c r="DT332" s="30"/>
      <c r="DU332" s="30"/>
      <c r="DV332" s="30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  <c r="EL332" s="30"/>
      <c r="EM332" s="30"/>
      <c r="EN332" s="30"/>
      <c r="EO332" s="30"/>
      <c r="EP332" s="30"/>
      <c r="EQ332" s="30"/>
      <c r="ER332" s="30"/>
      <c r="ES332" s="30"/>
      <c r="ET332" s="30"/>
      <c r="EU332" s="30"/>
      <c r="EV332" s="30"/>
      <c r="EW332" s="30"/>
      <c r="EX332" s="30"/>
      <c r="EY332" s="30"/>
      <c r="EZ332" s="30"/>
      <c r="FA332" s="30"/>
      <c r="FB332" s="30"/>
      <c r="FC332" s="30"/>
      <c r="FD332" s="30"/>
      <c r="FE332" s="30"/>
      <c r="FF332" s="30"/>
      <c r="FG332" s="30"/>
      <c r="FH332" s="30"/>
      <c r="FI332" s="30"/>
      <c r="FJ332" s="30"/>
      <c r="FK332" s="30"/>
      <c r="FL332" s="30"/>
      <c r="FM332" s="30"/>
      <c r="FN332" s="30"/>
      <c r="FO332" s="30"/>
      <c r="FP332" s="30"/>
      <c r="FQ332" s="30"/>
      <c r="FR332" s="30"/>
      <c r="FS332" s="30"/>
      <c r="FT332" s="30"/>
      <c r="FU332" s="30"/>
      <c r="FV332" s="30"/>
      <c r="FW332" s="30"/>
      <c r="FX332" s="30"/>
      <c r="FY332" s="30"/>
      <c r="FZ332" s="30"/>
      <c r="GA332" s="30"/>
      <c r="GB332" s="30"/>
      <c r="GC332" s="30"/>
      <c r="GD332" s="30"/>
      <c r="GE332" s="30"/>
      <c r="GF332" s="30"/>
      <c r="GG332" s="30"/>
      <c r="GH332" s="30"/>
      <c r="GI332" s="30"/>
      <c r="GJ332" s="30"/>
      <c r="GK332" s="30"/>
      <c r="GL332" s="30"/>
      <c r="GM332" s="30"/>
      <c r="GN332" s="30"/>
      <c r="GO332" s="30"/>
      <c r="GP332" s="30"/>
      <c r="GQ332" s="30"/>
      <c r="GR332" s="30"/>
      <c r="GS332" s="30"/>
      <c r="GT332" s="30"/>
      <c r="GU332" s="30"/>
      <c r="GV332" s="30"/>
      <c r="GW332" s="30"/>
      <c r="GX332" s="30"/>
      <c r="GY332" s="30"/>
      <c r="GZ332" s="30"/>
      <c r="HA332" s="30"/>
      <c r="HB332" s="30"/>
      <c r="HC332" s="30"/>
      <c r="HD332" s="30"/>
      <c r="HE332" s="30"/>
      <c r="HF332" s="30"/>
      <c r="HG332" s="30"/>
      <c r="HH332" s="30"/>
      <c r="HI332" s="30"/>
      <c r="HJ332" s="30"/>
    </row>
    <row r="333">
      <c r="BQ333" s="30"/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  <c r="CC333" s="30"/>
      <c r="CD333" s="30"/>
      <c r="CE333" s="30"/>
      <c r="CF333" s="30"/>
      <c r="CG333" s="30"/>
      <c r="CH333" s="30"/>
      <c r="CI333" s="30"/>
      <c r="CJ333" s="30"/>
      <c r="CK333" s="30"/>
      <c r="CL333" s="30"/>
      <c r="CM333" s="30"/>
      <c r="CO333" s="30"/>
      <c r="CP333" s="30"/>
      <c r="CQ333" s="30"/>
      <c r="CR333" s="30"/>
      <c r="CS333" s="30"/>
      <c r="CT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  <c r="DF333" s="30"/>
      <c r="DG333" s="30"/>
      <c r="DH333" s="30"/>
      <c r="DI333" s="30"/>
      <c r="DK333" s="30"/>
      <c r="DL333" s="30"/>
      <c r="DM333" s="30"/>
      <c r="DN333" s="30"/>
      <c r="DO333" s="30"/>
      <c r="DP333" s="30"/>
      <c r="DQ333" s="30"/>
      <c r="DR333" s="30"/>
      <c r="DS333" s="30"/>
      <c r="DT333" s="30"/>
      <c r="DU333" s="30"/>
      <c r="DV333" s="30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  <c r="EL333" s="30"/>
      <c r="EM333" s="30"/>
      <c r="EN333" s="30"/>
      <c r="EO333" s="30"/>
      <c r="EP333" s="30"/>
      <c r="EQ333" s="30"/>
      <c r="ER333" s="30"/>
      <c r="ES333" s="30"/>
      <c r="ET333" s="30"/>
      <c r="EU333" s="30"/>
      <c r="EV333" s="30"/>
      <c r="EW333" s="30"/>
      <c r="EX333" s="30"/>
      <c r="EY333" s="30"/>
      <c r="EZ333" s="30"/>
      <c r="FA333" s="30"/>
      <c r="FB333" s="30"/>
      <c r="FC333" s="30"/>
      <c r="FD333" s="30"/>
      <c r="FE333" s="30"/>
      <c r="FF333" s="30"/>
      <c r="FG333" s="30"/>
      <c r="FH333" s="30"/>
      <c r="FI333" s="30"/>
      <c r="FJ333" s="30"/>
      <c r="FK333" s="30"/>
      <c r="FL333" s="30"/>
      <c r="FM333" s="30"/>
      <c r="FN333" s="30"/>
      <c r="FO333" s="30"/>
      <c r="FP333" s="30"/>
      <c r="FQ333" s="30"/>
      <c r="FR333" s="30"/>
      <c r="FS333" s="30"/>
      <c r="FT333" s="30"/>
      <c r="FU333" s="30"/>
      <c r="FV333" s="30"/>
      <c r="FW333" s="30"/>
      <c r="FX333" s="30"/>
      <c r="FY333" s="30"/>
      <c r="FZ333" s="30"/>
      <c r="GA333" s="30"/>
      <c r="GB333" s="30"/>
      <c r="GC333" s="30"/>
      <c r="GD333" s="30"/>
      <c r="GE333" s="30"/>
      <c r="GF333" s="30"/>
      <c r="GG333" s="30"/>
      <c r="GH333" s="30"/>
      <c r="GI333" s="30"/>
      <c r="GJ333" s="30"/>
      <c r="GK333" s="30"/>
      <c r="GL333" s="30"/>
      <c r="GM333" s="30"/>
      <c r="GN333" s="30"/>
      <c r="GO333" s="30"/>
      <c r="GP333" s="30"/>
      <c r="GQ333" s="30"/>
      <c r="GR333" s="30"/>
      <c r="GS333" s="30"/>
      <c r="GT333" s="30"/>
      <c r="GU333" s="30"/>
      <c r="GV333" s="30"/>
      <c r="GW333" s="30"/>
      <c r="GX333" s="30"/>
      <c r="GY333" s="30"/>
      <c r="GZ333" s="30"/>
      <c r="HA333" s="30"/>
      <c r="HB333" s="30"/>
      <c r="HC333" s="30"/>
      <c r="HD333" s="30"/>
      <c r="HE333" s="30"/>
      <c r="HF333" s="30"/>
      <c r="HG333" s="30"/>
      <c r="HH333" s="30"/>
      <c r="HI333" s="30"/>
      <c r="HJ333" s="30"/>
    </row>
    <row r="334">
      <c r="BQ334" s="30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  <c r="CH334" s="30"/>
      <c r="CI334" s="30"/>
      <c r="CJ334" s="30"/>
      <c r="CK334" s="30"/>
      <c r="CL334" s="30"/>
      <c r="CM334" s="30"/>
      <c r="CO334" s="30"/>
      <c r="CP334" s="30"/>
      <c r="CQ334" s="30"/>
      <c r="CR334" s="30"/>
      <c r="CS334" s="30"/>
      <c r="CT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K334" s="30"/>
      <c r="DL334" s="30"/>
      <c r="DM334" s="30"/>
      <c r="DN334" s="30"/>
      <c r="DO334" s="30"/>
      <c r="DP334" s="30"/>
      <c r="DQ334" s="30"/>
      <c r="DR334" s="30"/>
      <c r="DS334" s="30"/>
      <c r="DT334" s="30"/>
      <c r="DU334" s="30"/>
      <c r="DV334" s="30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  <c r="EL334" s="30"/>
      <c r="EM334" s="30"/>
      <c r="EN334" s="30"/>
      <c r="EO334" s="30"/>
      <c r="EP334" s="30"/>
      <c r="EQ334" s="30"/>
      <c r="ER334" s="30"/>
      <c r="ES334" s="30"/>
      <c r="ET334" s="30"/>
      <c r="EU334" s="30"/>
      <c r="EV334" s="30"/>
      <c r="EW334" s="30"/>
      <c r="EX334" s="30"/>
      <c r="EY334" s="30"/>
      <c r="EZ334" s="30"/>
      <c r="FA334" s="30"/>
      <c r="FB334" s="30"/>
      <c r="FC334" s="30"/>
      <c r="FD334" s="30"/>
      <c r="FE334" s="30"/>
      <c r="FF334" s="30"/>
      <c r="FG334" s="30"/>
      <c r="FH334" s="30"/>
      <c r="FI334" s="30"/>
      <c r="FJ334" s="30"/>
      <c r="FK334" s="30"/>
      <c r="FL334" s="30"/>
      <c r="FM334" s="30"/>
      <c r="FN334" s="30"/>
      <c r="FO334" s="30"/>
      <c r="FP334" s="30"/>
      <c r="FQ334" s="30"/>
      <c r="FR334" s="30"/>
      <c r="FS334" s="30"/>
      <c r="FT334" s="30"/>
      <c r="FU334" s="30"/>
      <c r="FV334" s="30"/>
      <c r="FW334" s="30"/>
      <c r="FX334" s="30"/>
      <c r="FY334" s="30"/>
      <c r="FZ334" s="30"/>
      <c r="GA334" s="30"/>
      <c r="GB334" s="30"/>
      <c r="GC334" s="30"/>
      <c r="GD334" s="30"/>
      <c r="GE334" s="30"/>
      <c r="GF334" s="30"/>
      <c r="GG334" s="30"/>
      <c r="GH334" s="30"/>
      <c r="GI334" s="30"/>
      <c r="GJ334" s="30"/>
      <c r="GK334" s="30"/>
      <c r="GL334" s="30"/>
      <c r="GM334" s="30"/>
      <c r="GN334" s="30"/>
      <c r="GO334" s="30"/>
      <c r="GP334" s="30"/>
      <c r="GQ334" s="30"/>
      <c r="GR334" s="30"/>
      <c r="GS334" s="30"/>
      <c r="GT334" s="30"/>
      <c r="GU334" s="30"/>
      <c r="GV334" s="30"/>
      <c r="GW334" s="30"/>
      <c r="GX334" s="30"/>
      <c r="GY334" s="30"/>
      <c r="GZ334" s="30"/>
      <c r="HA334" s="30"/>
      <c r="HB334" s="30"/>
      <c r="HC334" s="30"/>
      <c r="HD334" s="30"/>
      <c r="HE334" s="30"/>
      <c r="HF334" s="30"/>
      <c r="HG334" s="30"/>
      <c r="HH334" s="30"/>
      <c r="HI334" s="30"/>
      <c r="HJ334" s="30"/>
    </row>
    <row r="335">
      <c r="BQ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  <c r="CH335" s="30"/>
      <c r="CI335" s="30"/>
      <c r="CJ335" s="30"/>
      <c r="CK335" s="30"/>
      <c r="CL335" s="30"/>
      <c r="CM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K335" s="30"/>
      <c r="DL335" s="30"/>
      <c r="DM335" s="30"/>
      <c r="DN335" s="30"/>
      <c r="DO335" s="30"/>
      <c r="DP335" s="30"/>
      <c r="DQ335" s="30"/>
      <c r="DR335" s="30"/>
      <c r="DS335" s="30"/>
      <c r="DT335" s="30"/>
      <c r="DU335" s="30"/>
      <c r="DV335" s="30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  <c r="EL335" s="30"/>
      <c r="EM335" s="30"/>
      <c r="EN335" s="30"/>
      <c r="EO335" s="30"/>
      <c r="EP335" s="30"/>
      <c r="EQ335" s="30"/>
      <c r="ER335" s="30"/>
      <c r="ES335" s="30"/>
      <c r="ET335" s="30"/>
      <c r="EU335" s="30"/>
      <c r="EV335" s="30"/>
      <c r="EW335" s="30"/>
      <c r="EX335" s="30"/>
      <c r="EY335" s="30"/>
      <c r="EZ335" s="30"/>
      <c r="FA335" s="30"/>
      <c r="FB335" s="30"/>
      <c r="FC335" s="30"/>
      <c r="FD335" s="30"/>
      <c r="FE335" s="30"/>
      <c r="FF335" s="30"/>
      <c r="FG335" s="30"/>
      <c r="FH335" s="30"/>
      <c r="FI335" s="30"/>
      <c r="FJ335" s="30"/>
      <c r="FK335" s="30"/>
      <c r="FL335" s="30"/>
      <c r="FM335" s="30"/>
      <c r="FN335" s="30"/>
      <c r="FO335" s="30"/>
      <c r="FP335" s="30"/>
      <c r="FQ335" s="30"/>
      <c r="FR335" s="30"/>
      <c r="FS335" s="30"/>
      <c r="FT335" s="30"/>
      <c r="FU335" s="30"/>
      <c r="FV335" s="30"/>
      <c r="FW335" s="30"/>
      <c r="FX335" s="30"/>
      <c r="FY335" s="30"/>
      <c r="FZ335" s="30"/>
      <c r="GA335" s="30"/>
      <c r="GB335" s="30"/>
      <c r="GC335" s="30"/>
      <c r="GD335" s="30"/>
      <c r="GE335" s="30"/>
      <c r="GF335" s="30"/>
      <c r="GG335" s="30"/>
      <c r="GH335" s="30"/>
      <c r="GI335" s="30"/>
      <c r="GJ335" s="30"/>
      <c r="GK335" s="30"/>
      <c r="GL335" s="30"/>
      <c r="GM335" s="30"/>
      <c r="GN335" s="30"/>
      <c r="GO335" s="30"/>
      <c r="GP335" s="30"/>
      <c r="GQ335" s="30"/>
      <c r="GR335" s="30"/>
      <c r="GS335" s="30"/>
      <c r="GT335" s="30"/>
      <c r="GU335" s="30"/>
      <c r="GV335" s="30"/>
      <c r="GW335" s="30"/>
      <c r="GX335" s="30"/>
      <c r="GY335" s="30"/>
      <c r="GZ335" s="30"/>
      <c r="HA335" s="30"/>
      <c r="HB335" s="30"/>
      <c r="HC335" s="30"/>
      <c r="HD335" s="30"/>
      <c r="HE335" s="30"/>
      <c r="HF335" s="30"/>
      <c r="HG335" s="30"/>
      <c r="HH335" s="30"/>
      <c r="HI335" s="30"/>
      <c r="HJ335" s="30"/>
    </row>
    <row r="336">
      <c r="BQ336" s="30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  <c r="CC336" s="30"/>
      <c r="CD336" s="30"/>
      <c r="CE336" s="30"/>
      <c r="CF336" s="30"/>
      <c r="CG336" s="30"/>
      <c r="CH336" s="30"/>
      <c r="CI336" s="30"/>
      <c r="CJ336" s="30"/>
      <c r="CK336" s="30"/>
      <c r="CL336" s="30"/>
      <c r="CM336" s="30"/>
      <c r="CO336" s="30"/>
      <c r="CP336" s="30"/>
      <c r="CQ336" s="30"/>
      <c r="CR336" s="30"/>
      <c r="CS336" s="30"/>
      <c r="CT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K336" s="30"/>
      <c r="DL336" s="30"/>
      <c r="DM336" s="30"/>
      <c r="DN336" s="30"/>
      <c r="DO336" s="30"/>
      <c r="DP336" s="30"/>
      <c r="DQ336" s="30"/>
      <c r="DR336" s="30"/>
      <c r="DS336" s="30"/>
      <c r="DT336" s="30"/>
      <c r="DU336" s="30"/>
      <c r="DV336" s="30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  <c r="EL336" s="30"/>
      <c r="EM336" s="30"/>
      <c r="EN336" s="30"/>
      <c r="EO336" s="30"/>
      <c r="EP336" s="30"/>
      <c r="EQ336" s="30"/>
      <c r="ER336" s="30"/>
      <c r="ES336" s="30"/>
      <c r="ET336" s="30"/>
      <c r="EU336" s="30"/>
      <c r="EV336" s="30"/>
      <c r="EW336" s="30"/>
      <c r="EX336" s="30"/>
      <c r="EY336" s="30"/>
      <c r="EZ336" s="30"/>
      <c r="FA336" s="30"/>
      <c r="FB336" s="30"/>
      <c r="FC336" s="30"/>
      <c r="FD336" s="30"/>
      <c r="FE336" s="30"/>
      <c r="FF336" s="30"/>
      <c r="FG336" s="30"/>
      <c r="FH336" s="30"/>
      <c r="FI336" s="30"/>
      <c r="FJ336" s="30"/>
      <c r="FK336" s="30"/>
      <c r="FL336" s="30"/>
      <c r="FM336" s="30"/>
      <c r="FN336" s="30"/>
      <c r="FO336" s="30"/>
      <c r="FP336" s="30"/>
      <c r="FQ336" s="30"/>
      <c r="FR336" s="30"/>
      <c r="FS336" s="30"/>
      <c r="FT336" s="30"/>
      <c r="FU336" s="30"/>
      <c r="FV336" s="30"/>
      <c r="FW336" s="30"/>
      <c r="FX336" s="30"/>
      <c r="FY336" s="30"/>
      <c r="FZ336" s="30"/>
      <c r="GA336" s="30"/>
      <c r="GB336" s="30"/>
      <c r="GC336" s="30"/>
      <c r="GD336" s="30"/>
      <c r="GE336" s="30"/>
      <c r="GF336" s="30"/>
      <c r="GG336" s="30"/>
      <c r="GH336" s="30"/>
      <c r="GI336" s="30"/>
      <c r="GJ336" s="30"/>
      <c r="GK336" s="30"/>
      <c r="GL336" s="30"/>
      <c r="GM336" s="30"/>
      <c r="GN336" s="30"/>
      <c r="GO336" s="30"/>
      <c r="GP336" s="30"/>
      <c r="GQ336" s="30"/>
      <c r="GR336" s="30"/>
      <c r="GS336" s="30"/>
      <c r="GT336" s="30"/>
      <c r="GU336" s="30"/>
      <c r="GV336" s="30"/>
      <c r="GW336" s="30"/>
      <c r="GX336" s="30"/>
      <c r="GY336" s="30"/>
      <c r="GZ336" s="30"/>
      <c r="HA336" s="30"/>
      <c r="HB336" s="30"/>
      <c r="HC336" s="30"/>
      <c r="HD336" s="30"/>
      <c r="HE336" s="30"/>
      <c r="HF336" s="30"/>
      <c r="HG336" s="30"/>
      <c r="HH336" s="30"/>
      <c r="HI336" s="30"/>
      <c r="HJ336" s="30"/>
    </row>
    <row r="337">
      <c r="BQ337" s="30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  <c r="CC337" s="30"/>
      <c r="CD337" s="30"/>
      <c r="CE337" s="30"/>
      <c r="CF337" s="30"/>
      <c r="CG337" s="30"/>
      <c r="CH337" s="30"/>
      <c r="CI337" s="30"/>
      <c r="CJ337" s="30"/>
      <c r="CK337" s="30"/>
      <c r="CL337" s="30"/>
      <c r="CM337" s="30"/>
      <c r="CO337" s="30"/>
      <c r="CP337" s="30"/>
      <c r="CQ337" s="30"/>
      <c r="CR337" s="30"/>
      <c r="CS337" s="30"/>
      <c r="CT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K337" s="30"/>
      <c r="DL337" s="30"/>
      <c r="DM337" s="30"/>
      <c r="DN337" s="30"/>
      <c r="DO337" s="30"/>
      <c r="DP337" s="30"/>
      <c r="DQ337" s="30"/>
      <c r="DR337" s="30"/>
      <c r="DS337" s="30"/>
      <c r="DT337" s="30"/>
      <c r="DU337" s="30"/>
      <c r="DV337" s="30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  <c r="EL337" s="30"/>
      <c r="EM337" s="30"/>
      <c r="EN337" s="30"/>
      <c r="EO337" s="30"/>
      <c r="EP337" s="30"/>
      <c r="EQ337" s="30"/>
      <c r="ER337" s="30"/>
      <c r="ES337" s="30"/>
      <c r="ET337" s="30"/>
      <c r="EU337" s="30"/>
      <c r="EV337" s="30"/>
      <c r="EW337" s="30"/>
      <c r="EX337" s="30"/>
      <c r="EY337" s="30"/>
      <c r="EZ337" s="30"/>
      <c r="FA337" s="30"/>
      <c r="FB337" s="30"/>
      <c r="FC337" s="30"/>
      <c r="FD337" s="30"/>
      <c r="FE337" s="30"/>
      <c r="FF337" s="30"/>
      <c r="FG337" s="30"/>
      <c r="FH337" s="30"/>
      <c r="FI337" s="30"/>
      <c r="FJ337" s="30"/>
      <c r="FK337" s="30"/>
      <c r="FL337" s="30"/>
      <c r="FM337" s="30"/>
      <c r="FN337" s="30"/>
      <c r="FO337" s="30"/>
      <c r="FP337" s="30"/>
      <c r="FQ337" s="30"/>
      <c r="FR337" s="30"/>
      <c r="FS337" s="30"/>
      <c r="FT337" s="30"/>
      <c r="FU337" s="30"/>
      <c r="FV337" s="30"/>
      <c r="FW337" s="30"/>
      <c r="FX337" s="30"/>
      <c r="FY337" s="30"/>
      <c r="FZ337" s="30"/>
      <c r="GA337" s="30"/>
      <c r="GB337" s="30"/>
      <c r="GC337" s="30"/>
      <c r="GD337" s="30"/>
      <c r="GE337" s="30"/>
      <c r="GF337" s="30"/>
      <c r="GG337" s="30"/>
      <c r="GH337" s="30"/>
      <c r="GI337" s="30"/>
      <c r="GJ337" s="30"/>
      <c r="GK337" s="30"/>
      <c r="GL337" s="30"/>
      <c r="GM337" s="30"/>
      <c r="GN337" s="30"/>
      <c r="GO337" s="30"/>
      <c r="GP337" s="30"/>
      <c r="GQ337" s="30"/>
      <c r="GR337" s="30"/>
      <c r="GS337" s="30"/>
      <c r="GT337" s="30"/>
      <c r="GU337" s="30"/>
      <c r="GV337" s="30"/>
      <c r="GW337" s="30"/>
      <c r="GX337" s="30"/>
      <c r="GY337" s="30"/>
      <c r="GZ337" s="30"/>
      <c r="HA337" s="30"/>
      <c r="HB337" s="30"/>
      <c r="HC337" s="30"/>
      <c r="HD337" s="30"/>
      <c r="HE337" s="30"/>
      <c r="HF337" s="30"/>
      <c r="HG337" s="30"/>
      <c r="HH337" s="30"/>
      <c r="HI337" s="30"/>
      <c r="HJ337" s="30"/>
    </row>
    <row r="338">
      <c r="BQ338" s="30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  <c r="CC338" s="30"/>
      <c r="CD338" s="30"/>
      <c r="CE338" s="30"/>
      <c r="CF338" s="30"/>
      <c r="CG338" s="30"/>
      <c r="CH338" s="30"/>
      <c r="CI338" s="30"/>
      <c r="CJ338" s="30"/>
      <c r="CK338" s="30"/>
      <c r="CL338" s="30"/>
      <c r="CM338" s="30"/>
      <c r="CO338" s="30"/>
      <c r="CP338" s="30"/>
      <c r="CQ338" s="30"/>
      <c r="CR338" s="30"/>
      <c r="CS338" s="30"/>
      <c r="CT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K338" s="30"/>
      <c r="DL338" s="30"/>
      <c r="DM338" s="30"/>
      <c r="DN338" s="30"/>
      <c r="DO338" s="30"/>
      <c r="DP338" s="30"/>
      <c r="DQ338" s="30"/>
      <c r="DR338" s="30"/>
      <c r="DS338" s="30"/>
      <c r="DT338" s="30"/>
      <c r="DU338" s="30"/>
      <c r="DV338" s="30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  <c r="EL338" s="30"/>
      <c r="EM338" s="30"/>
      <c r="EN338" s="30"/>
      <c r="EO338" s="30"/>
      <c r="EP338" s="30"/>
      <c r="EQ338" s="30"/>
      <c r="ER338" s="30"/>
      <c r="ES338" s="30"/>
      <c r="ET338" s="30"/>
      <c r="EU338" s="30"/>
      <c r="EV338" s="30"/>
      <c r="EW338" s="30"/>
      <c r="EX338" s="30"/>
      <c r="EY338" s="30"/>
      <c r="EZ338" s="30"/>
      <c r="FA338" s="30"/>
      <c r="FB338" s="30"/>
      <c r="FC338" s="30"/>
      <c r="FD338" s="30"/>
      <c r="FE338" s="30"/>
      <c r="FF338" s="30"/>
      <c r="FG338" s="30"/>
      <c r="FH338" s="30"/>
      <c r="FI338" s="30"/>
      <c r="FJ338" s="30"/>
      <c r="FK338" s="30"/>
      <c r="FL338" s="30"/>
      <c r="FM338" s="30"/>
      <c r="FN338" s="30"/>
      <c r="FO338" s="30"/>
      <c r="FP338" s="30"/>
      <c r="FQ338" s="30"/>
      <c r="FR338" s="30"/>
      <c r="FS338" s="30"/>
      <c r="FT338" s="30"/>
      <c r="FU338" s="30"/>
      <c r="FV338" s="30"/>
      <c r="FW338" s="30"/>
      <c r="FX338" s="30"/>
      <c r="FY338" s="30"/>
      <c r="FZ338" s="30"/>
      <c r="GA338" s="30"/>
      <c r="GB338" s="30"/>
      <c r="GC338" s="30"/>
      <c r="GD338" s="30"/>
      <c r="GE338" s="30"/>
      <c r="GF338" s="30"/>
      <c r="GG338" s="30"/>
      <c r="GH338" s="30"/>
      <c r="GI338" s="30"/>
      <c r="GJ338" s="30"/>
      <c r="GK338" s="30"/>
      <c r="GL338" s="30"/>
      <c r="GM338" s="30"/>
      <c r="GN338" s="30"/>
      <c r="GO338" s="30"/>
      <c r="GP338" s="30"/>
      <c r="GQ338" s="30"/>
      <c r="GR338" s="30"/>
      <c r="GS338" s="30"/>
      <c r="GT338" s="30"/>
      <c r="GU338" s="30"/>
      <c r="GV338" s="30"/>
      <c r="GW338" s="30"/>
      <c r="GX338" s="30"/>
      <c r="GY338" s="30"/>
      <c r="GZ338" s="30"/>
      <c r="HA338" s="30"/>
      <c r="HB338" s="30"/>
      <c r="HC338" s="30"/>
      <c r="HD338" s="30"/>
      <c r="HE338" s="30"/>
      <c r="HF338" s="30"/>
      <c r="HG338" s="30"/>
      <c r="HH338" s="30"/>
      <c r="HI338" s="30"/>
      <c r="HJ338" s="30"/>
    </row>
    <row r="339">
      <c r="BQ339" s="30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  <c r="CC339" s="30"/>
      <c r="CD339" s="30"/>
      <c r="CE339" s="30"/>
      <c r="CF339" s="30"/>
      <c r="CG339" s="30"/>
      <c r="CH339" s="30"/>
      <c r="CI339" s="30"/>
      <c r="CJ339" s="30"/>
      <c r="CK339" s="30"/>
      <c r="CL339" s="30"/>
      <c r="CM339" s="30"/>
      <c r="CO339" s="30"/>
      <c r="CP339" s="30"/>
      <c r="CQ339" s="30"/>
      <c r="CR339" s="30"/>
      <c r="CS339" s="30"/>
      <c r="CT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  <c r="DF339" s="30"/>
      <c r="DG339" s="30"/>
      <c r="DH339" s="30"/>
      <c r="DI339" s="30"/>
      <c r="DK339" s="30"/>
      <c r="DL339" s="30"/>
      <c r="DM339" s="30"/>
      <c r="DN339" s="30"/>
      <c r="DO339" s="30"/>
      <c r="DP339" s="30"/>
      <c r="DQ339" s="30"/>
      <c r="DR339" s="30"/>
      <c r="DS339" s="30"/>
      <c r="DT339" s="30"/>
      <c r="DU339" s="30"/>
      <c r="DV339" s="30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  <c r="EL339" s="30"/>
      <c r="EM339" s="30"/>
      <c r="EN339" s="30"/>
      <c r="EO339" s="30"/>
      <c r="EP339" s="30"/>
      <c r="EQ339" s="30"/>
      <c r="ER339" s="30"/>
      <c r="ES339" s="30"/>
      <c r="ET339" s="30"/>
      <c r="EU339" s="30"/>
      <c r="EV339" s="30"/>
      <c r="EW339" s="30"/>
      <c r="EX339" s="30"/>
      <c r="EY339" s="30"/>
      <c r="EZ339" s="30"/>
      <c r="FA339" s="30"/>
      <c r="FB339" s="30"/>
      <c r="FC339" s="30"/>
      <c r="FD339" s="30"/>
      <c r="FE339" s="30"/>
      <c r="FF339" s="30"/>
      <c r="FG339" s="30"/>
      <c r="FH339" s="30"/>
      <c r="FI339" s="30"/>
      <c r="FJ339" s="30"/>
      <c r="FK339" s="30"/>
      <c r="FL339" s="30"/>
      <c r="FM339" s="30"/>
      <c r="FN339" s="30"/>
      <c r="FO339" s="30"/>
      <c r="FP339" s="30"/>
      <c r="FQ339" s="30"/>
      <c r="FR339" s="30"/>
      <c r="FS339" s="30"/>
      <c r="FT339" s="30"/>
      <c r="FU339" s="30"/>
      <c r="FV339" s="30"/>
      <c r="FW339" s="30"/>
      <c r="FX339" s="30"/>
      <c r="FY339" s="30"/>
      <c r="FZ339" s="30"/>
      <c r="GA339" s="30"/>
      <c r="GB339" s="30"/>
      <c r="GC339" s="30"/>
      <c r="GD339" s="30"/>
      <c r="GE339" s="30"/>
      <c r="GF339" s="30"/>
      <c r="GG339" s="30"/>
      <c r="GH339" s="30"/>
      <c r="GI339" s="30"/>
      <c r="GJ339" s="30"/>
      <c r="GK339" s="30"/>
      <c r="GL339" s="30"/>
      <c r="GM339" s="30"/>
      <c r="GN339" s="30"/>
      <c r="GO339" s="30"/>
      <c r="GP339" s="30"/>
      <c r="GQ339" s="30"/>
      <c r="GR339" s="30"/>
      <c r="GS339" s="30"/>
      <c r="GT339" s="30"/>
      <c r="GU339" s="30"/>
      <c r="GV339" s="30"/>
      <c r="GW339" s="30"/>
      <c r="GX339" s="30"/>
      <c r="GY339" s="30"/>
      <c r="GZ339" s="30"/>
      <c r="HA339" s="30"/>
      <c r="HB339" s="30"/>
      <c r="HC339" s="30"/>
      <c r="HD339" s="30"/>
      <c r="HE339" s="30"/>
      <c r="HF339" s="30"/>
      <c r="HG339" s="30"/>
      <c r="HH339" s="30"/>
      <c r="HI339" s="30"/>
      <c r="HJ339" s="30"/>
    </row>
    <row r="340">
      <c r="BQ340" s="30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30"/>
      <c r="CE340" s="30"/>
      <c r="CF340" s="30"/>
      <c r="CG340" s="30"/>
      <c r="CH340" s="30"/>
      <c r="CI340" s="30"/>
      <c r="CJ340" s="30"/>
      <c r="CK340" s="30"/>
      <c r="CL340" s="30"/>
      <c r="CM340" s="30"/>
      <c r="CO340" s="30"/>
      <c r="CP340" s="30"/>
      <c r="CQ340" s="30"/>
      <c r="CR340" s="30"/>
      <c r="CS340" s="30"/>
      <c r="CT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/>
      <c r="DF340" s="30"/>
      <c r="DG340" s="30"/>
      <c r="DH340" s="30"/>
      <c r="DI340" s="30"/>
      <c r="DK340" s="30"/>
      <c r="DL340" s="30"/>
      <c r="DM340" s="30"/>
      <c r="DN340" s="30"/>
      <c r="DO340" s="30"/>
      <c r="DP340" s="30"/>
      <c r="DQ340" s="30"/>
      <c r="DR340" s="30"/>
      <c r="DS340" s="30"/>
      <c r="DT340" s="30"/>
      <c r="DU340" s="30"/>
      <c r="DV340" s="30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  <c r="EL340" s="30"/>
      <c r="EM340" s="30"/>
      <c r="EN340" s="30"/>
      <c r="EO340" s="30"/>
      <c r="EP340" s="30"/>
      <c r="EQ340" s="30"/>
      <c r="ER340" s="30"/>
      <c r="ES340" s="30"/>
      <c r="ET340" s="30"/>
      <c r="EU340" s="30"/>
      <c r="EV340" s="30"/>
      <c r="EW340" s="30"/>
      <c r="EX340" s="30"/>
      <c r="EY340" s="30"/>
      <c r="EZ340" s="30"/>
      <c r="FA340" s="30"/>
      <c r="FB340" s="30"/>
      <c r="FC340" s="30"/>
      <c r="FD340" s="30"/>
      <c r="FE340" s="30"/>
      <c r="FF340" s="30"/>
      <c r="FG340" s="30"/>
      <c r="FH340" s="30"/>
      <c r="FI340" s="30"/>
      <c r="FJ340" s="30"/>
      <c r="FK340" s="30"/>
      <c r="FL340" s="30"/>
      <c r="FM340" s="30"/>
      <c r="FN340" s="30"/>
      <c r="FO340" s="30"/>
      <c r="FP340" s="30"/>
      <c r="FQ340" s="30"/>
      <c r="FR340" s="30"/>
      <c r="FS340" s="30"/>
      <c r="FT340" s="30"/>
      <c r="FU340" s="30"/>
      <c r="FV340" s="30"/>
      <c r="FW340" s="30"/>
      <c r="FX340" s="30"/>
      <c r="FY340" s="30"/>
      <c r="FZ340" s="30"/>
      <c r="GA340" s="30"/>
      <c r="GB340" s="30"/>
      <c r="GC340" s="30"/>
      <c r="GD340" s="30"/>
      <c r="GE340" s="30"/>
      <c r="GF340" s="30"/>
      <c r="GG340" s="30"/>
      <c r="GH340" s="30"/>
      <c r="GI340" s="30"/>
      <c r="GJ340" s="30"/>
      <c r="GK340" s="30"/>
      <c r="GL340" s="30"/>
      <c r="GM340" s="30"/>
      <c r="GN340" s="30"/>
      <c r="GO340" s="30"/>
      <c r="GP340" s="30"/>
      <c r="GQ340" s="30"/>
      <c r="GR340" s="30"/>
      <c r="GS340" s="30"/>
      <c r="GT340" s="30"/>
      <c r="GU340" s="30"/>
      <c r="GV340" s="30"/>
      <c r="GW340" s="30"/>
      <c r="GX340" s="30"/>
      <c r="GY340" s="30"/>
      <c r="GZ340" s="30"/>
      <c r="HA340" s="30"/>
      <c r="HB340" s="30"/>
      <c r="HC340" s="30"/>
      <c r="HD340" s="30"/>
      <c r="HE340" s="30"/>
      <c r="HF340" s="30"/>
      <c r="HG340" s="30"/>
      <c r="HH340" s="30"/>
      <c r="HI340" s="30"/>
      <c r="HJ340" s="30"/>
    </row>
    <row r="341">
      <c r="BQ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O341" s="30"/>
      <c r="CP341" s="30"/>
      <c r="CQ341" s="30"/>
      <c r="CR341" s="30"/>
      <c r="CS341" s="30"/>
      <c r="CT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K341" s="30"/>
      <c r="DL341" s="30"/>
      <c r="DM341" s="30"/>
      <c r="DN341" s="30"/>
      <c r="DO341" s="30"/>
      <c r="DP341" s="30"/>
      <c r="DQ341" s="30"/>
      <c r="DR341" s="30"/>
      <c r="DS341" s="30"/>
      <c r="DT341" s="30"/>
      <c r="DU341" s="30"/>
      <c r="DV341" s="30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  <c r="EL341" s="30"/>
      <c r="EM341" s="30"/>
      <c r="EN341" s="30"/>
      <c r="EO341" s="30"/>
      <c r="EP341" s="30"/>
      <c r="EQ341" s="30"/>
      <c r="ER341" s="30"/>
      <c r="ES341" s="30"/>
      <c r="ET341" s="30"/>
      <c r="EU341" s="30"/>
      <c r="EV341" s="30"/>
      <c r="EW341" s="30"/>
      <c r="EX341" s="30"/>
      <c r="EY341" s="30"/>
      <c r="EZ341" s="30"/>
      <c r="FA341" s="30"/>
      <c r="FB341" s="30"/>
      <c r="FC341" s="30"/>
      <c r="FD341" s="30"/>
      <c r="FE341" s="30"/>
      <c r="FF341" s="30"/>
      <c r="FG341" s="30"/>
      <c r="FH341" s="30"/>
      <c r="FI341" s="30"/>
      <c r="FJ341" s="30"/>
      <c r="FK341" s="30"/>
      <c r="FL341" s="30"/>
      <c r="FM341" s="30"/>
      <c r="FN341" s="30"/>
      <c r="FO341" s="30"/>
      <c r="FP341" s="30"/>
      <c r="FQ341" s="30"/>
      <c r="FR341" s="30"/>
      <c r="FS341" s="30"/>
      <c r="FT341" s="30"/>
      <c r="FU341" s="30"/>
      <c r="FV341" s="30"/>
      <c r="FW341" s="30"/>
      <c r="FX341" s="30"/>
      <c r="FY341" s="30"/>
      <c r="FZ341" s="30"/>
      <c r="GA341" s="30"/>
      <c r="GB341" s="30"/>
      <c r="GC341" s="30"/>
      <c r="GD341" s="30"/>
      <c r="GE341" s="30"/>
      <c r="GF341" s="30"/>
      <c r="GG341" s="30"/>
      <c r="GH341" s="30"/>
      <c r="GI341" s="30"/>
      <c r="GJ341" s="30"/>
      <c r="GK341" s="30"/>
      <c r="GL341" s="30"/>
      <c r="GM341" s="30"/>
      <c r="GN341" s="30"/>
      <c r="GO341" s="30"/>
      <c r="GP341" s="30"/>
      <c r="GQ341" s="30"/>
      <c r="GR341" s="30"/>
      <c r="GS341" s="30"/>
      <c r="GT341" s="30"/>
      <c r="GU341" s="30"/>
      <c r="GV341" s="30"/>
      <c r="GW341" s="30"/>
      <c r="GX341" s="30"/>
      <c r="GY341" s="30"/>
      <c r="GZ341" s="30"/>
      <c r="HA341" s="30"/>
      <c r="HB341" s="30"/>
      <c r="HC341" s="30"/>
      <c r="HD341" s="30"/>
      <c r="HE341" s="30"/>
      <c r="HF341" s="30"/>
      <c r="HG341" s="30"/>
      <c r="HH341" s="30"/>
      <c r="HI341" s="30"/>
      <c r="HJ341" s="30"/>
    </row>
    <row r="342">
      <c r="BQ342" s="30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30"/>
      <c r="CE342" s="30"/>
      <c r="CF342" s="30"/>
      <c r="CG342" s="30"/>
      <c r="CH342" s="30"/>
      <c r="CI342" s="30"/>
      <c r="CJ342" s="30"/>
      <c r="CK342" s="30"/>
      <c r="CL342" s="30"/>
      <c r="CM342" s="30"/>
      <c r="CO342" s="30"/>
      <c r="CP342" s="30"/>
      <c r="CQ342" s="30"/>
      <c r="CR342" s="30"/>
      <c r="CS342" s="30"/>
      <c r="CT342" s="30"/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  <c r="DF342" s="30"/>
      <c r="DG342" s="30"/>
      <c r="DH342" s="30"/>
      <c r="DI342" s="30"/>
      <c r="DK342" s="30"/>
      <c r="DL342" s="30"/>
      <c r="DM342" s="30"/>
      <c r="DN342" s="30"/>
      <c r="DO342" s="30"/>
      <c r="DP342" s="30"/>
      <c r="DQ342" s="30"/>
      <c r="DR342" s="30"/>
      <c r="DS342" s="30"/>
      <c r="DT342" s="30"/>
      <c r="DU342" s="30"/>
      <c r="DV342" s="30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  <c r="EL342" s="30"/>
      <c r="EM342" s="30"/>
      <c r="EN342" s="30"/>
      <c r="EO342" s="30"/>
      <c r="EP342" s="30"/>
      <c r="EQ342" s="30"/>
      <c r="ER342" s="30"/>
      <c r="ES342" s="30"/>
      <c r="ET342" s="30"/>
      <c r="EU342" s="30"/>
      <c r="EV342" s="30"/>
      <c r="EW342" s="30"/>
      <c r="EX342" s="30"/>
      <c r="EY342" s="30"/>
      <c r="EZ342" s="30"/>
      <c r="FA342" s="30"/>
      <c r="FB342" s="30"/>
      <c r="FC342" s="30"/>
      <c r="FD342" s="30"/>
      <c r="FE342" s="30"/>
      <c r="FF342" s="30"/>
      <c r="FG342" s="30"/>
      <c r="FH342" s="30"/>
      <c r="FI342" s="30"/>
      <c r="FJ342" s="30"/>
      <c r="FK342" s="30"/>
      <c r="FL342" s="30"/>
      <c r="FM342" s="30"/>
      <c r="FN342" s="30"/>
      <c r="FO342" s="30"/>
      <c r="FP342" s="30"/>
      <c r="FQ342" s="30"/>
      <c r="FR342" s="30"/>
      <c r="FS342" s="30"/>
      <c r="FT342" s="30"/>
      <c r="FU342" s="30"/>
      <c r="FV342" s="30"/>
      <c r="FW342" s="30"/>
      <c r="FX342" s="30"/>
      <c r="FY342" s="30"/>
      <c r="FZ342" s="30"/>
      <c r="GA342" s="30"/>
      <c r="GB342" s="30"/>
      <c r="GC342" s="30"/>
      <c r="GD342" s="30"/>
      <c r="GE342" s="30"/>
      <c r="GF342" s="30"/>
      <c r="GG342" s="30"/>
      <c r="GH342" s="30"/>
      <c r="GI342" s="30"/>
      <c r="GJ342" s="30"/>
      <c r="GK342" s="30"/>
      <c r="GL342" s="30"/>
      <c r="GM342" s="30"/>
      <c r="GN342" s="30"/>
      <c r="GO342" s="30"/>
      <c r="GP342" s="30"/>
      <c r="GQ342" s="30"/>
      <c r="GR342" s="30"/>
      <c r="GS342" s="30"/>
      <c r="GT342" s="30"/>
      <c r="GU342" s="30"/>
      <c r="GV342" s="30"/>
      <c r="GW342" s="30"/>
      <c r="GX342" s="30"/>
      <c r="GY342" s="30"/>
      <c r="GZ342" s="30"/>
      <c r="HA342" s="30"/>
      <c r="HB342" s="30"/>
      <c r="HC342" s="30"/>
      <c r="HD342" s="30"/>
      <c r="HE342" s="30"/>
      <c r="HF342" s="30"/>
      <c r="HG342" s="30"/>
      <c r="HH342" s="30"/>
      <c r="HI342" s="30"/>
      <c r="HJ342" s="30"/>
    </row>
    <row r="343">
      <c r="BQ343" s="30"/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  <c r="CC343" s="30"/>
      <c r="CD343" s="30"/>
      <c r="CE343" s="30"/>
      <c r="CF343" s="30"/>
      <c r="CG343" s="30"/>
      <c r="CH343" s="30"/>
      <c r="CI343" s="30"/>
      <c r="CJ343" s="30"/>
      <c r="CK343" s="30"/>
      <c r="CL343" s="30"/>
      <c r="CM343" s="30"/>
      <c r="CO343" s="30"/>
      <c r="CP343" s="30"/>
      <c r="CQ343" s="30"/>
      <c r="CR343" s="30"/>
      <c r="CS343" s="30"/>
      <c r="CT343" s="30"/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  <c r="DF343" s="30"/>
      <c r="DG343" s="30"/>
      <c r="DH343" s="30"/>
      <c r="DI343" s="30"/>
      <c r="DK343" s="30"/>
      <c r="DL343" s="30"/>
      <c r="DM343" s="30"/>
      <c r="DN343" s="30"/>
      <c r="DO343" s="30"/>
      <c r="DP343" s="30"/>
      <c r="DQ343" s="30"/>
      <c r="DR343" s="30"/>
      <c r="DS343" s="30"/>
      <c r="DT343" s="30"/>
      <c r="DU343" s="30"/>
      <c r="DV343" s="30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  <c r="EL343" s="30"/>
      <c r="EM343" s="30"/>
      <c r="EN343" s="30"/>
      <c r="EO343" s="30"/>
      <c r="EP343" s="30"/>
      <c r="EQ343" s="30"/>
      <c r="ER343" s="30"/>
      <c r="ES343" s="30"/>
      <c r="ET343" s="30"/>
      <c r="EU343" s="30"/>
      <c r="EV343" s="30"/>
      <c r="EW343" s="30"/>
      <c r="EX343" s="30"/>
      <c r="EY343" s="30"/>
      <c r="EZ343" s="30"/>
      <c r="FA343" s="30"/>
      <c r="FB343" s="30"/>
      <c r="FC343" s="30"/>
      <c r="FD343" s="30"/>
      <c r="FE343" s="30"/>
      <c r="FF343" s="30"/>
      <c r="FG343" s="30"/>
      <c r="FH343" s="30"/>
      <c r="FI343" s="30"/>
      <c r="FJ343" s="30"/>
      <c r="FK343" s="30"/>
      <c r="FL343" s="30"/>
      <c r="FM343" s="30"/>
      <c r="FN343" s="30"/>
      <c r="FO343" s="30"/>
      <c r="FP343" s="30"/>
      <c r="FQ343" s="30"/>
      <c r="FR343" s="30"/>
      <c r="FS343" s="30"/>
      <c r="FT343" s="30"/>
      <c r="FU343" s="30"/>
      <c r="FV343" s="30"/>
      <c r="FW343" s="30"/>
      <c r="FX343" s="30"/>
      <c r="FY343" s="30"/>
      <c r="FZ343" s="30"/>
      <c r="GA343" s="30"/>
      <c r="GB343" s="30"/>
      <c r="GC343" s="30"/>
      <c r="GD343" s="30"/>
      <c r="GE343" s="30"/>
      <c r="GF343" s="30"/>
      <c r="GG343" s="30"/>
      <c r="GH343" s="30"/>
      <c r="GI343" s="30"/>
      <c r="GJ343" s="30"/>
      <c r="GK343" s="30"/>
      <c r="GL343" s="30"/>
      <c r="GM343" s="30"/>
      <c r="GN343" s="30"/>
      <c r="GO343" s="30"/>
      <c r="GP343" s="30"/>
      <c r="GQ343" s="30"/>
      <c r="GR343" s="30"/>
      <c r="GS343" s="30"/>
      <c r="GT343" s="30"/>
      <c r="GU343" s="30"/>
      <c r="GV343" s="30"/>
      <c r="GW343" s="30"/>
      <c r="GX343" s="30"/>
      <c r="GY343" s="30"/>
      <c r="GZ343" s="30"/>
      <c r="HA343" s="30"/>
      <c r="HB343" s="30"/>
      <c r="HC343" s="30"/>
      <c r="HD343" s="30"/>
      <c r="HE343" s="30"/>
      <c r="HF343" s="30"/>
      <c r="HG343" s="30"/>
      <c r="HH343" s="30"/>
      <c r="HI343" s="30"/>
      <c r="HJ343" s="30"/>
    </row>
    <row r="344">
      <c r="BQ344" s="30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30"/>
      <c r="CE344" s="30"/>
      <c r="CF344" s="30"/>
      <c r="CG344" s="30"/>
      <c r="CH344" s="30"/>
      <c r="CI344" s="30"/>
      <c r="CJ344" s="30"/>
      <c r="CK344" s="30"/>
      <c r="CL344" s="30"/>
      <c r="CM344" s="30"/>
      <c r="CO344" s="30"/>
      <c r="CP344" s="30"/>
      <c r="CQ344" s="30"/>
      <c r="CR344" s="30"/>
      <c r="CS344" s="30"/>
      <c r="CT344" s="30"/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K344" s="30"/>
      <c r="DL344" s="30"/>
      <c r="DM344" s="30"/>
      <c r="DN344" s="30"/>
      <c r="DO344" s="30"/>
      <c r="DP344" s="30"/>
      <c r="DQ344" s="30"/>
      <c r="DR344" s="30"/>
      <c r="DS344" s="30"/>
      <c r="DT344" s="30"/>
      <c r="DU344" s="30"/>
      <c r="DV344" s="30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  <c r="EL344" s="30"/>
      <c r="EM344" s="30"/>
      <c r="EN344" s="30"/>
      <c r="EO344" s="30"/>
      <c r="EP344" s="30"/>
      <c r="EQ344" s="30"/>
      <c r="ER344" s="30"/>
      <c r="ES344" s="30"/>
      <c r="ET344" s="30"/>
      <c r="EU344" s="30"/>
      <c r="EV344" s="30"/>
      <c r="EW344" s="30"/>
      <c r="EX344" s="30"/>
      <c r="EY344" s="30"/>
      <c r="EZ344" s="30"/>
      <c r="FA344" s="30"/>
      <c r="FB344" s="30"/>
      <c r="FC344" s="30"/>
      <c r="FD344" s="30"/>
      <c r="FE344" s="30"/>
      <c r="FF344" s="30"/>
      <c r="FG344" s="30"/>
      <c r="FH344" s="30"/>
      <c r="FI344" s="30"/>
      <c r="FJ344" s="30"/>
      <c r="FK344" s="30"/>
      <c r="FL344" s="30"/>
      <c r="FM344" s="30"/>
      <c r="FN344" s="30"/>
      <c r="FO344" s="30"/>
      <c r="FP344" s="30"/>
      <c r="FQ344" s="30"/>
      <c r="FR344" s="30"/>
      <c r="FS344" s="30"/>
      <c r="FT344" s="30"/>
      <c r="FU344" s="30"/>
      <c r="FV344" s="30"/>
      <c r="FW344" s="30"/>
      <c r="FX344" s="30"/>
      <c r="FY344" s="30"/>
      <c r="FZ344" s="30"/>
      <c r="GA344" s="30"/>
      <c r="GB344" s="30"/>
      <c r="GC344" s="30"/>
      <c r="GD344" s="30"/>
      <c r="GE344" s="30"/>
      <c r="GF344" s="30"/>
      <c r="GG344" s="30"/>
      <c r="GH344" s="30"/>
      <c r="GI344" s="30"/>
      <c r="GJ344" s="30"/>
      <c r="GK344" s="30"/>
      <c r="GL344" s="30"/>
      <c r="GM344" s="30"/>
      <c r="GN344" s="30"/>
      <c r="GO344" s="30"/>
      <c r="GP344" s="30"/>
      <c r="GQ344" s="30"/>
      <c r="GR344" s="30"/>
      <c r="GS344" s="30"/>
      <c r="GT344" s="30"/>
      <c r="GU344" s="30"/>
      <c r="GV344" s="30"/>
      <c r="GW344" s="30"/>
      <c r="GX344" s="30"/>
      <c r="GY344" s="30"/>
      <c r="GZ344" s="30"/>
      <c r="HA344" s="30"/>
      <c r="HB344" s="30"/>
      <c r="HC344" s="30"/>
      <c r="HD344" s="30"/>
      <c r="HE344" s="30"/>
      <c r="HF344" s="30"/>
      <c r="HG344" s="30"/>
      <c r="HH344" s="30"/>
      <c r="HI344" s="30"/>
      <c r="HJ344" s="30"/>
    </row>
    <row r="345">
      <c r="BQ345" s="30"/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  <c r="CC345" s="30"/>
      <c r="CD345" s="30"/>
      <c r="CE345" s="30"/>
      <c r="CF345" s="30"/>
      <c r="CG345" s="30"/>
      <c r="CH345" s="30"/>
      <c r="CI345" s="30"/>
      <c r="CJ345" s="30"/>
      <c r="CK345" s="30"/>
      <c r="CL345" s="30"/>
      <c r="CM345" s="30"/>
      <c r="CO345" s="30"/>
      <c r="CP345" s="30"/>
      <c r="CQ345" s="30"/>
      <c r="CR345" s="30"/>
      <c r="CS345" s="30"/>
      <c r="CT345" s="30"/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/>
      <c r="DF345" s="30"/>
      <c r="DG345" s="30"/>
      <c r="DH345" s="30"/>
      <c r="DI345" s="30"/>
      <c r="DK345" s="30"/>
      <c r="DL345" s="30"/>
      <c r="DM345" s="30"/>
      <c r="DN345" s="30"/>
      <c r="DO345" s="30"/>
      <c r="DP345" s="30"/>
      <c r="DQ345" s="30"/>
      <c r="DR345" s="30"/>
      <c r="DS345" s="30"/>
      <c r="DT345" s="30"/>
      <c r="DU345" s="30"/>
      <c r="DV345" s="30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  <c r="EL345" s="30"/>
      <c r="EM345" s="30"/>
      <c r="EN345" s="30"/>
      <c r="EO345" s="30"/>
      <c r="EP345" s="30"/>
      <c r="EQ345" s="30"/>
      <c r="ER345" s="30"/>
      <c r="ES345" s="30"/>
      <c r="ET345" s="30"/>
      <c r="EU345" s="30"/>
      <c r="EV345" s="30"/>
      <c r="EW345" s="30"/>
      <c r="EX345" s="30"/>
      <c r="EY345" s="30"/>
      <c r="EZ345" s="30"/>
      <c r="FA345" s="30"/>
      <c r="FB345" s="30"/>
      <c r="FC345" s="30"/>
      <c r="FD345" s="30"/>
      <c r="FE345" s="30"/>
      <c r="FF345" s="30"/>
      <c r="FG345" s="30"/>
      <c r="FH345" s="30"/>
      <c r="FI345" s="30"/>
      <c r="FJ345" s="30"/>
      <c r="FK345" s="30"/>
      <c r="FL345" s="30"/>
      <c r="FM345" s="30"/>
      <c r="FN345" s="30"/>
      <c r="FO345" s="30"/>
      <c r="FP345" s="30"/>
      <c r="FQ345" s="30"/>
      <c r="FR345" s="30"/>
      <c r="FS345" s="30"/>
      <c r="FT345" s="30"/>
      <c r="FU345" s="30"/>
      <c r="FV345" s="30"/>
      <c r="FW345" s="30"/>
      <c r="FX345" s="30"/>
      <c r="FY345" s="30"/>
      <c r="FZ345" s="30"/>
      <c r="GA345" s="30"/>
      <c r="GB345" s="30"/>
      <c r="GC345" s="30"/>
      <c r="GD345" s="30"/>
      <c r="GE345" s="30"/>
      <c r="GF345" s="30"/>
      <c r="GG345" s="30"/>
      <c r="GH345" s="30"/>
      <c r="GI345" s="30"/>
      <c r="GJ345" s="30"/>
      <c r="GK345" s="30"/>
      <c r="GL345" s="30"/>
      <c r="GM345" s="30"/>
      <c r="GN345" s="30"/>
      <c r="GO345" s="30"/>
      <c r="GP345" s="30"/>
      <c r="GQ345" s="30"/>
      <c r="GR345" s="30"/>
      <c r="GS345" s="30"/>
      <c r="GT345" s="30"/>
      <c r="GU345" s="30"/>
      <c r="GV345" s="30"/>
      <c r="GW345" s="30"/>
      <c r="GX345" s="30"/>
      <c r="GY345" s="30"/>
      <c r="GZ345" s="30"/>
      <c r="HA345" s="30"/>
      <c r="HB345" s="30"/>
      <c r="HC345" s="30"/>
      <c r="HD345" s="30"/>
      <c r="HE345" s="30"/>
      <c r="HF345" s="30"/>
      <c r="HG345" s="30"/>
      <c r="HH345" s="30"/>
      <c r="HI345" s="30"/>
      <c r="HJ345" s="30"/>
    </row>
    <row r="346">
      <c r="BQ346" s="30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  <c r="CC346" s="30"/>
      <c r="CD346" s="30"/>
      <c r="CE346" s="30"/>
      <c r="CF346" s="30"/>
      <c r="CG346" s="30"/>
      <c r="CH346" s="30"/>
      <c r="CI346" s="30"/>
      <c r="CJ346" s="30"/>
      <c r="CK346" s="30"/>
      <c r="CL346" s="30"/>
      <c r="CM346" s="30"/>
      <c r="CO346" s="30"/>
      <c r="CP346" s="30"/>
      <c r="CQ346" s="30"/>
      <c r="CR346" s="30"/>
      <c r="CS346" s="30"/>
      <c r="CT346" s="30"/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  <c r="DF346" s="30"/>
      <c r="DG346" s="30"/>
      <c r="DH346" s="30"/>
      <c r="DI346" s="30"/>
      <c r="DK346" s="30"/>
      <c r="DL346" s="30"/>
      <c r="DM346" s="30"/>
      <c r="DN346" s="30"/>
      <c r="DO346" s="30"/>
      <c r="DP346" s="30"/>
      <c r="DQ346" s="30"/>
      <c r="DR346" s="30"/>
      <c r="DS346" s="30"/>
      <c r="DT346" s="30"/>
      <c r="DU346" s="30"/>
      <c r="DV346" s="30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  <c r="EL346" s="30"/>
      <c r="EM346" s="30"/>
      <c r="EN346" s="30"/>
      <c r="EO346" s="30"/>
      <c r="EP346" s="30"/>
      <c r="EQ346" s="30"/>
      <c r="ER346" s="30"/>
      <c r="ES346" s="30"/>
      <c r="ET346" s="30"/>
      <c r="EU346" s="30"/>
      <c r="EV346" s="30"/>
      <c r="EW346" s="30"/>
      <c r="EX346" s="30"/>
      <c r="EY346" s="30"/>
      <c r="EZ346" s="30"/>
      <c r="FA346" s="30"/>
      <c r="FB346" s="30"/>
      <c r="FC346" s="30"/>
      <c r="FD346" s="30"/>
      <c r="FE346" s="30"/>
      <c r="FF346" s="30"/>
      <c r="FG346" s="30"/>
      <c r="FH346" s="30"/>
      <c r="FI346" s="30"/>
      <c r="FJ346" s="30"/>
      <c r="FK346" s="30"/>
      <c r="FL346" s="30"/>
      <c r="FM346" s="30"/>
      <c r="FN346" s="30"/>
      <c r="FO346" s="30"/>
      <c r="FP346" s="30"/>
      <c r="FQ346" s="30"/>
      <c r="FR346" s="30"/>
      <c r="FS346" s="30"/>
      <c r="FT346" s="30"/>
      <c r="FU346" s="30"/>
      <c r="FV346" s="30"/>
      <c r="FW346" s="30"/>
      <c r="FX346" s="30"/>
      <c r="FY346" s="30"/>
      <c r="FZ346" s="30"/>
      <c r="GA346" s="30"/>
      <c r="GB346" s="30"/>
      <c r="GC346" s="30"/>
      <c r="GD346" s="30"/>
      <c r="GE346" s="30"/>
      <c r="GF346" s="30"/>
      <c r="GG346" s="30"/>
      <c r="GH346" s="30"/>
      <c r="GI346" s="30"/>
      <c r="GJ346" s="30"/>
      <c r="GK346" s="30"/>
      <c r="GL346" s="30"/>
      <c r="GM346" s="30"/>
      <c r="GN346" s="30"/>
      <c r="GO346" s="30"/>
      <c r="GP346" s="30"/>
      <c r="GQ346" s="30"/>
      <c r="GR346" s="30"/>
      <c r="GS346" s="30"/>
      <c r="GT346" s="30"/>
      <c r="GU346" s="30"/>
      <c r="GV346" s="30"/>
      <c r="GW346" s="30"/>
      <c r="GX346" s="30"/>
      <c r="GY346" s="30"/>
      <c r="GZ346" s="30"/>
      <c r="HA346" s="30"/>
      <c r="HB346" s="30"/>
      <c r="HC346" s="30"/>
      <c r="HD346" s="30"/>
      <c r="HE346" s="30"/>
      <c r="HF346" s="30"/>
      <c r="HG346" s="30"/>
      <c r="HH346" s="30"/>
      <c r="HI346" s="30"/>
      <c r="HJ346" s="30"/>
    </row>
    <row r="347">
      <c r="BQ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  <c r="CI347" s="30"/>
      <c r="CJ347" s="30"/>
      <c r="CK347" s="30"/>
      <c r="CL347" s="30"/>
      <c r="CM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K347" s="30"/>
      <c r="DL347" s="30"/>
      <c r="DM347" s="30"/>
      <c r="DN347" s="30"/>
      <c r="DO347" s="30"/>
      <c r="DP347" s="30"/>
      <c r="DQ347" s="30"/>
      <c r="DR347" s="30"/>
      <c r="DS347" s="30"/>
      <c r="DT347" s="30"/>
      <c r="DU347" s="30"/>
      <c r="DV347" s="30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  <c r="EL347" s="30"/>
      <c r="EM347" s="30"/>
      <c r="EN347" s="30"/>
      <c r="EO347" s="30"/>
      <c r="EP347" s="30"/>
      <c r="EQ347" s="30"/>
      <c r="ER347" s="30"/>
      <c r="ES347" s="30"/>
      <c r="ET347" s="30"/>
      <c r="EU347" s="30"/>
      <c r="EV347" s="30"/>
      <c r="EW347" s="30"/>
      <c r="EX347" s="30"/>
      <c r="EY347" s="30"/>
      <c r="EZ347" s="30"/>
      <c r="FA347" s="30"/>
      <c r="FB347" s="30"/>
      <c r="FC347" s="30"/>
      <c r="FD347" s="30"/>
      <c r="FE347" s="30"/>
      <c r="FF347" s="30"/>
      <c r="FG347" s="30"/>
      <c r="FH347" s="30"/>
      <c r="FI347" s="30"/>
      <c r="FJ347" s="30"/>
      <c r="FK347" s="30"/>
      <c r="FL347" s="30"/>
      <c r="FM347" s="30"/>
      <c r="FN347" s="30"/>
      <c r="FO347" s="30"/>
      <c r="FP347" s="30"/>
      <c r="FQ347" s="30"/>
      <c r="FR347" s="30"/>
      <c r="FS347" s="30"/>
      <c r="FT347" s="30"/>
      <c r="FU347" s="30"/>
      <c r="FV347" s="30"/>
      <c r="FW347" s="30"/>
      <c r="FX347" s="30"/>
      <c r="FY347" s="30"/>
      <c r="FZ347" s="30"/>
      <c r="GA347" s="30"/>
      <c r="GB347" s="30"/>
      <c r="GC347" s="30"/>
      <c r="GD347" s="30"/>
      <c r="GE347" s="30"/>
      <c r="GF347" s="30"/>
      <c r="GG347" s="30"/>
      <c r="GH347" s="30"/>
      <c r="GI347" s="30"/>
      <c r="GJ347" s="30"/>
      <c r="GK347" s="30"/>
      <c r="GL347" s="30"/>
      <c r="GM347" s="30"/>
      <c r="GN347" s="30"/>
      <c r="GO347" s="30"/>
      <c r="GP347" s="30"/>
      <c r="GQ347" s="30"/>
      <c r="GR347" s="30"/>
      <c r="GS347" s="30"/>
      <c r="GT347" s="30"/>
      <c r="GU347" s="30"/>
      <c r="GV347" s="30"/>
      <c r="GW347" s="30"/>
      <c r="GX347" s="30"/>
      <c r="GY347" s="30"/>
      <c r="GZ347" s="30"/>
      <c r="HA347" s="30"/>
      <c r="HB347" s="30"/>
      <c r="HC347" s="30"/>
      <c r="HD347" s="30"/>
      <c r="HE347" s="30"/>
      <c r="HF347" s="30"/>
      <c r="HG347" s="30"/>
      <c r="HH347" s="30"/>
      <c r="HI347" s="30"/>
      <c r="HJ347" s="30"/>
    </row>
    <row r="348">
      <c r="BQ348" s="30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30"/>
      <c r="CE348" s="30"/>
      <c r="CF348" s="30"/>
      <c r="CG348" s="30"/>
      <c r="CH348" s="30"/>
      <c r="CI348" s="30"/>
      <c r="CJ348" s="30"/>
      <c r="CK348" s="30"/>
      <c r="CL348" s="30"/>
      <c r="CM348" s="30"/>
      <c r="CO348" s="30"/>
      <c r="CP348" s="30"/>
      <c r="CQ348" s="30"/>
      <c r="CR348" s="30"/>
      <c r="CS348" s="30"/>
      <c r="CT348" s="30"/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/>
      <c r="DF348" s="30"/>
      <c r="DG348" s="30"/>
      <c r="DH348" s="30"/>
      <c r="DI348" s="30"/>
      <c r="DK348" s="30"/>
      <c r="DL348" s="30"/>
      <c r="DM348" s="30"/>
      <c r="DN348" s="30"/>
      <c r="DO348" s="30"/>
      <c r="DP348" s="30"/>
      <c r="DQ348" s="30"/>
      <c r="DR348" s="30"/>
      <c r="DS348" s="30"/>
      <c r="DT348" s="30"/>
      <c r="DU348" s="30"/>
      <c r="DV348" s="30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  <c r="EL348" s="30"/>
      <c r="EM348" s="30"/>
      <c r="EN348" s="30"/>
      <c r="EO348" s="30"/>
      <c r="EP348" s="30"/>
      <c r="EQ348" s="30"/>
      <c r="ER348" s="30"/>
      <c r="ES348" s="30"/>
      <c r="ET348" s="30"/>
      <c r="EU348" s="30"/>
      <c r="EV348" s="30"/>
      <c r="EW348" s="30"/>
      <c r="EX348" s="30"/>
      <c r="EY348" s="30"/>
      <c r="EZ348" s="30"/>
      <c r="FA348" s="30"/>
      <c r="FB348" s="30"/>
      <c r="FC348" s="30"/>
      <c r="FD348" s="30"/>
      <c r="FE348" s="30"/>
      <c r="FF348" s="30"/>
      <c r="FG348" s="30"/>
      <c r="FH348" s="30"/>
      <c r="FI348" s="30"/>
      <c r="FJ348" s="30"/>
      <c r="FK348" s="30"/>
      <c r="FL348" s="30"/>
      <c r="FM348" s="30"/>
      <c r="FN348" s="30"/>
      <c r="FO348" s="30"/>
      <c r="FP348" s="30"/>
      <c r="FQ348" s="30"/>
      <c r="FR348" s="30"/>
      <c r="FS348" s="30"/>
      <c r="FT348" s="30"/>
      <c r="FU348" s="30"/>
      <c r="FV348" s="30"/>
      <c r="FW348" s="30"/>
      <c r="FX348" s="30"/>
      <c r="FY348" s="30"/>
      <c r="FZ348" s="30"/>
      <c r="GA348" s="30"/>
      <c r="GB348" s="30"/>
      <c r="GC348" s="30"/>
      <c r="GD348" s="30"/>
      <c r="GE348" s="30"/>
      <c r="GF348" s="30"/>
      <c r="GG348" s="30"/>
      <c r="GH348" s="30"/>
      <c r="GI348" s="30"/>
      <c r="GJ348" s="30"/>
      <c r="GK348" s="30"/>
      <c r="GL348" s="30"/>
      <c r="GM348" s="30"/>
      <c r="GN348" s="30"/>
      <c r="GO348" s="30"/>
      <c r="GP348" s="30"/>
      <c r="GQ348" s="30"/>
      <c r="GR348" s="30"/>
      <c r="GS348" s="30"/>
      <c r="GT348" s="30"/>
      <c r="GU348" s="30"/>
      <c r="GV348" s="30"/>
      <c r="GW348" s="30"/>
      <c r="GX348" s="30"/>
      <c r="GY348" s="30"/>
      <c r="GZ348" s="30"/>
      <c r="HA348" s="30"/>
      <c r="HB348" s="30"/>
      <c r="HC348" s="30"/>
      <c r="HD348" s="30"/>
      <c r="HE348" s="30"/>
      <c r="HF348" s="30"/>
      <c r="HG348" s="30"/>
      <c r="HH348" s="30"/>
      <c r="HI348" s="30"/>
      <c r="HJ348" s="30"/>
    </row>
    <row r="349">
      <c r="BQ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  <c r="CG349" s="30"/>
      <c r="CH349" s="30"/>
      <c r="CI349" s="30"/>
      <c r="CJ349" s="30"/>
      <c r="CK349" s="30"/>
      <c r="CL349" s="30"/>
      <c r="CM349" s="30"/>
      <c r="CO349" s="30"/>
      <c r="CP349" s="30"/>
      <c r="CQ349" s="30"/>
      <c r="CR349" s="30"/>
      <c r="CS349" s="30"/>
      <c r="CT349" s="30"/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K349" s="30"/>
      <c r="DL349" s="30"/>
      <c r="DM349" s="30"/>
      <c r="DN349" s="30"/>
      <c r="DO349" s="30"/>
      <c r="DP349" s="30"/>
      <c r="DQ349" s="30"/>
      <c r="DR349" s="30"/>
      <c r="DS349" s="30"/>
      <c r="DT349" s="30"/>
      <c r="DU349" s="30"/>
      <c r="DV349" s="30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  <c r="EL349" s="30"/>
      <c r="EM349" s="30"/>
      <c r="EN349" s="30"/>
      <c r="EO349" s="30"/>
      <c r="EP349" s="30"/>
      <c r="EQ349" s="30"/>
      <c r="ER349" s="30"/>
      <c r="ES349" s="30"/>
      <c r="ET349" s="30"/>
      <c r="EU349" s="30"/>
      <c r="EV349" s="30"/>
      <c r="EW349" s="30"/>
      <c r="EX349" s="30"/>
      <c r="EY349" s="30"/>
      <c r="EZ349" s="30"/>
      <c r="FA349" s="30"/>
      <c r="FB349" s="30"/>
      <c r="FC349" s="30"/>
      <c r="FD349" s="30"/>
      <c r="FE349" s="30"/>
      <c r="FF349" s="30"/>
      <c r="FG349" s="30"/>
      <c r="FH349" s="30"/>
      <c r="FI349" s="30"/>
      <c r="FJ349" s="30"/>
      <c r="FK349" s="30"/>
      <c r="FL349" s="30"/>
      <c r="FM349" s="30"/>
      <c r="FN349" s="30"/>
      <c r="FO349" s="30"/>
      <c r="FP349" s="30"/>
      <c r="FQ349" s="30"/>
      <c r="FR349" s="30"/>
      <c r="FS349" s="30"/>
      <c r="FT349" s="30"/>
      <c r="FU349" s="30"/>
      <c r="FV349" s="30"/>
      <c r="FW349" s="30"/>
      <c r="FX349" s="30"/>
      <c r="FY349" s="30"/>
      <c r="FZ349" s="30"/>
      <c r="GA349" s="30"/>
      <c r="GB349" s="30"/>
      <c r="GC349" s="30"/>
      <c r="GD349" s="30"/>
      <c r="GE349" s="30"/>
      <c r="GF349" s="30"/>
      <c r="GG349" s="30"/>
      <c r="GH349" s="30"/>
      <c r="GI349" s="30"/>
      <c r="GJ349" s="30"/>
      <c r="GK349" s="30"/>
      <c r="GL349" s="30"/>
      <c r="GM349" s="30"/>
      <c r="GN349" s="30"/>
      <c r="GO349" s="30"/>
      <c r="GP349" s="30"/>
      <c r="GQ349" s="30"/>
      <c r="GR349" s="30"/>
      <c r="GS349" s="30"/>
      <c r="GT349" s="30"/>
      <c r="GU349" s="30"/>
      <c r="GV349" s="30"/>
      <c r="GW349" s="30"/>
      <c r="GX349" s="30"/>
      <c r="GY349" s="30"/>
      <c r="GZ349" s="30"/>
      <c r="HA349" s="30"/>
      <c r="HB349" s="30"/>
      <c r="HC349" s="30"/>
      <c r="HD349" s="30"/>
      <c r="HE349" s="30"/>
      <c r="HF349" s="30"/>
      <c r="HG349" s="30"/>
      <c r="HH349" s="30"/>
      <c r="HI349" s="30"/>
      <c r="HJ349" s="30"/>
    </row>
    <row r="350">
      <c r="BQ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30"/>
      <c r="CE350" s="30"/>
      <c r="CF350" s="30"/>
      <c r="CG350" s="30"/>
      <c r="CH350" s="30"/>
      <c r="CI350" s="30"/>
      <c r="CJ350" s="30"/>
      <c r="CK350" s="30"/>
      <c r="CL350" s="30"/>
      <c r="CM350" s="30"/>
      <c r="CO350" s="30"/>
      <c r="CP350" s="30"/>
      <c r="CQ350" s="30"/>
      <c r="CR350" s="30"/>
      <c r="CS350" s="30"/>
      <c r="CT350" s="30"/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  <c r="DF350" s="30"/>
      <c r="DG350" s="30"/>
      <c r="DH350" s="30"/>
      <c r="DI350" s="30"/>
      <c r="DK350" s="30"/>
      <c r="DL350" s="30"/>
      <c r="DM350" s="30"/>
      <c r="DN350" s="30"/>
      <c r="DO350" s="30"/>
      <c r="DP350" s="30"/>
      <c r="DQ350" s="30"/>
      <c r="DR350" s="30"/>
      <c r="DS350" s="30"/>
      <c r="DT350" s="30"/>
      <c r="DU350" s="30"/>
      <c r="DV350" s="30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  <c r="EL350" s="30"/>
      <c r="EM350" s="30"/>
      <c r="EN350" s="30"/>
      <c r="EO350" s="30"/>
      <c r="EP350" s="30"/>
      <c r="EQ350" s="30"/>
      <c r="ER350" s="30"/>
      <c r="ES350" s="30"/>
      <c r="ET350" s="30"/>
      <c r="EU350" s="30"/>
      <c r="EV350" s="30"/>
      <c r="EW350" s="30"/>
      <c r="EX350" s="30"/>
      <c r="EY350" s="30"/>
      <c r="EZ350" s="30"/>
      <c r="FA350" s="30"/>
      <c r="FB350" s="30"/>
      <c r="FC350" s="30"/>
      <c r="FD350" s="30"/>
      <c r="FE350" s="30"/>
      <c r="FF350" s="30"/>
      <c r="FG350" s="30"/>
      <c r="FH350" s="30"/>
      <c r="FI350" s="30"/>
      <c r="FJ350" s="30"/>
      <c r="FK350" s="30"/>
      <c r="FL350" s="30"/>
      <c r="FM350" s="30"/>
      <c r="FN350" s="30"/>
      <c r="FO350" s="30"/>
      <c r="FP350" s="30"/>
      <c r="FQ350" s="30"/>
      <c r="FR350" s="30"/>
      <c r="FS350" s="30"/>
      <c r="FT350" s="30"/>
      <c r="FU350" s="30"/>
      <c r="FV350" s="30"/>
      <c r="FW350" s="30"/>
      <c r="FX350" s="30"/>
      <c r="FY350" s="30"/>
      <c r="FZ350" s="30"/>
      <c r="GA350" s="30"/>
      <c r="GB350" s="30"/>
      <c r="GC350" s="30"/>
      <c r="GD350" s="30"/>
      <c r="GE350" s="30"/>
      <c r="GF350" s="30"/>
      <c r="GG350" s="30"/>
      <c r="GH350" s="30"/>
      <c r="GI350" s="30"/>
      <c r="GJ350" s="30"/>
      <c r="GK350" s="30"/>
      <c r="GL350" s="30"/>
      <c r="GM350" s="30"/>
      <c r="GN350" s="30"/>
      <c r="GO350" s="30"/>
      <c r="GP350" s="30"/>
      <c r="GQ350" s="30"/>
      <c r="GR350" s="30"/>
      <c r="GS350" s="30"/>
      <c r="GT350" s="30"/>
      <c r="GU350" s="30"/>
      <c r="GV350" s="30"/>
      <c r="GW350" s="30"/>
      <c r="GX350" s="30"/>
      <c r="GY350" s="30"/>
      <c r="GZ350" s="30"/>
      <c r="HA350" s="30"/>
      <c r="HB350" s="30"/>
      <c r="HC350" s="30"/>
      <c r="HD350" s="30"/>
      <c r="HE350" s="30"/>
      <c r="HF350" s="30"/>
      <c r="HG350" s="30"/>
      <c r="HH350" s="30"/>
      <c r="HI350" s="30"/>
      <c r="HJ350" s="30"/>
    </row>
    <row r="351">
      <c r="BQ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30"/>
      <c r="CE351" s="30"/>
      <c r="CF351" s="30"/>
      <c r="CG351" s="30"/>
      <c r="CH351" s="30"/>
      <c r="CI351" s="30"/>
      <c r="CJ351" s="30"/>
      <c r="CK351" s="30"/>
      <c r="CL351" s="30"/>
      <c r="CM351" s="30"/>
      <c r="CO351" s="30"/>
      <c r="CP351" s="30"/>
      <c r="CQ351" s="30"/>
      <c r="CR351" s="30"/>
      <c r="CS351" s="30"/>
      <c r="CT351" s="30"/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  <c r="DF351" s="30"/>
      <c r="DG351" s="30"/>
      <c r="DH351" s="30"/>
      <c r="DI351" s="30"/>
      <c r="DK351" s="30"/>
      <c r="DL351" s="30"/>
      <c r="DM351" s="30"/>
      <c r="DN351" s="30"/>
      <c r="DO351" s="30"/>
      <c r="DP351" s="30"/>
      <c r="DQ351" s="30"/>
      <c r="DR351" s="30"/>
      <c r="DS351" s="30"/>
      <c r="DT351" s="30"/>
      <c r="DU351" s="30"/>
      <c r="DV351" s="30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  <c r="EL351" s="30"/>
      <c r="EM351" s="30"/>
      <c r="EN351" s="30"/>
      <c r="EO351" s="30"/>
      <c r="EP351" s="30"/>
      <c r="EQ351" s="30"/>
      <c r="ER351" s="30"/>
      <c r="ES351" s="30"/>
      <c r="ET351" s="30"/>
      <c r="EU351" s="30"/>
      <c r="EV351" s="30"/>
      <c r="EW351" s="30"/>
      <c r="EX351" s="30"/>
      <c r="EY351" s="30"/>
      <c r="EZ351" s="30"/>
      <c r="FA351" s="30"/>
      <c r="FB351" s="30"/>
      <c r="FC351" s="30"/>
      <c r="FD351" s="30"/>
      <c r="FE351" s="30"/>
      <c r="FF351" s="30"/>
      <c r="FG351" s="30"/>
      <c r="FH351" s="30"/>
      <c r="FI351" s="30"/>
      <c r="FJ351" s="30"/>
      <c r="FK351" s="30"/>
      <c r="FL351" s="30"/>
      <c r="FM351" s="30"/>
      <c r="FN351" s="30"/>
      <c r="FO351" s="30"/>
      <c r="FP351" s="30"/>
      <c r="FQ351" s="30"/>
      <c r="FR351" s="30"/>
      <c r="FS351" s="30"/>
      <c r="FT351" s="30"/>
      <c r="FU351" s="30"/>
      <c r="FV351" s="30"/>
      <c r="FW351" s="30"/>
      <c r="FX351" s="30"/>
      <c r="FY351" s="30"/>
      <c r="FZ351" s="30"/>
      <c r="GA351" s="30"/>
      <c r="GB351" s="30"/>
      <c r="GC351" s="30"/>
      <c r="GD351" s="30"/>
      <c r="GE351" s="30"/>
      <c r="GF351" s="30"/>
      <c r="GG351" s="30"/>
      <c r="GH351" s="30"/>
      <c r="GI351" s="30"/>
      <c r="GJ351" s="30"/>
      <c r="GK351" s="30"/>
      <c r="GL351" s="30"/>
      <c r="GM351" s="30"/>
      <c r="GN351" s="30"/>
      <c r="GO351" s="30"/>
      <c r="GP351" s="30"/>
      <c r="GQ351" s="30"/>
      <c r="GR351" s="30"/>
      <c r="GS351" s="30"/>
      <c r="GT351" s="30"/>
      <c r="GU351" s="30"/>
      <c r="GV351" s="30"/>
      <c r="GW351" s="30"/>
      <c r="GX351" s="30"/>
      <c r="GY351" s="30"/>
      <c r="GZ351" s="30"/>
      <c r="HA351" s="30"/>
      <c r="HB351" s="30"/>
      <c r="HC351" s="30"/>
      <c r="HD351" s="30"/>
      <c r="HE351" s="30"/>
      <c r="HF351" s="30"/>
      <c r="HG351" s="30"/>
      <c r="HH351" s="30"/>
      <c r="HI351" s="30"/>
      <c r="HJ351" s="30"/>
    </row>
    <row r="352">
      <c r="BQ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30"/>
      <c r="CE352" s="30"/>
      <c r="CF352" s="30"/>
      <c r="CG352" s="30"/>
      <c r="CH352" s="30"/>
      <c r="CI352" s="30"/>
      <c r="CJ352" s="30"/>
      <c r="CK352" s="30"/>
      <c r="CL352" s="30"/>
      <c r="CM352" s="30"/>
      <c r="CO352" s="30"/>
      <c r="CP352" s="30"/>
      <c r="CQ352" s="30"/>
      <c r="CR352" s="30"/>
      <c r="CS352" s="30"/>
      <c r="CT352" s="30"/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K352" s="30"/>
      <c r="DL352" s="30"/>
      <c r="DM352" s="30"/>
      <c r="DN352" s="30"/>
      <c r="DO352" s="30"/>
      <c r="DP352" s="30"/>
      <c r="DQ352" s="30"/>
      <c r="DR352" s="30"/>
      <c r="DS352" s="30"/>
      <c r="DT352" s="30"/>
      <c r="DU352" s="30"/>
      <c r="DV352" s="30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  <c r="EL352" s="30"/>
      <c r="EM352" s="30"/>
      <c r="EN352" s="30"/>
      <c r="EO352" s="30"/>
      <c r="EP352" s="30"/>
      <c r="EQ352" s="30"/>
      <c r="ER352" s="30"/>
      <c r="ES352" s="30"/>
      <c r="ET352" s="30"/>
      <c r="EU352" s="30"/>
      <c r="EV352" s="30"/>
      <c r="EW352" s="30"/>
      <c r="EX352" s="30"/>
      <c r="EY352" s="30"/>
      <c r="EZ352" s="30"/>
      <c r="FA352" s="30"/>
      <c r="FB352" s="30"/>
      <c r="FC352" s="30"/>
      <c r="FD352" s="30"/>
      <c r="FE352" s="30"/>
      <c r="FF352" s="30"/>
      <c r="FG352" s="30"/>
      <c r="FH352" s="30"/>
      <c r="FI352" s="30"/>
      <c r="FJ352" s="30"/>
      <c r="FK352" s="30"/>
      <c r="FL352" s="30"/>
      <c r="FM352" s="30"/>
      <c r="FN352" s="30"/>
      <c r="FO352" s="30"/>
      <c r="FP352" s="30"/>
      <c r="FQ352" s="30"/>
      <c r="FR352" s="30"/>
      <c r="FS352" s="30"/>
      <c r="FT352" s="30"/>
      <c r="FU352" s="30"/>
      <c r="FV352" s="30"/>
      <c r="FW352" s="30"/>
      <c r="FX352" s="30"/>
      <c r="FY352" s="30"/>
      <c r="FZ352" s="30"/>
      <c r="GA352" s="30"/>
      <c r="GB352" s="30"/>
      <c r="GC352" s="30"/>
      <c r="GD352" s="30"/>
      <c r="GE352" s="30"/>
      <c r="GF352" s="30"/>
      <c r="GG352" s="30"/>
      <c r="GH352" s="30"/>
      <c r="GI352" s="30"/>
      <c r="GJ352" s="30"/>
      <c r="GK352" s="30"/>
      <c r="GL352" s="30"/>
      <c r="GM352" s="30"/>
      <c r="GN352" s="30"/>
      <c r="GO352" s="30"/>
      <c r="GP352" s="30"/>
      <c r="GQ352" s="30"/>
      <c r="GR352" s="30"/>
      <c r="GS352" s="30"/>
      <c r="GT352" s="30"/>
      <c r="GU352" s="30"/>
      <c r="GV352" s="30"/>
      <c r="GW352" s="30"/>
      <c r="GX352" s="30"/>
      <c r="GY352" s="30"/>
      <c r="GZ352" s="30"/>
      <c r="HA352" s="30"/>
      <c r="HB352" s="30"/>
      <c r="HC352" s="30"/>
      <c r="HD352" s="30"/>
      <c r="HE352" s="30"/>
      <c r="HF352" s="30"/>
      <c r="HG352" s="30"/>
      <c r="HH352" s="30"/>
      <c r="HI352" s="30"/>
      <c r="HJ352" s="30"/>
    </row>
    <row r="353">
      <c r="BQ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  <c r="CH353" s="30"/>
      <c r="CI353" s="30"/>
      <c r="CJ353" s="30"/>
      <c r="CK353" s="30"/>
      <c r="CL353" s="30"/>
      <c r="CM353" s="30"/>
      <c r="CO353" s="30"/>
      <c r="CP353" s="30"/>
      <c r="CQ353" s="30"/>
      <c r="CR353" s="30"/>
      <c r="CS353" s="30"/>
      <c r="CT353" s="30"/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K353" s="30"/>
      <c r="DL353" s="30"/>
      <c r="DM353" s="30"/>
      <c r="DN353" s="30"/>
      <c r="DO353" s="30"/>
      <c r="DP353" s="30"/>
      <c r="DQ353" s="30"/>
      <c r="DR353" s="30"/>
      <c r="DS353" s="30"/>
      <c r="DT353" s="30"/>
      <c r="DU353" s="30"/>
      <c r="DV353" s="30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  <c r="EL353" s="30"/>
      <c r="EM353" s="30"/>
      <c r="EN353" s="30"/>
      <c r="EO353" s="30"/>
      <c r="EP353" s="30"/>
      <c r="EQ353" s="30"/>
      <c r="ER353" s="30"/>
      <c r="ES353" s="30"/>
      <c r="ET353" s="30"/>
      <c r="EU353" s="30"/>
      <c r="EV353" s="30"/>
      <c r="EW353" s="30"/>
      <c r="EX353" s="30"/>
      <c r="EY353" s="30"/>
      <c r="EZ353" s="30"/>
      <c r="FA353" s="30"/>
      <c r="FB353" s="30"/>
      <c r="FC353" s="30"/>
      <c r="FD353" s="30"/>
      <c r="FE353" s="30"/>
      <c r="FF353" s="30"/>
      <c r="FG353" s="30"/>
      <c r="FH353" s="30"/>
      <c r="FI353" s="30"/>
      <c r="FJ353" s="30"/>
      <c r="FK353" s="30"/>
      <c r="FL353" s="30"/>
      <c r="FM353" s="30"/>
      <c r="FN353" s="30"/>
      <c r="FO353" s="30"/>
      <c r="FP353" s="30"/>
      <c r="FQ353" s="30"/>
      <c r="FR353" s="30"/>
      <c r="FS353" s="30"/>
      <c r="FT353" s="30"/>
      <c r="FU353" s="30"/>
      <c r="FV353" s="30"/>
      <c r="FW353" s="30"/>
      <c r="FX353" s="30"/>
      <c r="FY353" s="30"/>
      <c r="FZ353" s="30"/>
      <c r="GA353" s="30"/>
      <c r="GB353" s="30"/>
      <c r="GC353" s="30"/>
      <c r="GD353" s="30"/>
      <c r="GE353" s="30"/>
      <c r="GF353" s="30"/>
      <c r="GG353" s="30"/>
      <c r="GH353" s="30"/>
      <c r="GI353" s="30"/>
      <c r="GJ353" s="30"/>
      <c r="GK353" s="30"/>
      <c r="GL353" s="30"/>
      <c r="GM353" s="30"/>
      <c r="GN353" s="30"/>
      <c r="GO353" s="30"/>
      <c r="GP353" s="30"/>
      <c r="GQ353" s="30"/>
      <c r="GR353" s="30"/>
      <c r="GS353" s="30"/>
      <c r="GT353" s="30"/>
      <c r="GU353" s="30"/>
      <c r="GV353" s="30"/>
      <c r="GW353" s="30"/>
      <c r="GX353" s="30"/>
      <c r="GY353" s="30"/>
      <c r="GZ353" s="30"/>
      <c r="HA353" s="30"/>
      <c r="HB353" s="30"/>
      <c r="HC353" s="30"/>
      <c r="HD353" s="30"/>
      <c r="HE353" s="30"/>
      <c r="HF353" s="30"/>
      <c r="HG353" s="30"/>
      <c r="HH353" s="30"/>
      <c r="HI353" s="30"/>
      <c r="HJ353" s="30"/>
    </row>
    <row r="354">
      <c r="BQ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  <c r="CH354" s="30"/>
      <c r="CI354" s="30"/>
      <c r="CJ354" s="30"/>
      <c r="CK354" s="30"/>
      <c r="CL354" s="30"/>
      <c r="CM354" s="30"/>
      <c r="CO354" s="30"/>
      <c r="CP354" s="30"/>
      <c r="CQ354" s="30"/>
      <c r="CR354" s="30"/>
      <c r="CS354" s="30"/>
      <c r="CT354" s="30"/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K354" s="30"/>
      <c r="DL354" s="30"/>
      <c r="DM354" s="30"/>
      <c r="DN354" s="30"/>
      <c r="DO354" s="30"/>
      <c r="DP354" s="30"/>
      <c r="DQ354" s="30"/>
      <c r="DR354" s="30"/>
      <c r="DS354" s="30"/>
      <c r="DT354" s="30"/>
      <c r="DU354" s="30"/>
      <c r="DV354" s="30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  <c r="EL354" s="30"/>
      <c r="EM354" s="30"/>
      <c r="EN354" s="30"/>
      <c r="EO354" s="30"/>
      <c r="EP354" s="30"/>
      <c r="EQ354" s="30"/>
      <c r="ER354" s="30"/>
      <c r="ES354" s="30"/>
      <c r="ET354" s="30"/>
      <c r="EU354" s="30"/>
      <c r="EV354" s="30"/>
      <c r="EW354" s="30"/>
      <c r="EX354" s="30"/>
      <c r="EY354" s="30"/>
      <c r="EZ354" s="30"/>
      <c r="FA354" s="30"/>
      <c r="FB354" s="30"/>
      <c r="FC354" s="30"/>
      <c r="FD354" s="30"/>
      <c r="FE354" s="30"/>
      <c r="FF354" s="30"/>
      <c r="FG354" s="30"/>
      <c r="FH354" s="30"/>
      <c r="FI354" s="30"/>
      <c r="FJ354" s="30"/>
      <c r="FK354" s="30"/>
      <c r="FL354" s="30"/>
      <c r="FM354" s="30"/>
      <c r="FN354" s="30"/>
      <c r="FO354" s="30"/>
      <c r="FP354" s="30"/>
      <c r="FQ354" s="30"/>
      <c r="FR354" s="30"/>
      <c r="FS354" s="30"/>
      <c r="FT354" s="30"/>
      <c r="FU354" s="30"/>
      <c r="FV354" s="30"/>
      <c r="FW354" s="30"/>
      <c r="FX354" s="30"/>
      <c r="FY354" s="30"/>
      <c r="FZ354" s="30"/>
      <c r="GA354" s="30"/>
      <c r="GB354" s="30"/>
      <c r="GC354" s="30"/>
      <c r="GD354" s="30"/>
      <c r="GE354" s="30"/>
      <c r="GF354" s="30"/>
      <c r="GG354" s="30"/>
      <c r="GH354" s="30"/>
      <c r="GI354" s="30"/>
      <c r="GJ354" s="30"/>
      <c r="GK354" s="30"/>
      <c r="GL354" s="30"/>
      <c r="GM354" s="30"/>
      <c r="GN354" s="30"/>
      <c r="GO354" s="30"/>
      <c r="GP354" s="30"/>
      <c r="GQ354" s="30"/>
      <c r="GR354" s="30"/>
      <c r="GS354" s="30"/>
      <c r="GT354" s="30"/>
      <c r="GU354" s="30"/>
      <c r="GV354" s="30"/>
      <c r="GW354" s="30"/>
      <c r="GX354" s="30"/>
      <c r="GY354" s="30"/>
      <c r="GZ354" s="30"/>
      <c r="HA354" s="30"/>
      <c r="HB354" s="30"/>
      <c r="HC354" s="30"/>
      <c r="HD354" s="30"/>
      <c r="HE354" s="30"/>
      <c r="HF354" s="30"/>
      <c r="HG354" s="30"/>
      <c r="HH354" s="30"/>
      <c r="HI354" s="30"/>
      <c r="HJ354" s="30"/>
    </row>
    <row r="355">
      <c r="BQ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  <c r="CI355" s="30"/>
      <c r="CJ355" s="30"/>
      <c r="CK355" s="30"/>
      <c r="CL355" s="30"/>
      <c r="CM355" s="30"/>
      <c r="CO355" s="30"/>
      <c r="CP355" s="30"/>
      <c r="CQ355" s="30"/>
      <c r="CR355" s="30"/>
      <c r="CS355" s="30"/>
      <c r="CT355" s="30"/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K355" s="30"/>
      <c r="DL355" s="30"/>
      <c r="DM355" s="30"/>
      <c r="DN355" s="30"/>
      <c r="DO355" s="30"/>
      <c r="DP355" s="30"/>
      <c r="DQ355" s="30"/>
      <c r="DR355" s="30"/>
      <c r="DS355" s="30"/>
      <c r="DT355" s="30"/>
      <c r="DU355" s="30"/>
      <c r="DV355" s="30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  <c r="EL355" s="30"/>
      <c r="EM355" s="30"/>
      <c r="EN355" s="30"/>
      <c r="EO355" s="30"/>
      <c r="EP355" s="30"/>
      <c r="EQ355" s="30"/>
      <c r="ER355" s="30"/>
      <c r="ES355" s="30"/>
      <c r="ET355" s="30"/>
      <c r="EU355" s="30"/>
      <c r="EV355" s="30"/>
      <c r="EW355" s="30"/>
      <c r="EX355" s="30"/>
      <c r="EY355" s="30"/>
      <c r="EZ355" s="30"/>
      <c r="FA355" s="30"/>
      <c r="FB355" s="30"/>
      <c r="FC355" s="30"/>
      <c r="FD355" s="30"/>
      <c r="FE355" s="30"/>
      <c r="FF355" s="30"/>
      <c r="FG355" s="30"/>
      <c r="FH355" s="30"/>
      <c r="FI355" s="30"/>
      <c r="FJ355" s="30"/>
      <c r="FK355" s="30"/>
      <c r="FL355" s="30"/>
      <c r="FM355" s="30"/>
      <c r="FN355" s="30"/>
      <c r="FO355" s="30"/>
      <c r="FP355" s="30"/>
      <c r="FQ355" s="30"/>
      <c r="FR355" s="30"/>
      <c r="FS355" s="30"/>
      <c r="FT355" s="30"/>
      <c r="FU355" s="30"/>
      <c r="FV355" s="30"/>
      <c r="FW355" s="30"/>
      <c r="FX355" s="30"/>
      <c r="FY355" s="30"/>
      <c r="FZ355" s="30"/>
      <c r="GA355" s="30"/>
      <c r="GB355" s="30"/>
      <c r="GC355" s="30"/>
      <c r="GD355" s="30"/>
      <c r="GE355" s="30"/>
      <c r="GF355" s="30"/>
      <c r="GG355" s="30"/>
      <c r="GH355" s="30"/>
      <c r="GI355" s="30"/>
      <c r="GJ355" s="30"/>
      <c r="GK355" s="30"/>
      <c r="GL355" s="30"/>
      <c r="GM355" s="30"/>
      <c r="GN355" s="30"/>
      <c r="GO355" s="30"/>
      <c r="GP355" s="30"/>
      <c r="GQ355" s="30"/>
      <c r="GR355" s="30"/>
      <c r="GS355" s="30"/>
      <c r="GT355" s="30"/>
      <c r="GU355" s="30"/>
      <c r="GV355" s="30"/>
      <c r="GW355" s="30"/>
      <c r="GX355" s="30"/>
      <c r="GY355" s="30"/>
      <c r="GZ355" s="30"/>
      <c r="HA355" s="30"/>
      <c r="HB355" s="30"/>
      <c r="HC355" s="30"/>
      <c r="HD355" s="30"/>
      <c r="HE355" s="30"/>
      <c r="HF355" s="30"/>
      <c r="HG355" s="30"/>
      <c r="HH355" s="30"/>
      <c r="HI355" s="30"/>
      <c r="HJ355" s="30"/>
    </row>
    <row r="356">
      <c r="BQ356" s="30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30"/>
      <c r="CE356" s="30"/>
      <c r="CF356" s="30"/>
      <c r="CG356" s="30"/>
      <c r="CH356" s="30"/>
      <c r="CI356" s="30"/>
      <c r="CJ356" s="30"/>
      <c r="CK356" s="30"/>
      <c r="CL356" s="30"/>
      <c r="CM356" s="30"/>
      <c r="CO356" s="30"/>
      <c r="CP356" s="30"/>
      <c r="CQ356" s="30"/>
      <c r="CR356" s="30"/>
      <c r="CS356" s="30"/>
      <c r="CT356" s="30"/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K356" s="30"/>
      <c r="DL356" s="30"/>
      <c r="DM356" s="30"/>
      <c r="DN356" s="30"/>
      <c r="DO356" s="30"/>
      <c r="DP356" s="30"/>
      <c r="DQ356" s="30"/>
      <c r="DR356" s="30"/>
      <c r="DS356" s="30"/>
      <c r="DT356" s="30"/>
      <c r="DU356" s="30"/>
      <c r="DV356" s="30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  <c r="EL356" s="30"/>
      <c r="EM356" s="30"/>
      <c r="EN356" s="30"/>
      <c r="EO356" s="30"/>
      <c r="EP356" s="30"/>
      <c r="EQ356" s="30"/>
      <c r="ER356" s="30"/>
      <c r="ES356" s="30"/>
      <c r="ET356" s="30"/>
      <c r="EU356" s="30"/>
      <c r="EV356" s="30"/>
      <c r="EW356" s="30"/>
      <c r="EX356" s="30"/>
      <c r="EY356" s="30"/>
      <c r="EZ356" s="30"/>
      <c r="FA356" s="30"/>
      <c r="FB356" s="30"/>
      <c r="FC356" s="30"/>
      <c r="FD356" s="30"/>
      <c r="FE356" s="30"/>
      <c r="FF356" s="30"/>
      <c r="FG356" s="30"/>
      <c r="FH356" s="30"/>
      <c r="FI356" s="30"/>
      <c r="FJ356" s="30"/>
      <c r="FK356" s="30"/>
      <c r="FL356" s="30"/>
      <c r="FM356" s="30"/>
      <c r="FN356" s="30"/>
      <c r="FO356" s="30"/>
      <c r="FP356" s="30"/>
      <c r="FQ356" s="30"/>
      <c r="FR356" s="30"/>
      <c r="FS356" s="30"/>
      <c r="FT356" s="30"/>
      <c r="FU356" s="30"/>
      <c r="FV356" s="30"/>
      <c r="FW356" s="30"/>
      <c r="FX356" s="30"/>
      <c r="FY356" s="30"/>
      <c r="FZ356" s="30"/>
      <c r="GA356" s="30"/>
      <c r="GB356" s="30"/>
      <c r="GC356" s="30"/>
      <c r="GD356" s="30"/>
      <c r="GE356" s="30"/>
      <c r="GF356" s="30"/>
      <c r="GG356" s="30"/>
      <c r="GH356" s="30"/>
      <c r="GI356" s="30"/>
      <c r="GJ356" s="30"/>
      <c r="GK356" s="30"/>
      <c r="GL356" s="30"/>
      <c r="GM356" s="30"/>
      <c r="GN356" s="30"/>
      <c r="GO356" s="30"/>
      <c r="GP356" s="30"/>
      <c r="GQ356" s="30"/>
      <c r="GR356" s="30"/>
      <c r="GS356" s="30"/>
      <c r="GT356" s="30"/>
      <c r="GU356" s="30"/>
      <c r="GV356" s="30"/>
      <c r="GW356" s="30"/>
      <c r="GX356" s="30"/>
      <c r="GY356" s="30"/>
      <c r="GZ356" s="30"/>
      <c r="HA356" s="30"/>
      <c r="HB356" s="30"/>
      <c r="HC356" s="30"/>
      <c r="HD356" s="30"/>
      <c r="HE356" s="30"/>
      <c r="HF356" s="30"/>
      <c r="HG356" s="30"/>
      <c r="HH356" s="30"/>
      <c r="HI356" s="30"/>
      <c r="HJ356" s="30"/>
    </row>
    <row r="357">
      <c r="BQ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  <c r="CH357" s="30"/>
      <c r="CI357" s="30"/>
      <c r="CJ357" s="30"/>
      <c r="CK357" s="30"/>
      <c r="CL357" s="30"/>
      <c r="CM357" s="30"/>
      <c r="CO357" s="30"/>
      <c r="CP357" s="30"/>
      <c r="CQ357" s="30"/>
      <c r="CR357" s="30"/>
      <c r="CS357" s="30"/>
      <c r="CT357" s="30"/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K357" s="30"/>
      <c r="DL357" s="30"/>
      <c r="DM357" s="30"/>
      <c r="DN357" s="30"/>
      <c r="DO357" s="30"/>
      <c r="DP357" s="30"/>
      <c r="DQ357" s="30"/>
      <c r="DR357" s="30"/>
      <c r="DS357" s="30"/>
      <c r="DT357" s="30"/>
      <c r="DU357" s="30"/>
      <c r="DV357" s="30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  <c r="EL357" s="30"/>
      <c r="EM357" s="30"/>
      <c r="EN357" s="30"/>
      <c r="EO357" s="30"/>
      <c r="EP357" s="30"/>
      <c r="EQ357" s="30"/>
      <c r="ER357" s="30"/>
      <c r="ES357" s="30"/>
      <c r="ET357" s="30"/>
      <c r="EU357" s="30"/>
      <c r="EV357" s="30"/>
      <c r="EW357" s="30"/>
      <c r="EX357" s="30"/>
      <c r="EY357" s="30"/>
      <c r="EZ357" s="30"/>
      <c r="FA357" s="30"/>
      <c r="FB357" s="30"/>
      <c r="FC357" s="30"/>
      <c r="FD357" s="30"/>
      <c r="FE357" s="30"/>
      <c r="FF357" s="30"/>
      <c r="FG357" s="30"/>
      <c r="FH357" s="30"/>
      <c r="FI357" s="30"/>
      <c r="FJ357" s="30"/>
      <c r="FK357" s="30"/>
      <c r="FL357" s="30"/>
      <c r="FM357" s="30"/>
      <c r="FN357" s="30"/>
      <c r="FO357" s="30"/>
      <c r="FP357" s="30"/>
      <c r="FQ357" s="30"/>
      <c r="FR357" s="30"/>
      <c r="FS357" s="30"/>
      <c r="FT357" s="30"/>
      <c r="FU357" s="30"/>
      <c r="FV357" s="30"/>
      <c r="FW357" s="30"/>
      <c r="FX357" s="30"/>
      <c r="FY357" s="30"/>
      <c r="FZ357" s="30"/>
      <c r="GA357" s="30"/>
      <c r="GB357" s="30"/>
      <c r="GC357" s="30"/>
      <c r="GD357" s="30"/>
      <c r="GE357" s="30"/>
      <c r="GF357" s="30"/>
      <c r="GG357" s="30"/>
      <c r="GH357" s="30"/>
      <c r="GI357" s="30"/>
      <c r="GJ357" s="30"/>
      <c r="GK357" s="30"/>
      <c r="GL357" s="30"/>
      <c r="GM357" s="30"/>
      <c r="GN357" s="30"/>
      <c r="GO357" s="30"/>
      <c r="GP357" s="30"/>
      <c r="GQ357" s="30"/>
      <c r="GR357" s="30"/>
      <c r="GS357" s="30"/>
      <c r="GT357" s="30"/>
      <c r="GU357" s="30"/>
      <c r="GV357" s="30"/>
      <c r="GW357" s="30"/>
      <c r="GX357" s="30"/>
      <c r="GY357" s="30"/>
      <c r="GZ357" s="30"/>
      <c r="HA357" s="30"/>
      <c r="HB357" s="30"/>
      <c r="HC357" s="30"/>
      <c r="HD357" s="30"/>
      <c r="HE357" s="30"/>
      <c r="HF357" s="30"/>
      <c r="HG357" s="30"/>
      <c r="HH357" s="30"/>
      <c r="HI357" s="30"/>
      <c r="HJ357" s="30"/>
    </row>
    <row r="358">
      <c r="BQ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  <c r="CH358" s="30"/>
      <c r="CI358" s="30"/>
      <c r="CJ358" s="30"/>
      <c r="CK358" s="30"/>
      <c r="CL358" s="30"/>
      <c r="CM358" s="30"/>
      <c r="CO358" s="30"/>
      <c r="CP358" s="30"/>
      <c r="CQ358" s="30"/>
      <c r="CR358" s="30"/>
      <c r="CS358" s="30"/>
      <c r="CT358" s="30"/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K358" s="30"/>
      <c r="DL358" s="30"/>
      <c r="DM358" s="30"/>
      <c r="DN358" s="30"/>
      <c r="DO358" s="30"/>
      <c r="DP358" s="30"/>
      <c r="DQ358" s="30"/>
      <c r="DR358" s="30"/>
      <c r="DS358" s="30"/>
      <c r="DT358" s="30"/>
      <c r="DU358" s="30"/>
      <c r="DV358" s="30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  <c r="EL358" s="30"/>
      <c r="EM358" s="30"/>
      <c r="EN358" s="30"/>
      <c r="EO358" s="30"/>
      <c r="EP358" s="30"/>
      <c r="EQ358" s="30"/>
      <c r="ER358" s="30"/>
      <c r="ES358" s="30"/>
      <c r="ET358" s="30"/>
      <c r="EU358" s="30"/>
      <c r="EV358" s="30"/>
      <c r="EW358" s="30"/>
      <c r="EX358" s="30"/>
      <c r="EY358" s="30"/>
      <c r="EZ358" s="30"/>
      <c r="FA358" s="30"/>
      <c r="FB358" s="30"/>
      <c r="FC358" s="30"/>
      <c r="FD358" s="30"/>
      <c r="FE358" s="30"/>
      <c r="FF358" s="30"/>
      <c r="FG358" s="30"/>
      <c r="FH358" s="30"/>
      <c r="FI358" s="30"/>
      <c r="FJ358" s="30"/>
      <c r="FK358" s="30"/>
      <c r="FL358" s="30"/>
      <c r="FM358" s="30"/>
      <c r="FN358" s="30"/>
      <c r="FO358" s="30"/>
      <c r="FP358" s="30"/>
      <c r="FQ358" s="30"/>
      <c r="FR358" s="30"/>
      <c r="FS358" s="30"/>
      <c r="FT358" s="30"/>
      <c r="FU358" s="30"/>
      <c r="FV358" s="30"/>
      <c r="FW358" s="30"/>
      <c r="FX358" s="30"/>
      <c r="FY358" s="30"/>
      <c r="FZ358" s="30"/>
      <c r="GA358" s="30"/>
      <c r="GB358" s="30"/>
      <c r="GC358" s="30"/>
      <c r="GD358" s="30"/>
      <c r="GE358" s="30"/>
      <c r="GF358" s="30"/>
      <c r="GG358" s="30"/>
      <c r="GH358" s="30"/>
      <c r="GI358" s="30"/>
      <c r="GJ358" s="30"/>
      <c r="GK358" s="30"/>
      <c r="GL358" s="30"/>
      <c r="GM358" s="30"/>
      <c r="GN358" s="30"/>
      <c r="GO358" s="30"/>
      <c r="GP358" s="30"/>
      <c r="GQ358" s="30"/>
      <c r="GR358" s="30"/>
      <c r="GS358" s="30"/>
      <c r="GT358" s="30"/>
      <c r="GU358" s="30"/>
      <c r="GV358" s="30"/>
      <c r="GW358" s="30"/>
      <c r="GX358" s="30"/>
      <c r="GY358" s="30"/>
      <c r="GZ358" s="30"/>
      <c r="HA358" s="30"/>
      <c r="HB358" s="30"/>
      <c r="HC358" s="30"/>
      <c r="HD358" s="30"/>
      <c r="HE358" s="30"/>
      <c r="HF358" s="30"/>
      <c r="HG358" s="30"/>
      <c r="HH358" s="30"/>
      <c r="HI358" s="30"/>
      <c r="HJ358" s="30"/>
    </row>
    <row r="359">
      <c r="BQ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O359" s="30"/>
      <c r="CP359" s="30"/>
      <c r="CQ359" s="30"/>
      <c r="CR359" s="30"/>
      <c r="CS359" s="30"/>
      <c r="CT359" s="30"/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  <c r="DF359" s="30"/>
      <c r="DG359" s="30"/>
      <c r="DH359" s="30"/>
      <c r="DI359" s="30"/>
      <c r="DK359" s="30"/>
      <c r="DL359" s="30"/>
      <c r="DM359" s="30"/>
      <c r="DN359" s="30"/>
      <c r="DO359" s="30"/>
      <c r="DP359" s="30"/>
      <c r="DQ359" s="30"/>
      <c r="DR359" s="30"/>
      <c r="DS359" s="30"/>
      <c r="DT359" s="30"/>
      <c r="DU359" s="30"/>
      <c r="DV359" s="30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  <c r="EL359" s="30"/>
      <c r="EM359" s="30"/>
      <c r="EN359" s="30"/>
      <c r="EO359" s="30"/>
      <c r="EP359" s="30"/>
      <c r="EQ359" s="30"/>
      <c r="ER359" s="30"/>
      <c r="ES359" s="30"/>
      <c r="ET359" s="30"/>
      <c r="EU359" s="30"/>
      <c r="EV359" s="30"/>
      <c r="EW359" s="30"/>
      <c r="EX359" s="30"/>
      <c r="EY359" s="30"/>
      <c r="EZ359" s="30"/>
      <c r="FA359" s="30"/>
      <c r="FB359" s="30"/>
      <c r="FC359" s="30"/>
      <c r="FD359" s="30"/>
      <c r="FE359" s="30"/>
      <c r="FF359" s="30"/>
      <c r="FG359" s="30"/>
      <c r="FH359" s="30"/>
      <c r="FI359" s="30"/>
      <c r="FJ359" s="30"/>
      <c r="FK359" s="30"/>
      <c r="FL359" s="30"/>
      <c r="FM359" s="30"/>
      <c r="FN359" s="30"/>
      <c r="FO359" s="30"/>
      <c r="FP359" s="30"/>
      <c r="FQ359" s="30"/>
      <c r="FR359" s="30"/>
      <c r="FS359" s="30"/>
      <c r="FT359" s="30"/>
      <c r="FU359" s="30"/>
      <c r="FV359" s="30"/>
      <c r="FW359" s="30"/>
      <c r="FX359" s="30"/>
      <c r="FY359" s="30"/>
      <c r="FZ359" s="30"/>
      <c r="GA359" s="30"/>
      <c r="GB359" s="30"/>
      <c r="GC359" s="30"/>
      <c r="GD359" s="30"/>
      <c r="GE359" s="30"/>
      <c r="GF359" s="30"/>
      <c r="GG359" s="30"/>
      <c r="GH359" s="30"/>
      <c r="GI359" s="30"/>
      <c r="GJ359" s="30"/>
      <c r="GK359" s="30"/>
      <c r="GL359" s="30"/>
      <c r="GM359" s="30"/>
      <c r="GN359" s="30"/>
      <c r="GO359" s="30"/>
      <c r="GP359" s="30"/>
      <c r="GQ359" s="30"/>
      <c r="GR359" s="30"/>
      <c r="GS359" s="30"/>
      <c r="GT359" s="30"/>
      <c r="GU359" s="30"/>
      <c r="GV359" s="30"/>
      <c r="GW359" s="30"/>
      <c r="GX359" s="30"/>
      <c r="GY359" s="30"/>
      <c r="GZ359" s="30"/>
      <c r="HA359" s="30"/>
      <c r="HB359" s="30"/>
      <c r="HC359" s="30"/>
      <c r="HD359" s="30"/>
      <c r="HE359" s="30"/>
      <c r="HF359" s="30"/>
      <c r="HG359" s="30"/>
      <c r="HH359" s="30"/>
      <c r="HI359" s="30"/>
      <c r="HJ359" s="30"/>
    </row>
    <row r="360">
      <c r="BQ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  <c r="CI360" s="30"/>
      <c r="CJ360" s="30"/>
      <c r="CK360" s="30"/>
      <c r="CL360" s="30"/>
      <c r="CM360" s="30"/>
      <c r="CO360" s="30"/>
      <c r="CP360" s="30"/>
      <c r="CQ360" s="30"/>
      <c r="CR360" s="30"/>
      <c r="CS360" s="30"/>
      <c r="CT360" s="30"/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K360" s="30"/>
      <c r="DL360" s="30"/>
      <c r="DM360" s="30"/>
      <c r="DN360" s="30"/>
      <c r="DO360" s="30"/>
      <c r="DP360" s="30"/>
      <c r="DQ360" s="30"/>
      <c r="DR360" s="30"/>
      <c r="DS360" s="30"/>
      <c r="DT360" s="30"/>
      <c r="DU360" s="30"/>
      <c r="DV360" s="30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  <c r="EL360" s="30"/>
      <c r="EM360" s="30"/>
      <c r="EN360" s="30"/>
      <c r="EO360" s="30"/>
      <c r="EP360" s="30"/>
      <c r="EQ360" s="30"/>
      <c r="ER360" s="30"/>
      <c r="ES360" s="30"/>
      <c r="ET360" s="30"/>
      <c r="EU360" s="30"/>
      <c r="EV360" s="30"/>
      <c r="EW360" s="30"/>
      <c r="EX360" s="30"/>
      <c r="EY360" s="30"/>
      <c r="EZ360" s="30"/>
      <c r="FA360" s="30"/>
      <c r="FB360" s="30"/>
      <c r="FC360" s="30"/>
      <c r="FD360" s="30"/>
      <c r="FE360" s="30"/>
      <c r="FF360" s="30"/>
      <c r="FG360" s="30"/>
      <c r="FH360" s="30"/>
      <c r="FI360" s="30"/>
      <c r="FJ360" s="30"/>
      <c r="FK360" s="30"/>
      <c r="FL360" s="30"/>
      <c r="FM360" s="30"/>
      <c r="FN360" s="30"/>
      <c r="FO360" s="30"/>
      <c r="FP360" s="30"/>
      <c r="FQ360" s="30"/>
      <c r="FR360" s="30"/>
      <c r="FS360" s="30"/>
      <c r="FT360" s="30"/>
      <c r="FU360" s="30"/>
      <c r="FV360" s="30"/>
      <c r="FW360" s="30"/>
      <c r="FX360" s="30"/>
      <c r="FY360" s="30"/>
      <c r="FZ360" s="30"/>
      <c r="GA360" s="30"/>
      <c r="GB360" s="30"/>
      <c r="GC360" s="30"/>
      <c r="GD360" s="30"/>
      <c r="GE360" s="30"/>
      <c r="GF360" s="30"/>
      <c r="GG360" s="30"/>
      <c r="GH360" s="30"/>
      <c r="GI360" s="30"/>
      <c r="GJ360" s="30"/>
      <c r="GK360" s="30"/>
      <c r="GL360" s="30"/>
      <c r="GM360" s="30"/>
      <c r="GN360" s="30"/>
      <c r="GO360" s="30"/>
      <c r="GP360" s="30"/>
      <c r="GQ360" s="30"/>
      <c r="GR360" s="30"/>
      <c r="GS360" s="30"/>
      <c r="GT360" s="30"/>
      <c r="GU360" s="30"/>
      <c r="GV360" s="30"/>
      <c r="GW360" s="30"/>
      <c r="GX360" s="30"/>
      <c r="GY360" s="30"/>
      <c r="GZ360" s="30"/>
      <c r="HA360" s="30"/>
      <c r="HB360" s="30"/>
      <c r="HC360" s="30"/>
      <c r="HD360" s="30"/>
      <c r="HE360" s="30"/>
      <c r="HF360" s="30"/>
      <c r="HG360" s="30"/>
      <c r="HH360" s="30"/>
      <c r="HI360" s="30"/>
      <c r="HJ360" s="30"/>
    </row>
    <row r="361">
      <c r="BQ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  <c r="CH361" s="30"/>
      <c r="CI361" s="30"/>
      <c r="CJ361" s="30"/>
      <c r="CK361" s="30"/>
      <c r="CL361" s="30"/>
      <c r="CM361" s="30"/>
      <c r="CO361" s="30"/>
      <c r="CP361" s="30"/>
      <c r="CQ361" s="30"/>
      <c r="CR361" s="30"/>
      <c r="CS361" s="30"/>
      <c r="CT361" s="30"/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K361" s="30"/>
      <c r="DL361" s="30"/>
      <c r="DM361" s="30"/>
      <c r="DN361" s="30"/>
      <c r="DO361" s="30"/>
      <c r="DP361" s="30"/>
      <c r="DQ361" s="30"/>
      <c r="DR361" s="30"/>
      <c r="DS361" s="30"/>
      <c r="DT361" s="30"/>
      <c r="DU361" s="30"/>
      <c r="DV361" s="30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  <c r="EL361" s="30"/>
      <c r="EM361" s="30"/>
      <c r="EN361" s="30"/>
      <c r="EO361" s="30"/>
      <c r="EP361" s="30"/>
      <c r="EQ361" s="30"/>
      <c r="ER361" s="30"/>
      <c r="ES361" s="30"/>
      <c r="ET361" s="30"/>
      <c r="EU361" s="30"/>
      <c r="EV361" s="30"/>
      <c r="EW361" s="30"/>
      <c r="EX361" s="30"/>
      <c r="EY361" s="30"/>
      <c r="EZ361" s="30"/>
      <c r="FA361" s="30"/>
      <c r="FB361" s="30"/>
      <c r="FC361" s="30"/>
      <c r="FD361" s="30"/>
      <c r="FE361" s="30"/>
      <c r="FF361" s="30"/>
      <c r="FG361" s="30"/>
      <c r="FH361" s="30"/>
      <c r="FI361" s="30"/>
      <c r="FJ361" s="30"/>
      <c r="FK361" s="30"/>
      <c r="FL361" s="30"/>
      <c r="FM361" s="30"/>
      <c r="FN361" s="30"/>
      <c r="FO361" s="30"/>
      <c r="FP361" s="30"/>
      <c r="FQ361" s="30"/>
      <c r="FR361" s="30"/>
      <c r="FS361" s="30"/>
      <c r="FT361" s="30"/>
      <c r="FU361" s="30"/>
      <c r="FV361" s="30"/>
      <c r="FW361" s="30"/>
      <c r="FX361" s="30"/>
      <c r="FY361" s="30"/>
      <c r="FZ361" s="30"/>
      <c r="GA361" s="30"/>
      <c r="GB361" s="30"/>
      <c r="GC361" s="30"/>
      <c r="GD361" s="30"/>
      <c r="GE361" s="30"/>
      <c r="GF361" s="30"/>
      <c r="GG361" s="30"/>
      <c r="GH361" s="30"/>
      <c r="GI361" s="30"/>
      <c r="GJ361" s="30"/>
      <c r="GK361" s="30"/>
      <c r="GL361" s="30"/>
      <c r="GM361" s="30"/>
      <c r="GN361" s="30"/>
      <c r="GO361" s="30"/>
      <c r="GP361" s="30"/>
      <c r="GQ361" s="30"/>
      <c r="GR361" s="30"/>
      <c r="GS361" s="30"/>
      <c r="GT361" s="30"/>
      <c r="GU361" s="30"/>
      <c r="GV361" s="30"/>
      <c r="GW361" s="30"/>
      <c r="GX361" s="30"/>
      <c r="GY361" s="30"/>
      <c r="GZ361" s="30"/>
      <c r="HA361" s="30"/>
      <c r="HB361" s="30"/>
      <c r="HC361" s="30"/>
      <c r="HD361" s="30"/>
      <c r="HE361" s="30"/>
      <c r="HF361" s="30"/>
      <c r="HG361" s="30"/>
      <c r="HH361" s="30"/>
      <c r="HI361" s="30"/>
      <c r="HJ361" s="30"/>
    </row>
    <row r="362">
      <c r="BQ362" s="30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30"/>
      <c r="CE362" s="30"/>
      <c r="CF362" s="30"/>
      <c r="CG362" s="30"/>
      <c r="CH362" s="30"/>
      <c r="CI362" s="30"/>
      <c r="CJ362" s="30"/>
      <c r="CK362" s="30"/>
      <c r="CL362" s="30"/>
      <c r="CM362" s="30"/>
      <c r="CO362" s="30"/>
      <c r="CP362" s="30"/>
      <c r="CQ362" s="30"/>
      <c r="CR362" s="30"/>
      <c r="CS362" s="30"/>
      <c r="CT362" s="30"/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K362" s="30"/>
      <c r="DL362" s="30"/>
      <c r="DM362" s="30"/>
      <c r="DN362" s="30"/>
      <c r="DO362" s="30"/>
      <c r="DP362" s="30"/>
      <c r="DQ362" s="30"/>
      <c r="DR362" s="30"/>
      <c r="DS362" s="30"/>
      <c r="DT362" s="30"/>
      <c r="DU362" s="30"/>
      <c r="DV362" s="30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  <c r="EL362" s="30"/>
      <c r="EM362" s="30"/>
      <c r="EN362" s="30"/>
      <c r="EO362" s="30"/>
      <c r="EP362" s="30"/>
      <c r="EQ362" s="30"/>
      <c r="ER362" s="30"/>
      <c r="ES362" s="30"/>
      <c r="ET362" s="30"/>
      <c r="EU362" s="30"/>
      <c r="EV362" s="30"/>
      <c r="EW362" s="30"/>
      <c r="EX362" s="30"/>
      <c r="EY362" s="30"/>
      <c r="EZ362" s="30"/>
      <c r="FA362" s="30"/>
      <c r="FB362" s="30"/>
      <c r="FC362" s="30"/>
      <c r="FD362" s="30"/>
      <c r="FE362" s="30"/>
      <c r="FF362" s="30"/>
      <c r="FG362" s="30"/>
      <c r="FH362" s="30"/>
      <c r="FI362" s="30"/>
      <c r="FJ362" s="30"/>
      <c r="FK362" s="30"/>
      <c r="FL362" s="30"/>
      <c r="FM362" s="30"/>
      <c r="FN362" s="30"/>
      <c r="FO362" s="30"/>
      <c r="FP362" s="30"/>
      <c r="FQ362" s="30"/>
      <c r="FR362" s="30"/>
      <c r="FS362" s="30"/>
      <c r="FT362" s="30"/>
      <c r="FU362" s="30"/>
      <c r="FV362" s="30"/>
      <c r="FW362" s="30"/>
      <c r="FX362" s="30"/>
      <c r="FY362" s="30"/>
      <c r="FZ362" s="30"/>
      <c r="GA362" s="30"/>
      <c r="GB362" s="30"/>
      <c r="GC362" s="30"/>
      <c r="GD362" s="30"/>
      <c r="GE362" s="30"/>
      <c r="GF362" s="30"/>
      <c r="GG362" s="30"/>
      <c r="GH362" s="30"/>
      <c r="GI362" s="30"/>
      <c r="GJ362" s="30"/>
      <c r="GK362" s="30"/>
      <c r="GL362" s="30"/>
      <c r="GM362" s="30"/>
      <c r="GN362" s="30"/>
      <c r="GO362" s="30"/>
      <c r="GP362" s="30"/>
      <c r="GQ362" s="30"/>
      <c r="GR362" s="30"/>
      <c r="GS362" s="30"/>
      <c r="GT362" s="30"/>
      <c r="GU362" s="30"/>
      <c r="GV362" s="30"/>
      <c r="GW362" s="30"/>
      <c r="GX362" s="30"/>
      <c r="GY362" s="30"/>
      <c r="GZ362" s="30"/>
      <c r="HA362" s="30"/>
      <c r="HB362" s="30"/>
      <c r="HC362" s="30"/>
      <c r="HD362" s="30"/>
      <c r="HE362" s="30"/>
      <c r="HF362" s="30"/>
      <c r="HG362" s="30"/>
      <c r="HH362" s="30"/>
      <c r="HI362" s="30"/>
      <c r="HJ362" s="30"/>
    </row>
    <row r="363">
      <c r="BQ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  <c r="CH363" s="30"/>
      <c r="CI363" s="30"/>
      <c r="CJ363" s="30"/>
      <c r="CK363" s="30"/>
      <c r="CL363" s="30"/>
      <c r="CM363" s="30"/>
      <c r="CO363" s="30"/>
      <c r="CP363" s="30"/>
      <c r="CQ363" s="30"/>
      <c r="CR363" s="30"/>
      <c r="CS363" s="30"/>
      <c r="CT363" s="30"/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K363" s="30"/>
      <c r="DL363" s="30"/>
      <c r="DM363" s="30"/>
      <c r="DN363" s="30"/>
      <c r="DO363" s="30"/>
      <c r="DP363" s="30"/>
      <c r="DQ363" s="30"/>
      <c r="DR363" s="30"/>
      <c r="DS363" s="30"/>
      <c r="DT363" s="30"/>
      <c r="DU363" s="30"/>
      <c r="DV363" s="30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  <c r="EL363" s="30"/>
      <c r="EM363" s="30"/>
      <c r="EN363" s="30"/>
      <c r="EO363" s="30"/>
      <c r="EP363" s="30"/>
      <c r="EQ363" s="30"/>
      <c r="ER363" s="30"/>
      <c r="ES363" s="30"/>
      <c r="ET363" s="30"/>
      <c r="EU363" s="30"/>
      <c r="EV363" s="30"/>
      <c r="EW363" s="30"/>
      <c r="EX363" s="30"/>
      <c r="EY363" s="30"/>
      <c r="EZ363" s="30"/>
      <c r="FA363" s="30"/>
      <c r="FB363" s="30"/>
      <c r="FC363" s="30"/>
      <c r="FD363" s="30"/>
      <c r="FE363" s="30"/>
      <c r="FF363" s="30"/>
      <c r="FG363" s="30"/>
      <c r="FH363" s="30"/>
      <c r="FI363" s="30"/>
      <c r="FJ363" s="30"/>
      <c r="FK363" s="30"/>
      <c r="FL363" s="30"/>
      <c r="FM363" s="30"/>
      <c r="FN363" s="30"/>
      <c r="FO363" s="30"/>
      <c r="FP363" s="30"/>
      <c r="FQ363" s="30"/>
      <c r="FR363" s="30"/>
      <c r="FS363" s="30"/>
      <c r="FT363" s="30"/>
      <c r="FU363" s="30"/>
      <c r="FV363" s="30"/>
      <c r="FW363" s="30"/>
      <c r="FX363" s="30"/>
      <c r="FY363" s="30"/>
      <c r="FZ363" s="30"/>
      <c r="GA363" s="30"/>
      <c r="GB363" s="30"/>
      <c r="GC363" s="30"/>
      <c r="GD363" s="30"/>
      <c r="GE363" s="30"/>
      <c r="GF363" s="30"/>
      <c r="GG363" s="30"/>
      <c r="GH363" s="30"/>
      <c r="GI363" s="30"/>
      <c r="GJ363" s="30"/>
      <c r="GK363" s="30"/>
      <c r="GL363" s="30"/>
      <c r="GM363" s="30"/>
      <c r="GN363" s="30"/>
      <c r="GO363" s="30"/>
      <c r="GP363" s="30"/>
      <c r="GQ363" s="30"/>
      <c r="GR363" s="30"/>
      <c r="GS363" s="30"/>
      <c r="GT363" s="30"/>
      <c r="GU363" s="30"/>
      <c r="GV363" s="30"/>
      <c r="GW363" s="30"/>
      <c r="GX363" s="30"/>
      <c r="GY363" s="30"/>
      <c r="GZ363" s="30"/>
      <c r="HA363" s="30"/>
      <c r="HB363" s="30"/>
      <c r="HC363" s="30"/>
      <c r="HD363" s="30"/>
      <c r="HE363" s="30"/>
      <c r="HF363" s="30"/>
      <c r="HG363" s="30"/>
      <c r="HH363" s="30"/>
      <c r="HI363" s="30"/>
      <c r="HJ363" s="30"/>
    </row>
    <row r="364">
      <c r="BQ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  <c r="CH364" s="30"/>
      <c r="CI364" s="30"/>
      <c r="CJ364" s="30"/>
      <c r="CK364" s="30"/>
      <c r="CL364" s="30"/>
      <c r="CM364" s="30"/>
      <c r="CO364" s="30"/>
      <c r="CP364" s="30"/>
      <c r="CQ364" s="30"/>
      <c r="CR364" s="30"/>
      <c r="CS364" s="30"/>
      <c r="CT364" s="30"/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K364" s="30"/>
      <c r="DL364" s="30"/>
      <c r="DM364" s="30"/>
      <c r="DN364" s="30"/>
      <c r="DO364" s="30"/>
      <c r="DP364" s="30"/>
      <c r="DQ364" s="30"/>
      <c r="DR364" s="30"/>
      <c r="DS364" s="30"/>
      <c r="DT364" s="30"/>
      <c r="DU364" s="30"/>
      <c r="DV364" s="30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  <c r="EL364" s="30"/>
      <c r="EM364" s="30"/>
      <c r="EN364" s="30"/>
      <c r="EO364" s="30"/>
      <c r="EP364" s="30"/>
      <c r="EQ364" s="30"/>
      <c r="ER364" s="30"/>
      <c r="ES364" s="30"/>
      <c r="ET364" s="30"/>
      <c r="EU364" s="30"/>
      <c r="EV364" s="30"/>
      <c r="EW364" s="30"/>
      <c r="EX364" s="30"/>
      <c r="EY364" s="30"/>
      <c r="EZ364" s="30"/>
      <c r="FA364" s="30"/>
      <c r="FB364" s="30"/>
      <c r="FC364" s="30"/>
      <c r="FD364" s="30"/>
      <c r="FE364" s="30"/>
      <c r="FF364" s="30"/>
      <c r="FG364" s="30"/>
      <c r="FH364" s="30"/>
      <c r="FI364" s="30"/>
      <c r="FJ364" s="30"/>
      <c r="FK364" s="30"/>
      <c r="FL364" s="30"/>
      <c r="FM364" s="30"/>
      <c r="FN364" s="30"/>
      <c r="FO364" s="30"/>
      <c r="FP364" s="30"/>
      <c r="FQ364" s="30"/>
      <c r="FR364" s="30"/>
      <c r="FS364" s="30"/>
      <c r="FT364" s="30"/>
      <c r="FU364" s="30"/>
      <c r="FV364" s="30"/>
      <c r="FW364" s="30"/>
      <c r="FX364" s="30"/>
      <c r="FY364" s="30"/>
      <c r="FZ364" s="30"/>
      <c r="GA364" s="30"/>
      <c r="GB364" s="30"/>
      <c r="GC364" s="30"/>
      <c r="GD364" s="30"/>
      <c r="GE364" s="30"/>
      <c r="GF364" s="30"/>
      <c r="GG364" s="30"/>
      <c r="GH364" s="30"/>
      <c r="GI364" s="30"/>
      <c r="GJ364" s="30"/>
      <c r="GK364" s="30"/>
      <c r="GL364" s="30"/>
      <c r="GM364" s="30"/>
      <c r="GN364" s="30"/>
      <c r="GO364" s="30"/>
      <c r="GP364" s="30"/>
      <c r="GQ364" s="30"/>
      <c r="GR364" s="30"/>
      <c r="GS364" s="30"/>
      <c r="GT364" s="30"/>
      <c r="GU364" s="30"/>
      <c r="GV364" s="30"/>
      <c r="GW364" s="30"/>
      <c r="GX364" s="30"/>
      <c r="GY364" s="30"/>
      <c r="GZ364" s="30"/>
      <c r="HA364" s="30"/>
      <c r="HB364" s="30"/>
      <c r="HC364" s="30"/>
      <c r="HD364" s="30"/>
      <c r="HE364" s="30"/>
      <c r="HF364" s="30"/>
      <c r="HG364" s="30"/>
      <c r="HH364" s="30"/>
      <c r="HI364" s="30"/>
      <c r="HJ364" s="30"/>
    </row>
    <row r="365">
      <c r="BQ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  <c r="CH365" s="30"/>
      <c r="CI365" s="30"/>
      <c r="CJ365" s="30"/>
      <c r="CK365" s="30"/>
      <c r="CL365" s="30"/>
      <c r="CM365" s="30"/>
      <c r="CO365" s="30"/>
      <c r="CP365" s="30"/>
      <c r="CQ365" s="30"/>
      <c r="CR365" s="30"/>
      <c r="CS365" s="30"/>
      <c r="CT365" s="30"/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K365" s="30"/>
      <c r="DL365" s="30"/>
      <c r="DM365" s="30"/>
      <c r="DN365" s="30"/>
      <c r="DO365" s="30"/>
      <c r="DP365" s="30"/>
      <c r="DQ365" s="30"/>
      <c r="DR365" s="30"/>
      <c r="DS365" s="30"/>
      <c r="DT365" s="30"/>
      <c r="DU365" s="30"/>
      <c r="DV365" s="30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  <c r="EL365" s="30"/>
      <c r="EM365" s="30"/>
      <c r="EN365" s="30"/>
      <c r="EO365" s="30"/>
      <c r="EP365" s="30"/>
      <c r="EQ365" s="30"/>
      <c r="ER365" s="30"/>
      <c r="ES365" s="30"/>
      <c r="ET365" s="30"/>
      <c r="EU365" s="30"/>
      <c r="EV365" s="30"/>
      <c r="EW365" s="30"/>
      <c r="EX365" s="30"/>
      <c r="EY365" s="30"/>
      <c r="EZ365" s="30"/>
      <c r="FA365" s="30"/>
      <c r="FB365" s="30"/>
      <c r="FC365" s="30"/>
      <c r="FD365" s="30"/>
      <c r="FE365" s="30"/>
      <c r="FF365" s="30"/>
      <c r="FG365" s="30"/>
      <c r="FH365" s="30"/>
      <c r="FI365" s="30"/>
      <c r="FJ365" s="30"/>
      <c r="FK365" s="30"/>
      <c r="FL365" s="30"/>
      <c r="FM365" s="30"/>
      <c r="FN365" s="30"/>
      <c r="FO365" s="30"/>
      <c r="FP365" s="30"/>
      <c r="FQ365" s="30"/>
      <c r="FR365" s="30"/>
      <c r="FS365" s="30"/>
      <c r="FT365" s="30"/>
      <c r="FU365" s="30"/>
      <c r="FV365" s="30"/>
      <c r="FW365" s="30"/>
      <c r="FX365" s="30"/>
      <c r="FY365" s="30"/>
      <c r="FZ365" s="30"/>
      <c r="GA365" s="30"/>
      <c r="GB365" s="30"/>
      <c r="GC365" s="30"/>
      <c r="GD365" s="30"/>
      <c r="GE365" s="30"/>
      <c r="GF365" s="30"/>
      <c r="GG365" s="30"/>
      <c r="GH365" s="30"/>
      <c r="GI365" s="30"/>
      <c r="GJ365" s="30"/>
      <c r="GK365" s="30"/>
      <c r="GL365" s="30"/>
      <c r="GM365" s="30"/>
      <c r="GN365" s="30"/>
      <c r="GO365" s="30"/>
      <c r="GP365" s="30"/>
      <c r="GQ365" s="30"/>
      <c r="GR365" s="30"/>
      <c r="GS365" s="30"/>
      <c r="GT365" s="30"/>
      <c r="GU365" s="30"/>
      <c r="GV365" s="30"/>
      <c r="GW365" s="30"/>
      <c r="GX365" s="30"/>
      <c r="GY365" s="30"/>
      <c r="GZ365" s="30"/>
      <c r="HA365" s="30"/>
      <c r="HB365" s="30"/>
      <c r="HC365" s="30"/>
      <c r="HD365" s="30"/>
      <c r="HE365" s="30"/>
      <c r="HF365" s="30"/>
      <c r="HG365" s="30"/>
      <c r="HH365" s="30"/>
      <c r="HI365" s="30"/>
      <c r="HJ365" s="30"/>
    </row>
    <row r="366">
      <c r="BQ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  <c r="CH366" s="30"/>
      <c r="CI366" s="30"/>
      <c r="CJ366" s="30"/>
      <c r="CK366" s="30"/>
      <c r="CL366" s="30"/>
      <c r="CM366" s="30"/>
      <c r="CO366" s="30"/>
      <c r="CP366" s="30"/>
      <c r="CQ366" s="30"/>
      <c r="CR366" s="30"/>
      <c r="CS366" s="30"/>
      <c r="CT366" s="30"/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K366" s="30"/>
      <c r="DL366" s="30"/>
      <c r="DM366" s="30"/>
      <c r="DN366" s="30"/>
      <c r="DO366" s="30"/>
      <c r="DP366" s="30"/>
      <c r="DQ366" s="30"/>
      <c r="DR366" s="30"/>
      <c r="DS366" s="30"/>
      <c r="DT366" s="30"/>
      <c r="DU366" s="30"/>
      <c r="DV366" s="30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  <c r="EL366" s="30"/>
      <c r="EM366" s="30"/>
      <c r="EN366" s="30"/>
      <c r="EO366" s="30"/>
      <c r="EP366" s="30"/>
      <c r="EQ366" s="30"/>
      <c r="ER366" s="30"/>
      <c r="ES366" s="30"/>
      <c r="ET366" s="30"/>
      <c r="EU366" s="30"/>
      <c r="EV366" s="30"/>
      <c r="EW366" s="30"/>
      <c r="EX366" s="30"/>
      <c r="EY366" s="30"/>
      <c r="EZ366" s="30"/>
      <c r="FA366" s="30"/>
      <c r="FB366" s="30"/>
      <c r="FC366" s="30"/>
      <c r="FD366" s="30"/>
      <c r="FE366" s="30"/>
      <c r="FF366" s="30"/>
      <c r="FG366" s="30"/>
      <c r="FH366" s="30"/>
      <c r="FI366" s="30"/>
      <c r="FJ366" s="30"/>
      <c r="FK366" s="30"/>
      <c r="FL366" s="30"/>
      <c r="FM366" s="30"/>
      <c r="FN366" s="30"/>
      <c r="FO366" s="30"/>
      <c r="FP366" s="30"/>
      <c r="FQ366" s="30"/>
      <c r="FR366" s="30"/>
      <c r="FS366" s="30"/>
      <c r="FT366" s="30"/>
      <c r="FU366" s="30"/>
      <c r="FV366" s="30"/>
      <c r="FW366" s="30"/>
      <c r="FX366" s="30"/>
      <c r="FY366" s="30"/>
      <c r="FZ366" s="30"/>
      <c r="GA366" s="30"/>
      <c r="GB366" s="30"/>
      <c r="GC366" s="30"/>
      <c r="GD366" s="30"/>
      <c r="GE366" s="30"/>
      <c r="GF366" s="30"/>
      <c r="GG366" s="30"/>
      <c r="GH366" s="30"/>
      <c r="GI366" s="30"/>
      <c r="GJ366" s="30"/>
      <c r="GK366" s="30"/>
      <c r="GL366" s="30"/>
      <c r="GM366" s="30"/>
      <c r="GN366" s="30"/>
      <c r="GO366" s="30"/>
      <c r="GP366" s="30"/>
      <c r="GQ366" s="30"/>
      <c r="GR366" s="30"/>
      <c r="GS366" s="30"/>
      <c r="GT366" s="30"/>
      <c r="GU366" s="30"/>
      <c r="GV366" s="30"/>
      <c r="GW366" s="30"/>
      <c r="GX366" s="30"/>
      <c r="GY366" s="30"/>
      <c r="GZ366" s="30"/>
      <c r="HA366" s="30"/>
      <c r="HB366" s="30"/>
      <c r="HC366" s="30"/>
      <c r="HD366" s="30"/>
      <c r="HE366" s="30"/>
      <c r="HF366" s="30"/>
      <c r="HG366" s="30"/>
      <c r="HH366" s="30"/>
      <c r="HI366" s="30"/>
      <c r="HJ366" s="30"/>
    </row>
    <row r="367">
      <c r="BQ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  <c r="CH367" s="30"/>
      <c r="CI367" s="30"/>
      <c r="CJ367" s="30"/>
      <c r="CK367" s="30"/>
      <c r="CL367" s="30"/>
      <c r="CM367" s="30"/>
      <c r="CO367" s="30"/>
      <c r="CP367" s="30"/>
      <c r="CQ367" s="30"/>
      <c r="CR367" s="30"/>
      <c r="CS367" s="30"/>
      <c r="CT367" s="30"/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K367" s="30"/>
      <c r="DL367" s="30"/>
      <c r="DM367" s="30"/>
      <c r="DN367" s="30"/>
      <c r="DO367" s="30"/>
      <c r="DP367" s="30"/>
      <c r="DQ367" s="30"/>
      <c r="DR367" s="30"/>
      <c r="DS367" s="30"/>
      <c r="DT367" s="30"/>
      <c r="DU367" s="30"/>
      <c r="DV367" s="30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  <c r="EL367" s="30"/>
      <c r="EM367" s="30"/>
      <c r="EN367" s="30"/>
      <c r="EO367" s="30"/>
      <c r="EP367" s="30"/>
      <c r="EQ367" s="30"/>
      <c r="ER367" s="30"/>
      <c r="ES367" s="30"/>
      <c r="ET367" s="30"/>
      <c r="EU367" s="30"/>
      <c r="EV367" s="30"/>
      <c r="EW367" s="30"/>
      <c r="EX367" s="30"/>
      <c r="EY367" s="30"/>
      <c r="EZ367" s="30"/>
      <c r="FA367" s="30"/>
      <c r="FB367" s="30"/>
      <c r="FC367" s="30"/>
      <c r="FD367" s="30"/>
      <c r="FE367" s="30"/>
      <c r="FF367" s="30"/>
      <c r="FG367" s="30"/>
      <c r="FH367" s="30"/>
      <c r="FI367" s="30"/>
      <c r="FJ367" s="30"/>
      <c r="FK367" s="30"/>
      <c r="FL367" s="30"/>
      <c r="FM367" s="30"/>
      <c r="FN367" s="30"/>
      <c r="FO367" s="30"/>
      <c r="FP367" s="30"/>
      <c r="FQ367" s="30"/>
      <c r="FR367" s="30"/>
      <c r="FS367" s="30"/>
      <c r="FT367" s="30"/>
      <c r="FU367" s="30"/>
      <c r="FV367" s="30"/>
      <c r="FW367" s="30"/>
      <c r="FX367" s="30"/>
      <c r="FY367" s="30"/>
      <c r="FZ367" s="30"/>
      <c r="GA367" s="30"/>
      <c r="GB367" s="30"/>
      <c r="GC367" s="30"/>
      <c r="GD367" s="30"/>
      <c r="GE367" s="30"/>
      <c r="GF367" s="30"/>
      <c r="GG367" s="30"/>
      <c r="GH367" s="30"/>
      <c r="GI367" s="30"/>
      <c r="GJ367" s="30"/>
      <c r="GK367" s="30"/>
      <c r="GL367" s="30"/>
      <c r="GM367" s="30"/>
      <c r="GN367" s="30"/>
      <c r="GO367" s="30"/>
      <c r="GP367" s="30"/>
      <c r="GQ367" s="30"/>
      <c r="GR367" s="30"/>
      <c r="GS367" s="30"/>
      <c r="GT367" s="30"/>
      <c r="GU367" s="30"/>
      <c r="GV367" s="30"/>
      <c r="GW367" s="30"/>
      <c r="GX367" s="30"/>
      <c r="GY367" s="30"/>
      <c r="GZ367" s="30"/>
      <c r="HA367" s="30"/>
      <c r="HB367" s="30"/>
      <c r="HC367" s="30"/>
      <c r="HD367" s="30"/>
      <c r="HE367" s="30"/>
      <c r="HF367" s="30"/>
      <c r="HG367" s="30"/>
      <c r="HH367" s="30"/>
      <c r="HI367" s="30"/>
      <c r="HJ367" s="30"/>
    </row>
    <row r="368">
      <c r="BQ368" s="30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30"/>
      <c r="CE368" s="30"/>
      <c r="CF368" s="30"/>
      <c r="CG368" s="30"/>
      <c r="CH368" s="30"/>
      <c r="CI368" s="30"/>
      <c r="CJ368" s="30"/>
      <c r="CK368" s="30"/>
      <c r="CL368" s="30"/>
      <c r="CM368" s="30"/>
      <c r="CO368" s="30"/>
      <c r="CP368" s="30"/>
      <c r="CQ368" s="30"/>
      <c r="CR368" s="30"/>
      <c r="CS368" s="30"/>
      <c r="CT368" s="30"/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/>
      <c r="DF368" s="30"/>
      <c r="DG368" s="30"/>
      <c r="DH368" s="30"/>
      <c r="DI368" s="30"/>
      <c r="DK368" s="30"/>
      <c r="DL368" s="30"/>
      <c r="DM368" s="30"/>
      <c r="DN368" s="30"/>
      <c r="DO368" s="30"/>
      <c r="DP368" s="30"/>
      <c r="DQ368" s="30"/>
      <c r="DR368" s="30"/>
      <c r="DS368" s="30"/>
      <c r="DT368" s="30"/>
      <c r="DU368" s="30"/>
      <c r="DV368" s="30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  <c r="EL368" s="30"/>
      <c r="EM368" s="30"/>
      <c r="EN368" s="30"/>
      <c r="EO368" s="30"/>
      <c r="EP368" s="30"/>
      <c r="EQ368" s="30"/>
      <c r="ER368" s="30"/>
      <c r="ES368" s="30"/>
      <c r="ET368" s="30"/>
      <c r="EU368" s="30"/>
      <c r="EV368" s="30"/>
      <c r="EW368" s="30"/>
      <c r="EX368" s="30"/>
      <c r="EY368" s="30"/>
      <c r="EZ368" s="30"/>
      <c r="FA368" s="30"/>
      <c r="FB368" s="30"/>
      <c r="FC368" s="30"/>
      <c r="FD368" s="30"/>
      <c r="FE368" s="30"/>
      <c r="FF368" s="30"/>
      <c r="FG368" s="30"/>
      <c r="FH368" s="30"/>
      <c r="FI368" s="30"/>
      <c r="FJ368" s="30"/>
      <c r="FK368" s="30"/>
      <c r="FL368" s="30"/>
      <c r="FM368" s="30"/>
      <c r="FN368" s="30"/>
      <c r="FO368" s="30"/>
      <c r="FP368" s="30"/>
      <c r="FQ368" s="30"/>
      <c r="FR368" s="30"/>
      <c r="FS368" s="30"/>
      <c r="FT368" s="30"/>
      <c r="FU368" s="30"/>
      <c r="FV368" s="30"/>
      <c r="FW368" s="30"/>
      <c r="FX368" s="30"/>
      <c r="FY368" s="30"/>
      <c r="FZ368" s="30"/>
      <c r="GA368" s="30"/>
      <c r="GB368" s="30"/>
      <c r="GC368" s="30"/>
      <c r="GD368" s="30"/>
      <c r="GE368" s="30"/>
      <c r="GF368" s="30"/>
      <c r="GG368" s="30"/>
      <c r="GH368" s="30"/>
      <c r="GI368" s="30"/>
      <c r="GJ368" s="30"/>
      <c r="GK368" s="30"/>
      <c r="GL368" s="30"/>
      <c r="GM368" s="30"/>
      <c r="GN368" s="30"/>
      <c r="GO368" s="30"/>
      <c r="GP368" s="30"/>
      <c r="GQ368" s="30"/>
      <c r="GR368" s="30"/>
      <c r="GS368" s="30"/>
      <c r="GT368" s="30"/>
      <c r="GU368" s="30"/>
      <c r="GV368" s="30"/>
      <c r="GW368" s="30"/>
      <c r="GX368" s="30"/>
      <c r="GY368" s="30"/>
      <c r="GZ368" s="30"/>
      <c r="HA368" s="30"/>
      <c r="HB368" s="30"/>
      <c r="HC368" s="30"/>
      <c r="HD368" s="30"/>
      <c r="HE368" s="30"/>
      <c r="HF368" s="30"/>
      <c r="HG368" s="30"/>
      <c r="HH368" s="30"/>
      <c r="HI368" s="30"/>
      <c r="HJ368" s="30"/>
    </row>
    <row r="369">
      <c r="BQ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  <c r="CH369" s="30"/>
      <c r="CI369" s="30"/>
      <c r="CJ369" s="30"/>
      <c r="CK369" s="30"/>
      <c r="CL369" s="30"/>
      <c r="CM369" s="30"/>
      <c r="CO369" s="30"/>
      <c r="CP369" s="30"/>
      <c r="CQ369" s="30"/>
      <c r="CR369" s="30"/>
      <c r="CS369" s="30"/>
      <c r="CT369" s="30"/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K369" s="30"/>
      <c r="DL369" s="30"/>
      <c r="DM369" s="30"/>
      <c r="DN369" s="30"/>
      <c r="DO369" s="30"/>
      <c r="DP369" s="30"/>
      <c r="DQ369" s="30"/>
      <c r="DR369" s="30"/>
      <c r="DS369" s="30"/>
      <c r="DT369" s="30"/>
      <c r="DU369" s="30"/>
      <c r="DV369" s="30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  <c r="EL369" s="30"/>
      <c r="EM369" s="30"/>
      <c r="EN369" s="30"/>
      <c r="EO369" s="30"/>
      <c r="EP369" s="30"/>
      <c r="EQ369" s="30"/>
      <c r="ER369" s="30"/>
      <c r="ES369" s="30"/>
      <c r="ET369" s="30"/>
      <c r="EU369" s="30"/>
      <c r="EV369" s="30"/>
      <c r="EW369" s="30"/>
      <c r="EX369" s="30"/>
      <c r="EY369" s="30"/>
      <c r="EZ369" s="30"/>
      <c r="FA369" s="30"/>
      <c r="FB369" s="30"/>
      <c r="FC369" s="30"/>
      <c r="FD369" s="30"/>
      <c r="FE369" s="30"/>
      <c r="FF369" s="30"/>
      <c r="FG369" s="30"/>
      <c r="FH369" s="30"/>
      <c r="FI369" s="30"/>
      <c r="FJ369" s="30"/>
      <c r="FK369" s="30"/>
      <c r="FL369" s="30"/>
      <c r="FM369" s="30"/>
      <c r="FN369" s="30"/>
      <c r="FO369" s="30"/>
      <c r="FP369" s="30"/>
      <c r="FQ369" s="30"/>
      <c r="FR369" s="30"/>
      <c r="FS369" s="30"/>
      <c r="FT369" s="30"/>
      <c r="FU369" s="30"/>
      <c r="FV369" s="30"/>
      <c r="FW369" s="30"/>
      <c r="FX369" s="30"/>
      <c r="FY369" s="30"/>
      <c r="FZ369" s="30"/>
      <c r="GA369" s="30"/>
      <c r="GB369" s="30"/>
      <c r="GC369" s="30"/>
      <c r="GD369" s="30"/>
      <c r="GE369" s="30"/>
      <c r="GF369" s="30"/>
      <c r="GG369" s="30"/>
      <c r="GH369" s="30"/>
      <c r="GI369" s="30"/>
      <c r="GJ369" s="30"/>
      <c r="GK369" s="30"/>
      <c r="GL369" s="30"/>
      <c r="GM369" s="30"/>
      <c r="GN369" s="30"/>
      <c r="GO369" s="30"/>
      <c r="GP369" s="30"/>
      <c r="GQ369" s="30"/>
      <c r="GR369" s="30"/>
      <c r="GS369" s="30"/>
      <c r="GT369" s="30"/>
      <c r="GU369" s="30"/>
      <c r="GV369" s="30"/>
      <c r="GW369" s="30"/>
      <c r="GX369" s="30"/>
      <c r="GY369" s="30"/>
      <c r="GZ369" s="30"/>
      <c r="HA369" s="30"/>
      <c r="HB369" s="30"/>
      <c r="HC369" s="30"/>
      <c r="HD369" s="30"/>
      <c r="HE369" s="30"/>
      <c r="HF369" s="30"/>
      <c r="HG369" s="30"/>
      <c r="HH369" s="30"/>
      <c r="HI369" s="30"/>
      <c r="HJ369" s="30"/>
    </row>
    <row r="370">
      <c r="BQ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  <c r="CI370" s="30"/>
      <c r="CJ370" s="30"/>
      <c r="CK370" s="30"/>
      <c r="CL370" s="30"/>
      <c r="CM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K370" s="30"/>
      <c r="DL370" s="30"/>
      <c r="DM370" s="30"/>
      <c r="DN370" s="30"/>
      <c r="DO370" s="30"/>
      <c r="DP370" s="30"/>
      <c r="DQ370" s="30"/>
      <c r="DR370" s="30"/>
      <c r="DS370" s="30"/>
      <c r="DT370" s="30"/>
      <c r="DU370" s="30"/>
      <c r="DV370" s="30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  <c r="EL370" s="30"/>
      <c r="EM370" s="30"/>
      <c r="EN370" s="30"/>
      <c r="EO370" s="30"/>
      <c r="EP370" s="30"/>
      <c r="EQ370" s="30"/>
      <c r="ER370" s="30"/>
      <c r="ES370" s="30"/>
      <c r="ET370" s="30"/>
      <c r="EU370" s="30"/>
      <c r="EV370" s="30"/>
      <c r="EW370" s="30"/>
      <c r="EX370" s="30"/>
      <c r="EY370" s="30"/>
      <c r="EZ370" s="30"/>
      <c r="FA370" s="30"/>
      <c r="FB370" s="30"/>
      <c r="FC370" s="30"/>
      <c r="FD370" s="30"/>
      <c r="FE370" s="30"/>
      <c r="FF370" s="30"/>
      <c r="FG370" s="30"/>
      <c r="FH370" s="30"/>
      <c r="FI370" s="30"/>
      <c r="FJ370" s="30"/>
      <c r="FK370" s="30"/>
      <c r="FL370" s="30"/>
      <c r="FM370" s="30"/>
      <c r="FN370" s="30"/>
      <c r="FO370" s="30"/>
      <c r="FP370" s="30"/>
      <c r="FQ370" s="30"/>
      <c r="FR370" s="30"/>
      <c r="FS370" s="30"/>
      <c r="FT370" s="30"/>
      <c r="FU370" s="30"/>
      <c r="FV370" s="30"/>
      <c r="FW370" s="30"/>
      <c r="FX370" s="30"/>
      <c r="FY370" s="30"/>
      <c r="FZ370" s="30"/>
      <c r="GA370" s="30"/>
      <c r="GB370" s="30"/>
      <c r="GC370" s="30"/>
      <c r="GD370" s="30"/>
      <c r="GE370" s="30"/>
      <c r="GF370" s="30"/>
      <c r="GG370" s="30"/>
      <c r="GH370" s="30"/>
      <c r="GI370" s="30"/>
      <c r="GJ370" s="30"/>
      <c r="GK370" s="30"/>
      <c r="GL370" s="30"/>
      <c r="GM370" s="30"/>
      <c r="GN370" s="30"/>
      <c r="GO370" s="30"/>
      <c r="GP370" s="30"/>
      <c r="GQ370" s="30"/>
      <c r="GR370" s="30"/>
      <c r="GS370" s="30"/>
      <c r="GT370" s="30"/>
      <c r="GU370" s="30"/>
      <c r="GV370" s="30"/>
      <c r="GW370" s="30"/>
      <c r="GX370" s="30"/>
      <c r="GY370" s="30"/>
      <c r="GZ370" s="30"/>
      <c r="HA370" s="30"/>
      <c r="HB370" s="30"/>
      <c r="HC370" s="30"/>
      <c r="HD370" s="30"/>
      <c r="HE370" s="30"/>
      <c r="HF370" s="30"/>
      <c r="HG370" s="30"/>
      <c r="HH370" s="30"/>
      <c r="HI370" s="30"/>
      <c r="HJ370" s="30"/>
    </row>
    <row r="371">
      <c r="BQ371" s="30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  <c r="CH371" s="30"/>
      <c r="CI371" s="30"/>
      <c r="CJ371" s="30"/>
      <c r="CK371" s="30"/>
      <c r="CL371" s="30"/>
      <c r="CM371" s="30"/>
      <c r="CO371" s="30"/>
      <c r="CP371" s="30"/>
      <c r="CQ371" s="30"/>
      <c r="CR371" s="30"/>
      <c r="CS371" s="30"/>
      <c r="CT371" s="30"/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K371" s="30"/>
      <c r="DL371" s="30"/>
      <c r="DM371" s="30"/>
      <c r="DN371" s="30"/>
      <c r="DO371" s="30"/>
      <c r="DP371" s="30"/>
      <c r="DQ371" s="30"/>
      <c r="DR371" s="30"/>
      <c r="DS371" s="30"/>
      <c r="DT371" s="30"/>
      <c r="DU371" s="30"/>
      <c r="DV371" s="30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  <c r="EL371" s="30"/>
      <c r="EM371" s="30"/>
      <c r="EN371" s="30"/>
      <c r="EO371" s="30"/>
      <c r="EP371" s="30"/>
      <c r="EQ371" s="30"/>
      <c r="ER371" s="30"/>
      <c r="ES371" s="30"/>
      <c r="ET371" s="30"/>
      <c r="EU371" s="30"/>
      <c r="EV371" s="30"/>
      <c r="EW371" s="30"/>
      <c r="EX371" s="30"/>
      <c r="EY371" s="30"/>
      <c r="EZ371" s="30"/>
      <c r="FA371" s="30"/>
      <c r="FB371" s="30"/>
      <c r="FC371" s="30"/>
      <c r="FD371" s="30"/>
      <c r="FE371" s="30"/>
      <c r="FF371" s="30"/>
      <c r="FG371" s="30"/>
      <c r="FH371" s="30"/>
      <c r="FI371" s="30"/>
      <c r="FJ371" s="30"/>
      <c r="FK371" s="30"/>
      <c r="FL371" s="30"/>
      <c r="FM371" s="30"/>
      <c r="FN371" s="30"/>
      <c r="FO371" s="30"/>
      <c r="FP371" s="30"/>
      <c r="FQ371" s="30"/>
      <c r="FR371" s="30"/>
      <c r="FS371" s="30"/>
      <c r="FT371" s="30"/>
      <c r="FU371" s="30"/>
      <c r="FV371" s="30"/>
      <c r="FW371" s="30"/>
      <c r="FX371" s="30"/>
      <c r="FY371" s="30"/>
      <c r="FZ371" s="30"/>
      <c r="GA371" s="30"/>
      <c r="GB371" s="30"/>
      <c r="GC371" s="30"/>
      <c r="GD371" s="30"/>
      <c r="GE371" s="30"/>
      <c r="GF371" s="30"/>
      <c r="GG371" s="30"/>
      <c r="GH371" s="30"/>
      <c r="GI371" s="30"/>
      <c r="GJ371" s="30"/>
      <c r="GK371" s="30"/>
      <c r="GL371" s="30"/>
      <c r="GM371" s="30"/>
      <c r="GN371" s="30"/>
      <c r="GO371" s="30"/>
      <c r="GP371" s="30"/>
      <c r="GQ371" s="30"/>
      <c r="GR371" s="30"/>
      <c r="GS371" s="30"/>
      <c r="GT371" s="30"/>
      <c r="GU371" s="30"/>
      <c r="GV371" s="30"/>
      <c r="GW371" s="30"/>
      <c r="GX371" s="30"/>
      <c r="GY371" s="30"/>
      <c r="GZ371" s="30"/>
      <c r="HA371" s="30"/>
      <c r="HB371" s="30"/>
      <c r="HC371" s="30"/>
      <c r="HD371" s="30"/>
      <c r="HE371" s="30"/>
      <c r="HF371" s="30"/>
      <c r="HG371" s="30"/>
      <c r="HH371" s="30"/>
      <c r="HI371" s="30"/>
      <c r="HJ371" s="30"/>
    </row>
    <row r="372">
      <c r="BQ372" s="30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  <c r="CH372" s="30"/>
      <c r="CI372" s="30"/>
      <c r="CJ372" s="30"/>
      <c r="CK372" s="30"/>
      <c r="CL372" s="30"/>
      <c r="CM372" s="30"/>
      <c r="CO372" s="30"/>
      <c r="CP372" s="30"/>
      <c r="CQ372" s="30"/>
      <c r="CR372" s="30"/>
      <c r="CS372" s="30"/>
      <c r="CT372" s="30"/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K372" s="30"/>
      <c r="DL372" s="30"/>
      <c r="DM372" s="30"/>
      <c r="DN372" s="30"/>
      <c r="DO372" s="30"/>
      <c r="DP372" s="30"/>
      <c r="DQ372" s="30"/>
      <c r="DR372" s="30"/>
      <c r="DS372" s="30"/>
      <c r="DT372" s="30"/>
      <c r="DU372" s="30"/>
      <c r="DV372" s="30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  <c r="EL372" s="30"/>
      <c r="EM372" s="30"/>
      <c r="EN372" s="30"/>
      <c r="EO372" s="30"/>
      <c r="EP372" s="30"/>
      <c r="EQ372" s="30"/>
      <c r="ER372" s="30"/>
      <c r="ES372" s="30"/>
      <c r="ET372" s="30"/>
      <c r="EU372" s="30"/>
      <c r="EV372" s="30"/>
      <c r="EW372" s="30"/>
      <c r="EX372" s="30"/>
      <c r="EY372" s="30"/>
      <c r="EZ372" s="30"/>
      <c r="FA372" s="30"/>
      <c r="FB372" s="30"/>
      <c r="FC372" s="30"/>
      <c r="FD372" s="30"/>
      <c r="FE372" s="30"/>
      <c r="FF372" s="30"/>
      <c r="FG372" s="30"/>
      <c r="FH372" s="30"/>
      <c r="FI372" s="30"/>
      <c r="FJ372" s="30"/>
      <c r="FK372" s="30"/>
      <c r="FL372" s="30"/>
      <c r="FM372" s="30"/>
      <c r="FN372" s="30"/>
      <c r="FO372" s="30"/>
      <c r="FP372" s="30"/>
      <c r="FQ372" s="30"/>
      <c r="FR372" s="30"/>
      <c r="FS372" s="30"/>
      <c r="FT372" s="30"/>
      <c r="FU372" s="30"/>
      <c r="FV372" s="30"/>
      <c r="FW372" s="30"/>
      <c r="FX372" s="30"/>
      <c r="FY372" s="30"/>
      <c r="FZ372" s="30"/>
      <c r="GA372" s="30"/>
      <c r="GB372" s="30"/>
      <c r="GC372" s="30"/>
      <c r="GD372" s="30"/>
      <c r="GE372" s="30"/>
      <c r="GF372" s="30"/>
      <c r="GG372" s="30"/>
      <c r="GH372" s="30"/>
      <c r="GI372" s="30"/>
      <c r="GJ372" s="30"/>
      <c r="GK372" s="30"/>
      <c r="GL372" s="30"/>
      <c r="GM372" s="30"/>
      <c r="GN372" s="30"/>
      <c r="GO372" s="30"/>
      <c r="GP372" s="30"/>
      <c r="GQ372" s="30"/>
      <c r="GR372" s="30"/>
      <c r="GS372" s="30"/>
      <c r="GT372" s="30"/>
      <c r="GU372" s="30"/>
      <c r="GV372" s="30"/>
      <c r="GW372" s="30"/>
      <c r="GX372" s="30"/>
      <c r="GY372" s="30"/>
      <c r="GZ372" s="30"/>
      <c r="HA372" s="30"/>
      <c r="HB372" s="30"/>
      <c r="HC372" s="30"/>
      <c r="HD372" s="30"/>
      <c r="HE372" s="30"/>
      <c r="HF372" s="30"/>
      <c r="HG372" s="30"/>
      <c r="HH372" s="30"/>
      <c r="HI372" s="30"/>
      <c r="HJ372" s="30"/>
    </row>
    <row r="373">
      <c r="BQ373" s="30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  <c r="CH373" s="30"/>
      <c r="CI373" s="30"/>
      <c r="CJ373" s="30"/>
      <c r="CK373" s="30"/>
      <c r="CL373" s="30"/>
      <c r="CM373" s="30"/>
      <c r="CO373" s="30"/>
      <c r="CP373" s="30"/>
      <c r="CQ373" s="30"/>
      <c r="CR373" s="30"/>
      <c r="CS373" s="30"/>
      <c r="CT373" s="30"/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K373" s="30"/>
      <c r="DL373" s="30"/>
      <c r="DM373" s="30"/>
      <c r="DN373" s="30"/>
      <c r="DO373" s="30"/>
      <c r="DP373" s="30"/>
      <c r="DQ373" s="30"/>
      <c r="DR373" s="30"/>
      <c r="DS373" s="30"/>
      <c r="DT373" s="30"/>
      <c r="DU373" s="30"/>
      <c r="DV373" s="30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  <c r="EL373" s="30"/>
      <c r="EM373" s="30"/>
      <c r="EN373" s="30"/>
      <c r="EO373" s="30"/>
      <c r="EP373" s="30"/>
      <c r="EQ373" s="30"/>
      <c r="ER373" s="30"/>
      <c r="ES373" s="30"/>
      <c r="ET373" s="30"/>
      <c r="EU373" s="30"/>
      <c r="EV373" s="30"/>
      <c r="EW373" s="30"/>
      <c r="EX373" s="30"/>
      <c r="EY373" s="30"/>
      <c r="EZ373" s="30"/>
      <c r="FA373" s="30"/>
      <c r="FB373" s="30"/>
      <c r="FC373" s="30"/>
      <c r="FD373" s="30"/>
      <c r="FE373" s="30"/>
      <c r="FF373" s="30"/>
      <c r="FG373" s="30"/>
      <c r="FH373" s="30"/>
      <c r="FI373" s="30"/>
      <c r="FJ373" s="30"/>
      <c r="FK373" s="30"/>
      <c r="FL373" s="30"/>
      <c r="FM373" s="30"/>
      <c r="FN373" s="30"/>
      <c r="FO373" s="30"/>
      <c r="FP373" s="30"/>
      <c r="FQ373" s="30"/>
      <c r="FR373" s="30"/>
      <c r="FS373" s="30"/>
      <c r="FT373" s="30"/>
      <c r="FU373" s="30"/>
      <c r="FV373" s="30"/>
      <c r="FW373" s="30"/>
      <c r="FX373" s="30"/>
      <c r="FY373" s="30"/>
      <c r="FZ373" s="30"/>
      <c r="GA373" s="30"/>
      <c r="GB373" s="30"/>
      <c r="GC373" s="30"/>
      <c r="GD373" s="30"/>
      <c r="GE373" s="30"/>
      <c r="GF373" s="30"/>
      <c r="GG373" s="30"/>
      <c r="GH373" s="30"/>
      <c r="GI373" s="30"/>
      <c r="GJ373" s="30"/>
      <c r="GK373" s="30"/>
      <c r="GL373" s="30"/>
      <c r="GM373" s="30"/>
      <c r="GN373" s="30"/>
      <c r="GO373" s="30"/>
      <c r="GP373" s="30"/>
      <c r="GQ373" s="30"/>
      <c r="GR373" s="30"/>
      <c r="GS373" s="30"/>
      <c r="GT373" s="30"/>
      <c r="GU373" s="30"/>
      <c r="GV373" s="30"/>
      <c r="GW373" s="30"/>
      <c r="GX373" s="30"/>
      <c r="GY373" s="30"/>
      <c r="GZ373" s="30"/>
      <c r="HA373" s="30"/>
      <c r="HB373" s="30"/>
      <c r="HC373" s="30"/>
      <c r="HD373" s="30"/>
      <c r="HE373" s="30"/>
      <c r="HF373" s="30"/>
      <c r="HG373" s="30"/>
      <c r="HH373" s="30"/>
      <c r="HI373" s="30"/>
      <c r="HJ373" s="30"/>
    </row>
    <row r="374">
      <c r="BQ374" s="30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  <c r="CH374" s="30"/>
      <c r="CI374" s="30"/>
      <c r="CJ374" s="30"/>
      <c r="CK374" s="30"/>
      <c r="CL374" s="30"/>
      <c r="CM374" s="30"/>
      <c r="CO374" s="30"/>
      <c r="CP374" s="30"/>
      <c r="CQ374" s="30"/>
      <c r="CR374" s="30"/>
      <c r="CS374" s="30"/>
      <c r="CT374" s="30"/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K374" s="30"/>
      <c r="DL374" s="30"/>
      <c r="DM374" s="30"/>
      <c r="DN374" s="30"/>
      <c r="DO374" s="30"/>
      <c r="DP374" s="30"/>
      <c r="DQ374" s="30"/>
      <c r="DR374" s="30"/>
      <c r="DS374" s="30"/>
      <c r="DT374" s="30"/>
      <c r="DU374" s="30"/>
      <c r="DV374" s="30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  <c r="EL374" s="30"/>
      <c r="EM374" s="30"/>
      <c r="EN374" s="30"/>
      <c r="EO374" s="30"/>
      <c r="EP374" s="30"/>
      <c r="EQ374" s="30"/>
      <c r="ER374" s="30"/>
      <c r="ES374" s="30"/>
      <c r="ET374" s="30"/>
      <c r="EU374" s="30"/>
      <c r="EV374" s="30"/>
      <c r="EW374" s="30"/>
      <c r="EX374" s="30"/>
      <c r="EY374" s="30"/>
      <c r="EZ374" s="30"/>
      <c r="FA374" s="30"/>
      <c r="FB374" s="30"/>
      <c r="FC374" s="30"/>
      <c r="FD374" s="30"/>
      <c r="FE374" s="30"/>
      <c r="FF374" s="30"/>
      <c r="FG374" s="30"/>
      <c r="FH374" s="30"/>
      <c r="FI374" s="30"/>
      <c r="FJ374" s="30"/>
      <c r="FK374" s="30"/>
      <c r="FL374" s="30"/>
      <c r="FM374" s="30"/>
      <c r="FN374" s="30"/>
      <c r="FO374" s="30"/>
      <c r="FP374" s="30"/>
      <c r="FQ374" s="30"/>
      <c r="FR374" s="30"/>
      <c r="FS374" s="30"/>
      <c r="FT374" s="30"/>
      <c r="FU374" s="30"/>
      <c r="FV374" s="30"/>
      <c r="FW374" s="30"/>
      <c r="FX374" s="30"/>
      <c r="FY374" s="30"/>
      <c r="FZ374" s="30"/>
      <c r="GA374" s="30"/>
      <c r="GB374" s="30"/>
      <c r="GC374" s="30"/>
      <c r="GD374" s="30"/>
      <c r="GE374" s="30"/>
      <c r="GF374" s="30"/>
      <c r="GG374" s="30"/>
      <c r="GH374" s="30"/>
      <c r="GI374" s="30"/>
      <c r="GJ374" s="30"/>
      <c r="GK374" s="30"/>
      <c r="GL374" s="30"/>
      <c r="GM374" s="30"/>
      <c r="GN374" s="30"/>
      <c r="GO374" s="30"/>
      <c r="GP374" s="30"/>
      <c r="GQ374" s="30"/>
      <c r="GR374" s="30"/>
      <c r="GS374" s="30"/>
      <c r="GT374" s="30"/>
      <c r="GU374" s="30"/>
      <c r="GV374" s="30"/>
      <c r="GW374" s="30"/>
      <c r="GX374" s="30"/>
      <c r="GY374" s="30"/>
      <c r="GZ374" s="30"/>
      <c r="HA374" s="30"/>
      <c r="HB374" s="30"/>
      <c r="HC374" s="30"/>
      <c r="HD374" s="30"/>
      <c r="HE374" s="30"/>
      <c r="HF374" s="30"/>
      <c r="HG374" s="30"/>
      <c r="HH374" s="30"/>
      <c r="HI374" s="30"/>
      <c r="HJ374" s="30"/>
    </row>
    <row r="375">
      <c r="BQ375" s="30"/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  <c r="CC375" s="30"/>
      <c r="CD375" s="30"/>
      <c r="CE375" s="30"/>
      <c r="CF375" s="30"/>
      <c r="CG375" s="30"/>
      <c r="CH375" s="30"/>
      <c r="CI375" s="30"/>
      <c r="CJ375" s="30"/>
      <c r="CK375" s="30"/>
      <c r="CL375" s="30"/>
      <c r="CM375" s="30"/>
      <c r="CO375" s="30"/>
      <c r="CP375" s="30"/>
      <c r="CQ375" s="30"/>
      <c r="CR375" s="30"/>
      <c r="CS375" s="30"/>
      <c r="CT375" s="30"/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  <c r="DF375" s="30"/>
      <c r="DG375" s="30"/>
      <c r="DH375" s="30"/>
      <c r="DI375" s="30"/>
      <c r="DK375" s="30"/>
      <c r="DL375" s="30"/>
      <c r="DM375" s="30"/>
      <c r="DN375" s="30"/>
      <c r="DO375" s="30"/>
      <c r="DP375" s="30"/>
      <c r="DQ375" s="30"/>
      <c r="DR375" s="30"/>
      <c r="DS375" s="30"/>
      <c r="DT375" s="30"/>
      <c r="DU375" s="30"/>
      <c r="DV375" s="30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  <c r="EL375" s="30"/>
      <c r="EM375" s="30"/>
      <c r="EN375" s="30"/>
      <c r="EO375" s="30"/>
      <c r="EP375" s="30"/>
      <c r="EQ375" s="30"/>
      <c r="ER375" s="30"/>
      <c r="ES375" s="30"/>
      <c r="ET375" s="30"/>
      <c r="EU375" s="30"/>
      <c r="EV375" s="30"/>
      <c r="EW375" s="30"/>
      <c r="EX375" s="30"/>
      <c r="EY375" s="30"/>
      <c r="EZ375" s="30"/>
      <c r="FA375" s="30"/>
      <c r="FB375" s="30"/>
      <c r="FC375" s="30"/>
      <c r="FD375" s="30"/>
      <c r="FE375" s="30"/>
      <c r="FF375" s="30"/>
      <c r="FG375" s="30"/>
      <c r="FH375" s="30"/>
      <c r="FI375" s="30"/>
      <c r="FJ375" s="30"/>
      <c r="FK375" s="30"/>
      <c r="FL375" s="30"/>
      <c r="FM375" s="30"/>
      <c r="FN375" s="30"/>
      <c r="FO375" s="30"/>
      <c r="FP375" s="30"/>
      <c r="FQ375" s="30"/>
      <c r="FR375" s="30"/>
      <c r="FS375" s="30"/>
      <c r="FT375" s="30"/>
      <c r="FU375" s="30"/>
      <c r="FV375" s="30"/>
      <c r="FW375" s="30"/>
      <c r="FX375" s="30"/>
      <c r="FY375" s="30"/>
      <c r="FZ375" s="30"/>
      <c r="GA375" s="30"/>
      <c r="GB375" s="30"/>
      <c r="GC375" s="30"/>
      <c r="GD375" s="30"/>
      <c r="GE375" s="30"/>
      <c r="GF375" s="30"/>
      <c r="GG375" s="30"/>
      <c r="GH375" s="30"/>
      <c r="GI375" s="30"/>
      <c r="GJ375" s="30"/>
      <c r="GK375" s="30"/>
      <c r="GL375" s="30"/>
      <c r="GM375" s="30"/>
      <c r="GN375" s="30"/>
      <c r="GO375" s="30"/>
      <c r="GP375" s="30"/>
      <c r="GQ375" s="30"/>
      <c r="GR375" s="30"/>
      <c r="GS375" s="30"/>
      <c r="GT375" s="30"/>
      <c r="GU375" s="30"/>
      <c r="GV375" s="30"/>
      <c r="GW375" s="30"/>
      <c r="GX375" s="30"/>
      <c r="GY375" s="30"/>
      <c r="GZ375" s="30"/>
      <c r="HA375" s="30"/>
      <c r="HB375" s="30"/>
      <c r="HC375" s="30"/>
      <c r="HD375" s="30"/>
      <c r="HE375" s="30"/>
      <c r="HF375" s="30"/>
      <c r="HG375" s="30"/>
      <c r="HH375" s="30"/>
      <c r="HI375" s="30"/>
      <c r="HJ375" s="30"/>
    </row>
    <row r="376">
      <c r="BQ376" s="30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  <c r="CI376" s="30"/>
      <c r="CJ376" s="30"/>
      <c r="CK376" s="30"/>
      <c r="CL376" s="30"/>
      <c r="CM376" s="30"/>
      <c r="CO376" s="30"/>
      <c r="CP376" s="30"/>
      <c r="CQ376" s="30"/>
      <c r="CR376" s="30"/>
      <c r="CS376" s="30"/>
      <c r="CT376" s="30"/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K376" s="30"/>
      <c r="DL376" s="30"/>
      <c r="DM376" s="30"/>
      <c r="DN376" s="30"/>
      <c r="DO376" s="30"/>
      <c r="DP376" s="30"/>
      <c r="DQ376" s="30"/>
      <c r="DR376" s="30"/>
      <c r="DS376" s="30"/>
      <c r="DT376" s="30"/>
      <c r="DU376" s="30"/>
      <c r="DV376" s="30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  <c r="EL376" s="30"/>
      <c r="EM376" s="30"/>
      <c r="EN376" s="30"/>
      <c r="EO376" s="30"/>
      <c r="EP376" s="30"/>
      <c r="EQ376" s="30"/>
      <c r="ER376" s="30"/>
      <c r="ES376" s="30"/>
      <c r="ET376" s="30"/>
      <c r="EU376" s="30"/>
      <c r="EV376" s="30"/>
      <c r="EW376" s="30"/>
      <c r="EX376" s="30"/>
      <c r="EY376" s="30"/>
      <c r="EZ376" s="30"/>
      <c r="FA376" s="30"/>
      <c r="FB376" s="30"/>
      <c r="FC376" s="30"/>
      <c r="FD376" s="30"/>
      <c r="FE376" s="30"/>
      <c r="FF376" s="30"/>
      <c r="FG376" s="30"/>
      <c r="FH376" s="30"/>
      <c r="FI376" s="30"/>
      <c r="FJ376" s="30"/>
      <c r="FK376" s="30"/>
      <c r="FL376" s="30"/>
      <c r="FM376" s="30"/>
      <c r="FN376" s="30"/>
      <c r="FO376" s="30"/>
      <c r="FP376" s="30"/>
      <c r="FQ376" s="30"/>
      <c r="FR376" s="30"/>
      <c r="FS376" s="30"/>
      <c r="FT376" s="30"/>
      <c r="FU376" s="30"/>
      <c r="FV376" s="30"/>
      <c r="FW376" s="30"/>
      <c r="FX376" s="30"/>
      <c r="FY376" s="30"/>
      <c r="FZ376" s="30"/>
      <c r="GA376" s="30"/>
      <c r="GB376" s="30"/>
      <c r="GC376" s="30"/>
      <c r="GD376" s="30"/>
      <c r="GE376" s="30"/>
      <c r="GF376" s="30"/>
      <c r="GG376" s="30"/>
      <c r="GH376" s="30"/>
      <c r="GI376" s="30"/>
      <c r="GJ376" s="30"/>
      <c r="GK376" s="30"/>
      <c r="GL376" s="30"/>
      <c r="GM376" s="30"/>
      <c r="GN376" s="30"/>
      <c r="GO376" s="30"/>
      <c r="GP376" s="30"/>
      <c r="GQ376" s="30"/>
      <c r="GR376" s="30"/>
      <c r="GS376" s="30"/>
      <c r="GT376" s="30"/>
      <c r="GU376" s="30"/>
      <c r="GV376" s="30"/>
      <c r="GW376" s="30"/>
      <c r="GX376" s="30"/>
      <c r="GY376" s="30"/>
      <c r="GZ376" s="30"/>
      <c r="HA376" s="30"/>
      <c r="HB376" s="30"/>
      <c r="HC376" s="30"/>
      <c r="HD376" s="30"/>
      <c r="HE376" s="30"/>
      <c r="HF376" s="30"/>
      <c r="HG376" s="30"/>
      <c r="HH376" s="30"/>
      <c r="HI376" s="30"/>
      <c r="HJ376" s="30"/>
    </row>
    <row r="377">
      <c r="BQ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O377" s="30"/>
      <c r="CP377" s="30"/>
      <c r="CQ377" s="30"/>
      <c r="CR377" s="30"/>
      <c r="CS377" s="30"/>
      <c r="CT377" s="30"/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K377" s="30"/>
      <c r="DL377" s="30"/>
      <c r="DM377" s="30"/>
      <c r="DN377" s="30"/>
      <c r="DO377" s="30"/>
      <c r="DP377" s="30"/>
      <c r="DQ377" s="30"/>
      <c r="DR377" s="30"/>
      <c r="DS377" s="30"/>
      <c r="DT377" s="30"/>
      <c r="DU377" s="30"/>
      <c r="DV377" s="30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  <c r="EL377" s="30"/>
      <c r="EM377" s="30"/>
      <c r="EN377" s="30"/>
      <c r="EO377" s="30"/>
      <c r="EP377" s="30"/>
      <c r="EQ377" s="30"/>
      <c r="ER377" s="30"/>
      <c r="ES377" s="30"/>
      <c r="ET377" s="30"/>
      <c r="EU377" s="30"/>
      <c r="EV377" s="30"/>
      <c r="EW377" s="30"/>
      <c r="EX377" s="30"/>
      <c r="EY377" s="30"/>
      <c r="EZ377" s="30"/>
      <c r="FA377" s="30"/>
      <c r="FB377" s="30"/>
      <c r="FC377" s="30"/>
      <c r="FD377" s="30"/>
      <c r="FE377" s="30"/>
      <c r="FF377" s="30"/>
      <c r="FG377" s="30"/>
      <c r="FH377" s="30"/>
      <c r="FI377" s="30"/>
      <c r="FJ377" s="30"/>
      <c r="FK377" s="30"/>
      <c r="FL377" s="30"/>
      <c r="FM377" s="30"/>
      <c r="FN377" s="30"/>
      <c r="FO377" s="30"/>
      <c r="FP377" s="30"/>
      <c r="FQ377" s="30"/>
      <c r="FR377" s="30"/>
      <c r="FS377" s="30"/>
      <c r="FT377" s="30"/>
      <c r="FU377" s="30"/>
      <c r="FV377" s="30"/>
      <c r="FW377" s="30"/>
      <c r="FX377" s="30"/>
      <c r="FY377" s="30"/>
      <c r="FZ377" s="30"/>
      <c r="GA377" s="30"/>
      <c r="GB377" s="30"/>
      <c r="GC377" s="30"/>
      <c r="GD377" s="30"/>
      <c r="GE377" s="30"/>
      <c r="GF377" s="30"/>
      <c r="GG377" s="30"/>
      <c r="GH377" s="30"/>
      <c r="GI377" s="30"/>
      <c r="GJ377" s="30"/>
      <c r="GK377" s="30"/>
      <c r="GL377" s="30"/>
      <c r="GM377" s="30"/>
      <c r="GN377" s="30"/>
      <c r="GO377" s="30"/>
      <c r="GP377" s="30"/>
      <c r="GQ377" s="30"/>
      <c r="GR377" s="30"/>
      <c r="GS377" s="30"/>
      <c r="GT377" s="30"/>
      <c r="GU377" s="30"/>
      <c r="GV377" s="30"/>
      <c r="GW377" s="30"/>
      <c r="GX377" s="30"/>
      <c r="GY377" s="30"/>
      <c r="GZ377" s="30"/>
      <c r="HA377" s="30"/>
      <c r="HB377" s="30"/>
      <c r="HC377" s="30"/>
      <c r="HD377" s="30"/>
      <c r="HE377" s="30"/>
      <c r="HF377" s="30"/>
      <c r="HG377" s="30"/>
      <c r="HH377" s="30"/>
      <c r="HI377" s="30"/>
      <c r="HJ377" s="30"/>
    </row>
    <row r="378">
      <c r="BQ378" s="30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  <c r="CH378" s="30"/>
      <c r="CI378" s="30"/>
      <c r="CJ378" s="30"/>
      <c r="CK378" s="30"/>
      <c r="CL378" s="30"/>
      <c r="CM378" s="30"/>
      <c r="CO378" s="30"/>
      <c r="CP378" s="30"/>
      <c r="CQ378" s="30"/>
      <c r="CR378" s="30"/>
      <c r="CS378" s="30"/>
      <c r="CT378" s="30"/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K378" s="30"/>
      <c r="DL378" s="30"/>
      <c r="DM378" s="30"/>
      <c r="DN378" s="30"/>
      <c r="DO378" s="30"/>
      <c r="DP378" s="30"/>
      <c r="DQ378" s="30"/>
      <c r="DR378" s="30"/>
      <c r="DS378" s="30"/>
      <c r="DT378" s="30"/>
      <c r="DU378" s="30"/>
      <c r="DV378" s="30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  <c r="EL378" s="30"/>
      <c r="EM378" s="30"/>
      <c r="EN378" s="30"/>
      <c r="EO378" s="30"/>
      <c r="EP378" s="30"/>
      <c r="EQ378" s="30"/>
      <c r="ER378" s="30"/>
      <c r="ES378" s="30"/>
      <c r="ET378" s="30"/>
      <c r="EU378" s="30"/>
      <c r="EV378" s="30"/>
      <c r="EW378" s="30"/>
      <c r="EX378" s="30"/>
      <c r="EY378" s="30"/>
      <c r="EZ378" s="30"/>
      <c r="FA378" s="30"/>
      <c r="FB378" s="30"/>
      <c r="FC378" s="30"/>
      <c r="FD378" s="30"/>
      <c r="FE378" s="30"/>
      <c r="FF378" s="30"/>
      <c r="FG378" s="30"/>
      <c r="FH378" s="30"/>
      <c r="FI378" s="30"/>
      <c r="FJ378" s="30"/>
      <c r="FK378" s="30"/>
      <c r="FL378" s="30"/>
      <c r="FM378" s="30"/>
      <c r="FN378" s="30"/>
      <c r="FO378" s="30"/>
      <c r="FP378" s="30"/>
      <c r="FQ378" s="30"/>
      <c r="FR378" s="30"/>
      <c r="FS378" s="30"/>
      <c r="FT378" s="30"/>
      <c r="FU378" s="30"/>
      <c r="FV378" s="30"/>
      <c r="FW378" s="30"/>
      <c r="FX378" s="30"/>
      <c r="FY378" s="30"/>
      <c r="FZ378" s="30"/>
      <c r="GA378" s="30"/>
      <c r="GB378" s="30"/>
      <c r="GC378" s="30"/>
      <c r="GD378" s="30"/>
      <c r="GE378" s="30"/>
      <c r="GF378" s="30"/>
      <c r="GG378" s="30"/>
      <c r="GH378" s="30"/>
      <c r="GI378" s="30"/>
      <c r="GJ378" s="30"/>
      <c r="GK378" s="30"/>
      <c r="GL378" s="30"/>
      <c r="GM378" s="30"/>
      <c r="GN378" s="30"/>
      <c r="GO378" s="30"/>
      <c r="GP378" s="30"/>
      <c r="GQ378" s="30"/>
      <c r="GR378" s="30"/>
      <c r="GS378" s="30"/>
      <c r="GT378" s="30"/>
      <c r="GU378" s="30"/>
      <c r="GV378" s="30"/>
      <c r="GW378" s="30"/>
      <c r="GX378" s="30"/>
      <c r="GY378" s="30"/>
      <c r="GZ378" s="30"/>
      <c r="HA378" s="30"/>
      <c r="HB378" s="30"/>
      <c r="HC378" s="30"/>
      <c r="HD378" s="30"/>
      <c r="HE378" s="30"/>
      <c r="HF378" s="30"/>
      <c r="HG378" s="30"/>
      <c r="HH378" s="30"/>
      <c r="HI378" s="30"/>
      <c r="HJ378" s="30"/>
    </row>
    <row r="379">
      <c r="BQ379" s="30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  <c r="CH379" s="30"/>
      <c r="CI379" s="30"/>
      <c r="CJ379" s="30"/>
      <c r="CK379" s="30"/>
      <c r="CL379" s="30"/>
      <c r="CM379" s="30"/>
      <c r="CO379" s="30"/>
      <c r="CP379" s="30"/>
      <c r="CQ379" s="30"/>
      <c r="CR379" s="30"/>
      <c r="CS379" s="30"/>
      <c r="CT379" s="30"/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K379" s="30"/>
      <c r="DL379" s="30"/>
      <c r="DM379" s="30"/>
      <c r="DN379" s="30"/>
      <c r="DO379" s="30"/>
      <c r="DP379" s="30"/>
      <c r="DQ379" s="30"/>
      <c r="DR379" s="30"/>
      <c r="DS379" s="30"/>
      <c r="DT379" s="30"/>
      <c r="DU379" s="30"/>
      <c r="DV379" s="30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  <c r="EL379" s="30"/>
      <c r="EM379" s="30"/>
      <c r="EN379" s="30"/>
      <c r="EO379" s="30"/>
      <c r="EP379" s="30"/>
      <c r="EQ379" s="30"/>
      <c r="ER379" s="30"/>
      <c r="ES379" s="30"/>
      <c r="ET379" s="30"/>
      <c r="EU379" s="30"/>
      <c r="EV379" s="30"/>
      <c r="EW379" s="30"/>
      <c r="EX379" s="30"/>
      <c r="EY379" s="30"/>
      <c r="EZ379" s="30"/>
      <c r="FA379" s="30"/>
      <c r="FB379" s="30"/>
      <c r="FC379" s="30"/>
      <c r="FD379" s="30"/>
      <c r="FE379" s="30"/>
      <c r="FF379" s="30"/>
      <c r="FG379" s="30"/>
      <c r="FH379" s="30"/>
      <c r="FI379" s="30"/>
      <c r="FJ379" s="30"/>
      <c r="FK379" s="30"/>
      <c r="FL379" s="30"/>
      <c r="FM379" s="30"/>
      <c r="FN379" s="30"/>
      <c r="FO379" s="30"/>
      <c r="FP379" s="30"/>
      <c r="FQ379" s="30"/>
      <c r="FR379" s="30"/>
      <c r="FS379" s="30"/>
      <c r="FT379" s="30"/>
      <c r="FU379" s="30"/>
      <c r="FV379" s="30"/>
      <c r="FW379" s="30"/>
      <c r="FX379" s="30"/>
      <c r="FY379" s="30"/>
      <c r="FZ379" s="30"/>
      <c r="GA379" s="30"/>
      <c r="GB379" s="30"/>
      <c r="GC379" s="30"/>
      <c r="GD379" s="30"/>
      <c r="GE379" s="30"/>
      <c r="GF379" s="30"/>
      <c r="GG379" s="30"/>
      <c r="GH379" s="30"/>
      <c r="GI379" s="30"/>
      <c r="GJ379" s="30"/>
      <c r="GK379" s="30"/>
      <c r="GL379" s="30"/>
      <c r="GM379" s="30"/>
      <c r="GN379" s="30"/>
      <c r="GO379" s="30"/>
      <c r="GP379" s="30"/>
      <c r="GQ379" s="30"/>
      <c r="GR379" s="30"/>
      <c r="GS379" s="30"/>
      <c r="GT379" s="30"/>
      <c r="GU379" s="30"/>
      <c r="GV379" s="30"/>
      <c r="GW379" s="30"/>
      <c r="GX379" s="30"/>
      <c r="GY379" s="30"/>
      <c r="GZ379" s="30"/>
      <c r="HA379" s="30"/>
      <c r="HB379" s="30"/>
      <c r="HC379" s="30"/>
      <c r="HD379" s="30"/>
      <c r="HE379" s="30"/>
      <c r="HF379" s="30"/>
      <c r="HG379" s="30"/>
      <c r="HH379" s="30"/>
      <c r="HI379" s="30"/>
      <c r="HJ379" s="30"/>
    </row>
    <row r="380">
      <c r="BQ380" s="30"/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  <c r="CC380" s="30"/>
      <c r="CD380" s="30"/>
      <c r="CE380" s="30"/>
      <c r="CF380" s="30"/>
      <c r="CG380" s="30"/>
      <c r="CH380" s="30"/>
      <c r="CI380" s="30"/>
      <c r="CJ380" s="30"/>
      <c r="CK380" s="30"/>
      <c r="CL380" s="30"/>
      <c r="CM380" s="30"/>
      <c r="CO380" s="30"/>
      <c r="CP380" s="30"/>
      <c r="CQ380" s="30"/>
      <c r="CR380" s="30"/>
      <c r="CS380" s="30"/>
      <c r="CT380" s="30"/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K380" s="30"/>
      <c r="DL380" s="30"/>
      <c r="DM380" s="30"/>
      <c r="DN380" s="30"/>
      <c r="DO380" s="30"/>
      <c r="DP380" s="30"/>
      <c r="DQ380" s="30"/>
      <c r="DR380" s="30"/>
      <c r="DS380" s="30"/>
      <c r="DT380" s="30"/>
      <c r="DU380" s="30"/>
      <c r="DV380" s="30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  <c r="EL380" s="30"/>
      <c r="EM380" s="30"/>
      <c r="EN380" s="30"/>
      <c r="EO380" s="30"/>
      <c r="EP380" s="30"/>
      <c r="EQ380" s="30"/>
      <c r="ER380" s="30"/>
      <c r="ES380" s="30"/>
      <c r="ET380" s="30"/>
      <c r="EU380" s="30"/>
      <c r="EV380" s="30"/>
      <c r="EW380" s="30"/>
      <c r="EX380" s="30"/>
      <c r="EY380" s="30"/>
      <c r="EZ380" s="30"/>
      <c r="FA380" s="30"/>
      <c r="FB380" s="30"/>
      <c r="FC380" s="30"/>
      <c r="FD380" s="30"/>
      <c r="FE380" s="30"/>
      <c r="FF380" s="30"/>
      <c r="FG380" s="30"/>
      <c r="FH380" s="30"/>
      <c r="FI380" s="30"/>
      <c r="FJ380" s="30"/>
      <c r="FK380" s="30"/>
      <c r="FL380" s="30"/>
      <c r="FM380" s="30"/>
      <c r="FN380" s="30"/>
      <c r="FO380" s="30"/>
      <c r="FP380" s="30"/>
      <c r="FQ380" s="30"/>
      <c r="FR380" s="30"/>
      <c r="FS380" s="30"/>
      <c r="FT380" s="30"/>
      <c r="FU380" s="30"/>
      <c r="FV380" s="30"/>
      <c r="FW380" s="30"/>
      <c r="FX380" s="30"/>
      <c r="FY380" s="30"/>
      <c r="FZ380" s="30"/>
      <c r="GA380" s="30"/>
      <c r="GB380" s="30"/>
      <c r="GC380" s="30"/>
      <c r="GD380" s="30"/>
      <c r="GE380" s="30"/>
      <c r="GF380" s="30"/>
      <c r="GG380" s="30"/>
      <c r="GH380" s="30"/>
      <c r="GI380" s="30"/>
      <c r="GJ380" s="30"/>
      <c r="GK380" s="30"/>
      <c r="GL380" s="30"/>
      <c r="GM380" s="30"/>
      <c r="GN380" s="30"/>
      <c r="GO380" s="30"/>
      <c r="GP380" s="30"/>
      <c r="GQ380" s="30"/>
      <c r="GR380" s="30"/>
      <c r="GS380" s="30"/>
      <c r="GT380" s="30"/>
      <c r="GU380" s="30"/>
      <c r="GV380" s="30"/>
      <c r="GW380" s="30"/>
      <c r="GX380" s="30"/>
      <c r="GY380" s="30"/>
      <c r="GZ380" s="30"/>
      <c r="HA380" s="30"/>
      <c r="HB380" s="30"/>
      <c r="HC380" s="30"/>
      <c r="HD380" s="30"/>
      <c r="HE380" s="30"/>
      <c r="HF380" s="30"/>
      <c r="HG380" s="30"/>
      <c r="HH380" s="30"/>
      <c r="HI380" s="30"/>
      <c r="HJ380" s="30"/>
    </row>
    <row r="381">
      <c r="BQ381" s="30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  <c r="CH381" s="30"/>
      <c r="CI381" s="30"/>
      <c r="CJ381" s="30"/>
      <c r="CK381" s="30"/>
      <c r="CL381" s="30"/>
      <c r="CM381" s="30"/>
      <c r="CO381" s="30"/>
      <c r="CP381" s="30"/>
      <c r="CQ381" s="30"/>
      <c r="CR381" s="30"/>
      <c r="CS381" s="30"/>
      <c r="CT381" s="30"/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K381" s="30"/>
      <c r="DL381" s="30"/>
      <c r="DM381" s="30"/>
      <c r="DN381" s="30"/>
      <c r="DO381" s="30"/>
      <c r="DP381" s="30"/>
      <c r="DQ381" s="30"/>
      <c r="DR381" s="30"/>
      <c r="DS381" s="30"/>
      <c r="DT381" s="30"/>
      <c r="DU381" s="30"/>
      <c r="DV381" s="30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  <c r="EL381" s="30"/>
      <c r="EM381" s="30"/>
      <c r="EN381" s="30"/>
      <c r="EO381" s="30"/>
      <c r="EP381" s="30"/>
      <c r="EQ381" s="30"/>
      <c r="ER381" s="30"/>
      <c r="ES381" s="30"/>
      <c r="ET381" s="30"/>
      <c r="EU381" s="30"/>
      <c r="EV381" s="30"/>
      <c r="EW381" s="30"/>
      <c r="EX381" s="30"/>
      <c r="EY381" s="30"/>
      <c r="EZ381" s="30"/>
      <c r="FA381" s="30"/>
      <c r="FB381" s="30"/>
      <c r="FC381" s="30"/>
      <c r="FD381" s="30"/>
      <c r="FE381" s="30"/>
      <c r="FF381" s="30"/>
      <c r="FG381" s="30"/>
      <c r="FH381" s="30"/>
      <c r="FI381" s="30"/>
      <c r="FJ381" s="30"/>
      <c r="FK381" s="30"/>
      <c r="FL381" s="30"/>
      <c r="FM381" s="30"/>
      <c r="FN381" s="30"/>
      <c r="FO381" s="30"/>
      <c r="FP381" s="30"/>
      <c r="FQ381" s="30"/>
      <c r="FR381" s="30"/>
      <c r="FS381" s="30"/>
      <c r="FT381" s="30"/>
      <c r="FU381" s="30"/>
      <c r="FV381" s="30"/>
      <c r="FW381" s="30"/>
      <c r="FX381" s="30"/>
      <c r="FY381" s="30"/>
      <c r="FZ381" s="30"/>
      <c r="GA381" s="30"/>
      <c r="GB381" s="30"/>
      <c r="GC381" s="30"/>
      <c r="GD381" s="30"/>
      <c r="GE381" s="30"/>
      <c r="GF381" s="30"/>
      <c r="GG381" s="30"/>
      <c r="GH381" s="30"/>
      <c r="GI381" s="30"/>
      <c r="GJ381" s="30"/>
      <c r="GK381" s="30"/>
      <c r="GL381" s="30"/>
      <c r="GM381" s="30"/>
      <c r="GN381" s="30"/>
      <c r="GO381" s="30"/>
      <c r="GP381" s="30"/>
      <c r="GQ381" s="30"/>
      <c r="GR381" s="30"/>
      <c r="GS381" s="30"/>
      <c r="GT381" s="30"/>
      <c r="GU381" s="30"/>
      <c r="GV381" s="30"/>
      <c r="GW381" s="30"/>
      <c r="GX381" s="30"/>
      <c r="GY381" s="30"/>
      <c r="GZ381" s="30"/>
      <c r="HA381" s="30"/>
      <c r="HB381" s="30"/>
      <c r="HC381" s="30"/>
      <c r="HD381" s="30"/>
      <c r="HE381" s="30"/>
      <c r="HF381" s="30"/>
      <c r="HG381" s="30"/>
      <c r="HH381" s="30"/>
      <c r="HI381" s="30"/>
      <c r="HJ381" s="30"/>
    </row>
    <row r="382">
      <c r="BQ382" s="30"/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  <c r="CC382" s="30"/>
      <c r="CD382" s="30"/>
      <c r="CE382" s="30"/>
      <c r="CF382" s="30"/>
      <c r="CG382" s="30"/>
      <c r="CH382" s="30"/>
      <c r="CI382" s="30"/>
      <c r="CJ382" s="30"/>
      <c r="CK382" s="30"/>
      <c r="CL382" s="30"/>
      <c r="CM382" s="30"/>
      <c r="CO382" s="30"/>
      <c r="CP382" s="30"/>
      <c r="CQ382" s="30"/>
      <c r="CR382" s="30"/>
      <c r="CS382" s="30"/>
      <c r="CT382" s="30"/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  <c r="DF382" s="30"/>
      <c r="DG382" s="30"/>
      <c r="DH382" s="30"/>
      <c r="DI382" s="30"/>
      <c r="DK382" s="30"/>
      <c r="DL382" s="30"/>
      <c r="DM382" s="30"/>
      <c r="DN382" s="30"/>
      <c r="DO382" s="30"/>
      <c r="DP382" s="30"/>
      <c r="DQ382" s="30"/>
      <c r="DR382" s="30"/>
      <c r="DS382" s="30"/>
      <c r="DT382" s="30"/>
      <c r="DU382" s="30"/>
      <c r="DV382" s="30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  <c r="EL382" s="30"/>
      <c r="EM382" s="30"/>
      <c r="EN382" s="30"/>
      <c r="EO382" s="30"/>
      <c r="EP382" s="30"/>
      <c r="EQ382" s="30"/>
      <c r="ER382" s="30"/>
      <c r="ES382" s="30"/>
      <c r="ET382" s="30"/>
      <c r="EU382" s="30"/>
      <c r="EV382" s="30"/>
      <c r="EW382" s="30"/>
      <c r="EX382" s="30"/>
      <c r="EY382" s="30"/>
      <c r="EZ382" s="30"/>
      <c r="FA382" s="30"/>
      <c r="FB382" s="30"/>
      <c r="FC382" s="30"/>
      <c r="FD382" s="30"/>
      <c r="FE382" s="30"/>
      <c r="FF382" s="30"/>
      <c r="FG382" s="30"/>
      <c r="FH382" s="30"/>
      <c r="FI382" s="30"/>
      <c r="FJ382" s="30"/>
      <c r="FK382" s="30"/>
      <c r="FL382" s="30"/>
      <c r="FM382" s="30"/>
      <c r="FN382" s="30"/>
      <c r="FO382" s="30"/>
      <c r="FP382" s="30"/>
      <c r="FQ382" s="30"/>
      <c r="FR382" s="30"/>
      <c r="FS382" s="30"/>
      <c r="FT382" s="30"/>
      <c r="FU382" s="30"/>
      <c r="FV382" s="30"/>
      <c r="FW382" s="30"/>
      <c r="FX382" s="30"/>
      <c r="FY382" s="30"/>
      <c r="FZ382" s="30"/>
      <c r="GA382" s="30"/>
      <c r="GB382" s="30"/>
      <c r="GC382" s="30"/>
      <c r="GD382" s="30"/>
      <c r="GE382" s="30"/>
      <c r="GF382" s="30"/>
      <c r="GG382" s="30"/>
      <c r="GH382" s="30"/>
      <c r="GI382" s="30"/>
      <c r="GJ382" s="30"/>
      <c r="GK382" s="30"/>
      <c r="GL382" s="30"/>
      <c r="GM382" s="30"/>
      <c r="GN382" s="30"/>
      <c r="GO382" s="30"/>
      <c r="GP382" s="30"/>
      <c r="GQ382" s="30"/>
      <c r="GR382" s="30"/>
      <c r="GS382" s="30"/>
      <c r="GT382" s="30"/>
      <c r="GU382" s="30"/>
      <c r="GV382" s="30"/>
      <c r="GW382" s="30"/>
      <c r="GX382" s="30"/>
      <c r="GY382" s="30"/>
      <c r="GZ382" s="30"/>
      <c r="HA382" s="30"/>
      <c r="HB382" s="30"/>
      <c r="HC382" s="30"/>
      <c r="HD382" s="30"/>
      <c r="HE382" s="30"/>
      <c r="HF382" s="30"/>
      <c r="HG382" s="30"/>
      <c r="HH382" s="30"/>
      <c r="HI382" s="30"/>
      <c r="HJ382" s="30"/>
    </row>
    <row r="383">
      <c r="BQ383" s="30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  <c r="CH383" s="30"/>
      <c r="CI383" s="30"/>
      <c r="CJ383" s="30"/>
      <c r="CK383" s="30"/>
      <c r="CL383" s="30"/>
      <c r="CM383" s="30"/>
      <c r="CO383" s="30"/>
      <c r="CP383" s="30"/>
      <c r="CQ383" s="30"/>
      <c r="CR383" s="30"/>
      <c r="CS383" s="30"/>
      <c r="CT383" s="30"/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K383" s="30"/>
      <c r="DL383" s="30"/>
      <c r="DM383" s="30"/>
      <c r="DN383" s="30"/>
      <c r="DO383" s="30"/>
      <c r="DP383" s="30"/>
      <c r="DQ383" s="30"/>
      <c r="DR383" s="30"/>
      <c r="DS383" s="30"/>
      <c r="DT383" s="30"/>
      <c r="DU383" s="30"/>
      <c r="DV383" s="30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  <c r="EL383" s="30"/>
      <c r="EM383" s="30"/>
      <c r="EN383" s="30"/>
      <c r="EO383" s="30"/>
      <c r="EP383" s="30"/>
      <c r="EQ383" s="30"/>
      <c r="ER383" s="30"/>
      <c r="ES383" s="30"/>
      <c r="ET383" s="30"/>
      <c r="EU383" s="30"/>
      <c r="EV383" s="30"/>
      <c r="EW383" s="30"/>
      <c r="EX383" s="30"/>
      <c r="EY383" s="30"/>
      <c r="EZ383" s="30"/>
      <c r="FA383" s="30"/>
      <c r="FB383" s="30"/>
      <c r="FC383" s="30"/>
      <c r="FD383" s="30"/>
      <c r="FE383" s="30"/>
      <c r="FF383" s="30"/>
      <c r="FG383" s="30"/>
      <c r="FH383" s="30"/>
      <c r="FI383" s="30"/>
      <c r="FJ383" s="30"/>
      <c r="FK383" s="30"/>
      <c r="FL383" s="30"/>
      <c r="FM383" s="30"/>
      <c r="FN383" s="30"/>
      <c r="FO383" s="30"/>
      <c r="FP383" s="30"/>
      <c r="FQ383" s="30"/>
      <c r="FR383" s="30"/>
      <c r="FS383" s="30"/>
      <c r="FT383" s="30"/>
      <c r="FU383" s="30"/>
      <c r="FV383" s="30"/>
      <c r="FW383" s="30"/>
      <c r="FX383" s="30"/>
      <c r="FY383" s="30"/>
      <c r="FZ383" s="30"/>
      <c r="GA383" s="30"/>
      <c r="GB383" s="30"/>
      <c r="GC383" s="30"/>
      <c r="GD383" s="30"/>
      <c r="GE383" s="30"/>
      <c r="GF383" s="30"/>
      <c r="GG383" s="30"/>
      <c r="GH383" s="30"/>
      <c r="GI383" s="30"/>
      <c r="GJ383" s="30"/>
      <c r="GK383" s="30"/>
      <c r="GL383" s="30"/>
      <c r="GM383" s="30"/>
      <c r="GN383" s="30"/>
      <c r="GO383" s="30"/>
      <c r="GP383" s="30"/>
      <c r="GQ383" s="30"/>
      <c r="GR383" s="30"/>
      <c r="GS383" s="30"/>
      <c r="GT383" s="30"/>
      <c r="GU383" s="30"/>
      <c r="GV383" s="30"/>
      <c r="GW383" s="30"/>
      <c r="GX383" s="30"/>
      <c r="GY383" s="30"/>
      <c r="GZ383" s="30"/>
      <c r="HA383" s="30"/>
      <c r="HB383" s="30"/>
      <c r="HC383" s="30"/>
      <c r="HD383" s="30"/>
      <c r="HE383" s="30"/>
      <c r="HF383" s="30"/>
      <c r="HG383" s="30"/>
      <c r="HH383" s="30"/>
      <c r="HI383" s="30"/>
      <c r="HJ383" s="30"/>
    </row>
    <row r="384">
      <c r="BQ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30"/>
      <c r="CK384" s="30"/>
      <c r="CL384" s="30"/>
      <c r="CM384" s="30"/>
      <c r="CO384" s="30"/>
      <c r="CP384" s="30"/>
      <c r="CQ384" s="30"/>
      <c r="CR384" s="30"/>
      <c r="CS384" s="30"/>
      <c r="CT384" s="30"/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K384" s="30"/>
      <c r="DL384" s="30"/>
      <c r="DM384" s="30"/>
      <c r="DN384" s="30"/>
      <c r="DO384" s="30"/>
      <c r="DP384" s="30"/>
      <c r="DQ384" s="30"/>
      <c r="DR384" s="30"/>
      <c r="DS384" s="30"/>
      <c r="DT384" s="30"/>
      <c r="DU384" s="30"/>
      <c r="DV384" s="30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  <c r="EL384" s="30"/>
      <c r="EM384" s="30"/>
      <c r="EN384" s="30"/>
      <c r="EO384" s="30"/>
      <c r="EP384" s="30"/>
      <c r="EQ384" s="30"/>
      <c r="ER384" s="30"/>
      <c r="ES384" s="30"/>
      <c r="ET384" s="30"/>
      <c r="EU384" s="30"/>
      <c r="EV384" s="30"/>
      <c r="EW384" s="30"/>
      <c r="EX384" s="30"/>
      <c r="EY384" s="30"/>
      <c r="EZ384" s="30"/>
      <c r="FA384" s="30"/>
      <c r="FB384" s="30"/>
      <c r="FC384" s="30"/>
      <c r="FD384" s="30"/>
      <c r="FE384" s="30"/>
      <c r="FF384" s="30"/>
      <c r="FG384" s="30"/>
      <c r="FH384" s="30"/>
      <c r="FI384" s="30"/>
      <c r="FJ384" s="30"/>
      <c r="FK384" s="30"/>
      <c r="FL384" s="30"/>
      <c r="FM384" s="30"/>
      <c r="FN384" s="30"/>
      <c r="FO384" s="30"/>
      <c r="FP384" s="30"/>
      <c r="FQ384" s="30"/>
      <c r="FR384" s="30"/>
      <c r="FS384" s="30"/>
      <c r="FT384" s="30"/>
      <c r="FU384" s="30"/>
      <c r="FV384" s="30"/>
      <c r="FW384" s="30"/>
      <c r="FX384" s="30"/>
      <c r="FY384" s="30"/>
      <c r="FZ384" s="30"/>
      <c r="GA384" s="30"/>
      <c r="GB384" s="30"/>
      <c r="GC384" s="30"/>
      <c r="GD384" s="30"/>
      <c r="GE384" s="30"/>
      <c r="GF384" s="30"/>
      <c r="GG384" s="30"/>
      <c r="GH384" s="30"/>
      <c r="GI384" s="30"/>
      <c r="GJ384" s="30"/>
      <c r="GK384" s="30"/>
      <c r="GL384" s="30"/>
      <c r="GM384" s="30"/>
      <c r="GN384" s="30"/>
      <c r="GO384" s="30"/>
      <c r="GP384" s="30"/>
      <c r="GQ384" s="30"/>
      <c r="GR384" s="30"/>
      <c r="GS384" s="30"/>
      <c r="GT384" s="30"/>
      <c r="GU384" s="30"/>
      <c r="GV384" s="30"/>
      <c r="GW384" s="30"/>
      <c r="GX384" s="30"/>
      <c r="GY384" s="30"/>
      <c r="GZ384" s="30"/>
      <c r="HA384" s="30"/>
      <c r="HB384" s="30"/>
      <c r="HC384" s="30"/>
      <c r="HD384" s="30"/>
      <c r="HE384" s="30"/>
      <c r="HF384" s="30"/>
      <c r="HG384" s="30"/>
      <c r="HH384" s="30"/>
      <c r="HI384" s="30"/>
      <c r="HJ384" s="30"/>
    </row>
    <row r="385">
      <c r="BQ385" s="30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  <c r="CH385" s="30"/>
      <c r="CI385" s="30"/>
      <c r="CJ385" s="30"/>
      <c r="CK385" s="30"/>
      <c r="CL385" s="30"/>
      <c r="CM385" s="30"/>
      <c r="CO385" s="30"/>
      <c r="CP385" s="30"/>
      <c r="CQ385" s="30"/>
      <c r="CR385" s="30"/>
      <c r="CS385" s="30"/>
      <c r="CT385" s="30"/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K385" s="30"/>
      <c r="DL385" s="30"/>
      <c r="DM385" s="30"/>
      <c r="DN385" s="30"/>
      <c r="DO385" s="30"/>
      <c r="DP385" s="30"/>
      <c r="DQ385" s="30"/>
      <c r="DR385" s="30"/>
      <c r="DS385" s="30"/>
      <c r="DT385" s="30"/>
      <c r="DU385" s="30"/>
      <c r="DV385" s="30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  <c r="EL385" s="30"/>
      <c r="EM385" s="30"/>
      <c r="EN385" s="30"/>
      <c r="EO385" s="30"/>
      <c r="EP385" s="30"/>
      <c r="EQ385" s="30"/>
      <c r="ER385" s="30"/>
      <c r="ES385" s="30"/>
      <c r="ET385" s="30"/>
      <c r="EU385" s="30"/>
      <c r="EV385" s="30"/>
      <c r="EW385" s="30"/>
      <c r="EX385" s="30"/>
      <c r="EY385" s="30"/>
      <c r="EZ385" s="30"/>
      <c r="FA385" s="30"/>
      <c r="FB385" s="30"/>
      <c r="FC385" s="30"/>
      <c r="FD385" s="30"/>
      <c r="FE385" s="30"/>
      <c r="FF385" s="30"/>
      <c r="FG385" s="30"/>
      <c r="FH385" s="30"/>
      <c r="FI385" s="30"/>
      <c r="FJ385" s="30"/>
      <c r="FK385" s="30"/>
      <c r="FL385" s="30"/>
      <c r="FM385" s="30"/>
      <c r="FN385" s="30"/>
      <c r="FO385" s="30"/>
      <c r="FP385" s="30"/>
      <c r="FQ385" s="30"/>
      <c r="FR385" s="30"/>
      <c r="FS385" s="30"/>
      <c r="FT385" s="30"/>
      <c r="FU385" s="30"/>
      <c r="FV385" s="30"/>
      <c r="FW385" s="30"/>
      <c r="FX385" s="30"/>
      <c r="FY385" s="30"/>
      <c r="FZ385" s="30"/>
      <c r="GA385" s="30"/>
      <c r="GB385" s="30"/>
      <c r="GC385" s="30"/>
      <c r="GD385" s="30"/>
      <c r="GE385" s="30"/>
      <c r="GF385" s="30"/>
      <c r="GG385" s="30"/>
      <c r="GH385" s="30"/>
      <c r="GI385" s="30"/>
      <c r="GJ385" s="30"/>
      <c r="GK385" s="30"/>
      <c r="GL385" s="30"/>
      <c r="GM385" s="30"/>
      <c r="GN385" s="30"/>
      <c r="GO385" s="30"/>
      <c r="GP385" s="30"/>
      <c r="GQ385" s="30"/>
      <c r="GR385" s="30"/>
      <c r="GS385" s="30"/>
      <c r="GT385" s="30"/>
      <c r="GU385" s="30"/>
      <c r="GV385" s="30"/>
      <c r="GW385" s="30"/>
      <c r="GX385" s="30"/>
      <c r="GY385" s="30"/>
      <c r="GZ385" s="30"/>
      <c r="HA385" s="30"/>
      <c r="HB385" s="30"/>
      <c r="HC385" s="30"/>
      <c r="HD385" s="30"/>
      <c r="HE385" s="30"/>
      <c r="HF385" s="30"/>
      <c r="HG385" s="30"/>
      <c r="HH385" s="30"/>
      <c r="HI385" s="30"/>
      <c r="HJ385" s="30"/>
    </row>
    <row r="386">
      <c r="BQ386" s="30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  <c r="CI386" s="30"/>
      <c r="CJ386" s="30"/>
      <c r="CK386" s="30"/>
      <c r="CL386" s="30"/>
      <c r="CM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K386" s="30"/>
      <c r="DL386" s="30"/>
      <c r="DM386" s="30"/>
      <c r="DN386" s="30"/>
      <c r="DO386" s="30"/>
      <c r="DP386" s="30"/>
      <c r="DQ386" s="30"/>
      <c r="DR386" s="30"/>
      <c r="DS386" s="30"/>
      <c r="DT386" s="30"/>
      <c r="DU386" s="30"/>
      <c r="DV386" s="30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  <c r="EL386" s="30"/>
      <c r="EM386" s="30"/>
      <c r="EN386" s="30"/>
      <c r="EO386" s="30"/>
      <c r="EP386" s="30"/>
      <c r="EQ386" s="30"/>
      <c r="ER386" s="30"/>
      <c r="ES386" s="30"/>
      <c r="ET386" s="30"/>
      <c r="EU386" s="30"/>
      <c r="EV386" s="30"/>
      <c r="EW386" s="30"/>
      <c r="EX386" s="30"/>
      <c r="EY386" s="30"/>
      <c r="EZ386" s="30"/>
      <c r="FA386" s="30"/>
      <c r="FB386" s="30"/>
      <c r="FC386" s="30"/>
      <c r="FD386" s="30"/>
      <c r="FE386" s="30"/>
      <c r="FF386" s="30"/>
      <c r="FG386" s="30"/>
      <c r="FH386" s="30"/>
      <c r="FI386" s="30"/>
      <c r="FJ386" s="30"/>
      <c r="FK386" s="30"/>
      <c r="FL386" s="30"/>
      <c r="FM386" s="30"/>
      <c r="FN386" s="30"/>
      <c r="FO386" s="30"/>
      <c r="FP386" s="30"/>
      <c r="FQ386" s="30"/>
      <c r="FR386" s="30"/>
      <c r="FS386" s="30"/>
      <c r="FT386" s="30"/>
      <c r="FU386" s="30"/>
      <c r="FV386" s="30"/>
      <c r="FW386" s="30"/>
      <c r="FX386" s="30"/>
      <c r="FY386" s="30"/>
      <c r="FZ386" s="30"/>
      <c r="GA386" s="30"/>
      <c r="GB386" s="30"/>
      <c r="GC386" s="30"/>
      <c r="GD386" s="30"/>
      <c r="GE386" s="30"/>
      <c r="GF386" s="30"/>
      <c r="GG386" s="30"/>
      <c r="GH386" s="30"/>
      <c r="GI386" s="30"/>
      <c r="GJ386" s="30"/>
      <c r="GK386" s="30"/>
      <c r="GL386" s="30"/>
      <c r="GM386" s="30"/>
      <c r="GN386" s="30"/>
      <c r="GO386" s="30"/>
      <c r="GP386" s="30"/>
      <c r="GQ386" s="30"/>
      <c r="GR386" s="30"/>
      <c r="GS386" s="30"/>
      <c r="GT386" s="30"/>
      <c r="GU386" s="30"/>
      <c r="GV386" s="30"/>
      <c r="GW386" s="30"/>
      <c r="GX386" s="30"/>
      <c r="GY386" s="30"/>
      <c r="GZ386" s="30"/>
      <c r="HA386" s="30"/>
      <c r="HB386" s="30"/>
      <c r="HC386" s="30"/>
      <c r="HD386" s="30"/>
      <c r="HE386" s="30"/>
      <c r="HF386" s="30"/>
      <c r="HG386" s="30"/>
      <c r="HH386" s="30"/>
      <c r="HI386" s="30"/>
      <c r="HJ386" s="30"/>
    </row>
    <row r="387">
      <c r="BQ387" s="30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  <c r="CH387" s="30"/>
      <c r="CI387" s="30"/>
      <c r="CJ387" s="30"/>
      <c r="CK387" s="30"/>
      <c r="CL387" s="30"/>
      <c r="CM387" s="30"/>
      <c r="CO387" s="30"/>
      <c r="CP387" s="30"/>
      <c r="CQ387" s="30"/>
      <c r="CR387" s="30"/>
      <c r="CS387" s="30"/>
      <c r="CT387" s="30"/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K387" s="30"/>
      <c r="DL387" s="30"/>
      <c r="DM387" s="30"/>
      <c r="DN387" s="30"/>
      <c r="DO387" s="30"/>
      <c r="DP387" s="30"/>
      <c r="DQ387" s="30"/>
      <c r="DR387" s="30"/>
      <c r="DS387" s="30"/>
      <c r="DT387" s="30"/>
      <c r="DU387" s="30"/>
      <c r="DV387" s="30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  <c r="EL387" s="30"/>
      <c r="EM387" s="30"/>
      <c r="EN387" s="30"/>
      <c r="EO387" s="30"/>
      <c r="EP387" s="30"/>
      <c r="EQ387" s="30"/>
      <c r="ER387" s="30"/>
      <c r="ES387" s="30"/>
      <c r="ET387" s="30"/>
      <c r="EU387" s="30"/>
      <c r="EV387" s="30"/>
      <c r="EW387" s="30"/>
      <c r="EX387" s="30"/>
      <c r="EY387" s="30"/>
      <c r="EZ387" s="30"/>
      <c r="FA387" s="30"/>
      <c r="FB387" s="30"/>
      <c r="FC387" s="30"/>
      <c r="FD387" s="30"/>
      <c r="FE387" s="30"/>
      <c r="FF387" s="30"/>
      <c r="FG387" s="30"/>
      <c r="FH387" s="30"/>
      <c r="FI387" s="30"/>
      <c r="FJ387" s="30"/>
      <c r="FK387" s="30"/>
      <c r="FL387" s="30"/>
      <c r="FM387" s="30"/>
      <c r="FN387" s="30"/>
      <c r="FO387" s="30"/>
      <c r="FP387" s="30"/>
      <c r="FQ387" s="30"/>
      <c r="FR387" s="30"/>
      <c r="FS387" s="30"/>
      <c r="FT387" s="30"/>
      <c r="FU387" s="30"/>
      <c r="FV387" s="30"/>
      <c r="FW387" s="30"/>
      <c r="FX387" s="30"/>
      <c r="FY387" s="30"/>
      <c r="FZ387" s="30"/>
      <c r="GA387" s="30"/>
      <c r="GB387" s="30"/>
      <c r="GC387" s="30"/>
      <c r="GD387" s="30"/>
      <c r="GE387" s="30"/>
      <c r="GF387" s="30"/>
      <c r="GG387" s="30"/>
      <c r="GH387" s="30"/>
      <c r="GI387" s="30"/>
      <c r="GJ387" s="30"/>
      <c r="GK387" s="30"/>
      <c r="GL387" s="30"/>
      <c r="GM387" s="30"/>
      <c r="GN387" s="30"/>
      <c r="GO387" s="30"/>
      <c r="GP387" s="30"/>
      <c r="GQ387" s="30"/>
      <c r="GR387" s="30"/>
      <c r="GS387" s="30"/>
      <c r="GT387" s="30"/>
      <c r="GU387" s="30"/>
      <c r="GV387" s="30"/>
      <c r="GW387" s="30"/>
      <c r="GX387" s="30"/>
      <c r="GY387" s="30"/>
      <c r="GZ387" s="30"/>
      <c r="HA387" s="30"/>
      <c r="HB387" s="30"/>
      <c r="HC387" s="30"/>
      <c r="HD387" s="30"/>
      <c r="HE387" s="30"/>
      <c r="HF387" s="30"/>
      <c r="HG387" s="30"/>
      <c r="HH387" s="30"/>
      <c r="HI387" s="30"/>
      <c r="HJ387" s="30"/>
    </row>
    <row r="388">
      <c r="BQ388" s="30"/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  <c r="CC388" s="30"/>
      <c r="CD388" s="30"/>
      <c r="CE388" s="30"/>
      <c r="CF388" s="30"/>
      <c r="CG388" s="30"/>
      <c r="CH388" s="30"/>
      <c r="CI388" s="30"/>
      <c r="CJ388" s="30"/>
      <c r="CK388" s="30"/>
      <c r="CL388" s="30"/>
      <c r="CM388" s="30"/>
      <c r="CO388" s="30"/>
      <c r="CP388" s="30"/>
      <c r="CQ388" s="30"/>
      <c r="CR388" s="30"/>
      <c r="CS388" s="30"/>
      <c r="CT388" s="30"/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K388" s="30"/>
      <c r="DL388" s="30"/>
      <c r="DM388" s="30"/>
      <c r="DN388" s="30"/>
      <c r="DO388" s="30"/>
      <c r="DP388" s="30"/>
      <c r="DQ388" s="30"/>
      <c r="DR388" s="30"/>
      <c r="DS388" s="30"/>
      <c r="DT388" s="30"/>
      <c r="DU388" s="30"/>
      <c r="DV388" s="30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  <c r="EL388" s="30"/>
      <c r="EM388" s="30"/>
      <c r="EN388" s="30"/>
      <c r="EO388" s="30"/>
      <c r="EP388" s="30"/>
      <c r="EQ388" s="30"/>
      <c r="ER388" s="30"/>
      <c r="ES388" s="30"/>
      <c r="ET388" s="30"/>
      <c r="EU388" s="30"/>
      <c r="EV388" s="30"/>
      <c r="EW388" s="30"/>
      <c r="EX388" s="30"/>
      <c r="EY388" s="30"/>
      <c r="EZ388" s="30"/>
      <c r="FA388" s="30"/>
      <c r="FB388" s="30"/>
      <c r="FC388" s="30"/>
      <c r="FD388" s="30"/>
      <c r="FE388" s="30"/>
      <c r="FF388" s="30"/>
      <c r="FG388" s="30"/>
      <c r="FH388" s="30"/>
      <c r="FI388" s="30"/>
      <c r="FJ388" s="30"/>
      <c r="FK388" s="30"/>
      <c r="FL388" s="30"/>
      <c r="FM388" s="30"/>
      <c r="FN388" s="30"/>
      <c r="FO388" s="30"/>
      <c r="FP388" s="30"/>
      <c r="FQ388" s="30"/>
      <c r="FR388" s="30"/>
      <c r="FS388" s="30"/>
      <c r="FT388" s="30"/>
      <c r="FU388" s="30"/>
      <c r="FV388" s="30"/>
      <c r="FW388" s="30"/>
      <c r="FX388" s="30"/>
      <c r="FY388" s="30"/>
      <c r="FZ388" s="30"/>
      <c r="GA388" s="30"/>
      <c r="GB388" s="30"/>
      <c r="GC388" s="30"/>
      <c r="GD388" s="30"/>
      <c r="GE388" s="30"/>
      <c r="GF388" s="30"/>
      <c r="GG388" s="30"/>
      <c r="GH388" s="30"/>
      <c r="GI388" s="30"/>
      <c r="GJ388" s="30"/>
      <c r="GK388" s="30"/>
      <c r="GL388" s="30"/>
      <c r="GM388" s="30"/>
      <c r="GN388" s="30"/>
      <c r="GO388" s="30"/>
      <c r="GP388" s="30"/>
      <c r="GQ388" s="30"/>
      <c r="GR388" s="30"/>
      <c r="GS388" s="30"/>
      <c r="GT388" s="30"/>
      <c r="GU388" s="30"/>
      <c r="GV388" s="30"/>
      <c r="GW388" s="30"/>
      <c r="GX388" s="30"/>
      <c r="GY388" s="30"/>
      <c r="GZ388" s="30"/>
      <c r="HA388" s="30"/>
      <c r="HB388" s="30"/>
      <c r="HC388" s="30"/>
      <c r="HD388" s="30"/>
      <c r="HE388" s="30"/>
      <c r="HF388" s="30"/>
      <c r="HG388" s="30"/>
      <c r="HH388" s="30"/>
      <c r="HI388" s="30"/>
      <c r="HJ388" s="30"/>
    </row>
    <row r="389">
      <c r="BQ389" s="30"/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  <c r="CC389" s="30"/>
      <c r="CD389" s="30"/>
      <c r="CE389" s="30"/>
      <c r="CF389" s="30"/>
      <c r="CG389" s="30"/>
      <c r="CH389" s="30"/>
      <c r="CI389" s="30"/>
      <c r="CJ389" s="30"/>
      <c r="CK389" s="30"/>
      <c r="CL389" s="30"/>
      <c r="CM389" s="30"/>
      <c r="CO389" s="30"/>
      <c r="CP389" s="30"/>
      <c r="CQ389" s="30"/>
      <c r="CR389" s="30"/>
      <c r="CS389" s="30"/>
      <c r="CT389" s="30"/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K389" s="30"/>
      <c r="DL389" s="30"/>
      <c r="DM389" s="30"/>
      <c r="DN389" s="30"/>
      <c r="DO389" s="30"/>
      <c r="DP389" s="30"/>
      <c r="DQ389" s="30"/>
      <c r="DR389" s="30"/>
      <c r="DS389" s="30"/>
      <c r="DT389" s="30"/>
      <c r="DU389" s="30"/>
      <c r="DV389" s="30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  <c r="EL389" s="30"/>
      <c r="EM389" s="30"/>
      <c r="EN389" s="30"/>
      <c r="EO389" s="30"/>
      <c r="EP389" s="30"/>
      <c r="EQ389" s="30"/>
      <c r="ER389" s="30"/>
      <c r="ES389" s="30"/>
      <c r="ET389" s="30"/>
      <c r="EU389" s="30"/>
      <c r="EV389" s="30"/>
      <c r="EW389" s="30"/>
      <c r="EX389" s="30"/>
      <c r="EY389" s="30"/>
      <c r="EZ389" s="30"/>
      <c r="FA389" s="30"/>
      <c r="FB389" s="30"/>
      <c r="FC389" s="30"/>
      <c r="FD389" s="30"/>
      <c r="FE389" s="30"/>
      <c r="FF389" s="30"/>
      <c r="FG389" s="30"/>
      <c r="FH389" s="30"/>
      <c r="FI389" s="30"/>
      <c r="FJ389" s="30"/>
      <c r="FK389" s="30"/>
      <c r="FL389" s="30"/>
      <c r="FM389" s="30"/>
      <c r="FN389" s="30"/>
      <c r="FO389" s="30"/>
      <c r="FP389" s="30"/>
      <c r="FQ389" s="30"/>
      <c r="FR389" s="30"/>
      <c r="FS389" s="30"/>
      <c r="FT389" s="30"/>
      <c r="FU389" s="30"/>
      <c r="FV389" s="30"/>
      <c r="FW389" s="30"/>
      <c r="FX389" s="30"/>
      <c r="FY389" s="30"/>
      <c r="FZ389" s="30"/>
      <c r="GA389" s="30"/>
      <c r="GB389" s="30"/>
      <c r="GC389" s="30"/>
      <c r="GD389" s="30"/>
      <c r="GE389" s="30"/>
      <c r="GF389" s="30"/>
      <c r="GG389" s="30"/>
      <c r="GH389" s="30"/>
      <c r="GI389" s="30"/>
      <c r="GJ389" s="30"/>
      <c r="GK389" s="30"/>
      <c r="GL389" s="30"/>
      <c r="GM389" s="30"/>
      <c r="GN389" s="30"/>
      <c r="GO389" s="30"/>
      <c r="GP389" s="30"/>
      <c r="GQ389" s="30"/>
      <c r="GR389" s="30"/>
      <c r="GS389" s="30"/>
      <c r="GT389" s="30"/>
      <c r="GU389" s="30"/>
      <c r="GV389" s="30"/>
      <c r="GW389" s="30"/>
      <c r="GX389" s="30"/>
      <c r="GY389" s="30"/>
      <c r="GZ389" s="30"/>
      <c r="HA389" s="30"/>
      <c r="HB389" s="30"/>
      <c r="HC389" s="30"/>
      <c r="HD389" s="30"/>
      <c r="HE389" s="30"/>
      <c r="HF389" s="30"/>
      <c r="HG389" s="30"/>
      <c r="HH389" s="30"/>
      <c r="HI389" s="30"/>
      <c r="HJ389" s="30"/>
    </row>
    <row r="390">
      <c r="BQ390" s="30"/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  <c r="CC390" s="30"/>
      <c r="CD390" s="30"/>
      <c r="CE390" s="30"/>
      <c r="CF390" s="30"/>
      <c r="CG390" s="30"/>
      <c r="CH390" s="30"/>
      <c r="CI390" s="30"/>
      <c r="CJ390" s="30"/>
      <c r="CK390" s="30"/>
      <c r="CL390" s="30"/>
      <c r="CM390" s="30"/>
      <c r="CO390" s="30"/>
      <c r="CP390" s="30"/>
      <c r="CQ390" s="30"/>
      <c r="CR390" s="30"/>
      <c r="CS390" s="30"/>
      <c r="CT390" s="30"/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K390" s="30"/>
      <c r="DL390" s="30"/>
      <c r="DM390" s="30"/>
      <c r="DN390" s="30"/>
      <c r="DO390" s="30"/>
      <c r="DP390" s="30"/>
      <c r="DQ390" s="30"/>
      <c r="DR390" s="30"/>
      <c r="DS390" s="30"/>
      <c r="DT390" s="30"/>
      <c r="DU390" s="30"/>
      <c r="DV390" s="30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  <c r="EL390" s="30"/>
      <c r="EM390" s="30"/>
      <c r="EN390" s="30"/>
      <c r="EO390" s="30"/>
      <c r="EP390" s="30"/>
      <c r="EQ390" s="30"/>
      <c r="ER390" s="30"/>
      <c r="ES390" s="30"/>
      <c r="ET390" s="30"/>
      <c r="EU390" s="30"/>
      <c r="EV390" s="30"/>
      <c r="EW390" s="30"/>
      <c r="EX390" s="30"/>
      <c r="EY390" s="30"/>
      <c r="EZ390" s="30"/>
      <c r="FA390" s="30"/>
      <c r="FB390" s="30"/>
      <c r="FC390" s="30"/>
      <c r="FD390" s="30"/>
      <c r="FE390" s="30"/>
      <c r="FF390" s="30"/>
      <c r="FG390" s="30"/>
      <c r="FH390" s="30"/>
      <c r="FI390" s="30"/>
      <c r="FJ390" s="30"/>
      <c r="FK390" s="30"/>
      <c r="FL390" s="30"/>
      <c r="FM390" s="30"/>
      <c r="FN390" s="30"/>
      <c r="FO390" s="30"/>
      <c r="FP390" s="30"/>
      <c r="FQ390" s="30"/>
      <c r="FR390" s="30"/>
      <c r="FS390" s="30"/>
      <c r="FT390" s="30"/>
      <c r="FU390" s="30"/>
      <c r="FV390" s="30"/>
      <c r="FW390" s="30"/>
      <c r="FX390" s="30"/>
      <c r="FY390" s="30"/>
      <c r="FZ390" s="30"/>
      <c r="GA390" s="30"/>
      <c r="GB390" s="30"/>
      <c r="GC390" s="30"/>
      <c r="GD390" s="30"/>
      <c r="GE390" s="30"/>
      <c r="GF390" s="30"/>
      <c r="GG390" s="30"/>
      <c r="GH390" s="30"/>
      <c r="GI390" s="30"/>
      <c r="GJ390" s="30"/>
      <c r="GK390" s="30"/>
      <c r="GL390" s="30"/>
      <c r="GM390" s="30"/>
      <c r="GN390" s="30"/>
      <c r="GO390" s="30"/>
      <c r="GP390" s="30"/>
      <c r="GQ390" s="30"/>
      <c r="GR390" s="30"/>
      <c r="GS390" s="30"/>
      <c r="GT390" s="30"/>
      <c r="GU390" s="30"/>
      <c r="GV390" s="30"/>
      <c r="GW390" s="30"/>
      <c r="GX390" s="30"/>
      <c r="GY390" s="30"/>
      <c r="GZ390" s="30"/>
      <c r="HA390" s="30"/>
      <c r="HB390" s="30"/>
      <c r="HC390" s="30"/>
      <c r="HD390" s="30"/>
      <c r="HE390" s="30"/>
      <c r="HF390" s="30"/>
      <c r="HG390" s="30"/>
      <c r="HH390" s="30"/>
      <c r="HI390" s="30"/>
      <c r="HJ390" s="30"/>
    </row>
    <row r="391">
      <c r="BQ391" s="30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  <c r="CH391" s="30"/>
      <c r="CI391" s="30"/>
      <c r="CJ391" s="30"/>
      <c r="CK391" s="30"/>
      <c r="CL391" s="30"/>
      <c r="CM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K391" s="30"/>
      <c r="DL391" s="30"/>
      <c r="DM391" s="30"/>
      <c r="DN391" s="30"/>
      <c r="DO391" s="30"/>
      <c r="DP391" s="30"/>
      <c r="DQ391" s="30"/>
      <c r="DR391" s="30"/>
      <c r="DS391" s="30"/>
      <c r="DT391" s="30"/>
      <c r="DU391" s="30"/>
      <c r="DV391" s="30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  <c r="EL391" s="30"/>
      <c r="EM391" s="30"/>
      <c r="EN391" s="30"/>
      <c r="EO391" s="30"/>
      <c r="EP391" s="30"/>
      <c r="EQ391" s="30"/>
      <c r="ER391" s="30"/>
      <c r="ES391" s="30"/>
      <c r="ET391" s="30"/>
      <c r="EU391" s="30"/>
      <c r="EV391" s="30"/>
      <c r="EW391" s="30"/>
      <c r="EX391" s="30"/>
      <c r="EY391" s="30"/>
      <c r="EZ391" s="30"/>
      <c r="FA391" s="30"/>
      <c r="FB391" s="30"/>
      <c r="FC391" s="30"/>
      <c r="FD391" s="30"/>
      <c r="FE391" s="30"/>
      <c r="FF391" s="30"/>
      <c r="FG391" s="30"/>
      <c r="FH391" s="30"/>
      <c r="FI391" s="30"/>
      <c r="FJ391" s="30"/>
      <c r="FK391" s="30"/>
      <c r="FL391" s="30"/>
      <c r="FM391" s="30"/>
      <c r="FN391" s="30"/>
      <c r="FO391" s="30"/>
      <c r="FP391" s="30"/>
      <c r="FQ391" s="30"/>
      <c r="FR391" s="30"/>
      <c r="FS391" s="30"/>
      <c r="FT391" s="30"/>
      <c r="FU391" s="30"/>
      <c r="FV391" s="30"/>
      <c r="FW391" s="30"/>
      <c r="FX391" s="30"/>
      <c r="FY391" s="30"/>
      <c r="FZ391" s="30"/>
      <c r="GA391" s="30"/>
      <c r="GB391" s="30"/>
      <c r="GC391" s="30"/>
      <c r="GD391" s="30"/>
      <c r="GE391" s="30"/>
      <c r="GF391" s="30"/>
      <c r="GG391" s="30"/>
      <c r="GH391" s="30"/>
      <c r="GI391" s="30"/>
      <c r="GJ391" s="30"/>
      <c r="GK391" s="30"/>
      <c r="GL391" s="30"/>
      <c r="GM391" s="30"/>
      <c r="GN391" s="30"/>
      <c r="GO391" s="30"/>
      <c r="GP391" s="30"/>
      <c r="GQ391" s="30"/>
      <c r="GR391" s="30"/>
      <c r="GS391" s="30"/>
      <c r="GT391" s="30"/>
      <c r="GU391" s="30"/>
      <c r="GV391" s="30"/>
      <c r="GW391" s="30"/>
      <c r="GX391" s="30"/>
      <c r="GY391" s="30"/>
      <c r="GZ391" s="30"/>
      <c r="HA391" s="30"/>
      <c r="HB391" s="30"/>
      <c r="HC391" s="30"/>
      <c r="HD391" s="30"/>
      <c r="HE391" s="30"/>
      <c r="HF391" s="30"/>
      <c r="HG391" s="30"/>
      <c r="HH391" s="30"/>
      <c r="HI391" s="30"/>
      <c r="HJ391" s="30"/>
    </row>
    <row r="392">
      <c r="BQ392" s="30"/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  <c r="CC392" s="30"/>
      <c r="CD392" s="30"/>
      <c r="CE392" s="30"/>
      <c r="CF392" s="30"/>
      <c r="CG392" s="30"/>
      <c r="CH392" s="30"/>
      <c r="CI392" s="30"/>
      <c r="CJ392" s="30"/>
      <c r="CK392" s="30"/>
      <c r="CL392" s="30"/>
      <c r="CM392" s="30"/>
      <c r="CO392" s="30"/>
      <c r="CP392" s="30"/>
      <c r="CQ392" s="30"/>
      <c r="CR392" s="30"/>
      <c r="CS392" s="30"/>
      <c r="CT392" s="30"/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K392" s="30"/>
      <c r="DL392" s="30"/>
      <c r="DM392" s="30"/>
      <c r="DN392" s="30"/>
      <c r="DO392" s="30"/>
      <c r="DP392" s="30"/>
      <c r="DQ392" s="30"/>
      <c r="DR392" s="30"/>
      <c r="DS392" s="30"/>
      <c r="DT392" s="30"/>
      <c r="DU392" s="30"/>
      <c r="DV392" s="30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  <c r="EL392" s="30"/>
      <c r="EM392" s="30"/>
      <c r="EN392" s="30"/>
      <c r="EO392" s="30"/>
      <c r="EP392" s="30"/>
      <c r="EQ392" s="30"/>
      <c r="ER392" s="30"/>
      <c r="ES392" s="30"/>
      <c r="ET392" s="30"/>
      <c r="EU392" s="30"/>
      <c r="EV392" s="30"/>
      <c r="EW392" s="30"/>
      <c r="EX392" s="30"/>
      <c r="EY392" s="30"/>
      <c r="EZ392" s="30"/>
      <c r="FA392" s="30"/>
      <c r="FB392" s="30"/>
      <c r="FC392" s="30"/>
      <c r="FD392" s="30"/>
      <c r="FE392" s="30"/>
      <c r="FF392" s="30"/>
      <c r="FG392" s="30"/>
      <c r="FH392" s="30"/>
      <c r="FI392" s="30"/>
      <c r="FJ392" s="30"/>
      <c r="FK392" s="30"/>
      <c r="FL392" s="30"/>
      <c r="FM392" s="30"/>
      <c r="FN392" s="30"/>
      <c r="FO392" s="30"/>
      <c r="FP392" s="30"/>
      <c r="FQ392" s="30"/>
      <c r="FR392" s="30"/>
      <c r="FS392" s="30"/>
      <c r="FT392" s="30"/>
      <c r="FU392" s="30"/>
      <c r="FV392" s="30"/>
      <c r="FW392" s="30"/>
      <c r="FX392" s="30"/>
      <c r="FY392" s="30"/>
      <c r="FZ392" s="30"/>
      <c r="GA392" s="30"/>
      <c r="GB392" s="30"/>
      <c r="GC392" s="30"/>
      <c r="GD392" s="30"/>
      <c r="GE392" s="30"/>
      <c r="GF392" s="30"/>
      <c r="GG392" s="30"/>
      <c r="GH392" s="30"/>
      <c r="GI392" s="30"/>
      <c r="GJ392" s="30"/>
      <c r="GK392" s="30"/>
      <c r="GL392" s="30"/>
      <c r="GM392" s="30"/>
      <c r="GN392" s="30"/>
      <c r="GO392" s="30"/>
      <c r="GP392" s="30"/>
      <c r="GQ392" s="30"/>
      <c r="GR392" s="30"/>
      <c r="GS392" s="30"/>
      <c r="GT392" s="30"/>
      <c r="GU392" s="30"/>
      <c r="GV392" s="30"/>
      <c r="GW392" s="30"/>
      <c r="GX392" s="30"/>
      <c r="GY392" s="30"/>
      <c r="GZ392" s="30"/>
      <c r="HA392" s="30"/>
      <c r="HB392" s="30"/>
      <c r="HC392" s="30"/>
      <c r="HD392" s="30"/>
      <c r="HE392" s="30"/>
      <c r="HF392" s="30"/>
      <c r="HG392" s="30"/>
      <c r="HH392" s="30"/>
      <c r="HI392" s="30"/>
      <c r="HJ392" s="30"/>
    </row>
    <row r="393">
      <c r="BQ393" s="30"/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  <c r="CC393" s="30"/>
      <c r="CD393" s="30"/>
      <c r="CE393" s="30"/>
      <c r="CF393" s="30"/>
      <c r="CG393" s="30"/>
      <c r="CH393" s="30"/>
      <c r="CI393" s="30"/>
      <c r="CJ393" s="30"/>
      <c r="CK393" s="30"/>
      <c r="CL393" s="30"/>
      <c r="CM393" s="30"/>
      <c r="CO393" s="30"/>
      <c r="CP393" s="30"/>
      <c r="CQ393" s="30"/>
      <c r="CR393" s="30"/>
      <c r="CS393" s="30"/>
      <c r="CT393" s="30"/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K393" s="30"/>
      <c r="DL393" s="30"/>
      <c r="DM393" s="30"/>
      <c r="DN393" s="30"/>
      <c r="DO393" s="30"/>
      <c r="DP393" s="30"/>
      <c r="DQ393" s="30"/>
      <c r="DR393" s="30"/>
      <c r="DS393" s="30"/>
      <c r="DT393" s="30"/>
      <c r="DU393" s="30"/>
      <c r="DV393" s="30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  <c r="EL393" s="30"/>
      <c r="EM393" s="30"/>
      <c r="EN393" s="30"/>
      <c r="EO393" s="30"/>
      <c r="EP393" s="30"/>
      <c r="EQ393" s="30"/>
      <c r="ER393" s="30"/>
      <c r="ES393" s="30"/>
      <c r="ET393" s="30"/>
      <c r="EU393" s="30"/>
      <c r="EV393" s="30"/>
      <c r="EW393" s="30"/>
      <c r="EX393" s="30"/>
      <c r="EY393" s="30"/>
      <c r="EZ393" s="30"/>
      <c r="FA393" s="30"/>
      <c r="FB393" s="30"/>
      <c r="FC393" s="30"/>
      <c r="FD393" s="30"/>
      <c r="FE393" s="30"/>
      <c r="FF393" s="30"/>
      <c r="FG393" s="30"/>
      <c r="FH393" s="30"/>
      <c r="FI393" s="30"/>
      <c r="FJ393" s="30"/>
      <c r="FK393" s="30"/>
      <c r="FL393" s="30"/>
      <c r="FM393" s="30"/>
      <c r="FN393" s="30"/>
      <c r="FO393" s="30"/>
      <c r="FP393" s="30"/>
      <c r="FQ393" s="30"/>
      <c r="FR393" s="30"/>
      <c r="FS393" s="30"/>
      <c r="FT393" s="30"/>
      <c r="FU393" s="30"/>
      <c r="FV393" s="30"/>
      <c r="FW393" s="30"/>
      <c r="FX393" s="30"/>
      <c r="FY393" s="30"/>
      <c r="FZ393" s="30"/>
      <c r="GA393" s="30"/>
      <c r="GB393" s="30"/>
      <c r="GC393" s="30"/>
      <c r="GD393" s="30"/>
      <c r="GE393" s="30"/>
      <c r="GF393" s="30"/>
      <c r="GG393" s="30"/>
      <c r="GH393" s="30"/>
      <c r="GI393" s="30"/>
      <c r="GJ393" s="30"/>
      <c r="GK393" s="30"/>
      <c r="GL393" s="30"/>
      <c r="GM393" s="30"/>
      <c r="GN393" s="30"/>
      <c r="GO393" s="30"/>
      <c r="GP393" s="30"/>
      <c r="GQ393" s="30"/>
      <c r="GR393" s="30"/>
      <c r="GS393" s="30"/>
      <c r="GT393" s="30"/>
      <c r="GU393" s="30"/>
      <c r="GV393" s="30"/>
      <c r="GW393" s="30"/>
      <c r="GX393" s="30"/>
      <c r="GY393" s="30"/>
      <c r="GZ393" s="30"/>
      <c r="HA393" s="30"/>
      <c r="HB393" s="30"/>
      <c r="HC393" s="30"/>
      <c r="HD393" s="30"/>
      <c r="HE393" s="30"/>
      <c r="HF393" s="30"/>
      <c r="HG393" s="30"/>
      <c r="HH393" s="30"/>
      <c r="HI393" s="30"/>
      <c r="HJ393" s="30"/>
    </row>
    <row r="394">
      <c r="BQ394" s="30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  <c r="CH394" s="30"/>
      <c r="CI394" s="30"/>
      <c r="CJ394" s="30"/>
      <c r="CK394" s="30"/>
      <c r="CL394" s="30"/>
      <c r="CM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K394" s="30"/>
      <c r="DL394" s="30"/>
      <c r="DM394" s="30"/>
      <c r="DN394" s="30"/>
      <c r="DO394" s="30"/>
      <c r="DP394" s="30"/>
      <c r="DQ394" s="30"/>
      <c r="DR394" s="30"/>
      <c r="DS394" s="30"/>
      <c r="DT394" s="30"/>
      <c r="DU394" s="30"/>
      <c r="DV394" s="30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  <c r="EL394" s="30"/>
      <c r="EM394" s="30"/>
      <c r="EN394" s="30"/>
      <c r="EO394" s="30"/>
      <c r="EP394" s="30"/>
      <c r="EQ394" s="30"/>
      <c r="ER394" s="30"/>
      <c r="ES394" s="30"/>
      <c r="ET394" s="30"/>
      <c r="EU394" s="30"/>
      <c r="EV394" s="30"/>
      <c r="EW394" s="30"/>
      <c r="EX394" s="30"/>
      <c r="EY394" s="30"/>
      <c r="EZ394" s="30"/>
      <c r="FA394" s="30"/>
      <c r="FB394" s="30"/>
      <c r="FC394" s="30"/>
      <c r="FD394" s="30"/>
      <c r="FE394" s="30"/>
      <c r="FF394" s="30"/>
      <c r="FG394" s="30"/>
      <c r="FH394" s="30"/>
      <c r="FI394" s="30"/>
      <c r="FJ394" s="30"/>
      <c r="FK394" s="30"/>
      <c r="FL394" s="30"/>
      <c r="FM394" s="30"/>
      <c r="FN394" s="30"/>
      <c r="FO394" s="30"/>
      <c r="FP394" s="30"/>
      <c r="FQ394" s="30"/>
      <c r="FR394" s="30"/>
      <c r="FS394" s="30"/>
      <c r="FT394" s="30"/>
      <c r="FU394" s="30"/>
      <c r="FV394" s="30"/>
      <c r="FW394" s="30"/>
      <c r="FX394" s="30"/>
      <c r="FY394" s="30"/>
      <c r="FZ394" s="30"/>
      <c r="GA394" s="30"/>
      <c r="GB394" s="30"/>
      <c r="GC394" s="30"/>
      <c r="GD394" s="30"/>
      <c r="GE394" s="30"/>
      <c r="GF394" s="30"/>
      <c r="GG394" s="30"/>
      <c r="GH394" s="30"/>
      <c r="GI394" s="30"/>
      <c r="GJ394" s="30"/>
      <c r="GK394" s="30"/>
      <c r="GL394" s="30"/>
      <c r="GM394" s="30"/>
      <c r="GN394" s="30"/>
      <c r="GO394" s="30"/>
      <c r="GP394" s="30"/>
      <c r="GQ394" s="30"/>
      <c r="GR394" s="30"/>
      <c r="GS394" s="30"/>
      <c r="GT394" s="30"/>
      <c r="GU394" s="30"/>
      <c r="GV394" s="30"/>
      <c r="GW394" s="30"/>
      <c r="GX394" s="30"/>
      <c r="GY394" s="30"/>
      <c r="GZ394" s="30"/>
      <c r="HA394" s="30"/>
      <c r="HB394" s="30"/>
      <c r="HC394" s="30"/>
      <c r="HD394" s="30"/>
      <c r="HE394" s="30"/>
      <c r="HF394" s="30"/>
      <c r="HG394" s="30"/>
      <c r="HH394" s="30"/>
      <c r="HI394" s="30"/>
      <c r="HJ394" s="30"/>
    </row>
    <row r="395">
      <c r="BQ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K395" s="30"/>
      <c r="DL395" s="30"/>
      <c r="DM395" s="30"/>
      <c r="DN395" s="30"/>
      <c r="DO395" s="30"/>
      <c r="DP395" s="30"/>
      <c r="DQ395" s="30"/>
      <c r="DR395" s="30"/>
      <c r="DS395" s="30"/>
      <c r="DT395" s="30"/>
      <c r="DU395" s="30"/>
      <c r="DV395" s="30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  <c r="EL395" s="30"/>
      <c r="EM395" s="30"/>
      <c r="EN395" s="30"/>
      <c r="EO395" s="30"/>
      <c r="EP395" s="30"/>
      <c r="EQ395" s="30"/>
      <c r="ER395" s="30"/>
      <c r="ES395" s="30"/>
      <c r="ET395" s="30"/>
      <c r="EU395" s="30"/>
      <c r="EV395" s="30"/>
      <c r="EW395" s="30"/>
      <c r="EX395" s="30"/>
      <c r="EY395" s="30"/>
      <c r="EZ395" s="30"/>
      <c r="FA395" s="30"/>
      <c r="FB395" s="30"/>
      <c r="FC395" s="30"/>
      <c r="FD395" s="30"/>
      <c r="FE395" s="30"/>
      <c r="FF395" s="30"/>
      <c r="FG395" s="30"/>
      <c r="FH395" s="30"/>
      <c r="FI395" s="30"/>
      <c r="FJ395" s="30"/>
      <c r="FK395" s="30"/>
      <c r="FL395" s="30"/>
      <c r="FM395" s="30"/>
      <c r="FN395" s="30"/>
      <c r="FO395" s="30"/>
      <c r="FP395" s="30"/>
      <c r="FQ395" s="30"/>
      <c r="FR395" s="30"/>
      <c r="FS395" s="30"/>
      <c r="FT395" s="30"/>
      <c r="FU395" s="30"/>
      <c r="FV395" s="30"/>
      <c r="FW395" s="30"/>
      <c r="FX395" s="30"/>
      <c r="FY395" s="30"/>
      <c r="FZ395" s="30"/>
      <c r="GA395" s="30"/>
      <c r="GB395" s="30"/>
      <c r="GC395" s="30"/>
      <c r="GD395" s="30"/>
      <c r="GE395" s="30"/>
      <c r="GF395" s="30"/>
      <c r="GG395" s="30"/>
      <c r="GH395" s="30"/>
      <c r="GI395" s="30"/>
      <c r="GJ395" s="30"/>
      <c r="GK395" s="30"/>
      <c r="GL395" s="30"/>
      <c r="GM395" s="30"/>
      <c r="GN395" s="30"/>
      <c r="GO395" s="30"/>
      <c r="GP395" s="30"/>
      <c r="GQ395" s="30"/>
      <c r="GR395" s="30"/>
      <c r="GS395" s="30"/>
      <c r="GT395" s="30"/>
      <c r="GU395" s="30"/>
      <c r="GV395" s="30"/>
      <c r="GW395" s="30"/>
      <c r="GX395" s="30"/>
      <c r="GY395" s="30"/>
      <c r="GZ395" s="30"/>
      <c r="HA395" s="30"/>
      <c r="HB395" s="30"/>
      <c r="HC395" s="30"/>
      <c r="HD395" s="30"/>
      <c r="HE395" s="30"/>
      <c r="HF395" s="30"/>
      <c r="HG395" s="30"/>
      <c r="HH395" s="30"/>
      <c r="HI395" s="30"/>
      <c r="HJ395" s="30"/>
    </row>
    <row r="396">
      <c r="BQ396" s="30"/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  <c r="CC396" s="30"/>
      <c r="CD396" s="30"/>
      <c r="CE396" s="30"/>
      <c r="CF396" s="30"/>
      <c r="CG396" s="30"/>
      <c r="CH396" s="30"/>
      <c r="CI396" s="30"/>
      <c r="CJ396" s="30"/>
      <c r="CK396" s="30"/>
      <c r="CL396" s="30"/>
      <c r="CM396" s="30"/>
      <c r="CO396" s="30"/>
      <c r="CP396" s="30"/>
      <c r="CQ396" s="30"/>
      <c r="CR396" s="30"/>
      <c r="CS396" s="30"/>
      <c r="CT396" s="30"/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K396" s="30"/>
      <c r="DL396" s="30"/>
      <c r="DM396" s="30"/>
      <c r="DN396" s="30"/>
      <c r="DO396" s="30"/>
      <c r="DP396" s="30"/>
      <c r="DQ396" s="30"/>
      <c r="DR396" s="30"/>
      <c r="DS396" s="30"/>
      <c r="DT396" s="30"/>
      <c r="DU396" s="30"/>
      <c r="DV396" s="30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  <c r="EL396" s="30"/>
      <c r="EM396" s="30"/>
      <c r="EN396" s="30"/>
      <c r="EO396" s="30"/>
      <c r="EP396" s="30"/>
      <c r="EQ396" s="30"/>
      <c r="ER396" s="30"/>
      <c r="ES396" s="30"/>
      <c r="ET396" s="30"/>
      <c r="EU396" s="30"/>
      <c r="EV396" s="30"/>
      <c r="EW396" s="30"/>
      <c r="EX396" s="30"/>
      <c r="EY396" s="30"/>
      <c r="EZ396" s="30"/>
      <c r="FA396" s="30"/>
      <c r="FB396" s="30"/>
      <c r="FC396" s="30"/>
      <c r="FD396" s="30"/>
      <c r="FE396" s="30"/>
      <c r="FF396" s="30"/>
      <c r="FG396" s="30"/>
      <c r="FH396" s="30"/>
      <c r="FI396" s="30"/>
      <c r="FJ396" s="30"/>
      <c r="FK396" s="30"/>
      <c r="FL396" s="30"/>
      <c r="FM396" s="30"/>
      <c r="FN396" s="30"/>
      <c r="FO396" s="30"/>
      <c r="FP396" s="30"/>
      <c r="FQ396" s="30"/>
      <c r="FR396" s="30"/>
      <c r="FS396" s="30"/>
      <c r="FT396" s="30"/>
      <c r="FU396" s="30"/>
      <c r="FV396" s="30"/>
      <c r="FW396" s="30"/>
      <c r="FX396" s="30"/>
      <c r="FY396" s="30"/>
      <c r="FZ396" s="30"/>
      <c r="GA396" s="30"/>
      <c r="GB396" s="30"/>
      <c r="GC396" s="30"/>
      <c r="GD396" s="30"/>
      <c r="GE396" s="30"/>
      <c r="GF396" s="30"/>
      <c r="GG396" s="30"/>
      <c r="GH396" s="30"/>
      <c r="GI396" s="30"/>
      <c r="GJ396" s="30"/>
      <c r="GK396" s="30"/>
      <c r="GL396" s="30"/>
      <c r="GM396" s="30"/>
      <c r="GN396" s="30"/>
      <c r="GO396" s="30"/>
      <c r="GP396" s="30"/>
      <c r="GQ396" s="30"/>
      <c r="GR396" s="30"/>
      <c r="GS396" s="30"/>
      <c r="GT396" s="30"/>
      <c r="GU396" s="30"/>
      <c r="GV396" s="30"/>
      <c r="GW396" s="30"/>
      <c r="GX396" s="30"/>
      <c r="GY396" s="30"/>
      <c r="GZ396" s="30"/>
      <c r="HA396" s="30"/>
      <c r="HB396" s="30"/>
      <c r="HC396" s="30"/>
      <c r="HD396" s="30"/>
      <c r="HE396" s="30"/>
      <c r="HF396" s="30"/>
      <c r="HG396" s="30"/>
      <c r="HH396" s="30"/>
      <c r="HI396" s="30"/>
      <c r="HJ396" s="30"/>
    </row>
    <row r="397">
      <c r="BQ397" s="30"/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  <c r="CC397" s="30"/>
      <c r="CD397" s="30"/>
      <c r="CE397" s="30"/>
      <c r="CF397" s="30"/>
      <c r="CG397" s="30"/>
      <c r="CH397" s="30"/>
      <c r="CI397" s="30"/>
      <c r="CJ397" s="30"/>
      <c r="CK397" s="30"/>
      <c r="CL397" s="30"/>
      <c r="CM397" s="30"/>
      <c r="CO397" s="30"/>
      <c r="CP397" s="30"/>
      <c r="CQ397" s="30"/>
      <c r="CR397" s="30"/>
      <c r="CS397" s="30"/>
      <c r="CT397" s="30"/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K397" s="30"/>
      <c r="DL397" s="30"/>
      <c r="DM397" s="30"/>
      <c r="DN397" s="30"/>
      <c r="DO397" s="30"/>
      <c r="DP397" s="30"/>
      <c r="DQ397" s="30"/>
      <c r="DR397" s="30"/>
      <c r="DS397" s="30"/>
      <c r="DT397" s="30"/>
      <c r="DU397" s="30"/>
      <c r="DV397" s="30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  <c r="EL397" s="30"/>
      <c r="EM397" s="30"/>
      <c r="EN397" s="30"/>
      <c r="EO397" s="30"/>
      <c r="EP397" s="30"/>
      <c r="EQ397" s="30"/>
      <c r="ER397" s="30"/>
      <c r="ES397" s="30"/>
      <c r="ET397" s="30"/>
      <c r="EU397" s="30"/>
      <c r="EV397" s="30"/>
      <c r="EW397" s="30"/>
      <c r="EX397" s="30"/>
      <c r="EY397" s="30"/>
      <c r="EZ397" s="30"/>
      <c r="FA397" s="30"/>
      <c r="FB397" s="30"/>
      <c r="FC397" s="30"/>
      <c r="FD397" s="30"/>
      <c r="FE397" s="30"/>
      <c r="FF397" s="30"/>
      <c r="FG397" s="30"/>
      <c r="FH397" s="30"/>
      <c r="FI397" s="30"/>
      <c r="FJ397" s="30"/>
      <c r="FK397" s="30"/>
      <c r="FL397" s="30"/>
      <c r="FM397" s="30"/>
      <c r="FN397" s="30"/>
      <c r="FO397" s="30"/>
      <c r="FP397" s="30"/>
      <c r="FQ397" s="30"/>
      <c r="FR397" s="30"/>
      <c r="FS397" s="30"/>
      <c r="FT397" s="30"/>
      <c r="FU397" s="30"/>
      <c r="FV397" s="30"/>
      <c r="FW397" s="30"/>
      <c r="FX397" s="30"/>
      <c r="FY397" s="30"/>
      <c r="FZ397" s="30"/>
      <c r="GA397" s="30"/>
      <c r="GB397" s="30"/>
      <c r="GC397" s="30"/>
      <c r="GD397" s="30"/>
      <c r="GE397" s="30"/>
      <c r="GF397" s="30"/>
      <c r="GG397" s="30"/>
      <c r="GH397" s="30"/>
      <c r="GI397" s="30"/>
      <c r="GJ397" s="30"/>
      <c r="GK397" s="30"/>
      <c r="GL397" s="30"/>
      <c r="GM397" s="30"/>
      <c r="GN397" s="30"/>
      <c r="GO397" s="30"/>
      <c r="GP397" s="30"/>
      <c r="GQ397" s="30"/>
      <c r="GR397" s="30"/>
      <c r="GS397" s="30"/>
      <c r="GT397" s="30"/>
      <c r="GU397" s="30"/>
      <c r="GV397" s="30"/>
      <c r="GW397" s="30"/>
      <c r="GX397" s="30"/>
      <c r="GY397" s="30"/>
      <c r="GZ397" s="30"/>
      <c r="HA397" s="30"/>
      <c r="HB397" s="30"/>
      <c r="HC397" s="30"/>
      <c r="HD397" s="30"/>
      <c r="HE397" s="30"/>
      <c r="HF397" s="30"/>
      <c r="HG397" s="30"/>
      <c r="HH397" s="30"/>
      <c r="HI397" s="30"/>
      <c r="HJ397" s="30"/>
    </row>
    <row r="398">
      <c r="BQ398" s="30"/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30"/>
      <c r="CG398" s="30"/>
      <c r="CH398" s="30"/>
      <c r="CI398" s="30"/>
      <c r="CJ398" s="30"/>
      <c r="CK398" s="30"/>
      <c r="CL398" s="30"/>
      <c r="CM398" s="30"/>
      <c r="CO398" s="30"/>
      <c r="CP398" s="30"/>
      <c r="CQ398" s="30"/>
      <c r="CR398" s="30"/>
      <c r="CS398" s="30"/>
      <c r="CT398" s="30"/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K398" s="30"/>
      <c r="DL398" s="30"/>
      <c r="DM398" s="30"/>
      <c r="DN398" s="30"/>
      <c r="DO398" s="30"/>
      <c r="DP398" s="30"/>
      <c r="DQ398" s="30"/>
      <c r="DR398" s="30"/>
      <c r="DS398" s="30"/>
      <c r="DT398" s="30"/>
      <c r="DU398" s="30"/>
      <c r="DV398" s="30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  <c r="EL398" s="30"/>
      <c r="EM398" s="30"/>
      <c r="EN398" s="30"/>
      <c r="EO398" s="30"/>
      <c r="EP398" s="30"/>
      <c r="EQ398" s="30"/>
      <c r="ER398" s="30"/>
      <c r="ES398" s="30"/>
      <c r="ET398" s="30"/>
      <c r="EU398" s="30"/>
      <c r="EV398" s="30"/>
      <c r="EW398" s="30"/>
      <c r="EX398" s="30"/>
      <c r="EY398" s="30"/>
      <c r="EZ398" s="30"/>
      <c r="FA398" s="30"/>
      <c r="FB398" s="30"/>
      <c r="FC398" s="30"/>
      <c r="FD398" s="30"/>
      <c r="FE398" s="30"/>
      <c r="FF398" s="30"/>
      <c r="FG398" s="30"/>
      <c r="FH398" s="30"/>
      <c r="FI398" s="30"/>
      <c r="FJ398" s="30"/>
      <c r="FK398" s="30"/>
      <c r="FL398" s="30"/>
      <c r="FM398" s="30"/>
      <c r="FN398" s="30"/>
      <c r="FO398" s="30"/>
      <c r="FP398" s="30"/>
      <c r="FQ398" s="30"/>
      <c r="FR398" s="30"/>
      <c r="FS398" s="30"/>
      <c r="FT398" s="30"/>
      <c r="FU398" s="30"/>
      <c r="FV398" s="30"/>
      <c r="FW398" s="30"/>
      <c r="FX398" s="30"/>
      <c r="FY398" s="30"/>
      <c r="FZ398" s="30"/>
      <c r="GA398" s="30"/>
      <c r="GB398" s="30"/>
      <c r="GC398" s="30"/>
      <c r="GD398" s="30"/>
      <c r="GE398" s="30"/>
      <c r="GF398" s="30"/>
      <c r="GG398" s="30"/>
      <c r="GH398" s="30"/>
      <c r="GI398" s="30"/>
      <c r="GJ398" s="30"/>
      <c r="GK398" s="30"/>
      <c r="GL398" s="30"/>
      <c r="GM398" s="30"/>
      <c r="GN398" s="30"/>
      <c r="GO398" s="30"/>
      <c r="GP398" s="30"/>
      <c r="GQ398" s="30"/>
      <c r="GR398" s="30"/>
      <c r="GS398" s="30"/>
      <c r="GT398" s="30"/>
      <c r="GU398" s="30"/>
      <c r="GV398" s="30"/>
      <c r="GW398" s="30"/>
      <c r="GX398" s="30"/>
      <c r="GY398" s="30"/>
      <c r="GZ398" s="30"/>
      <c r="HA398" s="30"/>
      <c r="HB398" s="30"/>
      <c r="HC398" s="30"/>
      <c r="HD398" s="30"/>
      <c r="HE398" s="30"/>
      <c r="HF398" s="30"/>
      <c r="HG398" s="30"/>
      <c r="HH398" s="30"/>
      <c r="HI398" s="30"/>
      <c r="HJ398" s="30"/>
    </row>
    <row r="399">
      <c r="BQ399" s="30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  <c r="CG399" s="30"/>
      <c r="CH399" s="30"/>
      <c r="CI399" s="30"/>
      <c r="CJ399" s="30"/>
      <c r="CK399" s="30"/>
      <c r="CL399" s="30"/>
      <c r="CM399" s="30"/>
      <c r="CO399" s="30"/>
      <c r="CP399" s="30"/>
      <c r="CQ399" s="30"/>
      <c r="CR399" s="30"/>
      <c r="CS399" s="30"/>
      <c r="CT399" s="30"/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K399" s="30"/>
      <c r="DL399" s="30"/>
      <c r="DM399" s="30"/>
      <c r="DN399" s="30"/>
      <c r="DO399" s="30"/>
      <c r="DP399" s="30"/>
      <c r="DQ399" s="30"/>
      <c r="DR399" s="30"/>
      <c r="DS399" s="30"/>
      <c r="DT399" s="30"/>
      <c r="DU399" s="30"/>
      <c r="DV399" s="30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  <c r="EL399" s="30"/>
      <c r="EM399" s="30"/>
      <c r="EN399" s="30"/>
      <c r="EO399" s="30"/>
      <c r="EP399" s="30"/>
      <c r="EQ399" s="30"/>
      <c r="ER399" s="30"/>
      <c r="ES399" s="30"/>
      <c r="ET399" s="30"/>
      <c r="EU399" s="30"/>
      <c r="EV399" s="30"/>
      <c r="EW399" s="30"/>
      <c r="EX399" s="30"/>
      <c r="EY399" s="30"/>
      <c r="EZ399" s="30"/>
      <c r="FA399" s="30"/>
      <c r="FB399" s="30"/>
      <c r="FC399" s="30"/>
      <c r="FD399" s="30"/>
      <c r="FE399" s="30"/>
      <c r="FF399" s="30"/>
      <c r="FG399" s="30"/>
      <c r="FH399" s="30"/>
      <c r="FI399" s="30"/>
      <c r="FJ399" s="30"/>
      <c r="FK399" s="30"/>
      <c r="FL399" s="30"/>
      <c r="FM399" s="30"/>
      <c r="FN399" s="30"/>
      <c r="FO399" s="30"/>
      <c r="FP399" s="30"/>
      <c r="FQ399" s="30"/>
      <c r="FR399" s="30"/>
      <c r="FS399" s="30"/>
      <c r="FT399" s="30"/>
      <c r="FU399" s="30"/>
      <c r="FV399" s="30"/>
      <c r="FW399" s="30"/>
      <c r="FX399" s="30"/>
      <c r="FY399" s="30"/>
      <c r="FZ399" s="30"/>
      <c r="GA399" s="30"/>
      <c r="GB399" s="30"/>
      <c r="GC399" s="30"/>
      <c r="GD399" s="30"/>
      <c r="GE399" s="30"/>
      <c r="GF399" s="30"/>
      <c r="GG399" s="30"/>
      <c r="GH399" s="30"/>
      <c r="GI399" s="30"/>
      <c r="GJ399" s="30"/>
      <c r="GK399" s="30"/>
      <c r="GL399" s="30"/>
      <c r="GM399" s="30"/>
      <c r="GN399" s="30"/>
      <c r="GO399" s="30"/>
      <c r="GP399" s="30"/>
      <c r="GQ399" s="30"/>
      <c r="GR399" s="30"/>
      <c r="GS399" s="30"/>
      <c r="GT399" s="30"/>
      <c r="GU399" s="30"/>
      <c r="GV399" s="30"/>
      <c r="GW399" s="30"/>
      <c r="GX399" s="30"/>
      <c r="GY399" s="30"/>
      <c r="GZ399" s="30"/>
      <c r="HA399" s="30"/>
      <c r="HB399" s="30"/>
      <c r="HC399" s="30"/>
      <c r="HD399" s="30"/>
      <c r="HE399" s="30"/>
      <c r="HF399" s="30"/>
      <c r="HG399" s="30"/>
      <c r="HH399" s="30"/>
      <c r="HI399" s="30"/>
      <c r="HJ399" s="30"/>
    </row>
    <row r="400">
      <c r="BQ400" s="30"/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  <c r="CC400" s="30"/>
      <c r="CD400" s="30"/>
      <c r="CE400" s="30"/>
      <c r="CF400" s="30"/>
      <c r="CG400" s="30"/>
      <c r="CH400" s="30"/>
      <c r="CI400" s="30"/>
      <c r="CJ400" s="30"/>
      <c r="CK400" s="30"/>
      <c r="CL400" s="30"/>
      <c r="CM400" s="30"/>
      <c r="CO400" s="30"/>
      <c r="CP400" s="30"/>
      <c r="CQ400" s="30"/>
      <c r="CR400" s="30"/>
      <c r="CS400" s="30"/>
      <c r="CT400" s="30"/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K400" s="30"/>
      <c r="DL400" s="30"/>
      <c r="DM400" s="30"/>
      <c r="DN400" s="30"/>
      <c r="DO400" s="30"/>
      <c r="DP400" s="30"/>
      <c r="DQ400" s="30"/>
      <c r="DR400" s="30"/>
      <c r="DS400" s="30"/>
      <c r="DT400" s="30"/>
      <c r="DU400" s="30"/>
      <c r="DV400" s="30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  <c r="EL400" s="30"/>
      <c r="EM400" s="30"/>
      <c r="EN400" s="30"/>
      <c r="EO400" s="30"/>
      <c r="EP400" s="30"/>
      <c r="EQ400" s="30"/>
      <c r="ER400" s="30"/>
      <c r="ES400" s="30"/>
      <c r="ET400" s="30"/>
      <c r="EU400" s="30"/>
      <c r="EV400" s="30"/>
      <c r="EW400" s="30"/>
      <c r="EX400" s="30"/>
      <c r="EY400" s="30"/>
      <c r="EZ400" s="30"/>
      <c r="FA400" s="30"/>
      <c r="FB400" s="30"/>
      <c r="FC400" s="30"/>
      <c r="FD400" s="30"/>
      <c r="FE400" s="30"/>
      <c r="FF400" s="30"/>
      <c r="FG400" s="30"/>
      <c r="FH400" s="30"/>
      <c r="FI400" s="30"/>
      <c r="FJ400" s="30"/>
      <c r="FK400" s="30"/>
      <c r="FL400" s="30"/>
      <c r="FM400" s="30"/>
      <c r="FN400" s="30"/>
      <c r="FO400" s="30"/>
      <c r="FP400" s="30"/>
      <c r="FQ400" s="30"/>
      <c r="FR400" s="30"/>
      <c r="FS400" s="30"/>
      <c r="FT400" s="30"/>
      <c r="FU400" s="30"/>
      <c r="FV400" s="30"/>
      <c r="FW400" s="30"/>
      <c r="FX400" s="30"/>
      <c r="FY400" s="30"/>
      <c r="FZ400" s="30"/>
      <c r="GA400" s="30"/>
      <c r="GB400" s="30"/>
      <c r="GC400" s="30"/>
      <c r="GD400" s="30"/>
      <c r="GE400" s="30"/>
      <c r="GF400" s="30"/>
      <c r="GG400" s="30"/>
      <c r="GH400" s="30"/>
      <c r="GI400" s="30"/>
      <c r="GJ400" s="30"/>
      <c r="GK400" s="30"/>
      <c r="GL400" s="30"/>
      <c r="GM400" s="30"/>
      <c r="GN400" s="30"/>
      <c r="GO400" s="30"/>
      <c r="GP400" s="30"/>
      <c r="GQ400" s="30"/>
      <c r="GR400" s="30"/>
      <c r="GS400" s="30"/>
      <c r="GT400" s="30"/>
      <c r="GU400" s="30"/>
      <c r="GV400" s="30"/>
      <c r="GW400" s="30"/>
      <c r="GX400" s="30"/>
      <c r="GY400" s="30"/>
      <c r="GZ400" s="30"/>
      <c r="HA400" s="30"/>
      <c r="HB400" s="30"/>
      <c r="HC400" s="30"/>
      <c r="HD400" s="30"/>
      <c r="HE400" s="30"/>
      <c r="HF400" s="30"/>
      <c r="HG400" s="30"/>
      <c r="HH400" s="30"/>
      <c r="HI400" s="30"/>
      <c r="HJ400" s="30"/>
    </row>
    <row r="401">
      <c r="BQ401" s="30"/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  <c r="CC401" s="30"/>
      <c r="CD401" s="30"/>
      <c r="CE401" s="30"/>
      <c r="CF401" s="30"/>
      <c r="CG401" s="30"/>
      <c r="CH401" s="30"/>
      <c r="CI401" s="30"/>
      <c r="CJ401" s="30"/>
      <c r="CK401" s="30"/>
      <c r="CL401" s="30"/>
      <c r="CM401" s="30"/>
      <c r="CO401" s="30"/>
      <c r="CP401" s="30"/>
      <c r="CQ401" s="30"/>
      <c r="CR401" s="30"/>
      <c r="CS401" s="30"/>
      <c r="CT401" s="30"/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K401" s="30"/>
      <c r="DL401" s="30"/>
      <c r="DM401" s="30"/>
      <c r="DN401" s="30"/>
      <c r="DO401" s="30"/>
      <c r="DP401" s="30"/>
      <c r="DQ401" s="30"/>
      <c r="DR401" s="30"/>
      <c r="DS401" s="30"/>
      <c r="DT401" s="30"/>
      <c r="DU401" s="30"/>
      <c r="DV401" s="30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  <c r="EL401" s="30"/>
      <c r="EM401" s="30"/>
      <c r="EN401" s="30"/>
      <c r="EO401" s="30"/>
      <c r="EP401" s="30"/>
      <c r="EQ401" s="30"/>
      <c r="ER401" s="30"/>
      <c r="ES401" s="30"/>
      <c r="ET401" s="30"/>
      <c r="EU401" s="30"/>
      <c r="EV401" s="30"/>
      <c r="EW401" s="30"/>
      <c r="EX401" s="30"/>
      <c r="EY401" s="30"/>
      <c r="EZ401" s="30"/>
      <c r="FA401" s="30"/>
      <c r="FB401" s="30"/>
      <c r="FC401" s="30"/>
      <c r="FD401" s="30"/>
      <c r="FE401" s="30"/>
      <c r="FF401" s="30"/>
      <c r="FG401" s="30"/>
      <c r="FH401" s="30"/>
      <c r="FI401" s="30"/>
      <c r="FJ401" s="30"/>
      <c r="FK401" s="30"/>
      <c r="FL401" s="30"/>
      <c r="FM401" s="30"/>
      <c r="FN401" s="30"/>
      <c r="FO401" s="30"/>
      <c r="FP401" s="30"/>
      <c r="FQ401" s="30"/>
      <c r="FR401" s="30"/>
      <c r="FS401" s="30"/>
      <c r="FT401" s="30"/>
      <c r="FU401" s="30"/>
      <c r="FV401" s="30"/>
      <c r="FW401" s="30"/>
      <c r="FX401" s="30"/>
      <c r="FY401" s="30"/>
      <c r="FZ401" s="30"/>
      <c r="GA401" s="30"/>
      <c r="GB401" s="30"/>
      <c r="GC401" s="30"/>
      <c r="GD401" s="30"/>
      <c r="GE401" s="30"/>
      <c r="GF401" s="30"/>
      <c r="GG401" s="30"/>
      <c r="GH401" s="30"/>
      <c r="GI401" s="30"/>
      <c r="GJ401" s="30"/>
      <c r="GK401" s="30"/>
      <c r="GL401" s="30"/>
      <c r="GM401" s="30"/>
      <c r="GN401" s="30"/>
      <c r="GO401" s="30"/>
      <c r="GP401" s="30"/>
      <c r="GQ401" s="30"/>
      <c r="GR401" s="30"/>
      <c r="GS401" s="30"/>
      <c r="GT401" s="30"/>
      <c r="GU401" s="30"/>
      <c r="GV401" s="30"/>
      <c r="GW401" s="30"/>
      <c r="GX401" s="30"/>
      <c r="GY401" s="30"/>
      <c r="GZ401" s="30"/>
      <c r="HA401" s="30"/>
      <c r="HB401" s="30"/>
      <c r="HC401" s="30"/>
      <c r="HD401" s="30"/>
      <c r="HE401" s="30"/>
      <c r="HF401" s="30"/>
      <c r="HG401" s="30"/>
      <c r="HH401" s="30"/>
      <c r="HI401" s="30"/>
      <c r="HJ401" s="30"/>
    </row>
    <row r="402">
      <c r="BQ402" s="30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30"/>
      <c r="CK402" s="30"/>
      <c r="CL402" s="30"/>
      <c r="CM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K402" s="30"/>
      <c r="DL402" s="30"/>
      <c r="DM402" s="30"/>
      <c r="DN402" s="30"/>
      <c r="DO402" s="30"/>
      <c r="DP402" s="30"/>
      <c r="DQ402" s="30"/>
      <c r="DR402" s="30"/>
      <c r="DS402" s="30"/>
      <c r="DT402" s="30"/>
      <c r="DU402" s="30"/>
      <c r="DV402" s="30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  <c r="EL402" s="30"/>
      <c r="EM402" s="30"/>
      <c r="EN402" s="30"/>
      <c r="EO402" s="30"/>
      <c r="EP402" s="30"/>
      <c r="EQ402" s="30"/>
      <c r="ER402" s="30"/>
      <c r="ES402" s="30"/>
      <c r="ET402" s="30"/>
      <c r="EU402" s="30"/>
      <c r="EV402" s="30"/>
      <c r="EW402" s="30"/>
      <c r="EX402" s="30"/>
      <c r="EY402" s="30"/>
      <c r="EZ402" s="30"/>
      <c r="FA402" s="30"/>
      <c r="FB402" s="30"/>
      <c r="FC402" s="30"/>
      <c r="FD402" s="30"/>
      <c r="FE402" s="30"/>
      <c r="FF402" s="30"/>
      <c r="FG402" s="30"/>
      <c r="FH402" s="30"/>
      <c r="FI402" s="30"/>
      <c r="FJ402" s="30"/>
      <c r="FK402" s="30"/>
      <c r="FL402" s="30"/>
      <c r="FM402" s="30"/>
      <c r="FN402" s="30"/>
      <c r="FO402" s="30"/>
      <c r="FP402" s="30"/>
      <c r="FQ402" s="30"/>
      <c r="FR402" s="30"/>
      <c r="FS402" s="30"/>
      <c r="FT402" s="30"/>
      <c r="FU402" s="30"/>
      <c r="FV402" s="30"/>
      <c r="FW402" s="30"/>
      <c r="FX402" s="30"/>
      <c r="FY402" s="30"/>
      <c r="FZ402" s="30"/>
      <c r="GA402" s="30"/>
      <c r="GB402" s="30"/>
      <c r="GC402" s="30"/>
      <c r="GD402" s="30"/>
      <c r="GE402" s="30"/>
      <c r="GF402" s="30"/>
      <c r="GG402" s="30"/>
      <c r="GH402" s="30"/>
      <c r="GI402" s="30"/>
      <c r="GJ402" s="30"/>
      <c r="GK402" s="30"/>
      <c r="GL402" s="30"/>
      <c r="GM402" s="30"/>
      <c r="GN402" s="30"/>
      <c r="GO402" s="30"/>
      <c r="GP402" s="30"/>
      <c r="GQ402" s="30"/>
      <c r="GR402" s="30"/>
      <c r="GS402" s="30"/>
      <c r="GT402" s="30"/>
      <c r="GU402" s="30"/>
      <c r="GV402" s="30"/>
      <c r="GW402" s="30"/>
      <c r="GX402" s="30"/>
      <c r="GY402" s="30"/>
      <c r="GZ402" s="30"/>
      <c r="HA402" s="30"/>
      <c r="HB402" s="30"/>
      <c r="HC402" s="30"/>
      <c r="HD402" s="30"/>
      <c r="HE402" s="30"/>
      <c r="HF402" s="30"/>
      <c r="HG402" s="30"/>
      <c r="HH402" s="30"/>
      <c r="HI402" s="30"/>
      <c r="HJ402" s="30"/>
    </row>
    <row r="403">
      <c r="BQ403" s="30"/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  <c r="CC403" s="30"/>
      <c r="CD403" s="30"/>
      <c r="CE403" s="30"/>
      <c r="CF403" s="30"/>
      <c r="CG403" s="30"/>
      <c r="CH403" s="30"/>
      <c r="CI403" s="30"/>
      <c r="CJ403" s="30"/>
      <c r="CK403" s="30"/>
      <c r="CL403" s="30"/>
      <c r="CM403" s="30"/>
      <c r="CO403" s="30"/>
      <c r="CP403" s="30"/>
      <c r="CQ403" s="30"/>
      <c r="CR403" s="30"/>
      <c r="CS403" s="30"/>
      <c r="CT403" s="30"/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K403" s="30"/>
      <c r="DL403" s="30"/>
      <c r="DM403" s="30"/>
      <c r="DN403" s="30"/>
      <c r="DO403" s="30"/>
      <c r="DP403" s="30"/>
      <c r="DQ403" s="30"/>
      <c r="DR403" s="30"/>
      <c r="DS403" s="30"/>
      <c r="DT403" s="30"/>
      <c r="DU403" s="30"/>
      <c r="DV403" s="30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  <c r="EL403" s="30"/>
      <c r="EM403" s="30"/>
      <c r="EN403" s="30"/>
      <c r="EO403" s="30"/>
      <c r="EP403" s="30"/>
      <c r="EQ403" s="30"/>
      <c r="ER403" s="30"/>
      <c r="ES403" s="30"/>
      <c r="ET403" s="30"/>
      <c r="EU403" s="30"/>
      <c r="EV403" s="30"/>
      <c r="EW403" s="30"/>
      <c r="EX403" s="30"/>
      <c r="EY403" s="30"/>
      <c r="EZ403" s="30"/>
      <c r="FA403" s="30"/>
      <c r="FB403" s="30"/>
      <c r="FC403" s="30"/>
      <c r="FD403" s="30"/>
      <c r="FE403" s="30"/>
      <c r="FF403" s="30"/>
      <c r="FG403" s="30"/>
      <c r="FH403" s="30"/>
      <c r="FI403" s="30"/>
      <c r="FJ403" s="30"/>
      <c r="FK403" s="30"/>
      <c r="FL403" s="30"/>
      <c r="FM403" s="30"/>
      <c r="FN403" s="30"/>
      <c r="FO403" s="30"/>
      <c r="FP403" s="30"/>
      <c r="FQ403" s="30"/>
      <c r="FR403" s="30"/>
      <c r="FS403" s="30"/>
      <c r="FT403" s="30"/>
      <c r="FU403" s="30"/>
      <c r="FV403" s="30"/>
      <c r="FW403" s="30"/>
      <c r="FX403" s="30"/>
      <c r="FY403" s="30"/>
      <c r="FZ403" s="30"/>
      <c r="GA403" s="30"/>
      <c r="GB403" s="30"/>
      <c r="GC403" s="30"/>
      <c r="GD403" s="30"/>
      <c r="GE403" s="30"/>
      <c r="GF403" s="30"/>
      <c r="GG403" s="30"/>
      <c r="GH403" s="30"/>
      <c r="GI403" s="30"/>
      <c r="GJ403" s="30"/>
      <c r="GK403" s="30"/>
      <c r="GL403" s="30"/>
      <c r="GM403" s="30"/>
      <c r="GN403" s="30"/>
      <c r="GO403" s="30"/>
      <c r="GP403" s="30"/>
      <c r="GQ403" s="30"/>
      <c r="GR403" s="30"/>
      <c r="GS403" s="30"/>
      <c r="GT403" s="30"/>
      <c r="GU403" s="30"/>
      <c r="GV403" s="30"/>
      <c r="GW403" s="30"/>
      <c r="GX403" s="30"/>
      <c r="GY403" s="30"/>
      <c r="GZ403" s="30"/>
      <c r="HA403" s="30"/>
      <c r="HB403" s="30"/>
      <c r="HC403" s="30"/>
      <c r="HD403" s="30"/>
      <c r="HE403" s="30"/>
      <c r="HF403" s="30"/>
      <c r="HG403" s="30"/>
      <c r="HH403" s="30"/>
      <c r="HI403" s="30"/>
      <c r="HJ403" s="30"/>
    </row>
    <row r="404">
      <c r="BQ404" s="30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30"/>
      <c r="CG404" s="30"/>
      <c r="CH404" s="30"/>
      <c r="CI404" s="30"/>
      <c r="CJ404" s="30"/>
      <c r="CK404" s="30"/>
      <c r="CL404" s="30"/>
      <c r="CM404" s="30"/>
      <c r="CO404" s="30"/>
      <c r="CP404" s="30"/>
      <c r="CQ404" s="30"/>
      <c r="CR404" s="30"/>
      <c r="CS404" s="30"/>
      <c r="CT404" s="30"/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  <c r="DF404" s="30"/>
      <c r="DG404" s="30"/>
      <c r="DH404" s="30"/>
      <c r="DI404" s="30"/>
      <c r="DK404" s="30"/>
      <c r="DL404" s="30"/>
      <c r="DM404" s="30"/>
      <c r="DN404" s="30"/>
      <c r="DO404" s="30"/>
      <c r="DP404" s="30"/>
      <c r="DQ404" s="30"/>
      <c r="DR404" s="30"/>
      <c r="DS404" s="30"/>
      <c r="DT404" s="30"/>
      <c r="DU404" s="30"/>
      <c r="DV404" s="30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  <c r="EL404" s="30"/>
      <c r="EM404" s="30"/>
      <c r="EN404" s="30"/>
      <c r="EO404" s="30"/>
      <c r="EP404" s="30"/>
      <c r="EQ404" s="30"/>
      <c r="ER404" s="30"/>
      <c r="ES404" s="30"/>
      <c r="ET404" s="30"/>
      <c r="EU404" s="30"/>
      <c r="EV404" s="30"/>
      <c r="EW404" s="30"/>
      <c r="EX404" s="30"/>
      <c r="EY404" s="30"/>
      <c r="EZ404" s="30"/>
      <c r="FA404" s="30"/>
      <c r="FB404" s="30"/>
      <c r="FC404" s="30"/>
      <c r="FD404" s="30"/>
      <c r="FE404" s="30"/>
      <c r="FF404" s="30"/>
      <c r="FG404" s="30"/>
      <c r="FH404" s="30"/>
      <c r="FI404" s="30"/>
      <c r="FJ404" s="30"/>
      <c r="FK404" s="30"/>
      <c r="FL404" s="30"/>
      <c r="FM404" s="30"/>
      <c r="FN404" s="30"/>
      <c r="FO404" s="30"/>
      <c r="FP404" s="30"/>
      <c r="FQ404" s="30"/>
      <c r="FR404" s="30"/>
      <c r="FS404" s="30"/>
      <c r="FT404" s="30"/>
      <c r="FU404" s="30"/>
      <c r="FV404" s="30"/>
      <c r="FW404" s="30"/>
      <c r="FX404" s="30"/>
      <c r="FY404" s="30"/>
      <c r="FZ404" s="30"/>
      <c r="GA404" s="30"/>
      <c r="GB404" s="30"/>
      <c r="GC404" s="30"/>
      <c r="GD404" s="30"/>
      <c r="GE404" s="30"/>
      <c r="GF404" s="30"/>
      <c r="GG404" s="30"/>
      <c r="GH404" s="30"/>
      <c r="GI404" s="30"/>
      <c r="GJ404" s="30"/>
      <c r="GK404" s="30"/>
      <c r="GL404" s="30"/>
      <c r="GM404" s="30"/>
      <c r="GN404" s="30"/>
      <c r="GO404" s="30"/>
      <c r="GP404" s="30"/>
      <c r="GQ404" s="30"/>
      <c r="GR404" s="30"/>
      <c r="GS404" s="30"/>
      <c r="GT404" s="30"/>
      <c r="GU404" s="30"/>
      <c r="GV404" s="30"/>
      <c r="GW404" s="30"/>
      <c r="GX404" s="30"/>
      <c r="GY404" s="30"/>
      <c r="GZ404" s="30"/>
      <c r="HA404" s="30"/>
      <c r="HB404" s="30"/>
      <c r="HC404" s="30"/>
      <c r="HD404" s="30"/>
      <c r="HE404" s="30"/>
      <c r="HF404" s="30"/>
      <c r="HG404" s="30"/>
      <c r="HH404" s="30"/>
      <c r="HI404" s="30"/>
      <c r="HJ404" s="30"/>
    </row>
    <row r="405">
      <c r="BQ405" s="30"/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  <c r="CC405" s="30"/>
      <c r="CD405" s="30"/>
      <c r="CE405" s="30"/>
      <c r="CF405" s="30"/>
      <c r="CG405" s="30"/>
      <c r="CH405" s="30"/>
      <c r="CI405" s="30"/>
      <c r="CJ405" s="30"/>
      <c r="CK405" s="30"/>
      <c r="CL405" s="30"/>
      <c r="CM405" s="30"/>
      <c r="CO405" s="30"/>
      <c r="CP405" s="30"/>
      <c r="CQ405" s="30"/>
      <c r="CR405" s="30"/>
      <c r="CS405" s="30"/>
      <c r="CT405" s="30"/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K405" s="30"/>
      <c r="DL405" s="30"/>
      <c r="DM405" s="30"/>
      <c r="DN405" s="30"/>
      <c r="DO405" s="30"/>
      <c r="DP405" s="30"/>
      <c r="DQ405" s="30"/>
      <c r="DR405" s="30"/>
      <c r="DS405" s="30"/>
      <c r="DT405" s="30"/>
      <c r="DU405" s="30"/>
      <c r="DV405" s="30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  <c r="EL405" s="30"/>
      <c r="EM405" s="30"/>
      <c r="EN405" s="30"/>
      <c r="EO405" s="30"/>
      <c r="EP405" s="30"/>
      <c r="EQ405" s="30"/>
      <c r="ER405" s="30"/>
      <c r="ES405" s="30"/>
      <c r="ET405" s="30"/>
      <c r="EU405" s="30"/>
      <c r="EV405" s="30"/>
      <c r="EW405" s="30"/>
      <c r="EX405" s="30"/>
      <c r="EY405" s="30"/>
      <c r="EZ405" s="30"/>
      <c r="FA405" s="30"/>
      <c r="FB405" s="30"/>
      <c r="FC405" s="30"/>
      <c r="FD405" s="30"/>
      <c r="FE405" s="30"/>
      <c r="FF405" s="30"/>
      <c r="FG405" s="30"/>
      <c r="FH405" s="30"/>
      <c r="FI405" s="30"/>
      <c r="FJ405" s="30"/>
      <c r="FK405" s="30"/>
      <c r="FL405" s="30"/>
      <c r="FM405" s="30"/>
      <c r="FN405" s="30"/>
      <c r="FO405" s="30"/>
      <c r="FP405" s="30"/>
      <c r="FQ405" s="30"/>
      <c r="FR405" s="30"/>
      <c r="FS405" s="30"/>
      <c r="FT405" s="30"/>
      <c r="FU405" s="30"/>
      <c r="FV405" s="30"/>
      <c r="FW405" s="30"/>
      <c r="FX405" s="30"/>
      <c r="FY405" s="30"/>
      <c r="FZ405" s="30"/>
      <c r="GA405" s="30"/>
      <c r="GB405" s="30"/>
      <c r="GC405" s="30"/>
      <c r="GD405" s="30"/>
      <c r="GE405" s="30"/>
      <c r="GF405" s="30"/>
      <c r="GG405" s="30"/>
      <c r="GH405" s="30"/>
      <c r="GI405" s="30"/>
      <c r="GJ405" s="30"/>
      <c r="GK405" s="30"/>
      <c r="GL405" s="30"/>
      <c r="GM405" s="30"/>
      <c r="GN405" s="30"/>
      <c r="GO405" s="30"/>
      <c r="GP405" s="30"/>
      <c r="GQ405" s="30"/>
      <c r="GR405" s="30"/>
      <c r="GS405" s="30"/>
      <c r="GT405" s="30"/>
      <c r="GU405" s="30"/>
      <c r="GV405" s="30"/>
      <c r="GW405" s="30"/>
      <c r="GX405" s="30"/>
      <c r="GY405" s="30"/>
      <c r="GZ405" s="30"/>
      <c r="HA405" s="30"/>
      <c r="HB405" s="30"/>
      <c r="HC405" s="30"/>
      <c r="HD405" s="30"/>
      <c r="HE405" s="30"/>
      <c r="HF405" s="30"/>
      <c r="HG405" s="30"/>
      <c r="HH405" s="30"/>
      <c r="HI405" s="30"/>
      <c r="HJ405" s="30"/>
    </row>
    <row r="406">
      <c r="BQ406" s="30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  <c r="CH406" s="30"/>
      <c r="CI406" s="30"/>
      <c r="CJ406" s="30"/>
      <c r="CK406" s="30"/>
      <c r="CL406" s="30"/>
      <c r="CM406" s="30"/>
      <c r="CO406" s="30"/>
      <c r="CP406" s="30"/>
      <c r="CQ406" s="30"/>
      <c r="CR406" s="30"/>
      <c r="CS406" s="30"/>
      <c r="CT406" s="30"/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K406" s="30"/>
      <c r="DL406" s="30"/>
      <c r="DM406" s="30"/>
      <c r="DN406" s="30"/>
      <c r="DO406" s="30"/>
      <c r="DP406" s="30"/>
      <c r="DQ406" s="30"/>
      <c r="DR406" s="30"/>
      <c r="DS406" s="30"/>
      <c r="DT406" s="30"/>
      <c r="DU406" s="30"/>
      <c r="DV406" s="30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  <c r="EL406" s="30"/>
      <c r="EM406" s="30"/>
      <c r="EN406" s="30"/>
      <c r="EO406" s="30"/>
      <c r="EP406" s="30"/>
      <c r="EQ406" s="30"/>
      <c r="ER406" s="30"/>
      <c r="ES406" s="30"/>
      <c r="ET406" s="30"/>
      <c r="EU406" s="30"/>
      <c r="EV406" s="30"/>
      <c r="EW406" s="30"/>
      <c r="EX406" s="30"/>
      <c r="EY406" s="30"/>
      <c r="EZ406" s="30"/>
      <c r="FA406" s="30"/>
      <c r="FB406" s="30"/>
      <c r="FC406" s="30"/>
      <c r="FD406" s="30"/>
      <c r="FE406" s="30"/>
      <c r="FF406" s="30"/>
      <c r="FG406" s="30"/>
      <c r="FH406" s="30"/>
      <c r="FI406" s="30"/>
      <c r="FJ406" s="30"/>
      <c r="FK406" s="30"/>
      <c r="FL406" s="30"/>
      <c r="FM406" s="30"/>
      <c r="FN406" s="30"/>
      <c r="FO406" s="30"/>
      <c r="FP406" s="30"/>
      <c r="FQ406" s="30"/>
      <c r="FR406" s="30"/>
      <c r="FS406" s="30"/>
      <c r="FT406" s="30"/>
      <c r="FU406" s="30"/>
      <c r="FV406" s="30"/>
      <c r="FW406" s="30"/>
      <c r="FX406" s="30"/>
      <c r="FY406" s="30"/>
      <c r="FZ406" s="30"/>
      <c r="GA406" s="30"/>
      <c r="GB406" s="30"/>
      <c r="GC406" s="30"/>
      <c r="GD406" s="30"/>
      <c r="GE406" s="30"/>
      <c r="GF406" s="30"/>
      <c r="GG406" s="30"/>
      <c r="GH406" s="30"/>
      <c r="GI406" s="30"/>
      <c r="GJ406" s="30"/>
      <c r="GK406" s="30"/>
      <c r="GL406" s="30"/>
      <c r="GM406" s="30"/>
      <c r="GN406" s="30"/>
      <c r="GO406" s="30"/>
      <c r="GP406" s="30"/>
      <c r="GQ406" s="30"/>
      <c r="GR406" s="30"/>
      <c r="GS406" s="30"/>
      <c r="GT406" s="30"/>
      <c r="GU406" s="30"/>
      <c r="GV406" s="30"/>
      <c r="GW406" s="30"/>
      <c r="GX406" s="30"/>
      <c r="GY406" s="30"/>
      <c r="GZ406" s="30"/>
      <c r="HA406" s="30"/>
      <c r="HB406" s="30"/>
      <c r="HC406" s="30"/>
      <c r="HD406" s="30"/>
      <c r="HE406" s="30"/>
      <c r="HF406" s="30"/>
      <c r="HG406" s="30"/>
      <c r="HH406" s="30"/>
      <c r="HI406" s="30"/>
      <c r="HJ406" s="30"/>
    </row>
    <row r="407">
      <c r="BQ407" s="30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30"/>
      <c r="CK407" s="30"/>
      <c r="CL407" s="30"/>
      <c r="CM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K407" s="30"/>
      <c r="DL407" s="30"/>
      <c r="DM407" s="30"/>
      <c r="DN407" s="30"/>
      <c r="DO407" s="30"/>
      <c r="DP407" s="30"/>
      <c r="DQ407" s="30"/>
      <c r="DR407" s="30"/>
      <c r="DS407" s="30"/>
      <c r="DT407" s="30"/>
      <c r="DU407" s="30"/>
      <c r="DV407" s="30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  <c r="EL407" s="30"/>
      <c r="EM407" s="30"/>
      <c r="EN407" s="30"/>
      <c r="EO407" s="30"/>
      <c r="EP407" s="30"/>
      <c r="EQ407" s="30"/>
      <c r="ER407" s="30"/>
      <c r="ES407" s="30"/>
      <c r="ET407" s="30"/>
      <c r="EU407" s="30"/>
      <c r="EV407" s="30"/>
      <c r="EW407" s="30"/>
      <c r="EX407" s="30"/>
      <c r="EY407" s="30"/>
      <c r="EZ407" s="30"/>
      <c r="FA407" s="30"/>
      <c r="FB407" s="30"/>
      <c r="FC407" s="30"/>
      <c r="FD407" s="30"/>
      <c r="FE407" s="30"/>
      <c r="FF407" s="30"/>
      <c r="FG407" s="30"/>
      <c r="FH407" s="30"/>
      <c r="FI407" s="30"/>
      <c r="FJ407" s="30"/>
      <c r="FK407" s="30"/>
      <c r="FL407" s="30"/>
      <c r="FM407" s="30"/>
      <c r="FN407" s="30"/>
      <c r="FO407" s="30"/>
      <c r="FP407" s="30"/>
      <c r="FQ407" s="30"/>
      <c r="FR407" s="30"/>
      <c r="FS407" s="30"/>
      <c r="FT407" s="30"/>
      <c r="FU407" s="30"/>
      <c r="FV407" s="30"/>
      <c r="FW407" s="30"/>
      <c r="FX407" s="30"/>
      <c r="FY407" s="30"/>
      <c r="FZ407" s="30"/>
      <c r="GA407" s="30"/>
      <c r="GB407" s="30"/>
      <c r="GC407" s="30"/>
      <c r="GD407" s="30"/>
      <c r="GE407" s="30"/>
      <c r="GF407" s="30"/>
      <c r="GG407" s="30"/>
      <c r="GH407" s="30"/>
      <c r="GI407" s="30"/>
      <c r="GJ407" s="30"/>
      <c r="GK407" s="30"/>
      <c r="GL407" s="30"/>
      <c r="GM407" s="30"/>
      <c r="GN407" s="30"/>
      <c r="GO407" s="30"/>
      <c r="GP407" s="30"/>
      <c r="GQ407" s="30"/>
      <c r="GR407" s="30"/>
      <c r="GS407" s="30"/>
      <c r="GT407" s="30"/>
      <c r="GU407" s="30"/>
      <c r="GV407" s="30"/>
      <c r="GW407" s="30"/>
      <c r="GX407" s="30"/>
      <c r="GY407" s="30"/>
      <c r="GZ407" s="30"/>
      <c r="HA407" s="30"/>
      <c r="HB407" s="30"/>
      <c r="HC407" s="30"/>
      <c r="HD407" s="30"/>
      <c r="HE407" s="30"/>
      <c r="HF407" s="30"/>
      <c r="HG407" s="30"/>
      <c r="HH407" s="30"/>
      <c r="HI407" s="30"/>
      <c r="HJ407" s="30"/>
    </row>
    <row r="408">
      <c r="BQ408" s="30"/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  <c r="CC408" s="30"/>
      <c r="CD408" s="30"/>
      <c r="CE408" s="30"/>
      <c r="CF408" s="30"/>
      <c r="CG408" s="30"/>
      <c r="CH408" s="30"/>
      <c r="CI408" s="30"/>
      <c r="CJ408" s="30"/>
      <c r="CK408" s="30"/>
      <c r="CL408" s="30"/>
      <c r="CM408" s="30"/>
      <c r="CO408" s="30"/>
      <c r="CP408" s="30"/>
      <c r="CQ408" s="30"/>
      <c r="CR408" s="30"/>
      <c r="CS408" s="30"/>
      <c r="CT408" s="30"/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K408" s="30"/>
      <c r="DL408" s="30"/>
      <c r="DM408" s="30"/>
      <c r="DN408" s="30"/>
      <c r="DO408" s="30"/>
      <c r="DP408" s="30"/>
      <c r="DQ408" s="30"/>
      <c r="DR408" s="30"/>
      <c r="DS408" s="30"/>
      <c r="DT408" s="30"/>
      <c r="DU408" s="30"/>
      <c r="DV408" s="30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  <c r="EL408" s="30"/>
      <c r="EM408" s="30"/>
      <c r="EN408" s="30"/>
      <c r="EO408" s="30"/>
      <c r="EP408" s="30"/>
      <c r="EQ408" s="30"/>
      <c r="ER408" s="30"/>
      <c r="ES408" s="30"/>
      <c r="ET408" s="30"/>
      <c r="EU408" s="30"/>
      <c r="EV408" s="30"/>
      <c r="EW408" s="30"/>
      <c r="EX408" s="30"/>
      <c r="EY408" s="30"/>
      <c r="EZ408" s="30"/>
      <c r="FA408" s="30"/>
      <c r="FB408" s="30"/>
      <c r="FC408" s="30"/>
      <c r="FD408" s="30"/>
      <c r="FE408" s="30"/>
      <c r="FF408" s="30"/>
      <c r="FG408" s="30"/>
      <c r="FH408" s="30"/>
      <c r="FI408" s="30"/>
      <c r="FJ408" s="30"/>
      <c r="FK408" s="30"/>
      <c r="FL408" s="30"/>
      <c r="FM408" s="30"/>
      <c r="FN408" s="30"/>
      <c r="FO408" s="30"/>
      <c r="FP408" s="30"/>
      <c r="FQ408" s="30"/>
      <c r="FR408" s="30"/>
      <c r="FS408" s="30"/>
      <c r="FT408" s="30"/>
      <c r="FU408" s="30"/>
      <c r="FV408" s="30"/>
      <c r="FW408" s="30"/>
      <c r="FX408" s="30"/>
      <c r="FY408" s="30"/>
      <c r="FZ408" s="30"/>
      <c r="GA408" s="30"/>
      <c r="GB408" s="30"/>
      <c r="GC408" s="30"/>
      <c r="GD408" s="30"/>
      <c r="GE408" s="30"/>
      <c r="GF408" s="30"/>
      <c r="GG408" s="30"/>
      <c r="GH408" s="30"/>
      <c r="GI408" s="30"/>
      <c r="GJ408" s="30"/>
      <c r="GK408" s="30"/>
      <c r="GL408" s="30"/>
      <c r="GM408" s="30"/>
      <c r="GN408" s="30"/>
      <c r="GO408" s="30"/>
      <c r="GP408" s="30"/>
      <c r="GQ408" s="30"/>
      <c r="GR408" s="30"/>
      <c r="GS408" s="30"/>
      <c r="GT408" s="30"/>
      <c r="GU408" s="30"/>
      <c r="GV408" s="30"/>
      <c r="GW408" s="30"/>
      <c r="GX408" s="30"/>
      <c r="GY408" s="30"/>
      <c r="GZ408" s="30"/>
      <c r="HA408" s="30"/>
      <c r="HB408" s="30"/>
      <c r="HC408" s="30"/>
      <c r="HD408" s="30"/>
      <c r="HE408" s="30"/>
      <c r="HF408" s="30"/>
      <c r="HG408" s="30"/>
      <c r="HH408" s="30"/>
      <c r="HI408" s="30"/>
      <c r="HJ408" s="30"/>
    </row>
    <row r="409">
      <c r="BQ409" s="30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  <c r="CH409" s="30"/>
      <c r="CI409" s="30"/>
      <c r="CJ409" s="30"/>
      <c r="CK409" s="30"/>
      <c r="CL409" s="30"/>
      <c r="CM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K409" s="30"/>
      <c r="DL409" s="30"/>
      <c r="DM409" s="30"/>
      <c r="DN409" s="30"/>
      <c r="DO409" s="30"/>
      <c r="DP409" s="30"/>
      <c r="DQ409" s="30"/>
      <c r="DR409" s="30"/>
      <c r="DS409" s="30"/>
      <c r="DT409" s="30"/>
      <c r="DU409" s="30"/>
      <c r="DV409" s="30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  <c r="EL409" s="30"/>
      <c r="EM409" s="30"/>
      <c r="EN409" s="30"/>
      <c r="EO409" s="30"/>
      <c r="EP409" s="30"/>
      <c r="EQ409" s="30"/>
      <c r="ER409" s="30"/>
      <c r="ES409" s="30"/>
      <c r="ET409" s="30"/>
      <c r="EU409" s="30"/>
      <c r="EV409" s="30"/>
      <c r="EW409" s="30"/>
      <c r="EX409" s="30"/>
      <c r="EY409" s="30"/>
      <c r="EZ409" s="30"/>
      <c r="FA409" s="30"/>
      <c r="FB409" s="30"/>
      <c r="FC409" s="30"/>
      <c r="FD409" s="30"/>
      <c r="FE409" s="30"/>
      <c r="FF409" s="30"/>
      <c r="FG409" s="30"/>
      <c r="FH409" s="30"/>
      <c r="FI409" s="30"/>
      <c r="FJ409" s="30"/>
      <c r="FK409" s="30"/>
      <c r="FL409" s="30"/>
      <c r="FM409" s="30"/>
      <c r="FN409" s="30"/>
      <c r="FO409" s="30"/>
      <c r="FP409" s="30"/>
      <c r="FQ409" s="30"/>
      <c r="FR409" s="30"/>
      <c r="FS409" s="30"/>
      <c r="FT409" s="30"/>
      <c r="FU409" s="30"/>
      <c r="FV409" s="30"/>
      <c r="FW409" s="30"/>
      <c r="FX409" s="30"/>
      <c r="FY409" s="30"/>
      <c r="FZ409" s="30"/>
      <c r="GA409" s="30"/>
      <c r="GB409" s="30"/>
      <c r="GC409" s="30"/>
      <c r="GD409" s="30"/>
      <c r="GE409" s="30"/>
      <c r="GF409" s="30"/>
      <c r="GG409" s="30"/>
      <c r="GH409" s="30"/>
      <c r="GI409" s="30"/>
      <c r="GJ409" s="30"/>
      <c r="GK409" s="30"/>
      <c r="GL409" s="30"/>
      <c r="GM409" s="30"/>
      <c r="GN409" s="30"/>
      <c r="GO409" s="30"/>
      <c r="GP409" s="30"/>
      <c r="GQ409" s="30"/>
      <c r="GR409" s="30"/>
      <c r="GS409" s="30"/>
      <c r="GT409" s="30"/>
      <c r="GU409" s="30"/>
      <c r="GV409" s="30"/>
      <c r="GW409" s="30"/>
      <c r="GX409" s="30"/>
      <c r="GY409" s="30"/>
      <c r="GZ409" s="30"/>
      <c r="HA409" s="30"/>
      <c r="HB409" s="30"/>
      <c r="HC409" s="30"/>
      <c r="HD409" s="30"/>
      <c r="HE409" s="30"/>
      <c r="HF409" s="30"/>
      <c r="HG409" s="30"/>
      <c r="HH409" s="30"/>
      <c r="HI409" s="30"/>
      <c r="HJ409" s="30"/>
    </row>
    <row r="410">
      <c r="BQ410" s="30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  <c r="CH410" s="30"/>
      <c r="CI410" s="30"/>
      <c r="CJ410" s="30"/>
      <c r="CK410" s="30"/>
      <c r="CL410" s="30"/>
      <c r="CM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K410" s="30"/>
      <c r="DL410" s="30"/>
      <c r="DM410" s="30"/>
      <c r="DN410" s="30"/>
      <c r="DO410" s="30"/>
      <c r="DP410" s="30"/>
      <c r="DQ410" s="30"/>
      <c r="DR410" s="30"/>
      <c r="DS410" s="30"/>
      <c r="DT410" s="30"/>
      <c r="DU410" s="30"/>
      <c r="DV410" s="30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  <c r="EL410" s="30"/>
      <c r="EM410" s="30"/>
      <c r="EN410" s="30"/>
      <c r="EO410" s="30"/>
      <c r="EP410" s="30"/>
      <c r="EQ410" s="30"/>
      <c r="ER410" s="30"/>
      <c r="ES410" s="30"/>
      <c r="ET410" s="30"/>
      <c r="EU410" s="30"/>
      <c r="EV410" s="30"/>
      <c r="EW410" s="30"/>
      <c r="EX410" s="30"/>
      <c r="EY410" s="30"/>
      <c r="EZ410" s="30"/>
      <c r="FA410" s="30"/>
      <c r="FB410" s="30"/>
      <c r="FC410" s="30"/>
      <c r="FD410" s="30"/>
      <c r="FE410" s="30"/>
      <c r="FF410" s="30"/>
      <c r="FG410" s="30"/>
      <c r="FH410" s="30"/>
      <c r="FI410" s="30"/>
      <c r="FJ410" s="30"/>
      <c r="FK410" s="30"/>
      <c r="FL410" s="30"/>
      <c r="FM410" s="30"/>
      <c r="FN410" s="30"/>
      <c r="FO410" s="30"/>
      <c r="FP410" s="30"/>
      <c r="FQ410" s="30"/>
      <c r="FR410" s="30"/>
      <c r="FS410" s="30"/>
      <c r="FT410" s="30"/>
      <c r="FU410" s="30"/>
      <c r="FV410" s="30"/>
      <c r="FW410" s="30"/>
      <c r="FX410" s="30"/>
      <c r="FY410" s="30"/>
      <c r="FZ410" s="30"/>
      <c r="GA410" s="30"/>
      <c r="GB410" s="30"/>
      <c r="GC410" s="30"/>
      <c r="GD410" s="30"/>
      <c r="GE410" s="30"/>
      <c r="GF410" s="30"/>
      <c r="GG410" s="30"/>
      <c r="GH410" s="30"/>
      <c r="GI410" s="30"/>
      <c r="GJ410" s="30"/>
      <c r="GK410" s="30"/>
      <c r="GL410" s="30"/>
      <c r="GM410" s="30"/>
      <c r="GN410" s="30"/>
      <c r="GO410" s="30"/>
      <c r="GP410" s="30"/>
      <c r="GQ410" s="30"/>
      <c r="GR410" s="30"/>
      <c r="GS410" s="30"/>
      <c r="GT410" s="30"/>
      <c r="GU410" s="30"/>
      <c r="GV410" s="30"/>
      <c r="GW410" s="30"/>
      <c r="GX410" s="30"/>
      <c r="GY410" s="30"/>
      <c r="GZ410" s="30"/>
      <c r="HA410" s="30"/>
      <c r="HB410" s="30"/>
      <c r="HC410" s="30"/>
      <c r="HD410" s="30"/>
      <c r="HE410" s="30"/>
      <c r="HF410" s="30"/>
      <c r="HG410" s="30"/>
      <c r="HH410" s="30"/>
      <c r="HI410" s="30"/>
      <c r="HJ410" s="30"/>
    </row>
    <row r="411">
      <c r="BQ411" s="30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30"/>
      <c r="CG411" s="30"/>
      <c r="CH411" s="30"/>
      <c r="CI411" s="30"/>
      <c r="CJ411" s="30"/>
      <c r="CK411" s="30"/>
      <c r="CL411" s="30"/>
      <c r="CM411" s="30"/>
      <c r="CO411" s="30"/>
      <c r="CP411" s="30"/>
      <c r="CQ411" s="30"/>
      <c r="CR411" s="30"/>
      <c r="CS411" s="30"/>
      <c r="CT411" s="30"/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K411" s="30"/>
      <c r="DL411" s="30"/>
      <c r="DM411" s="30"/>
      <c r="DN411" s="30"/>
      <c r="DO411" s="30"/>
      <c r="DP411" s="30"/>
      <c r="DQ411" s="30"/>
      <c r="DR411" s="30"/>
      <c r="DS411" s="30"/>
      <c r="DT411" s="30"/>
      <c r="DU411" s="30"/>
      <c r="DV411" s="30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  <c r="EL411" s="30"/>
      <c r="EM411" s="30"/>
      <c r="EN411" s="30"/>
      <c r="EO411" s="30"/>
      <c r="EP411" s="30"/>
      <c r="EQ411" s="30"/>
      <c r="ER411" s="30"/>
      <c r="ES411" s="30"/>
      <c r="ET411" s="30"/>
      <c r="EU411" s="30"/>
      <c r="EV411" s="30"/>
      <c r="EW411" s="30"/>
      <c r="EX411" s="30"/>
      <c r="EY411" s="30"/>
      <c r="EZ411" s="30"/>
      <c r="FA411" s="30"/>
      <c r="FB411" s="30"/>
      <c r="FC411" s="30"/>
      <c r="FD411" s="30"/>
      <c r="FE411" s="30"/>
      <c r="FF411" s="30"/>
      <c r="FG411" s="30"/>
      <c r="FH411" s="30"/>
      <c r="FI411" s="30"/>
      <c r="FJ411" s="30"/>
      <c r="FK411" s="30"/>
      <c r="FL411" s="30"/>
      <c r="FM411" s="30"/>
      <c r="FN411" s="30"/>
      <c r="FO411" s="30"/>
      <c r="FP411" s="30"/>
      <c r="FQ411" s="30"/>
      <c r="FR411" s="30"/>
      <c r="FS411" s="30"/>
      <c r="FT411" s="30"/>
      <c r="FU411" s="30"/>
      <c r="FV411" s="30"/>
      <c r="FW411" s="30"/>
      <c r="FX411" s="30"/>
      <c r="FY411" s="30"/>
      <c r="FZ411" s="30"/>
      <c r="GA411" s="30"/>
      <c r="GB411" s="30"/>
      <c r="GC411" s="30"/>
      <c r="GD411" s="30"/>
      <c r="GE411" s="30"/>
      <c r="GF411" s="30"/>
      <c r="GG411" s="30"/>
      <c r="GH411" s="30"/>
      <c r="GI411" s="30"/>
      <c r="GJ411" s="30"/>
      <c r="GK411" s="30"/>
      <c r="GL411" s="30"/>
      <c r="GM411" s="30"/>
      <c r="GN411" s="30"/>
      <c r="GO411" s="30"/>
      <c r="GP411" s="30"/>
      <c r="GQ411" s="30"/>
      <c r="GR411" s="30"/>
      <c r="GS411" s="30"/>
      <c r="GT411" s="30"/>
      <c r="GU411" s="30"/>
      <c r="GV411" s="30"/>
      <c r="GW411" s="30"/>
      <c r="GX411" s="30"/>
      <c r="GY411" s="30"/>
      <c r="GZ411" s="30"/>
      <c r="HA411" s="30"/>
      <c r="HB411" s="30"/>
      <c r="HC411" s="30"/>
      <c r="HD411" s="30"/>
      <c r="HE411" s="30"/>
      <c r="HF411" s="30"/>
      <c r="HG411" s="30"/>
      <c r="HH411" s="30"/>
      <c r="HI411" s="30"/>
      <c r="HJ411" s="30"/>
    </row>
    <row r="412">
      <c r="BQ412" s="30"/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  <c r="CC412" s="30"/>
      <c r="CD412" s="30"/>
      <c r="CE412" s="30"/>
      <c r="CF412" s="30"/>
      <c r="CG412" s="30"/>
      <c r="CH412" s="30"/>
      <c r="CI412" s="30"/>
      <c r="CJ412" s="30"/>
      <c r="CK412" s="30"/>
      <c r="CL412" s="30"/>
      <c r="CM412" s="30"/>
      <c r="CO412" s="30"/>
      <c r="CP412" s="30"/>
      <c r="CQ412" s="30"/>
      <c r="CR412" s="30"/>
      <c r="CS412" s="30"/>
      <c r="CT412" s="30"/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K412" s="30"/>
      <c r="DL412" s="30"/>
      <c r="DM412" s="30"/>
      <c r="DN412" s="30"/>
      <c r="DO412" s="30"/>
      <c r="DP412" s="30"/>
      <c r="DQ412" s="30"/>
      <c r="DR412" s="30"/>
      <c r="DS412" s="30"/>
      <c r="DT412" s="30"/>
      <c r="DU412" s="30"/>
      <c r="DV412" s="30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  <c r="EL412" s="30"/>
      <c r="EM412" s="30"/>
      <c r="EN412" s="30"/>
      <c r="EO412" s="30"/>
      <c r="EP412" s="30"/>
      <c r="EQ412" s="30"/>
      <c r="ER412" s="30"/>
      <c r="ES412" s="30"/>
      <c r="ET412" s="30"/>
      <c r="EU412" s="30"/>
      <c r="EV412" s="30"/>
      <c r="EW412" s="30"/>
      <c r="EX412" s="30"/>
      <c r="EY412" s="30"/>
      <c r="EZ412" s="30"/>
      <c r="FA412" s="30"/>
      <c r="FB412" s="30"/>
      <c r="FC412" s="30"/>
      <c r="FD412" s="30"/>
      <c r="FE412" s="30"/>
      <c r="FF412" s="30"/>
      <c r="FG412" s="30"/>
      <c r="FH412" s="30"/>
      <c r="FI412" s="30"/>
      <c r="FJ412" s="30"/>
      <c r="FK412" s="30"/>
      <c r="FL412" s="30"/>
      <c r="FM412" s="30"/>
      <c r="FN412" s="30"/>
      <c r="FO412" s="30"/>
      <c r="FP412" s="30"/>
      <c r="FQ412" s="30"/>
      <c r="FR412" s="30"/>
      <c r="FS412" s="30"/>
      <c r="FT412" s="30"/>
      <c r="FU412" s="30"/>
      <c r="FV412" s="30"/>
      <c r="FW412" s="30"/>
      <c r="FX412" s="30"/>
      <c r="FY412" s="30"/>
      <c r="FZ412" s="30"/>
      <c r="GA412" s="30"/>
      <c r="GB412" s="30"/>
      <c r="GC412" s="30"/>
      <c r="GD412" s="30"/>
      <c r="GE412" s="30"/>
      <c r="GF412" s="30"/>
      <c r="GG412" s="30"/>
      <c r="GH412" s="30"/>
      <c r="GI412" s="30"/>
      <c r="GJ412" s="30"/>
      <c r="GK412" s="30"/>
      <c r="GL412" s="30"/>
      <c r="GM412" s="30"/>
      <c r="GN412" s="30"/>
      <c r="GO412" s="30"/>
      <c r="GP412" s="30"/>
      <c r="GQ412" s="30"/>
      <c r="GR412" s="30"/>
      <c r="GS412" s="30"/>
      <c r="GT412" s="30"/>
      <c r="GU412" s="30"/>
      <c r="GV412" s="30"/>
      <c r="GW412" s="30"/>
      <c r="GX412" s="30"/>
      <c r="GY412" s="30"/>
      <c r="GZ412" s="30"/>
      <c r="HA412" s="30"/>
      <c r="HB412" s="30"/>
      <c r="HC412" s="30"/>
      <c r="HD412" s="30"/>
      <c r="HE412" s="30"/>
      <c r="HF412" s="30"/>
      <c r="HG412" s="30"/>
      <c r="HH412" s="30"/>
      <c r="HI412" s="30"/>
      <c r="HJ412" s="30"/>
    </row>
    <row r="413">
      <c r="BQ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O413" s="30"/>
      <c r="CP413" s="30"/>
      <c r="CQ413" s="30"/>
      <c r="CR413" s="30"/>
      <c r="CS413" s="30"/>
      <c r="CT413" s="30"/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K413" s="30"/>
      <c r="DL413" s="30"/>
      <c r="DM413" s="30"/>
      <c r="DN413" s="30"/>
      <c r="DO413" s="30"/>
      <c r="DP413" s="30"/>
      <c r="DQ413" s="30"/>
      <c r="DR413" s="30"/>
      <c r="DS413" s="30"/>
      <c r="DT413" s="30"/>
      <c r="DU413" s="30"/>
      <c r="DV413" s="30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  <c r="EL413" s="30"/>
      <c r="EM413" s="30"/>
      <c r="EN413" s="30"/>
      <c r="EO413" s="30"/>
      <c r="EP413" s="30"/>
      <c r="EQ413" s="30"/>
      <c r="ER413" s="30"/>
      <c r="ES413" s="30"/>
      <c r="ET413" s="30"/>
      <c r="EU413" s="30"/>
      <c r="EV413" s="30"/>
      <c r="EW413" s="30"/>
      <c r="EX413" s="30"/>
      <c r="EY413" s="30"/>
      <c r="EZ413" s="30"/>
      <c r="FA413" s="30"/>
      <c r="FB413" s="30"/>
      <c r="FC413" s="30"/>
      <c r="FD413" s="30"/>
      <c r="FE413" s="30"/>
      <c r="FF413" s="30"/>
      <c r="FG413" s="30"/>
      <c r="FH413" s="30"/>
      <c r="FI413" s="30"/>
      <c r="FJ413" s="30"/>
      <c r="FK413" s="30"/>
      <c r="FL413" s="30"/>
      <c r="FM413" s="30"/>
      <c r="FN413" s="30"/>
      <c r="FO413" s="30"/>
      <c r="FP413" s="30"/>
      <c r="FQ413" s="30"/>
      <c r="FR413" s="30"/>
      <c r="FS413" s="30"/>
      <c r="FT413" s="30"/>
      <c r="FU413" s="30"/>
      <c r="FV413" s="30"/>
      <c r="FW413" s="30"/>
      <c r="FX413" s="30"/>
      <c r="FY413" s="30"/>
      <c r="FZ413" s="30"/>
      <c r="GA413" s="30"/>
      <c r="GB413" s="30"/>
      <c r="GC413" s="30"/>
      <c r="GD413" s="30"/>
      <c r="GE413" s="30"/>
      <c r="GF413" s="30"/>
      <c r="GG413" s="30"/>
      <c r="GH413" s="30"/>
      <c r="GI413" s="30"/>
      <c r="GJ413" s="30"/>
      <c r="GK413" s="30"/>
      <c r="GL413" s="30"/>
      <c r="GM413" s="30"/>
      <c r="GN413" s="30"/>
      <c r="GO413" s="30"/>
      <c r="GP413" s="30"/>
      <c r="GQ413" s="30"/>
      <c r="GR413" s="30"/>
      <c r="GS413" s="30"/>
      <c r="GT413" s="30"/>
      <c r="GU413" s="30"/>
      <c r="GV413" s="30"/>
      <c r="GW413" s="30"/>
      <c r="GX413" s="30"/>
      <c r="GY413" s="30"/>
      <c r="GZ413" s="30"/>
      <c r="HA413" s="30"/>
      <c r="HB413" s="30"/>
      <c r="HC413" s="30"/>
      <c r="HD413" s="30"/>
      <c r="HE413" s="30"/>
      <c r="HF413" s="30"/>
      <c r="HG413" s="30"/>
      <c r="HH413" s="30"/>
      <c r="HI413" s="30"/>
      <c r="HJ413" s="30"/>
    </row>
    <row r="414">
      <c r="BQ414" s="30"/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  <c r="CC414" s="30"/>
      <c r="CD414" s="30"/>
      <c r="CE414" s="30"/>
      <c r="CF414" s="30"/>
      <c r="CG414" s="30"/>
      <c r="CH414" s="30"/>
      <c r="CI414" s="30"/>
      <c r="CJ414" s="30"/>
      <c r="CK414" s="30"/>
      <c r="CL414" s="30"/>
      <c r="CM414" s="30"/>
      <c r="CO414" s="30"/>
      <c r="CP414" s="30"/>
      <c r="CQ414" s="30"/>
      <c r="CR414" s="30"/>
      <c r="CS414" s="30"/>
      <c r="CT414" s="30"/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K414" s="30"/>
      <c r="DL414" s="30"/>
      <c r="DM414" s="30"/>
      <c r="DN414" s="30"/>
      <c r="DO414" s="30"/>
      <c r="DP414" s="30"/>
      <c r="DQ414" s="30"/>
      <c r="DR414" s="30"/>
      <c r="DS414" s="30"/>
      <c r="DT414" s="30"/>
      <c r="DU414" s="30"/>
      <c r="DV414" s="30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  <c r="EL414" s="30"/>
      <c r="EM414" s="30"/>
      <c r="EN414" s="30"/>
      <c r="EO414" s="30"/>
      <c r="EP414" s="30"/>
      <c r="EQ414" s="30"/>
      <c r="ER414" s="30"/>
      <c r="ES414" s="30"/>
      <c r="ET414" s="30"/>
      <c r="EU414" s="30"/>
      <c r="EV414" s="30"/>
      <c r="EW414" s="30"/>
      <c r="EX414" s="30"/>
      <c r="EY414" s="30"/>
      <c r="EZ414" s="30"/>
      <c r="FA414" s="30"/>
      <c r="FB414" s="30"/>
      <c r="FC414" s="30"/>
      <c r="FD414" s="30"/>
      <c r="FE414" s="30"/>
      <c r="FF414" s="30"/>
      <c r="FG414" s="30"/>
      <c r="FH414" s="30"/>
      <c r="FI414" s="30"/>
      <c r="FJ414" s="30"/>
      <c r="FK414" s="30"/>
      <c r="FL414" s="30"/>
      <c r="FM414" s="30"/>
      <c r="FN414" s="30"/>
      <c r="FO414" s="30"/>
      <c r="FP414" s="30"/>
      <c r="FQ414" s="30"/>
      <c r="FR414" s="30"/>
      <c r="FS414" s="30"/>
      <c r="FT414" s="30"/>
      <c r="FU414" s="30"/>
      <c r="FV414" s="30"/>
      <c r="FW414" s="30"/>
      <c r="FX414" s="30"/>
      <c r="FY414" s="30"/>
      <c r="FZ414" s="30"/>
      <c r="GA414" s="30"/>
      <c r="GB414" s="30"/>
      <c r="GC414" s="30"/>
      <c r="GD414" s="30"/>
      <c r="GE414" s="30"/>
      <c r="GF414" s="30"/>
      <c r="GG414" s="30"/>
      <c r="GH414" s="30"/>
      <c r="GI414" s="30"/>
      <c r="GJ414" s="30"/>
      <c r="GK414" s="30"/>
      <c r="GL414" s="30"/>
      <c r="GM414" s="30"/>
      <c r="GN414" s="30"/>
      <c r="GO414" s="30"/>
      <c r="GP414" s="30"/>
      <c r="GQ414" s="30"/>
      <c r="GR414" s="30"/>
      <c r="GS414" s="30"/>
      <c r="GT414" s="30"/>
      <c r="GU414" s="30"/>
      <c r="GV414" s="30"/>
      <c r="GW414" s="30"/>
      <c r="GX414" s="30"/>
      <c r="GY414" s="30"/>
      <c r="GZ414" s="30"/>
      <c r="HA414" s="30"/>
      <c r="HB414" s="30"/>
      <c r="HC414" s="30"/>
      <c r="HD414" s="30"/>
      <c r="HE414" s="30"/>
      <c r="HF414" s="30"/>
      <c r="HG414" s="30"/>
      <c r="HH414" s="30"/>
      <c r="HI414" s="30"/>
      <c r="HJ414" s="30"/>
    </row>
    <row r="415">
      <c r="BQ415" s="30"/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  <c r="CC415" s="30"/>
      <c r="CD415" s="30"/>
      <c r="CE415" s="30"/>
      <c r="CF415" s="30"/>
      <c r="CG415" s="30"/>
      <c r="CH415" s="30"/>
      <c r="CI415" s="30"/>
      <c r="CJ415" s="30"/>
      <c r="CK415" s="30"/>
      <c r="CL415" s="30"/>
      <c r="CM415" s="30"/>
      <c r="CO415" s="30"/>
      <c r="CP415" s="30"/>
      <c r="CQ415" s="30"/>
      <c r="CR415" s="30"/>
      <c r="CS415" s="30"/>
      <c r="CT415" s="30"/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K415" s="30"/>
      <c r="DL415" s="30"/>
      <c r="DM415" s="30"/>
      <c r="DN415" s="30"/>
      <c r="DO415" s="30"/>
      <c r="DP415" s="30"/>
      <c r="DQ415" s="30"/>
      <c r="DR415" s="30"/>
      <c r="DS415" s="30"/>
      <c r="DT415" s="30"/>
      <c r="DU415" s="30"/>
      <c r="DV415" s="30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  <c r="EL415" s="30"/>
      <c r="EM415" s="30"/>
      <c r="EN415" s="30"/>
      <c r="EO415" s="30"/>
      <c r="EP415" s="30"/>
      <c r="EQ415" s="30"/>
      <c r="ER415" s="30"/>
      <c r="ES415" s="30"/>
      <c r="ET415" s="30"/>
      <c r="EU415" s="30"/>
      <c r="EV415" s="30"/>
      <c r="EW415" s="30"/>
      <c r="EX415" s="30"/>
      <c r="EY415" s="30"/>
      <c r="EZ415" s="30"/>
      <c r="FA415" s="30"/>
      <c r="FB415" s="30"/>
      <c r="FC415" s="30"/>
      <c r="FD415" s="30"/>
      <c r="FE415" s="30"/>
      <c r="FF415" s="30"/>
      <c r="FG415" s="30"/>
      <c r="FH415" s="30"/>
      <c r="FI415" s="30"/>
      <c r="FJ415" s="30"/>
      <c r="FK415" s="30"/>
      <c r="FL415" s="30"/>
      <c r="FM415" s="30"/>
      <c r="FN415" s="30"/>
      <c r="FO415" s="30"/>
      <c r="FP415" s="30"/>
      <c r="FQ415" s="30"/>
      <c r="FR415" s="30"/>
      <c r="FS415" s="30"/>
      <c r="FT415" s="30"/>
      <c r="FU415" s="30"/>
      <c r="FV415" s="30"/>
      <c r="FW415" s="30"/>
      <c r="FX415" s="30"/>
      <c r="FY415" s="30"/>
      <c r="FZ415" s="30"/>
      <c r="GA415" s="30"/>
      <c r="GB415" s="30"/>
      <c r="GC415" s="30"/>
      <c r="GD415" s="30"/>
      <c r="GE415" s="30"/>
      <c r="GF415" s="30"/>
      <c r="GG415" s="30"/>
      <c r="GH415" s="30"/>
      <c r="GI415" s="30"/>
      <c r="GJ415" s="30"/>
      <c r="GK415" s="30"/>
      <c r="GL415" s="30"/>
      <c r="GM415" s="30"/>
      <c r="GN415" s="30"/>
      <c r="GO415" s="30"/>
      <c r="GP415" s="30"/>
      <c r="GQ415" s="30"/>
      <c r="GR415" s="30"/>
      <c r="GS415" s="30"/>
      <c r="GT415" s="30"/>
      <c r="GU415" s="30"/>
      <c r="GV415" s="30"/>
      <c r="GW415" s="30"/>
      <c r="GX415" s="30"/>
      <c r="GY415" s="30"/>
      <c r="GZ415" s="30"/>
      <c r="HA415" s="30"/>
      <c r="HB415" s="30"/>
      <c r="HC415" s="30"/>
      <c r="HD415" s="30"/>
      <c r="HE415" s="30"/>
      <c r="HF415" s="30"/>
      <c r="HG415" s="30"/>
      <c r="HH415" s="30"/>
      <c r="HI415" s="30"/>
      <c r="HJ415" s="30"/>
    </row>
    <row r="416">
      <c r="BQ416" s="30"/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  <c r="CC416" s="30"/>
      <c r="CD416" s="30"/>
      <c r="CE416" s="30"/>
      <c r="CF416" s="30"/>
      <c r="CG416" s="30"/>
      <c r="CH416" s="30"/>
      <c r="CI416" s="30"/>
      <c r="CJ416" s="30"/>
      <c r="CK416" s="30"/>
      <c r="CL416" s="30"/>
      <c r="CM416" s="30"/>
      <c r="CO416" s="30"/>
      <c r="CP416" s="30"/>
      <c r="CQ416" s="30"/>
      <c r="CR416" s="30"/>
      <c r="CS416" s="30"/>
      <c r="CT416" s="30"/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K416" s="30"/>
      <c r="DL416" s="30"/>
      <c r="DM416" s="30"/>
      <c r="DN416" s="30"/>
      <c r="DO416" s="30"/>
      <c r="DP416" s="30"/>
      <c r="DQ416" s="30"/>
      <c r="DR416" s="30"/>
      <c r="DS416" s="30"/>
      <c r="DT416" s="30"/>
      <c r="DU416" s="30"/>
      <c r="DV416" s="30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  <c r="EL416" s="30"/>
      <c r="EM416" s="30"/>
      <c r="EN416" s="30"/>
      <c r="EO416" s="30"/>
      <c r="EP416" s="30"/>
      <c r="EQ416" s="30"/>
      <c r="ER416" s="30"/>
      <c r="ES416" s="30"/>
      <c r="ET416" s="30"/>
      <c r="EU416" s="30"/>
      <c r="EV416" s="30"/>
      <c r="EW416" s="30"/>
      <c r="EX416" s="30"/>
      <c r="EY416" s="30"/>
      <c r="EZ416" s="30"/>
      <c r="FA416" s="30"/>
      <c r="FB416" s="30"/>
      <c r="FC416" s="30"/>
      <c r="FD416" s="30"/>
      <c r="FE416" s="30"/>
      <c r="FF416" s="30"/>
      <c r="FG416" s="30"/>
      <c r="FH416" s="30"/>
      <c r="FI416" s="30"/>
      <c r="FJ416" s="30"/>
      <c r="FK416" s="30"/>
      <c r="FL416" s="30"/>
      <c r="FM416" s="30"/>
      <c r="FN416" s="30"/>
      <c r="FO416" s="30"/>
      <c r="FP416" s="30"/>
      <c r="FQ416" s="30"/>
      <c r="FR416" s="30"/>
      <c r="FS416" s="30"/>
      <c r="FT416" s="30"/>
      <c r="FU416" s="30"/>
      <c r="FV416" s="30"/>
      <c r="FW416" s="30"/>
      <c r="FX416" s="30"/>
      <c r="FY416" s="30"/>
      <c r="FZ416" s="30"/>
      <c r="GA416" s="30"/>
      <c r="GB416" s="30"/>
      <c r="GC416" s="30"/>
      <c r="GD416" s="30"/>
      <c r="GE416" s="30"/>
      <c r="GF416" s="30"/>
      <c r="GG416" s="30"/>
      <c r="GH416" s="30"/>
      <c r="GI416" s="30"/>
      <c r="GJ416" s="30"/>
      <c r="GK416" s="30"/>
      <c r="GL416" s="30"/>
      <c r="GM416" s="30"/>
      <c r="GN416" s="30"/>
      <c r="GO416" s="30"/>
      <c r="GP416" s="30"/>
      <c r="GQ416" s="30"/>
      <c r="GR416" s="30"/>
      <c r="GS416" s="30"/>
      <c r="GT416" s="30"/>
      <c r="GU416" s="30"/>
      <c r="GV416" s="30"/>
      <c r="GW416" s="30"/>
      <c r="GX416" s="30"/>
      <c r="GY416" s="30"/>
      <c r="GZ416" s="30"/>
      <c r="HA416" s="30"/>
      <c r="HB416" s="30"/>
      <c r="HC416" s="30"/>
      <c r="HD416" s="30"/>
      <c r="HE416" s="30"/>
      <c r="HF416" s="30"/>
      <c r="HG416" s="30"/>
      <c r="HH416" s="30"/>
      <c r="HI416" s="30"/>
      <c r="HJ416" s="30"/>
    </row>
    <row r="417">
      <c r="BQ417" s="30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30"/>
      <c r="CG417" s="30"/>
      <c r="CH417" s="30"/>
      <c r="CI417" s="30"/>
      <c r="CJ417" s="30"/>
      <c r="CK417" s="30"/>
      <c r="CL417" s="30"/>
      <c r="CM417" s="30"/>
      <c r="CO417" s="30"/>
      <c r="CP417" s="30"/>
      <c r="CQ417" s="30"/>
      <c r="CR417" s="30"/>
      <c r="CS417" s="30"/>
      <c r="CT417" s="30"/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K417" s="30"/>
      <c r="DL417" s="30"/>
      <c r="DM417" s="30"/>
      <c r="DN417" s="30"/>
      <c r="DO417" s="30"/>
      <c r="DP417" s="30"/>
      <c r="DQ417" s="30"/>
      <c r="DR417" s="30"/>
      <c r="DS417" s="30"/>
      <c r="DT417" s="30"/>
      <c r="DU417" s="30"/>
      <c r="DV417" s="30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  <c r="EL417" s="30"/>
      <c r="EM417" s="30"/>
      <c r="EN417" s="30"/>
      <c r="EO417" s="30"/>
      <c r="EP417" s="30"/>
      <c r="EQ417" s="30"/>
      <c r="ER417" s="30"/>
      <c r="ES417" s="30"/>
      <c r="ET417" s="30"/>
      <c r="EU417" s="30"/>
      <c r="EV417" s="30"/>
      <c r="EW417" s="30"/>
      <c r="EX417" s="30"/>
      <c r="EY417" s="30"/>
      <c r="EZ417" s="30"/>
      <c r="FA417" s="30"/>
      <c r="FB417" s="30"/>
      <c r="FC417" s="30"/>
      <c r="FD417" s="30"/>
      <c r="FE417" s="30"/>
      <c r="FF417" s="30"/>
      <c r="FG417" s="30"/>
      <c r="FH417" s="30"/>
      <c r="FI417" s="30"/>
      <c r="FJ417" s="30"/>
      <c r="FK417" s="30"/>
      <c r="FL417" s="30"/>
      <c r="FM417" s="30"/>
      <c r="FN417" s="30"/>
      <c r="FO417" s="30"/>
      <c r="FP417" s="30"/>
      <c r="FQ417" s="30"/>
      <c r="FR417" s="30"/>
      <c r="FS417" s="30"/>
      <c r="FT417" s="30"/>
      <c r="FU417" s="30"/>
      <c r="FV417" s="30"/>
      <c r="FW417" s="30"/>
      <c r="FX417" s="30"/>
      <c r="FY417" s="30"/>
      <c r="FZ417" s="30"/>
      <c r="GA417" s="30"/>
      <c r="GB417" s="30"/>
      <c r="GC417" s="30"/>
      <c r="GD417" s="30"/>
      <c r="GE417" s="30"/>
      <c r="GF417" s="30"/>
      <c r="GG417" s="30"/>
      <c r="GH417" s="30"/>
      <c r="GI417" s="30"/>
      <c r="GJ417" s="30"/>
      <c r="GK417" s="30"/>
      <c r="GL417" s="30"/>
      <c r="GM417" s="30"/>
      <c r="GN417" s="30"/>
      <c r="GO417" s="30"/>
      <c r="GP417" s="30"/>
      <c r="GQ417" s="30"/>
      <c r="GR417" s="30"/>
      <c r="GS417" s="30"/>
      <c r="GT417" s="30"/>
      <c r="GU417" s="30"/>
      <c r="GV417" s="30"/>
      <c r="GW417" s="30"/>
      <c r="GX417" s="30"/>
      <c r="GY417" s="30"/>
      <c r="GZ417" s="30"/>
      <c r="HA417" s="30"/>
      <c r="HB417" s="30"/>
      <c r="HC417" s="30"/>
      <c r="HD417" s="30"/>
      <c r="HE417" s="30"/>
      <c r="HF417" s="30"/>
      <c r="HG417" s="30"/>
      <c r="HH417" s="30"/>
      <c r="HI417" s="30"/>
      <c r="HJ417" s="30"/>
    </row>
    <row r="418">
      <c r="BQ418" s="30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  <c r="CH418" s="30"/>
      <c r="CI418" s="30"/>
      <c r="CJ418" s="30"/>
      <c r="CK418" s="30"/>
      <c r="CL418" s="30"/>
      <c r="CM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K418" s="30"/>
      <c r="DL418" s="30"/>
      <c r="DM418" s="30"/>
      <c r="DN418" s="30"/>
      <c r="DO418" s="30"/>
      <c r="DP418" s="30"/>
      <c r="DQ418" s="30"/>
      <c r="DR418" s="30"/>
      <c r="DS418" s="30"/>
      <c r="DT418" s="30"/>
      <c r="DU418" s="30"/>
      <c r="DV418" s="30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  <c r="EL418" s="30"/>
      <c r="EM418" s="30"/>
      <c r="EN418" s="30"/>
      <c r="EO418" s="30"/>
      <c r="EP418" s="30"/>
      <c r="EQ418" s="30"/>
      <c r="ER418" s="30"/>
      <c r="ES418" s="30"/>
      <c r="ET418" s="30"/>
      <c r="EU418" s="30"/>
      <c r="EV418" s="30"/>
      <c r="EW418" s="30"/>
      <c r="EX418" s="30"/>
      <c r="EY418" s="30"/>
      <c r="EZ418" s="30"/>
      <c r="FA418" s="30"/>
      <c r="FB418" s="30"/>
      <c r="FC418" s="30"/>
      <c r="FD418" s="30"/>
      <c r="FE418" s="30"/>
      <c r="FF418" s="30"/>
      <c r="FG418" s="30"/>
      <c r="FH418" s="30"/>
      <c r="FI418" s="30"/>
      <c r="FJ418" s="30"/>
      <c r="FK418" s="30"/>
      <c r="FL418" s="30"/>
      <c r="FM418" s="30"/>
      <c r="FN418" s="30"/>
      <c r="FO418" s="30"/>
      <c r="FP418" s="30"/>
      <c r="FQ418" s="30"/>
      <c r="FR418" s="30"/>
      <c r="FS418" s="30"/>
      <c r="FT418" s="30"/>
      <c r="FU418" s="30"/>
      <c r="FV418" s="30"/>
      <c r="FW418" s="30"/>
      <c r="FX418" s="30"/>
      <c r="FY418" s="30"/>
      <c r="FZ418" s="30"/>
      <c r="GA418" s="30"/>
      <c r="GB418" s="30"/>
      <c r="GC418" s="30"/>
      <c r="GD418" s="30"/>
      <c r="GE418" s="30"/>
      <c r="GF418" s="30"/>
      <c r="GG418" s="30"/>
      <c r="GH418" s="30"/>
      <c r="GI418" s="30"/>
      <c r="GJ418" s="30"/>
      <c r="GK418" s="30"/>
      <c r="GL418" s="30"/>
      <c r="GM418" s="30"/>
      <c r="GN418" s="30"/>
      <c r="GO418" s="30"/>
      <c r="GP418" s="30"/>
      <c r="GQ418" s="30"/>
      <c r="GR418" s="30"/>
      <c r="GS418" s="30"/>
      <c r="GT418" s="30"/>
      <c r="GU418" s="30"/>
      <c r="GV418" s="30"/>
      <c r="GW418" s="30"/>
      <c r="GX418" s="30"/>
      <c r="GY418" s="30"/>
      <c r="GZ418" s="30"/>
      <c r="HA418" s="30"/>
      <c r="HB418" s="30"/>
      <c r="HC418" s="30"/>
      <c r="HD418" s="30"/>
      <c r="HE418" s="30"/>
      <c r="HF418" s="30"/>
      <c r="HG418" s="30"/>
      <c r="HH418" s="30"/>
      <c r="HI418" s="30"/>
      <c r="HJ418" s="30"/>
    </row>
    <row r="419">
      <c r="BQ419" s="30"/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  <c r="CC419" s="30"/>
      <c r="CD419" s="30"/>
      <c r="CE419" s="30"/>
      <c r="CF419" s="30"/>
      <c r="CG419" s="30"/>
      <c r="CH419" s="30"/>
      <c r="CI419" s="30"/>
      <c r="CJ419" s="30"/>
      <c r="CK419" s="30"/>
      <c r="CL419" s="30"/>
      <c r="CM419" s="30"/>
      <c r="CO419" s="30"/>
      <c r="CP419" s="30"/>
      <c r="CQ419" s="30"/>
      <c r="CR419" s="30"/>
      <c r="CS419" s="30"/>
      <c r="CT419" s="30"/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K419" s="30"/>
      <c r="DL419" s="30"/>
      <c r="DM419" s="30"/>
      <c r="DN419" s="30"/>
      <c r="DO419" s="30"/>
      <c r="DP419" s="30"/>
      <c r="DQ419" s="30"/>
      <c r="DR419" s="30"/>
      <c r="DS419" s="30"/>
      <c r="DT419" s="30"/>
      <c r="DU419" s="30"/>
      <c r="DV419" s="30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  <c r="EL419" s="30"/>
      <c r="EM419" s="30"/>
      <c r="EN419" s="30"/>
      <c r="EO419" s="30"/>
      <c r="EP419" s="30"/>
      <c r="EQ419" s="30"/>
      <c r="ER419" s="30"/>
      <c r="ES419" s="30"/>
      <c r="ET419" s="30"/>
      <c r="EU419" s="30"/>
      <c r="EV419" s="30"/>
      <c r="EW419" s="30"/>
      <c r="EX419" s="30"/>
      <c r="EY419" s="30"/>
      <c r="EZ419" s="30"/>
      <c r="FA419" s="30"/>
      <c r="FB419" s="30"/>
      <c r="FC419" s="30"/>
      <c r="FD419" s="30"/>
      <c r="FE419" s="30"/>
      <c r="FF419" s="30"/>
      <c r="FG419" s="30"/>
      <c r="FH419" s="30"/>
      <c r="FI419" s="30"/>
      <c r="FJ419" s="30"/>
      <c r="FK419" s="30"/>
      <c r="FL419" s="30"/>
      <c r="FM419" s="30"/>
      <c r="FN419" s="30"/>
      <c r="FO419" s="30"/>
      <c r="FP419" s="30"/>
      <c r="FQ419" s="30"/>
      <c r="FR419" s="30"/>
      <c r="FS419" s="30"/>
      <c r="FT419" s="30"/>
      <c r="FU419" s="30"/>
      <c r="FV419" s="30"/>
      <c r="FW419" s="30"/>
      <c r="FX419" s="30"/>
      <c r="FY419" s="30"/>
      <c r="FZ419" s="30"/>
      <c r="GA419" s="30"/>
      <c r="GB419" s="30"/>
      <c r="GC419" s="30"/>
      <c r="GD419" s="30"/>
      <c r="GE419" s="30"/>
      <c r="GF419" s="30"/>
      <c r="GG419" s="30"/>
      <c r="GH419" s="30"/>
      <c r="GI419" s="30"/>
      <c r="GJ419" s="30"/>
      <c r="GK419" s="30"/>
      <c r="GL419" s="30"/>
      <c r="GM419" s="30"/>
      <c r="GN419" s="30"/>
      <c r="GO419" s="30"/>
      <c r="GP419" s="30"/>
      <c r="GQ419" s="30"/>
      <c r="GR419" s="30"/>
      <c r="GS419" s="30"/>
      <c r="GT419" s="30"/>
      <c r="GU419" s="30"/>
      <c r="GV419" s="30"/>
      <c r="GW419" s="30"/>
      <c r="GX419" s="30"/>
      <c r="GY419" s="30"/>
      <c r="GZ419" s="30"/>
      <c r="HA419" s="30"/>
      <c r="HB419" s="30"/>
      <c r="HC419" s="30"/>
      <c r="HD419" s="30"/>
      <c r="HE419" s="30"/>
      <c r="HF419" s="30"/>
      <c r="HG419" s="30"/>
      <c r="HH419" s="30"/>
      <c r="HI419" s="30"/>
      <c r="HJ419" s="30"/>
    </row>
    <row r="420">
      <c r="BQ420" s="30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  <c r="CH420" s="30"/>
      <c r="CI420" s="30"/>
      <c r="CJ420" s="30"/>
      <c r="CK420" s="30"/>
      <c r="CL420" s="30"/>
      <c r="CM420" s="30"/>
      <c r="CO420" s="30"/>
      <c r="CP420" s="30"/>
      <c r="CQ420" s="30"/>
      <c r="CR420" s="30"/>
      <c r="CS420" s="30"/>
      <c r="CT420" s="30"/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K420" s="30"/>
      <c r="DL420" s="30"/>
      <c r="DM420" s="30"/>
      <c r="DN420" s="30"/>
      <c r="DO420" s="30"/>
      <c r="DP420" s="30"/>
      <c r="DQ420" s="30"/>
      <c r="DR420" s="30"/>
      <c r="DS420" s="30"/>
      <c r="DT420" s="30"/>
      <c r="DU420" s="30"/>
      <c r="DV420" s="30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  <c r="EL420" s="30"/>
      <c r="EM420" s="30"/>
      <c r="EN420" s="30"/>
      <c r="EO420" s="30"/>
      <c r="EP420" s="30"/>
      <c r="EQ420" s="30"/>
      <c r="ER420" s="30"/>
      <c r="ES420" s="30"/>
      <c r="ET420" s="30"/>
      <c r="EU420" s="30"/>
      <c r="EV420" s="30"/>
      <c r="EW420" s="30"/>
      <c r="EX420" s="30"/>
      <c r="EY420" s="30"/>
      <c r="EZ420" s="30"/>
      <c r="FA420" s="30"/>
      <c r="FB420" s="30"/>
      <c r="FC420" s="30"/>
      <c r="FD420" s="30"/>
      <c r="FE420" s="30"/>
      <c r="FF420" s="30"/>
      <c r="FG420" s="30"/>
      <c r="FH420" s="30"/>
      <c r="FI420" s="30"/>
      <c r="FJ420" s="30"/>
      <c r="FK420" s="30"/>
      <c r="FL420" s="30"/>
      <c r="FM420" s="30"/>
      <c r="FN420" s="30"/>
      <c r="FO420" s="30"/>
      <c r="FP420" s="30"/>
      <c r="FQ420" s="30"/>
      <c r="FR420" s="30"/>
      <c r="FS420" s="30"/>
      <c r="FT420" s="30"/>
      <c r="FU420" s="30"/>
      <c r="FV420" s="30"/>
      <c r="FW420" s="30"/>
      <c r="FX420" s="30"/>
      <c r="FY420" s="30"/>
      <c r="FZ420" s="30"/>
      <c r="GA420" s="30"/>
      <c r="GB420" s="30"/>
      <c r="GC420" s="30"/>
      <c r="GD420" s="30"/>
      <c r="GE420" s="30"/>
      <c r="GF420" s="30"/>
      <c r="GG420" s="30"/>
      <c r="GH420" s="30"/>
      <c r="GI420" s="30"/>
      <c r="GJ420" s="30"/>
      <c r="GK420" s="30"/>
      <c r="GL420" s="30"/>
      <c r="GM420" s="30"/>
      <c r="GN420" s="30"/>
      <c r="GO420" s="30"/>
      <c r="GP420" s="30"/>
      <c r="GQ420" s="30"/>
      <c r="GR420" s="30"/>
      <c r="GS420" s="30"/>
      <c r="GT420" s="30"/>
      <c r="GU420" s="30"/>
      <c r="GV420" s="30"/>
      <c r="GW420" s="30"/>
      <c r="GX420" s="30"/>
      <c r="GY420" s="30"/>
      <c r="GZ420" s="30"/>
      <c r="HA420" s="30"/>
      <c r="HB420" s="30"/>
      <c r="HC420" s="30"/>
      <c r="HD420" s="30"/>
      <c r="HE420" s="30"/>
      <c r="HF420" s="30"/>
      <c r="HG420" s="30"/>
      <c r="HH420" s="30"/>
      <c r="HI420" s="30"/>
      <c r="HJ420" s="30"/>
    </row>
    <row r="421">
      <c r="BQ421" s="30"/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  <c r="CC421" s="30"/>
      <c r="CD421" s="30"/>
      <c r="CE421" s="30"/>
      <c r="CF421" s="30"/>
      <c r="CG421" s="30"/>
      <c r="CH421" s="30"/>
      <c r="CI421" s="30"/>
      <c r="CJ421" s="30"/>
      <c r="CK421" s="30"/>
      <c r="CL421" s="30"/>
      <c r="CM421" s="30"/>
      <c r="CO421" s="30"/>
      <c r="CP421" s="30"/>
      <c r="CQ421" s="30"/>
      <c r="CR421" s="30"/>
      <c r="CS421" s="30"/>
      <c r="CT421" s="30"/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K421" s="30"/>
      <c r="DL421" s="30"/>
      <c r="DM421" s="30"/>
      <c r="DN421" s="30"/>
      <c r="DO421" s="30"/>
      <c r="DP421" s="30"/>
      <c r="DQ421" s="30"/>
      <c r="DR421" s="30"/>
      <c r="DS421" s="30"/>
      <c r="DT421" s="30"/>
      <c r="DU421" s="30"/>
      <c r="DV421" s="30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  <c r="EL421" s="30"/>
      <c r="EM421" s="30"/>
      <c r="EN421" s="30"/>
      <c r="EO421" s="30"/>
      <c r="EP421" s="30"/>
      <c r="EQ421" s="30"/>
      <c r="ER421" s="30"/>
      <c r="ES421" s="30"/>
      <c r="ET421" s="30"/>
      <c r="EU421" s="30"/>
      <c r="EV421" s="30"/>
      <c r="EW421" s="30"/>
      <c r="EX421" s="30"/>
      <c r="EY421" s="30"/>
      <c r="EZ421" s="30"/>
      <c r="FA421" s="30"/>
      <c r="FB421" s="30"/>
      <c r="FC421" s="30"/>
      <c r="FD421" s="30"/>
      <c r="FE421" s="30"/>
      <c r="FF421" s="30"/>
      <c r="FG421" s="30"/>
      <c r="FH421" s="30"/>
      <c r="FI421" s="30"/>
      <c r="FJ421" s="30"/>
      <c r="FK421" s="30"/>
      <c r="FL421" s="30"/>
      <c r="FM421" s="30"/>
      <c r="FN421" s="30"/>
      <c r="FO421" s="30"/>
      <c r="FP421" s="30"/>
      <c r="FQ421" s="30"/>
      <c r="FR421" s="30"/>
      <c r="FS421" s="30"/>
      <c r="FT421" s="30"/>
      <c r="FU421" s="30"/>
      <c r="FV421" s="30"/>
      <c r="FW421" s="30"/>
      <c r="FX421" s="30"/>
      <c r="FY421" s="30"/>
      <c r="FZ421" s="30"/>
      <c r="GA421" s="30"/>
      <c r="GB421" s="30"/>
      <c r="GC421" s="30"/>
      <c r="GD421" s="30"/>
      <c r="GE421" s="30"/>
      <c r="GF421" s="30"/>
      <c r="GG421" s="30"/>
      <c r="GH421" s="30"/>
      <c r="GI421" s="30"/>
      <c r="GJ421" s="30"/>
      <c r="GK421" s="30"/>
      <c r="GL421" s="30"/>
      <c r="GM421" s="30"/>
      <c r="GN421" s="30"/>
      <c r="GO421" s="30"/>
      <c r="GP421" s="30"/>
      <c r="GQ421" s="30"/>
      <c r="GR421" s="30"/>
      <c r="GS421" s="30"/>
      <c r="GT421" s="30"/>
      <c r="GU421" s="30"/>
      <c r="GV421" s="30"/>
      <c r="GW421" s="30"/>
      <c r="GX421" s="30"/>
      <c r="GY421" s="30"/>
      <c r="GZ421" s="30"/>
      <c r="HA421" s="30"/>
      <c r="HB421" s="30"/>
      <c r="HC421" s="30"/>
      <c r="HD421" s="30"/>
      <c r="HE421" s="30"/>
      <c r="HF421" s="30"/>
      <c r="HG421" s="30"/>
      <c r="HH421" s="30"/>
      <c r="HI421" s="30"/>
      <c r="HJ421" s="30"/>
    </row>
    <row r="422">
      <c r="BQ422" s="30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  <c r="CH422" s="30"/>
      <c r="CI422" s="30"/>
      <c r="CJ422" s="30"/>
      <c r="CK422" s="30"/>
      <c r="CL422" s="30"/>
      <c r="CM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K422" s="30"/>
      <c r="DL422" s="30"/>
      <c r="DM422" s="30"/>
      <c r="DN422" s="30"/>
      <c r="DO422" s="30"/>
      <c r="DP422" s="30"/>
      <c r="DQ422" s="30"/>
      <c r="DR422" s="30"/>
      <c r="DS422" s="30"/>
      <c r="DT422" s="30"/>
      <c r="DU422" s="30"/>
      <c r="DV422" s="30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  <c r="EL422" s="30"/>
      <c r="EM422" s="30"/>
      <c r="EN422" s="30"/>
      <c r="EO422" s="30"/>
      <c r="EP422" s="30"/>
      <c r="EQ422" s="30"/>
      <c r="ER422" s="30"/>
      <c r="ES422" s="30"/>
      <c r="ET422" s="30"/>
      <c r="EU422" s="30"/>
      <c r="EV422" s="30"/>
      <c r="EW422" s="30"/>
      <c r="EX422" s="30"/>
      <c r="EY422" s="30"/>
      <c r="EZ422" s="30"/>
      <c r="FA422" s="30"/>
      <c r="FB422" s="30"/>
      <c r="FC422" s="30"/>
      <c r="FD422" s="30"/>
      <c r="FE422" s="30"/>
      <c r="FF422" s="30"/>
      <c r="FG422" s="30"/>
      <c r="FH422" s="30"/>
      <c r="FI422" s="30"/>
      <c r="FJ422" s="30"/>
      <c r="FK422" s="30"/>
      <c r="FL422" s="30"/>
      <c r="FM422" s="30"/>
      <c r="FN422" s="30"/>
      <c r="FO422" s="30"/>
      <c r="FP422" s="30"/>
      <c r="FQ422" s="30"/>
      <c r="FR422" s="30"/>
      <c r="FS422" s="30"/>
      <c r="FT422" s="30"/>
      <c r="FU422" s="30"/>
      <c r="FV422" s="30"/>
      <c r="FW422" s="30"/>
      <c r="FX422" s="30"/>
      <c r="FY422" s="30"/>
      <c r="FZ422" s="30"/>
      <c r="GA422" s="30"/>
      <c r="GB422" s="30"/>
      <c r="GC422" s="30"/>
      <c r="GD422" s="30"/>
      <c r="GE422" s="30"/>
      <c r="GF422" s="30"/>
      <c r="GG422" s="30"/>
      <c r="GH422" s="30"/>
      <c r="GI422" s="30"/>
      <c r="GJ422" s="30"/>
      <c r="GK422" s="30"/>
      <c r="GL422" s="30"/>
      <c r="GM422" s="30"/>
      <c r="GN422" s="30"/>
      <c r="GO422" s="30"/>
      <c r="GP422" s="30"/>
      <c r="GQ422" s="30"/>
      <c r="GR422" s="30"/>
      <c r="GS422" s="30"/>
      <c r="GT422" s="30"/>
      <c r="GU422" s="30"/>
      <c r="GV422" s="30"/>
      <c r="GW422" s="30"/>
      <c r="GX422" s="30"/>
      <c r="GY422" s="30"/>
      <c r="GZ422" s="30"/>
      <c r="HA422" s="30"/>
      <c r="HB422" s="30"/>
      <c r="HC422" s="30"/>
      <c r="HD422" s="30"/>
      <c r="HE422" s="30"/>
      <c r="HF422" s="30"/>
      <c r="HG422" s="30"/>
      <c r="HH422" s="30"/>
      <c r="HI422" s="30"/>
      <c r="HJ422" s="30"/>
    </row>
    <row r="423">
      <c r="BQ423" s="30"/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  <c r="CC423" s="30"/>
      <c r="CD423" s="30"/>
      <c r="CE423" s="30"/>
      <c r="CF423" s="30"/>
      <c r="CG423" s="30"/>
      <c r="CH423" s="30"/>
      <c r="CI423" s="30"/>
      <c r="CJ423" s="30"/>
      <c r="CK423" s="30"/>
      <c r="CL423" s="30"/>
      <c r="CM423" s="30"/>
      <c r="CO423" s="30"/>
      <c r="CP423" s="30"/>
      <c r="CQ423" s="30"/>
      <c r="CR423" s="30"/>
      <c r="CS423" s="30"/>
      <c r="CT423" s="30"/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K423" s="30"/>
      <c r="DL423" s="30"/>
      <c r="DM423" s="30"/>
      <c r="DN423" s="30"/>
      <c r="DO423" s="30"/>
      <c r="DP423" s="30"/>
      <c r="DQ423" s="30"/>
      <c r="DR423" s="30"/>
      <c r="DS423" s="30"/>
      <c r="DT423" s="30"/>
      <c r="DU423" s="30"/>
      <c r="DV423" s="30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  <c r="EL423" s="30"/>
      <c r="EM423" s="30"/>
      <c r="EN423" s="30"/>
      <c r="EO423" s="30"/>
      <c r="EP423" s="30"/>
      <c r="EQ423" s="30"/>
      <c r="ER423" s="30"/>
      <c r="ES423" s="30"/>
      <c r="ET423" s="30"/>
      <c r="EU423" s="30"/>
      <c r="EV423" s="30"/>
      <c r="EW423" s="30"/>
      <c r="EX423" s="30"/>
      <c r="EY423" s="30"/>
      <c r="EZ423" s="30"/>
      <c r="FA423" s="30"/>
      <c r="FB423" s="30"/>
      <c r="FC423" s="30"/>
      <c r="FD423" s="30"/>
      <c r="FE423" s="30"/>
      <c r="FF423" s="30"/>
      <c r="FG423" s="30"/>
      <c r="FH423" s="30"/>
      <c r="FI423" s="30"/>
      <c r="FJ423" s="30"/>
      <c r="FK423" s="30"/>
      <c r="FL423" s="30"/>
      <c r="FM423" s="30"/>
      <c r="FN423" s="30"/>
      <c r="FO423" s="30"/>
      <c r="FP423" s="30"/>
      <c r="FQ423" s="30"/>
      <c r="FR423" s="30"/>
      <c r="FS423" s="30"/>
      <c r="FT423" s="30"/>
      <c r="FU423" s="30"/>
      <c r="FV423" s="30"/>
      <c r="FW423" s="30"/>
      <c r="FX423" s="30"/>
      <c r="FY423" s="30"/>
      <c r="FZ423" s="30"/>
      <c r="GA423" s="30"/>
      <c r="GB423" s="30"/>
      <c r="GC423" s="30"/>
      <c r="GD423" s="30"/>
      <c r="GE423" s="30"/>
      <c r="GF423" s="30"/>
      <c r="GG423" s="30"/>
      <c r="GH423" s="30"/>
      <c r="GI423" s="30"/>
      <c r="GJ423" s="30"/>
      <c r="GK423" s="30"/>
      <c r="GL423" s="30"/>
      <c r="GM423" s="30"/>
      <c r="GN423" s="30"/>
      <c r="GO423" s="30"/>
      <c r="GP423" s="30"/>
      <c r="GQ423" s="30"/>
      <c r="GR423" s="30"/>
      <c r="GS423" s="30"/>
      <c r="GT423" s="30"/>
      <c r="GU423" s="30"/>
      <c r="GV423" s="30"/>
      <c r="GW423" s="30"/>
      <c r="GX423" s="30"/>
      <c r="GY423" s="30"/>
      <c r="GZ423" s="30"/>
      <c r="HA423" s="30"/>
      <c r="HB423" s="30"/>
      <c r="HC423" s="30"/>
      <c r="HD423" s="30"/>
      <c r="HE423" s="30"/>
      <c r="HF423" s="30"/>
      <c r="HG423" s="30"/>
      <c r="HH423" s="30"/>
      <c r="HI423" s="30"/>
      <c r="HJ423" s="30"/>
    </row>
    <row r="424">
      <c r="BQ424" s="30"/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  <c r="CC424" s="30"/>
      <c r="CD424" s="30"/>
      <c r="CE424" s="30"/>
      <c r="CF424" s="30"/>
      <c r="CG424" s="30"/>
      <c r="CH424" s="30"/>
      <c r="CI424" s="30"/>
      <c r="CJ424" s="30"/>
      <c r="CK424" s="30"/>
      <c r="CL424" s="30"/>
      <c r="CM424" s="30"/>
      <c r="CO424" s="30"/>
      <c r="CP424" s="30"/>
      <c r="CQ424" s="30"/>
      <c r="CR424" s="30"/>
      <c r="CS424" s="30"/>
      <c r="CT424" s="30"/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  <c r="DF424" s="30"/>
      <c r="DG424" s="30"/>
      <c r="DH424" s="30"/>
      <c r="DI424" s="30"/>
      <c r="DK424" s="30"/>
      <c r="DL424" s="30"/>
      <c r="DM424" s="30"/>
      <c r="DN424" s="30"/>
      <c r="DO424" s="30"/>
      <c r="DP424" s="30"/>
      <c r="DQ424" s="30"/>
      <c r="DR424" s="30"/>
      <c r="DS424" s="30"/>
      <c r="DT424" s="30"/>
      <c r="DU424" s="30"/>
      <c r="DV424" s="30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  <c r="EL424" s="30"/>
      <c r="EM424" s="30"/>
      <c r="EN424" s="30"/>
      <c r="EO424" s="30"/>
      <c r="EP424" s="30"/>
      <c r="EQ424" s="30"/>
      <c r="ER424" s="30"/>
      <c r="ES424" s="30"/>
      <c r="ET424" s="30"/>
      <c r="EU424" s="30"/>
      <c r="EV424" s="30"/>
      <c r="EW424" s="30"/>
      <c r="EX424" s="30"/>
      <c r="EY424" s="30"/>
      <c r="EZ424" s="30"/>
      <c r="FA424" s="30"/>
      <c r="FB424" s="30"/>
      <c r="FC424" s="30"/>
      <c r="FD424" s="30"/>
      <c r="FE424" s="30"/>
      <c r="FF424" s="30"/>
      <c r="FG424" s="30"/>
      <c r="FH424" s="30"/>
      <c r="FI424" s="30"/>
      <c r="FJ424" s="30"/>
      <c r="FK424" s="30"/>
      <c r="FL424" s="30"/>
      <c r="FM424" s="30"/>
      <c r="FN424" s="30"/>
      <c r="FO424" s="30"/>
      <c r="FP424" s="30"/>
      <c r="FQ424" s="30"/>
      <c r="FR424" s="30"/>
      <c r="FS424" s="30"/>
      <c r="FT424" s="30"/>
      <c r="FU424" s="30"/>
      <c r="FV424" s="30"/>
      <c r="FW424" s="30"/>
      <c r="FX424" s="30"/>
      <c r="FY424" s="30"/>
      <c r="FZ424" s="30"/>
      <c r="GA424" s="30"/>
      <c r="GB424" s="30"/>
      <c r="GC424" s="30"/>
      <c r="GD424" s="30"/>
      <c r="GE424" s="30"/>
      <c r="GF424" s="30"/>
      <c r="GG424" s="30"/>
      <c r="GH424" s="30"/>
      <c r="GI424" s="30"/>
      <c r="GJ424" s="30"/>
      <c r="GK424" s="30"/>
      <c r="GL424" s="30"/>
      <c r="GM424" s="30"/>
      <c r="GN424" s="30"/>
      <c r="GO424" s="30"/>
      <c r="GP424" s="30"/>
      <c r="GQ424" s="30"/>
      <c r="GR424" s="30"/>
      <c r="GS424" s="30"/>
      <c r="GT424" s="30"/>
      <c r="GU424" s="30"/>
      <c r="GV424" s="30"/>
      <c r="GW424" s="30"/>
      <c r="GX424" s="30"/>
      <c r="GY424" s="30"/>
      <c r="GZ424" s="30"/>
      <c r="HA424" s="30"/>
      <c r="HB424" s="30"/>
      <c r="HC424" s="30"/>
      <c r="HD424" s="30"/>
      <c r="HE424" s="30"/>
      <c r="HF424" s="30"/>
      <c r="HG424" s="30"/>
      <c r="HH424" s="30"/>
      <c r="HI424" s="30"/>
      <c r="HJ424" s="30"/>
    </row>
    <row r="425">
      <c r="BQ425" s="30"/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  <c r="CC425" s="30"/>
      <c r="CD425" s="30"/>
      <c r="CE425" s="30"/>
      <c r="CF425" s="30"/>
      <c r="CG425" s="30"/>
      <c r="CH425" s="30"/>
      <c r="CI425" s="30"/>
      <c r="CJ425" s="30"/>
      <c r="CK425" s="30"/>
      <c r="CL425" s="30"/>
      <c r="CM425" s="30"/>
      <c r="CO425" s="30"/>
      <c r="CP425" s="30"/>
      <c r="CQ425" s="30"/>
      <c r="CR425" s="30"/>
      <c r="CS425" s="30"/>
      <c r="CT425" s="30"/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K425" s="30"/>
      <c r="DL425" s="30"/>
      <c r="DM425" s="30"/>
      <c r="DN425" s="30"/>
      <c r="DO425" s="30"/>
      <c r="DP425" s="30"/>
      <c r="DQ425" s="30"/>
      <c r="DR425" s="30"/>
      <c r="DS425" s="30"/>
      <c r="DT425" s="30"/>
      <c r="DU425" s="30"/>
      <c r="DV425" s="30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  <c r="EL425" s="30"/>
      <c r="EM425" s="30"/>
      <c r="EN425" s="30"/>
      <c r="EO425" s="30"/>
      <c r="EP425" s="30"/>
      <c r="EQ425" s="30"/>
      <c r="ER425" s="30"/>
      <c r="ES425" s="30"/>
      <c r="ET425" s="30"/>
      <c r="EU425" s="30"/>
      <c r="EV425" s="30"/>
      <c r="EW425" s="30"/>
      <c r="EX425" s="30"/>
      <c r="EY425" s="30"/>
      <c r="EZ425" s="30"/>
      <c r="FA425" s="30"/>
      <c r="FB425" s="30"/>
      <c r="FC425" s="30"/>
      <c r="FD425" s="30"/>
      <c r="FE425" s="30"/>
      <c r="FF425" s="30"/>
      <c r="FG425" s="30"/>
      <c r="FH425" s="30"/>
      <c r="FI425" s="30"/>
      <c r="FJ425" s="30"/>
      <c r="FK425" s="30"/>
      <c r="FL425" s="30"/>
      <c r="FM425" s="30"/>
      <c r="FN425" s="30"/>
      <c r="FO425" s="30"/>
      <c r="FP425" s="30"/>
      <c r="FQ425" s="30"/>
      <c r="FR425" s="30"/>
      <c r="FS425" s="30"/>
      <c r="FT425" s="30"/>
      <c r="FU425" s="30"/>
      <c r="FV425" s="30"/>
      <c r="FW425" s="30"/>
      <c r="FX425" s="30"/>
      <c r="FY425" s="30"/>
      <c r="FZ425" s="30"/>
      <c r="GA425" s="30"/>
      <c r="GB425" s="30"/>
      <c r="GC425" s="30"/>
      <c r="GD425" s="30"/>
      <c r="GE425" s="30"/>
      <c r="GF425" s="30"/>
      <c r="GG425" s="30"/>
      <c r="GH425" s="30"/>
      <c r="GI425" s="30"/>
      <c r="GJ425" s="30"/>
      <c r="GK425" s="30"/>
      <c r="GL425" s="30"/>
      <c r="GM425" s="30"/>
      <c r="GN425" s="30"/>
      <c r="GO425" s="30"/>
      <c r="GP425" s="30"/>
      <c r="GQ425" s="30"/>
      <c r="GR425" s="30"/>
      <c r="GS425" s="30"/>
      <c r="GT425" s="30"/>
      <c r="GU425" s="30"/>
      <c r="GV425" s="30"/>
      <c r="GW425" s="30"/>
      <c r="GX425" s="30"/>
      <c r="GY425" s="30"/>
      <c r="GZ425" s="30"/>
      <c r="HA425" s="30"/>
      <c r="HB425" s="30"/>
      <c r="HC425" s="30"/>
      <c r="HD425" s="30"/>
      <c r="HE425" s="30"/>
      <c r="HF425" s="30"/>
      <c r="HG425" s="30"/>
      <c r="HH425" s="30"/>
      <c r="HI425" s="30"/>
      <c r="HJ425" s="30"/>
    </row>
    <row r="426">
      <c r="BQ426" s="30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  <c r="CH426" s="30"/>
      <c r="CI426" s="30"/>
      <c r="CJ426" s="30"/>
      <c r="CK426" s="30"/>
      <c r="CL426" s="30"/>
      <c r="CM426" s="30"/>
      <c r="CO426" s="30"/>
      <c r="CP426" s="30"/>
      <c r="CQ426" s="30"/>
      <c r="CR426" s="30"/>
      <c r="CS426" s="30"/>
      <c r="CT426" s="30"/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K426" s="30"/>
      <c r="DL426" s="30"/>
      <c r="DM426" s="30"/>
      <c r="DN426" s="30"/>
      <c r="DO426" s="30"/>
      <c r="DP426" s="30"/>
      <c r="DQ426" s="30"/>
      <c r="DR426" s="30"/>
      <c r="DS426" s="30"/>
      <c r="DT426" s="30"/>
      <c r="DU426" s="30"/>
      <c r="DV426" s="30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  <c r="EL426" s="30"/>
      <c r="EM426" s="30"/>
      <c r="EN426" s="30"/>
      <c r="EO426" s="30"/>
      <c r="EP426" s="30"/>
      <c r="EQ426" s="30"/>
      <c r="ER426" s="30"/>
      <c r="ES426" s="30"/>
      <c r="ET426" s="30"/>
      <c r="EU426" s="30"/>
      <c r="EV426" s="30"/>
      <c r="EW426" s="30"/>
      <c r="EX426" s="30"/>
      <c r="EY426" s="30"/>
      <c r="EZ426" s="30"/>
      <c r="FA426" s="30"/>
      <c r="FB426" s="30"/>
      <c r="FC426" s="30"/>
      <c r="FD426" s="30"/>
      <c r="FE426" s="30"/>
      <c r="FF426" s="30"/>
      <c r="FG426" s="30"/>
      <c r="FH426" s="30"/>
      <c r="FI426" s="30"/>
      <c r="FJ426" s="30"/>
      <c r="FK426" s="30"/>
      <c r="FL426" s="30"/>
      <c r="FM426" s="30"/>
      <c r="FN426" s="30"/>
      <c r="FO426" s="30"/>
      <c r="FP426" s="30"/>
      <c r="FQ426" s="30"/>
      <c r="FR426" s="30"/>
      <c r="FS426" s="30"/>
      <c r="FT426" s="30"/>
      <c r="FU426" s="30"/>
      <c r="FV426" s="30"/>
      <c r="FW426" s="30"/>
      <c r="FX426" s="30"/>
      <c r="FY426" s="30"/>
      <c r="FZ426" s="30"/>
      <c r="GA426" s="30"/>
      <c r="GB426" s="30"/>
      <c r="GC426" s="30"/>
      <c r="GD426" s="30"/>
      <c r="GE426" s="30"/>
      <c r="GF426" s="30"/>
      <c r="GG426" s="30"/>
      <c r="GH426" s="30"/>
      <c r="GI426" s="30"/>
      <c r="GJ426" s="30"/>
      <c r="GK426" s="30"/>
      <c r="GL426" s="30"/>
      <c r="GM426" s="30"/>
      <c r="GN426" s="30"/>
      <c r="GO426" s="30"/>
      <c r="GP426" s="30"/>
      <c r="GQ426" s="30"/>
      <c r="GR426" s="30"/>
      <c r="GS426" s="30"/>
      <c r="GT426" s="30"/>
      <c r="GU426" s="30"/>
      <c r="GV426" s="30"/>
      <c r="GW426" s="30"/>
      <c r="GX426" s="30"/>
      <c r="GY426" s="30"/>
      <c r="GZ426" s="30"/>
      <c r="HA426" s="30"/>
      <c r="HB426" s="30"/>
      <c r="HC426" s="30"/>
      <c r="HD426" s="30"/>
      <c r="HE426" s="30"/>
      <c r="HF426" s="30"/>
      <c r="HG426" s="30"/>
      <c r="HH426" s="30"/>
      <c r="HI426" s="30"/>
      <c r="HJ426" s="30"/>
    </row>
    <row r="427">
      <c r="BQ427" s="30"/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  <c r="CC427" s="30"/>
      <c r="CD427" s="30"/>
      <c r="CE427" s="30"/>
      <c r="CF427" s="30"/>
      <c r="CG427" s="30"/>
      <c r="CH427" s="30"/>
      <c r="CI427" s="30"/>
      <c r="CJ427" s="30"/>
      <c r="CK427" s="30"/>
      <c r="CL427" s="30"/>
      <c r="CM427" s="30"/>
      <c r="CO427" s="30"/>
      <c r="CP427" s="30"/>
      <c r="CQ427" s="30"/>
      <c r="CR427" s="30"/>
      <c r="CS427" s="30"/>
      <c r="CT427" s="30"/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K427" s="30"/>
      <c r="DL427" s="30"/>
      <c r="DM427" s="30"/>
      <c r="DN427" s="30"/>
      <c r="DO427" s="30"/>
      <c r="DP427" s="30"/>
      <c r="DQ427" s="30"/>
      <c r="DR427" s="30"/>
      <c r="DS427" s="30"/>
      <c r="DT427" s="30"/>
      <c r="DU427" s="30"/>
      <c r="DV427" s="30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  <c r="EL427" s="30"/>
      <c r="EM427" s="30"/>
      <c r="EN427" s="30"/>
      <c r="EO427" s="30"/>
      <c r="EP427" s="30"/>
      <c r="EQ427" s="30"/>
      <c r="ER427" s="30"/>
      <c r="ES427" s="30"/>
      <c r="ET427" s="30"/>
      <c r="EU427" s="30"/>
      <c r="EV427" s="30"/>
      <c r="EW427" s="30"/>
      <c r="EX427" s="30"/>
      <c r="EY427" s="30"/>
      <c r="EZ427" s="30"/>
      <c r="FA427" s="30"/>
      <c r="FB427" s="30"/>
      <c r="FC427" s="30"/>
      <c r="FD427" s="30"/>
      <c r="FE427" s="30"/>
      <c r="FF427" s="30"/>
      <c r="FG427" s="30"/>
      <c r="FH427" s="30"/>
      <c r="FI427" s="30"/>
      <c r="FJ427" s="30"/>
      <c r="FK427" s="30"/>
      <c r="FL427" s="30"/>
      <c r="FM427" s="30"/>
      <c r="FN427" s="30"/>
      <c r="FO427" s="30"/>
      <c r="FP427" s="30"/>
      <c r="FQ427" s="30"/>
      <c r="FR427" s="30"/>
      <c r="FS427" s="30"/>
      <c r="FT427" s="30"/>
      <c r="FU427" s="30"/>
      <c r="FV427" s="30"/>
      <c r="FW427" s="30"/>
      <c r="FX427" s="30"/>
      <c r="FY427" s="30"/>
      <c r="FZ427" s="30"/>
      <c r="GA427" s="30"/>
      <c r="GB427" s="30"/>
      <c r="GC427" s="30"/>
      <c r="GD427" s="30"/>
      <c r="GE427" s="30"/>
      <c r="GF427" s="30"/>
      <c r="GG427" s="30"/>
      <c r="GH427" s="30"/>
      <c r="GI427" s="30"/>
      <c r="GJ427" s="30"/>
      <c r="GK427" s="30"/>
      <c r="GL427" s="30"/>
      <c r="GM427" s="30"/>
      <c r="GN427" s="30"/>
      <c r="GO427" s="30"/>
      <c r="GP427" s="30"/>
      <c r="GQ427" s="30"/>
      <c r="GR427" s="30"/>
      <c r="GS427" s="30"/>
      <c r="GT427" s="30"/>
      <c r="GU427" s="30"/>
      <c r="GV427" s="30"/>
      <c r="GW427" s="30"/>
      <c r="GX427" s="30"/>
      <c r="GY427" s="30"/>
      <c r="GZ427" s="30"/>
      <c r="HA427" s="30"/>
      <c r="HB427" s="30"/>
      <c r="HC427" s="30"/>
      <c r="HD427" s="30"/>
      <c r="HE427" s="30"/>
      <c r="HF427" s="30"/>
      <c r="HG427" s="30"/>
      <c r="HH427" s="30"/>
      <c r="HI427" s="30"/>
      <c r="HJ427" s="30"/>
    </row>
    <row r="428">
      <c r="BQ428" s="30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  <c r="CH428" s="30"/>
      <c r="CI428" s="30"/>
      <c r="CJ428" s="30"/>
      <c r="CK428" s="30"/>
      <c r="CL428" s="30"/>
      <c r="CM428" s="30"/>
      <c r="CO428" s="30"/>
      <c r="CP428" s="30"/>
      <c r="CQ428" s="30"/>
      <c r="CR428" s="30"/>
      <c r="CS428" s="30"/>
      <c r="CT428" s="30"/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K428" s="30"/>
      <c r="DL428" s="30"/>
      <c r="DM428" s="30"/>
      <c r="DN428" s="30"/>
      <c r="DO428" s="30"/>
      <c r="DP428" s="30"/>
      <c r="DQ428" s="30"/>
      <c r="DR428" s="30"/>
      <c r="DS428" s="30"/>
      <c r="DT428" s="30"/>
      <c r="DU428" s="30"/>
      <c r="DV428" s="30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  <c r="EL428" s="30"/>
      <c r="EM428" s="30"/>
      <c r="EN428" s="30"/>
      <c r="EO428" s="30"/>
      <c r="EP428" s="30"/>
      <c r="EQ428" s="30"/>
      <c r="ER428" s="30"/>
      <c r="ES428" s="30"/>
      <c r="ET428" s="30"/>
      <c r="EU428" s="30"/>
      <c r="EV428" s="30"/>
      <c r="EW428" s="30"/>
      <c r="EX428" s="30"/>
      <c r="EY428" s="30"/>
      <c r="EZ428" s="30"/>
      <c r="FA428" s="30"/>
      <c r="FB428" s="30"/>
      <c r="FC428" s="30"/>
      <c r="FD428" s="30"/>
      <c r="FE428" s="30"/>
      <c r="FF428" s="30"/>
      <c r="FG428" s="30"/>
      <c r="FH428" s="30"/>
      <c r="FI428" s="30"/>
      <c r="FJ428" s="30"/>
      <c r="FK428" s="30"/>
      <c r="FL428" s="30"/>
      <c r="FM428" s="30"/>
      <c r="FN428" s="30"/>
      <c r="FO428" s="30"/>
      <c r="FP428" s="30"/>
      <c r="FQ428" s="30"/>
      <c r="FR428" s="30"/>
      <c r="FS428" s="30"/>
      <c r="FT428" s="30"/>
      <c r="FU428" s="30"/>
      <c r="FV428" s="30"/>
      <c r="FW428" s="30"/>
      <c r="FX428" s="30"/>
      <c r="FY428" s="30"/>
      <c r="FZ428" s="30"/>
      <c r="GA428" s="30"/>
      <c r="GB428" s="30"/>
      <c r="GC428" s="30"/>
      <c r="GD428" s="30"/>
      <c r="GE428" s="30"/>
      <c r="GF428" s="30"/>
      <c r="GG428" s="30"/>
      <c r="GH428" s="30"/>
      <c r="GI428" s="30"/>
      <c r="GJ428" s="30"/>
      <c r="GK428" s="30"/>
      <c r="GL428" s="30"/>
      <c r="GM428" s="30"/>
      <c r="GN428" s="30"/>
      <c r="GO428" s="30"/>
      <c r="GP428" s="30"/>
      <c r="GQ428" s="30"/>
      <c r="GR428" s="30"/>
      <c r="GS428" s="30"/>
      <c r="GT428" s="30"/>
      <c r="GU428" s="30"/>
      <c r="GV428" s="30"/>
      <c r="GW428" s="30"/>
      <c r="GX428" s="30"/>
      <c r="GY428" s="30"/>
      <c r="GZ428" s="30"/>
      <c r="HA428" s="30"/>
      <c r="HB428" s="30"/>
      <c r="HC428" s="30"/>
      <c r="HD428" s="30"/>
      <c r="HE428" s="30"/>
      <c r="HF428" s="30"/>
      <c r="HG428" s="30"/>
      <c r="HH428" s="30"/>
      <c r="HI428" s="30"/>
      <c r="HJ428" s="30"/>
    </row>
    <row r="429">
      <c r="BQ429" s="30"/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  <c r="CC429" s="30"/>
      <c r="CD429" s="30"/>
      <c r="CE429" s="30"/>
      <c r="CF429" s="30"/>
      <c r="CG429" s="30"/>
      <c r="CH429" s="30"/>
      <c r="CI429" s="30"/>
      <c r="CJ429" s="30"/>
      <c r="CK429" s="30"/>
      <c r="CL429" s="30"/>
      <c r="CM429" s="30"/>
      <c r="CO429" s="30"/>
      <c r="CP429" s="30"/>
      <c r="CQ429" s="30"/>
      <c r="CR429" s="30"/>
      <c r="CS429" s="30"/>
      <c r="CT429" s="30"/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K429" s="30"/>
      <c r="DL429" s="30"/>
      <c r="DM429" s="30"/>
      <c r="DN429" s="30"/>
      <c r="DO429" s="30"/>
      <c r="DP429" s="30"/>
      <c r="DQ429" s="30"/>
      <c r="DR429" s="30"/>
      <c r="DS429" s="30"/>
      <c r="DT429" s="30"/>
      <c r="DU429" s="30"/>
      <c r="DV429" s="30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  <c r="EL429" s="30"/>
      <c r="EM429" s="30"/>
      <c r="EN429" s="30"/>
      <c r="EO429" s="30"/>
      <c r="EP429" s="30"/>
      <c r="EQ429" s="30"/>
      <c r="ER429" s="30"/>
      <c r="ES429" s="30"/>
      <c r="ET429" s="30"/>
      <c r="EU429" s="30"/>
      <c r="EV429" s="30"/>
      <c r="EW429" s="30"/>
      <c r="EX429" s="30"/>
      <c r="EY429" s="30"/>
      <c r="EZ429" s="30"/>
      <c r="FA429" s="30"/>
      <c r="FB429" s="30"/>
      <c r="FC429" s="30"/>
      <c r="FD429" s="30"/>
      <c r="FE429" s="30"/>
      <c r="FF429" s="30"/>
      <c r="FG429" s="30"/>
      <c r="FH429" s="30"/>
      <c r="FI429" s="30"/>
      <c r="FJ429" s="30"/>
      <c r="FK429" s="30"/>
      <c r="FL429" s="30"/>
      <c r="FM429" s="30"/>
      <c r="FN429" s="30"/>
      <c r="FO429" s="30"/>
      <c r="FP429" s="30"/>
      <c r="FQ429" s="30"/>
      <c r="FR429" s="30"/>
      <c r="FS429" s="30"/>
      <c r="FT429" s="30"/>
      <c r="FU429" s="30"/>
      <c r="FV429" s="30"/>
      <c r="FW429" s="30"/>
      <c r="FX429" s="30"/>
      <c r="FY429" s="30"/>
      <c r="FZ429" s="30"/>
      <c r="GA429" s="30"/>
      <c r="GB429" s="30"/>
      <c r="GC429" s="30"/>
      <c r="GD429" s="30"/>
      <c r="GE429" s="30"/>
      <c r="GF429" s="30"/>
      <c r="GG429" s="30"/>
      <c r="GH429" s="30"/>
      <c r="GI429" s="30"/>
      <c r="GJ429" s="30"/>
      <c r="GK429" s="30"/>
      <c r="GL429" s="30"/>
      <c r="GM429" s="30"/>
      <c r="GN429" s="30"/>
      <c r="GO429" s="30"/>
      <c r="GP429" s="30"/>
      <c r="GQ429" s="30"/>
      <c r="GR429" s="30"/>
      <c r="GS429" s="30"/>
      <c r="GT429" s="30"/>
      <c r="GU429" s="30"/>
      <c r="GV429" s="30"/>
      <c r="GW429" s="30"/>
      <c r="GX429" s="30"/>
      <c r="GY429" s="30"/>
      <c r="GZ429" s="30"/>
      <c r="HA429" s="30"/>
      <c r="HB429" s="30"/>
      <c r="HC429" s="30"/>
      <c r="HD429" s="30"/>
      <c r="HE429" s="30"/>
      <c r="HF429" s="30"/>
      <c r="HG429" s="30"/>
      <c r="HH429" s="30"/>
      <c r="HI429" s="30"/>
      <c r="HJ429" s="30"/>
    </row>
    <row r="430">
      <c r="BQ430" s="30"/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  <c r="CC430" s="30"/>
      <c r="CD430" s="30"/>
      <c r="CE430" s="30"/>
      <c r="CF430" s="30"/>
      <c r="CG430" s="30"/>
      <c r="CH430" s="30"/>
      <c r="CI430" s="30"/>
      <c r="CJ430" s="30"/>
      <c r="CK430" s="30"/>
      <c r="CL430" s="30"/>
      <c r="CM430" s="30"/>
      <c r="CO430" s="30"/>
      <c r="CP430" s="30"/>
      <c r="CQ430" s="30"/>
      <c r="CR430" s="30"/>
      <c r="CS430" s="30"/>
      <c r="CT430" s="30"/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K430" s="30"/>
      <c r="DL430" s="30"/>
      <c r="DM430" s="30"/>
      <c r="DN430" s="30"/>
      <c r="DO430" s="30"/>
      <c r="DP430" s="30"/>
      <c r="DQ430" s="30"/>
      <c r="DR430" s="30"/>
      <c r="DS430" s="30"/>
      <c r="DT430" s="30"/>
      <c r="DU430" s="30"/>
      <c r="DV430" s="30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  <c r="EL430" s="30"/>
      <c r="EM430" s="30"/>
      <c r="EN430" s="30"/>
      <c r="EO430" s="30"/>
      <c r="EP430" s="30"/>
      <c r="EQ430" s="30"/>
      <c r="ER430" s="30"/>
      <c r="ES430" s="30"/>
      <c r="ET430" s="30"/>
      <c r="EU430" s="30"/>
      <c r="EV430" s="30"/>
      <c r="EW430" s="30"/>
      <c r="EX430" s="30"/>
      <c r="EY430" s="30"/>
      <c r="EZ430" s="30"/>
      <c r="FA430" s="30"/>
      <c r="FB430" s="30"/>
      <c r="FC430" s="30"/>
      <c r="FD430" s="30"/>
      <c r="FE430" s="30"/>
      <c r="FF430" s="30"/>
      <c r="FG430" s="30"/>
      <c r="FH430" s="30"/>
      <c r="FI430" s="30"/>
      <c r="FJ430" s="30"/>
      <c r="FK430" s="30"/>
      <c r="FL430" s="30"/>
      <c r="FM430" s="30"/>
      <c r="FN430" s="30"/>
      <c r="FO430" s="30"/>
      <c r="FP430" s="30"/>
      <c r="FQ430" s="30"/>
      <c r="FR430" s="30"/>
      <c r="FS430" s="30"/>
      <c r="FT430" s="30"/>
      <c r="FU430" s="30"/>
      <c r="FV430" s="30"/>
      <c r="FW430" s="30"/>
      <c r="FX430" s="30"/>
      <c r="FY430" s="30"/>
      <c r="FZ430" s="30"/>
      <c r="GA430" s="30"/>
      <c r="GB430" s="30"/>
      <c r="GC430" s="30"/>
      <c r="GD430" s="30"/>
      <c r="GE430" s="30"/>
      <c r="GF430" s="30"/>
      <c r="GG430" s="30"/>
      <c r="GH430" s="30"/>
      <c r="GI430" s="30"/>
      <c r="GJ430" s="30"/>
      <c r="GK430" s="30"/>
      <c r="GL430" s="30"/>
      <c r="GM430" s="30"/>
      <c r="GN430" s="30"/>
      <c r="GO430" s="30"/>
      <c r="GP430" s="30"/>
      <c r="GQ430" s="30"/>
      <c r="GR430" s="30"/>
      <c r="GS430" s="30"/>
      <c r="GT430" s="30"/>
      <c r="GU430" s="30"/>
      <c r="GV430" s="30"/>
      <c r="GW430" s="30"/>
      <c r="GX430" s="30"/>
      <c r="GY430" s="30"/>
      <c r="GZ430" s="30"/>
      <c r="HA430" s="30"/>
      <c r="HB430" s="30"/>
      <c r="HC430" s="30"/>
      <c r="HD430" s="30"/>
      <c r="HE430" s="30"/>
      <c r="HF430" s="30"/>
      <c r="HG430" s="30"/>
      <c r="HH430" s="30"/>
      <c r="HI430" s="30"/>
      <c r="HJ430" s="30"/>
    </row>
    <row r="431">
      <c r="BQ431" s="30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  <c r="CH431" s="30"/>
      <c r="CI431" s="30"/>
      <c r="CJ431" s="30"/>
      <c r="CK431" s="30"/>
      <c r="CL431" s="30"/>
      <c r="CM431" s="30"/>
      <c r="CO431" s="30"/>
      <c r="CP431" s="30"/>
      <c r="CQ431" s="30"/>
      <c r="CR431" s="30"/>
      <c r="CS431" s="30"/>
      <c r="CT431" s="30"/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K431" s="30"/>
      <c r="DL431" s="30"/>
      <c r="DM431" s="30"/>
      <c r="DN431" s="30"/>
      <c r="DO431" s="30"/>
      <c r="DP431" s="30"/>
      <c r="DQ431" s="30"/>
      <c r="DR431" s="30"/>
      <c r="DS431" s="30"/>
      <c r="DT431" s="30"/>
      <c r="DU431" s="30"/>
      <c r="DV431" s="30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  <c r="EL431" s="30"/>
      <c r="EM431" s="30"/>
      <c r="EN431" s="30"/>
      <c r="EO431" s="30"/>
      <c r="EP431" s="30"/>
      <c r="EQ431" s="30"/>
      <c r="ER431" s="30"/>
      <c r="ES431" s="30"/>
      <c r="ET431" s="30"/>
      <c r="EU431" s="30"/>
      <c r="EV431" s="30"/>
      <c r="EW431" s="30"/>
      <c r="EX431" s="30"/>
      <c r="EY431" s="30"/>
      <c r="EZ431" s="30"/>
      <c r="FA431" s="30"/>
      <c r="FB431" s="30"/>
      <c r="FC431" s="30"/>
      <c r="FD431" s="30"/>
      <c r="FE431" s="30"/>
      <c r="FF431" s="30"/>
      <c r="FG431" s="30"/>
      <c r="FH431" s="30"/>
      <c r="FI431" s="30"/>
      <c r="FJ431" s="30"/>
      <c r="FK431" s="30"/>
      <c r="FL431" s="30"/>
      <c r="FM431" s="30"/>
      <c r="FN431" s="30"/>
      <c r="FO431" s="30"/>
      <c r="FP431" s="30"/>
      <c r="FQ431" s="30"/>
      <c r="FR431" s="30"/>
      <c r="FS431" s="30"/>
      <c r="FT431" s="30"/>
      <c r="FU431" s="30"/>
      <c r="FV431" s="30"/>
      <c r="FW431" s="30"/>
      <c r="FX431" s="30"/>
      <c r="FY431" s="30"/>
      <c r="FZ431" s="30"/>
      <c r="GA431" s="30"/>
      <c r="GB431" s="30"/>
      <c r="GC431" s="30"/>
      <c r="GD431" s="30"/>
      <c r="GE431" s="30"/>
      <c r="GF431" s="30"/>
      <c r="GG431" s="30"/>
      <c r="GH431" s="30"/>
      <c r="GI431" s="30"/>
      <c r="GJ431" s="30"/>
      <c r="GK431" s="30"/>
      <c r="GL431" s="30"/>
      <c r="GM431" s="30"/>
      <c r="GN431" s="30"/>
      <c r="GO431" s="30"/>
      <c r="GP431" s="30"/>
      <c r="GQ431" s="30"/>
      <c r="GR431" s="30"/>
      <c r="GS431" s="30"/>
      <c r="GT431" s="30"/>
      <c r="GU431" s="30"/>
      <c r="GV431" s="30"/>
      <c r="GW431" s="30"/>
      <c r="GX431" s="30"/>
      <c r="GY431" s="30"/>
      <c r="GZ431" s="30"/>
      <c r="HA431" s="30"/>
      <c r="HB431" s="30"/>
      <c r="HC431" s="30"/>
      <c r="HD431" s="30"/>
      <c r="HE431" s="30"/>
      <c r="HF431" s="30"/>
      <c r="HG431" s="30"/>
      <c r="HH431" s="30"/>
      <c r="HI431" s="30"/>
      <c r="HJ431" s="30"/>
    </row>
    <row r="432">
      <c r="BQ432" s="30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  <c r="CH432" s="30"/>
      <c r="CI432" s="30"/>
      <c r="CJ432" s="30"/>
      <c r="CK432" s="30"/>
      <c r="CL432" s="30"/>
      <c r="CM432" s="30"/>
      <c r="CO432" s="30"/>
      <c r="CP432" s="30"/>
      <c r="CQ432" s="30"/>
      <c r="CR432" s="30"/>
      <c r="CS432" s="30"/>
      <c r="CT432" s="30"/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K432" s="30"/>
      <c r="DL432" s="30"/>
      <c r="DM432" s="30"/>
      <c r="DN432" s="30"/>
      <c r="DO432" s="30"/>
      <c r="DP432" s="30"/>
      <c r="DQ432" s="30"/>
      <c r="DR432" s="30"/>
      <c r="DS432" s="30"/>
      <c r="DT432" s="30"/>
      <c r="DU432" s="30"/>
      <c r="DV432" s="30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  <c r="EL432" s="30"/>
      <c r="EM432" s="30"/>
      <c r="EN432" s="30"/>
      <c r="EO432" s="30"/>
      <c r="EP432" s="30"/>
      <c r="EQ432" s="30"/>
      <c r="ER432" s="30"/>
      <c r="ES432" s="30"/>
      <c r="ET432" s="30"/>
      <c r="EU432" s="30"/>
      <c r="EV432" s="30"/>
      <c r="EW432" s="30"/>
      <c r="EX432" s="30"/>
      <c r="EY432" s="30"/>
      <c r="EZ432" s="30"/>
      <c r="FA432" s="30"/>
      <c r="FB432" s="30"/>
      <c r="FC432" s="30"/>
      <c r="FD432" s="30"/>
      <c r="FE432" s="30"/>
      <c r="FF432" s="30"/>
      <c r="FG432" s="30"/>
      <c r="FH432" s="30"/>
      <c r="FI432" s="30"/>
      <c r="FJ432" s="30"/>
      <c r="FK432" s="30"/>
      <c r="FL432" s="30"/>
      <c r="FM432" s="30"/>
      <c r="FN432" s="30"/>
      <c r="FO432" s="30"/>
      <c r="FP432" s="30"/>
      <c r="FQ432" s="30"/>
      <c r="FR432" s="30"/>
      <c r="FS432" s="30"/>
      <c r="FT432" s="30"/>
      <c r="FU432" s="30"/>
      <c r="FV432" s="30"/>
      <c r="FW432" s="30"/>
      <c r="FX432" s="30"/>
      <c r="FY432" s="30"/>
      <c r="FZ432" s="30"/>
      <c r="GA432" s="30"/>
      <c r="GB432" s="30"/>
      <c r="GC432" s="30"/>
      <c r="GD432" s="30"/>
      <c r="GE432" s="30"/>
      <c r="GF432" s="30"/>
      <c r="GG432" s="30"/>
      <c r="GH432" s="30"/>
      <c r="GI432" s="30"/>
      <c r="GJ432" s="30"/>
      <c r="GK432" s="30"/>
      <c r="GL432" s="30"/>
      <c r="GM432" s="30"/>
      <c r="GN432" s="30"/>
      <c r="GO432" s="30"/>
      <c r="GP432" s="30"/>
      <c r="GQ432" s="30"/>
      <c r="GR432" s="30"/>
      <c r="GS432" s="30"/>
      <c r="GT432" s="30"/>
      <c r="GU432" s="30"/>
      <c r="GV432" s="30"/>
      <c r="GW432" s="30"/>
      <c r="GX432" s="30"/>
      <c r="GY432" s="30"/>
      <c r="GZ432" s="30"/>
      <c r="HA432" s="30"/>
      <c r="HB432" s="30"/>
      <c r="HC432" s="30"/>
      <c r="HD432" s="30"/>
      <c r="HE432" s="30"/>
      <c r="HF432" s="30"/>
      <c r="HG432" s="30"/>
      <c r="HH432" s="30"/>
      <c r="HI432" s="30"/>
      <c r="HJ432" s="30"/>
    </row>
    <row r="433">
      <c r="BQ433" s="30"/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  <c r="CC433" s="30"/>
      <c r="CD433" s="30"/>
      <c r="CE433" s="30"/>
      <c r="CF433" s="30"/>
      <c r="CG433" s="30"/>
      <c r="CH433" s="30"/>
      <c r="CI433" s="30"/>
      <c r="CJ433" s="30"/>
      <c r="CK433" s="30"/>
      <c r="CL433" s="30"/>
      <c r="CM433" s="30"/>
      <c r="CO433" s="30"/>
      <c r="CP433" s="30"/>
      <c r="CQ433" s="30"/>
      <c r="CR433" s="30"/>
      <c r="CS433" s="30"/>
      <c r="CT433" s="30"/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K433" s="30"/>
      <c r="DL433" s="30"/>
      <c r="DM433" s="30"/>
      <c r="DN433" s="30"/>
      <c r="DO433" s="30"/>
      <c r="DP433" s="30"/>
      <c r="DQ433" s="30"/>
      <c r="DR433" s="30"/>
      <c r="DS433" s="30"/>
      <c r="DT433" s="30"/>
      <c r="DU433" s="30"/>
      <c r="DV433" s="30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  <c r="EL433" s="30"/>
      <c r="EM433" s="30"/>
      <c r="EN433" s="30"/>
      <c r="EO433" s="30"/>
      <c r="EP433" s="30"/>
      <c r="EQ433" s="30"/>
      <c r="ER433" s="30"/>
      <c r="ES433" s="30"/>
      <c r="ET433" s="30"/>
      <c r="EU433" s="30"/>
      <c r="EV433" s="30"/>
      <c r="EW433" s="30"/>
      <c r="EX433" s="30"/>
      <c r="EY433" s="30"/>
      <c r="EZ433" s="30"/>
      <c r="FA433" s="30"/>
      <c r="FB433" s="30"/>
      <c r="FC433" s="30"/>
      <c r="FD433" s="30"/>
      <c r="FE433" s="30"/>
      <c r="FF433" s="30"/>
      <c r="FG433" s="30"/>
      <c r="FH433" s="30"/>
      <c r="FI433" s="30"/>
      <c r="FJ433" s="30"/>
      <c r="FK433" s="30"/>
      <c r="FL433" s="30"/>
      <c r="FM433" s="30"/>
      <c r="FN433" s="30"/>
      <c r="FO433" s="30"/>
      <c r="FP433" s="30"/>
      <c r="FQ433" s="30"/>
      <c r="FR433" s="30"/>
      <c r="FS433" s="30"/>
      <c r="FT433" s="30"/>
      <c r="FU433" s="30"/>
      <c r="FV433" s="30"/>
      <c r="FW433" s="30"/>
      <c r="FX433" s="30"/>
      <c r="FY433" s="30"/>
      <c r="FZ433" s="30"/>
      <c r="GA433" s="30"/>
      <c r="GB433" s="30"/>
      <c r="GC433" s="30"/>
      <c r="GD433" s="30"/>
      <c r="GE433" s="30"/>
      <c r="GF433" s="30"/>
      <c r="GG433" s="30"/>
      <c r="GH433" s="30"/>
      <c r="GI433" s="30"/>
      <c r="GJ433" s="30"/>
      <c r="GK433" s="30"/>
      <c r="GL433" s="30"/>
      <c r="GM433" s="30"/>
      <c r="GN433" s="30"/>
      <c r="GO433" s="30"/>
      <c r="GP433" s="30"/>
      <c r="GQ433" s="30"/>
      <c r="GR433" s="30"/>
      <c r="GS433" s="30"/>
      <c r="GT433" s="30"/>
      <c r="GU433" s="30"/>
      <c r="GV433" s="30"/>
      <c r="GW433" s="30"/>
      <c r="GX433" s="30"/>
      <c r="GY433" s="30"/>
      <c r="GZ433" s="30"/>
      <c r="HA433" s="30"/>
      <c r="HB433" s="30"/>
      <c r="HC433" s="30"/>
      <c r="HD433" s="30"/>
      <c r="HE433" s="30"/>
      <c r="HF433" s="30"/>
      <c r="HG433" s="30"/>
      <c r="HH433" s="30"/>
      <c r="HI433" s="30"/>
      <c r="HJ433" s="30"/>
    </row>
    <row r="434">
      <c r="BQ434" s="30"/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  <c r="CC434" s="30"/>
      <c r="CD434" s="30"/>
      <c r="CE434" s="30"/>
      <c r="CF434" s="30"/>
      <c r="CG434" s="30"/>
      <c r="CH434" s="30"/>
      <c r="CI434" s="30"/>
      <c r="CJ434" s="30"/>
      <c r="CK434" s="30"/>
      <c r="CL434" s="30"/>
      <c r="CM434" s="30"/>
      <c r="CO434" s="30"/>
      <c r="CP434" s="30"/>
      <c r="CQ434" s="30"/>
      <c r="CR434" s="30"/>
      <c r="CS434" s="30"/>
      <c r="CT434" s="30"/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K434" s="30"/>
      <c r="DL434" s="30"/>
      <c r="DM434" s="30"/>
      <c r="DN434" s="30"/>
      <c r="DO434" s="30"/>
      <c r="DP434" s="30"/>
      <c r="DQ434" s="30"/>
      <c r="DR434" s="30"/>
      <c r="DS434" s="30"/>
      <c r="DT434" s="30"/>
      <c r="DU434" s="30"/>
      <c r="DV434" s="30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  <c r="EL434" s="30"/>
      <c r="EM434" s="30"/>
      <c r="EN434" s="30"/>
      <c r="EO434" s="30"/>
      <c r="EP434" s="30"/>
      <c r="EQ434" s="30"/>
      <c r="ER434" s="30"/>
      <c r="ES434" s="30"/>
      <c r="ET434" s="30"/>
      <c r="EU434" s="30"/>
      <c r="EV434" s="30"/>
      <c r="EW434" s="30"/>
      <c r="EX434" s="30"/>
      <c r="EY434" s="30"/>
      <c r="EZ434" s="30"/>
      <c r="FA434" s="30"/>
      <c r="FB434" s="30"/>
      <c r="FC434" s="30"/>
      <c r="FD434" s="30"/>
      <c r="FE434" s="30"/>
      <c r="FF434" s="30"/>
      <c r="FG434" s="30"/>
      <c r="FH434" s="30"/>
      <c r="FI434" s="30"/>
      <c r="FJ434" s="30"/>
      <c r="FK434" s="30"/>
      <c r="FL434" s="30"/>
      <c r="FM434" s="30"/>
      <c r="FN434" s="30"/>
      <c r="FO434" s="30"/>
      <c r="FP434" s="30"/>
      <c r="FQ434" s="30"/>
      <c r="FR434" s="30"/>
      <c r="FS434" s="30"/>
      <c r="FT434" s="30"/>
      <c r="FU434" s="30"/>
      <c r="FV434" s="30"/>
      <c r="FW434" s="30"/>
      <c r="FX434" s="30"/>
      <c r="FY434" s="30"/>
      <c r="FZ434" s="30"/>
      <c r="GA434" s="30"/>
      <c r="GB434" s="30"/>
      <c r="GC434" s="30"/>
      <c r="GD434" s="30"/>
      <c r="GE434" s="30"/>
      <c r="GF434" s="30"/>
      <c r="GG434" s="30"/>
      <c r="GH434" s="30"/>
      <c r="GI434" s="30"/>
      <c r="GJ434" s="30"/>
      <c r="GK434" s="30"/>
      <c r="GL434" s="30"/>
      <c r="GM434" s="30"/>
      <c r="GN434" s="30"/>
      <c r="GO434" s="30"/>
      <c r="GP434" s="30"/>
      <c r="GQ434" s="30"/>
      <c r="GR434" s="30"/>
      <c r="GS434" s="30"/>
      <c r="GT434" s="30"/>
      <c r="GU434" s="30"/>
      <c r="GV434" s="30"/>
      <c r="GW434" s="30"/>
      <c r="GX434" s="30"/>
      <c r="GY434" s="30"/>
      <c r="GZ434" s="30"/>
      <c r="HA434" s="30"/>
      <c r="HB434" s="30"/>
      <c r="HC434" s="30"/>
      <c r="HD434" s="30"/>
      <c r="HE434" s="30"/>
      <c r="HF434" s="30"/>
      <c r="HG434" s="30"/>
      <c r="HH434" s="30"/>
      <c r="HI434" s="30"/>
      <c r="HJ434" s="30"/>
    </row>
    <row r="435">
      <c r="BQ435" s="30"/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  <c r="CC435" s="30"/>
      <c r="CD435" s="30"/>
      <c r="CE435" s="30"/>
      <c r="CF435" s="30"/>
      <c r="CG435" s="30"/>
      <c r="CH435" s="30"/>
      <c r="CI435" s="30"/>
      <c r="CJ435" s="30"/>
      <c r="CK435" s="30"/>
      <c r="CL435" s="30"/>
      <c r="CM435" s="30"/>
      <c r="CO435" s="30"/>
      <c r="CP435" s="30"/>
      <c r="CQ435" s="30"/>
      <c r="CR435" s="30"/>
      <c r="CS435" s="30"/>
      <c r="CT435" s="30"/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K435" s="30"/>
      <c r="DL435" s="30"/>
      <c r="DM435" s="30"/>
      <c r="DN435" s="30"/>
      <c r="DO435" s="30"/>
      <c r="DP435" s="30"/>
      <c r="DQ435" s="30"/>
      <c r="DR435" s="30"/>
      <c r="DS435" s="30"/>
      <c r="DT435" s="30"/>
      <c r="DU435" s="30"/>
      <c r="DV435" s="30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  <c r="EL435" s="30"/>
      <c r="EM435" s="30"/>
      <c r="EN435" s="30"/>
      <c r="EO435" s="30"/>
      <c r="EP435" s="30"/>
      <c r="EQ435" s="30"/>
      <c r="ER435" s="30"/>
      <c r="ES435" s="30"/>
      <c r="ET435" s="30"/>
      <c r="EU435" s="30"/>
      <c r="EV435" s="30"/>
      <c r="EW435" s="30"/>
      <c r="EX435" s="30"/>
      <c r="EY435" s="30"/>
      <c r="EZ435" s="30"/>
      <c r="FA435" s="30"/>
      <c r="FB435" s="30"/>
      <c r="FC435" s="30"/>
      <c r="FD435" s="30"/>
      <c r="FE435" s="30"/>
      <c r="FF435" s="30"/>
      <c r="FG435" s="30"/>
      <c r="FH435" s="30"/>
      <c r="FI435" s="30"/>
      <c r="FJ435" s="30"/>
      <c r="FK435" s="30"/>
      <c r="FL435" s="30"/>
      <c r="FM435" s="30"/>
      <c r="FN435" s="30"/>
      <c r="FO435" s="30"/>
      <c r="FP435" s="30"/>
      <c r="FQ435" s="30"/>
      <c r="FR435" s="30"/>
      <c r="FS435" s="30"/>
      <c r="FT435" s="30"/>
      <c r="FU435" s="30"/>
      <c r="FV435" s="30"/>
      <c r="FW435" s="30"/>
      <c r="FX435" s="30"/>
      <c r="FY435" s="30"/>
      <c r="FZ435" s="30"/>
      <c r="GA435" s="30"/>
      <c r="GB435" s="30"/>
      <c r="GC435" s="30"/>
      <c r="GD435" s="30"/>
      <c r="GE435" s="30"/>
      <c r="GF435" s="30"/>
      <c r="GG435" s="30"/>
      <c r="GH435" s="30"/>
      <c r="GI435" s="30"/>
      <c r="GJ435" s="30"/>
      <c r="GK435" s="30"/>
      <c r="GL435" s="30"/>
      <c r="GM435" s="30"/>
      <c r="GN435" s="30"/>
      <c r="GO435" s="30"/>
      <c r="GP435" s="30"/>
      <c r="GQ435" s="30"/>
      <c r="GR435" s="30"/>
      <c r="GS435" s="30"/>
      <c r="GT435" s="30"/>
      <c r="GU435" s="30"/>
      <c r="GV435" s="30"/>
      <c r="GW435" s="30"/>
      <c r="GX435" s="30"/>
      <c r="GY435" s="30"/>
      <c r="GZ435" s="30"/>
      <c r="HA435" s="30"/>
      <c r="HB435" s="30"/>
      <c r="HC435" s="30"/>
      <c r="HD435" s="30"/>
      <c r="HE435" s="30"/>
      <c r="HF435" s="30"/>
      <c r="HG435" s="30"/>
      <c r="HH435" s="30"/>
      <c r="HI435" s="30"/>
      <c r="HJ435" s="30"/>
    </row>
    <row r="436">
      <c r="BQ436" s="30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  <c r="CH436" s="30"/>
      <c r="CI436" s="30"/>
      <c r="CJ436" s="30"/>
      <c r="CK436" s="30"/>
      <c r="CL436" s="30"/>
      <c r="CM436" s="30"/>
      <c r="CO436" s="30"/>
      <c r="CP436" s="30"/>
      <c r="CQ436" s="30"/>
      <c r="CR436" s="30"/>
      <c r="CS436" s="30"/>
      <c r="CT436" s="30"/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K436" s="30"/>
      <c r="DL436" s="30"/>
      <c r="DM436" s="30"/>
      <c r="DN436" s="30"/>
      <c r="DO436" s="30"/>
      <c r="DP436" s="30"/>
      <c r="DQ436" s="30"/>
      <c r="DR436" s="30"/>
      <c r="DS436" s="30"/>
      <c r="DT436" s="30"/>
      <c r="DU436" s="30"/>
      <c r="DV436" s="30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  <c r="EL436" s="30"/>
      <c r="EM436" s="30"/>
      <c r="EN436" s="30"/>
      <c r="EO436" s="30"/>
      <c r="EP436" s="30"/>
      <c r="EQ436" s="30"/>
      <c r="ER436" s="30"/>
      <c r="ES436" s="30"/>
      <c r="ET436" s="30"/>
      <c r="EU436" s="30"/>
      <c r="EV436" s="30"/>
      <c r="EW436" s="30"/>
      <c r="EX436" s="30"/>
      <c r="EY436" s="30"/>
      <c r="EZ436" s="30"/>
      <c r="FA436" s="30"/>
      <c r="FB436" s="30"/>
      <c r="FC436" s="30"/>
      <c r="FD436" s="30"/>
      <c r="FE436" s="30"/>
      <c r="FF436" s="30"/>
      <c r="FG436" s="30"/>
      <c r="FH436" s="30"/>
      <c r="FI436" s="30"/>
      <c r="FJ436" s="30"/>
      <c r="FK436" s="30"/>
      <c r="FL436" s="30"/>
      <c r="FM436" s="30"/>
      <c r="FN436" s="30"/>
      <c r="FO436" s="30"/>
      <c r="FP436" s="30"/>
      <c r="FQ436" s="30"/>
      <c r="FR436" s="30"/>
      <c r="FS436" s="30"/>
      <c r="FT436" s="30"/>
      <c r="FU436" s="30"/>
      <c r="FV436" s="30"/>
      <c r="FW436" s="30"/>
      <c r="FX436" s="30"/>
      <c r="FY436" s="30"/>
      <c r="FZ436" s="30"/>
      <c r="GA436" s="30"/>
      <c r="GB436" s="30"/>
      <c r="GC436" s="30"/>
      <c r="GD436" s="30"/>
      <c r="GE436" s="30"/>
      <c r="GF436" s="30"/>
      <c r="GG436" s="30"/>
      <c r="GH436" s="30"/>
      <c r="GI436" s="30"/>
      <c r="GJ436" s="30"/>
      <c r="GK436" s="30"/>
      <c r="GL436" s="30"/>
      <c r="GM436" s="30"/>
      <c r="GN436" s="30"/>
      <c r="GO436" s="30"/>
      <c r="GP436" s="30"/>
      <c r="GQ436" s="30"/>
      <c r="GR436" s="30"/>
      <c r="GS436" s="30"/>
      <c r="GT436" s="30"/>
      <c r="GU436" s="30"/>
      <c r="GV436" s="30"/>
      <c r="GW436" s="30"/>
      <c r="GX436" s="30"/>
      <c r="GY436" s="30"/>
      <c r="GZ436" s="30"/>
      <c r="HA436" s="30"/>
      <c r="HB436" s="30"/>
      <c r="HC436" s="30"/>
      <c r="HD436" s="30"/>
      <c r="HE436" s="30"/>
      <c r="HF436" s="30"/>
      <c r="HG436" s="30"/>
      <c r="HH436" s="30"/>
      <c r="HI436" s="30"/>
      <c r="HJ436" s="30"/>
    </row>
    <row r="437">
      <c r="BQ437" s="30"/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  <c r="CC437" s="30"/>
      <c r="CD437" s="30"/>
      <c r="CE437" s="30"/>
      <c r="CF437" s="30"/>
      <c r="CG437" s="30"/>
      <c r="CH437" s="30"/>
      <c r="CI437" s="30"/>
      <c r="CJ437" s="30"/>
      <c r="CK437" s="30"/>
      <c r="CL437" s="30"/>
      <c r="CM437" s="30"/>
      <c r="CO437" s="30"/>
      <c r="CP437" s="30"/>
      <c r="CQ437" s="30"/>
      <c r="CR437" s="30"/>
      <c r="CS437" s="30"/>
      <c r="CT437" s="30"/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K437" s="30"/>
      <c r="DL437" s="30"/>
      <c r="DM437" s="30"/>
      <c r="DN437" s="30"/>
      <c r="DO437" s="30"/>
      <c r="DP437" s="30"/>
      <c r="DQ437" s="30"/>
      <c r="DR437" s="30"/>
      <c r="DS437" s="30"/>
      <c r="DT437" s="30"/>
      <c r="DU437" s="30"/>
      <c r="DV437" s="30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  <c r="EL437" s="30"/>
      <c r="EM437" s="30"/>
      <c r="EN437" s="30"/>
      <c r="EO437" s="30"/>
      <c r="EP437" s="30"/>
      <c r="EQ437" s="30"/>
      <c r="ER437" s="30"/>
      <c r="ES437" s="30"/>
      <c r="ET437" s="30"/>
      <c r="EU437" s="30"/>
      <c r="EV437" s="30"/>
      <c r="EW437" s="30"/>
      <c r="EX437" s="30"/>
      <c r="EY437" s="30"/>
      <c r="EZ437" s="30"/>
      <c r="FA437" s="30"/>
      <c r="FB437" s="30"/>
      <c r="FC437" s="30"/>
      <c r="FD437" s="30"/>
      <c r="FE437" s="30"/>
      <c r="FF437" s="30"/>
      <c r="FG437" s="30"/>
      <c r="FH437" s="30"/>
      <c r="FI437" s="30"/>
      <c r="FJ437" s="30"/>
      <c r="FK437" s="30"/>
      <c r="FL437" s="30"/>
      <c r="FM437" s="30"/>
      <c r="FN437" s="30"/>
      <c r="FO437" s="30"/>
      <c r="FP437" s="30"/>
      <c r="FQ437" s="30"/>
      <c r="FR437" s="30"/>
      <c r="FS437" s="30"/>
      <c r="FT437" s="30"/>
      <c r="FU437" s="30"/>
      <c r="FV437" s="30"/>
      <c r="FW437" s="30"/>
      <c r="FX437" s="30"/>
      <c r="FY437" s="30"/>
      <c r="FZ437" s="30"/>
      <c r="GA437" s="30"/>
      <c r="GB437" s="30"/>
      <c r="GC437" s="30"/>
      <c r="GD437" s="30"/>
      <c r="GE437" s="30"/>
      <c r="GF437" s="30"/>
      <c r="GG437" s="30"/>
      <c r="GH437" s="30"/>
      <c r="GI437" s="30"/>
      <c r="GJ437" s="30"/>
      <c r="GK437" s="30"/>
      <c r="GL437" s="30"/>
      <c r="GM437" s="30"/>
      <c r="GN437" s="30"/>
      <c r="GO437" s="30"/>
      <c r="GP437" s="30"/>
      <c r="GQ437" s="30"/>
      <c r="GR437" s="30"/>
      <c r="GS437" s="30"/>
      <c r="GT437" s="30"/>
      <c r="GU437" s="30"/>
      <c r="GV437" s="30"/>
      <c r="GW437" s="30"/>
      <c r="GX437" s="30"/>
      <c r="GY437" s="30"/>
      <c r="GZ437" s="30"/>
      <c r="HA437" s="30"/>
      <c r="HB437" s="30"/>
      <c r="HC437" s="30"/>
      <c r="HD437" s="30"/>
      <c r="HE437" s="30"/>
      <c r="HF437" s="30"/>
      <c r="HG437" s="30"/>
      <c r="HH437" s="30"/>
      <c r="HI437" s="30"/>
      <c r="HJ437" s="30"/>
    </row>
    <row r="438">
      <c r="BQ438" s="30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30"/>
      <c r="CK438" s="30"/>
      <c r="CL438" s="30"/>
      <c r="CM438" s="30"/>
      <c r="CO438" s="30"/>
      <c r="CP438" s="30"/>
      <c r="CQ438" s="30"/>
      <c r="CR438" s="30"/>
      <c r="CS438" s="30"/>
      <c r="CT438" s="30"/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K438" s="30"/>
      <c r="DL438" s="30"/>
      <c r="DM438" s="30"/>
      <c r="DN438" s="30"/>
      <c r="DO438" s="30"/>
      <c r="DP438" s="30"/>
      <c r="DQ438" s="30"/>
      <c r="DR438" s="30"/>
      <c r="DS438" s="30"/>
      <c r="DT438" s="30"/>
      <c r="DU438" s="30"/>
      <c r="DV438" s="30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  <c r="EL438" s="30"/>
      <c r="EM438" s="30"/>
      <c r="EN438" s="30"/>
      <c r="EO438" s="30"/>
      <c r="EP438" s="30"/>
      <c r="EQ438" s="30"/>
      <c r="ER438" s="30"/>
      <c r="ES438" s="30"/>
      <c r="ET438" s="30"/>
      <c r="EU438" s="30"/>
      <c r="EV438" s="30"/>
      <c r="EW438" s="30"/>
      <c r="EX438" s="30"/>
      <c r="EY438" s="30"/>
      <c r="EZ438" s="30"/>
      <c r="FA438" s="30"/>
      <c r="FB438" s="30"/>
      <c r="FC438" s="30"/>
      <c r="FD438" s="30"/>
      <c r="FE438" s="30"/>
      <c r="FF438" s="30"/>
      <c r="FG438" s="30"/>
      <c r="FH438" s="30"/>
      <c r="FI438" s="30"/>
      <c r="FJ438" s="30"/>
      <c r="FK438" s="30"/>
      <c r="FL438" s="30"/>
      <c r="FM438" s="30"/>
      <c r="FN438" s="30"/>
      <c r="FO438" s="30"/>
      <c r="FP438" s="30"/>
      <c r="FQ438" s="30"/>
      <c r="FR438" s="30"/>
      <c r="FS438" s="30"/>
      <c r="FT438" s="30"/>
      <c r="FU438" s="30"/>
      <c r="FV438" s="30"/>
      <c r="FW438" s="30"/>
      <c r="FX438" s="30"/>
      <c r="FY438" s="30"/>
      <c r="FZ438" s="30"/>
      <c r="GA438" s="30"/>
      <c r="GB438" s="30"/>
      <c r="GC438" s="30"/>
      <c r="GD438" s="30"/>
      <c r="GE438" s="30"/>
      <c r="GF438" s="30"/>
      <c r="GG438" s="30"/>
      <c r="GH438" s="30"/>
      <c r="GI438" s="30"/>
      <c r="GJ438" s="30"/>
      <c r="GK438" s="30"/>
      <c r="GL438" s="30"/>
      <c r="GM438" s="30"/>
      <c r="GN438" s="30"/>
      <c r="GO438" s="30"/>
      <c r="GP438" s="30"/>
      <c r="GQ438" s="30"/>
      <c r="GR438" s="30"/>
      <c r="GS438" s="30"/>
      <c r="GT438" s="30"/>
      <c r="GU438" s="30"/>
      <c r="GV438" s="30"/>
      <c r="GW438" s="30"/>
      <c r="GX438" s="30"/>
      <c r="GY438" s="30"/>
      <c r="GZ438" s="30"/>
      <c r="HA438" s="30"/>
      <c r="HB438" s="30"/>
      <c r="HC438" s="30"/>
      <c r="HD438" s="30"/>
      <c r="HE438" s="30"/>
      <c r="HF438" s="30"/>
      <c r="HG438" s="30"/>
      <c r="HH438" s="30"/>
      <c r="HI438" s="30"/>
      <c r="HJ438" s="30"/>
    </row>
    <row r="439">
      <c r="BQ439" s="30"/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  <c r="CC439" s="30"/>
      <c r="CD439" s="30"/>
      <c r="CE439" s="30"/>
      <c r="CF439" s="30"/>
      <c r="CG439" s="30"/>
      <c r="CH439" s="30"/>
      <c r="CI439" s="30"/>
      <c r="CJ439" s="30"/>
      <c r="CK439" s="30"/>
      <c r="CL439" s="30"/>
      <c r="CM439" s="30"/>
      <c r="CO439" s="30"/>
      <c r="CP439" s="30"/>
      <c r="CQ439" s="30"/>
      <c r="CR439" s="30"/>
      <c r="CS439" s="30"/>
      <c r="CT439" s="30"/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K439" s="30"/>
      <c r="DL439" s="30"/>
      <c r="DM439" s="30"/>
      <c r="DN439" s="30"/>
      <c r="DO439" s="30"/>
      <c r="DP439" s="30"/>
      <c r="DQ439" s="30"/>
      <c r="DR439" s="30"/>
      <c r="DS439" s="30"/>
      <c r="DT439" s="30"/>
      <c r="DU439" s="30"/>
      <c r="DV439" s="30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  <c r="EL439" s="30"/>
      <c r="EM439" s="30"/>
      <c r="EN439" s="30"/>
      <c r="EO439" s="30"/>
      <c r="EP439" s="30"/>
      <c r="EQ439" s="30"/>
      <c r="ER439" s="30"/>
      <c r="ES439" s="30"/>
      <c r="ET439" s="30"/>
      <c r="EU439" s="30"/>
      <c r="EV439" s="30"/>
      <c r="EW439" s="30"/>
      <c r="EX439" s="30"/>
      <c r="EY439" s="30"/>
      <c r="EZ439" s="30"/>
      <c r="FA439" s="30"/>
      <c r="FB439" s="30"/>
      <c r="FC439" s="30"/>
      <c r="FD439" s="30"/>
      <c r="FE439" s="30"/>
      <c r="FF439" s="30"/>
      <c r="FG439" s="30"/>
      <c r="FH439" s="30"/>
      <c r="FI439" s="30"/>
      <c r="FJ439" s="30"/>
      <c r="FK439" s="30"/>
      <c r="FL439" s="30"/>
      <c r="FM439" s="30"/>
      <c r="FN439" s="30"/>
      <c r="FO439" s="30"/>
      <c r="FP439" s="30"/>
      <c r="FQ439" s="30"/>
      <c r="FR439" s="30"/>
      <c r="FS439" s="30"/>
      <c r="FT439" s="30"/>
      <c r="FU439" s="30"/>
      <c r="FV439" s="30"/>
      <c r="FW439" s="30"/>
      <c r="FX439" s="30"/>
      <c r="FY439" s="30"/>
      <c r="FZ439" s="30"/>
      <c r="GA439" s="30"/>
      <c r="GB439" s="30"/>
      <c r="GC439" s="30"/>
      <c r="GD439" s="30"/>
      <c r="GE439" s="30"/>
      <c r="GF439" s="30"/>
      <c r="GG439" s="30"/>
      <c r="GH439" s="30"/>
      <c r="GI439" s="30"/>
      <c r="GJ439" s="30"/>
      <c r="GK439" s="30"/>
      <c r="GL439" s="30"/>
      <c r="GM439" s="30"/>
      <c r="GN439" s="30"/>
      <c r="GO439" s="30"/>
      <c r="GP439" s="30"/>
      <c r="GQ439" s="30"/>
      <c r="GR439" s="30"/>
      <c r="GS439" s="30"/>
      <c r="GT439" s="30"/>
      <c r="GU439" s="30"/>
      <c r="GV439" s="30"/>
      <c r="GW439" s="30"/>
      <c r="GX439" s="30"/>
      <c r="GY439" s="30"/>
      <c r="GZ439" s="30"/>
      <c r="HA439" s="30"/>
      <c r="HB439" s="30"/>
      <c r="HC439" s="30"/>
      <c r="HD439" s="30"/>
      <c r="HE439" s="30"/>
      <c r="HF439" s="30"/>
      <c r="HG439" s="30"/>
      <c r="HH439" s="30"/>
      <c r="HI439" s="30"/>
      <c r="HJ439" s="30"/>
    </row>
    <row r="440">
      <c r="BQ440" s="30"/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  <c r="CC440" s="30"/>
      <c r="CD440" s="30"/>
      <c r="CE440" s="30"/>
      <c r="CF440" s="30"/>
      <c r="CG440" s="30"/>
      <c r="CH440" s="30"/>
      <c r="CI440" s="30"/>
      <c r="CJ440" s="30"/>
      <c r="CK440" s="30"/>
      <c r="CL440" s="30"/>
      <c r="CM440" s="30"/>
      <c r="CO440" s="30"/>
      <c r="CP440" s="30"/>
      <c r="CQ440" s="30"/>
      <c r="CR440" s="30"/>
      <c r="CS440" s="30"/>
      <c r="CT440" s="30"/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K440" s="30"/>
      <c r="DL440" s="30"/>
      <c r="DM440" s="30"/>
      <c r="DN440" s="30"/>
      <c r="DO440" s="30"/>
      <c r="DP440" s="30"/>
      <c r="DQ440" s="30"/>
      <c r="DR440" s="30"/>
      <c r="DS440" s="30"/>
      <c r="DT440" s="30"/>
      <c r="DU440" s="30"/>
      <c r="DV440" s="30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  <c r="EL440" s="30"/>
      <c r="EM440" s="30"/>
      <c r="EN440" s="30"/>
      <c r="EO440" s="30"/>
      <c r="EP440" s="30"/>
      <c r="EQ440" s="30"/>
      <c r="ER440" s="30"/>
      <c r="ES440" s="30"/>
      <c r="ET440" s="30"/>
      <c r="EU440" s="30"/>
      <c r="EV440" s="30"/>
      <c r="EW440" s="30"/>
      <c r="EX440" s="30"/>
      <c r="EY440" s="30"/>
      <c r="EZ440" s="30"/>
      <c r="FA440" s="30"/>
      <c r="FB440" s="30"/>
      <c r="FC440" s="30"/>
      <c r="FD440" s="30"/>
      <c r="FE440" s="30"/>
      <c r="FF440" s="30"/>
      <c r="FG440" s="30"/>
      <c r="FH440" s="30"/>
      <c r="FI440" s="30"/>
      <c r="FJ440" s="30"/>
      <c r="FK440" s="30"/>
      <c r="FL440" s="30"/>
      <c r="FM440" s="30"/>
      <c r="FN440" s="30"/>
      <c r="FO440" s="30"/>
      <c r="FP440" s="30"/>
      <c r="FQ440" s="30"/>
      <c r="FR440" s="30"/>
      <c r="FS440" s="30"/>
      <c r="FT440" s="30"/>
      <c r="FU440" s="30"/>
      <c r="FV440" s="30"/>
      <c r="FW440" s="30"/>
      <c r="FX440" s="30"/>
      <c r="FY440" s="30"/>
      <c r="FZ440" s="30"/>
      <c r="GA440" s="30"/>
      <c r="GB440" s="30"/>
      <c r="GC440" s="30"/>
      <c r="GD440" s="30"/>
      <c r="GE440" s="30"/>
      <c r="GF440" s="30"/>
      <c r="GG440" s="30"/>
      <c r="GH440" s="30"/>
      <c r="GI440" s="30"/>
      <c r="GJ440" s="30"/>
      <c r="GK440" s="30"/>
      <c r="GL440" s="30"/>
      <c r="GM440" s="30"/>
      <c r="GN440" s="30"/>
      <c r="GO440" s="30"/>
      <c r="GP440" s="30"/>
      <c r="GQ440" s="30"/>
      <c r="GR440" s="30"/>
      <c r="GS440" s="30"/>
      <c r="GT440" s="30"/>
      <c r="GU440" s="30"/>
      <c r="GV440" s="30"/>
      <c r="GW440" s="30"/>
      <c r="GX440" s="30"/>
      <c r="GY440" s="30"/>
      <c r="GZ440" s="30"/>
      <c r="HA440" s="30"/>
      <c r="HB440" s="30"/>
      <c r="HC440" s="30"/>
      <c r="HD440" s="30"/>
      <c r="HE440" s="30"/>
      <c r="HF440" s="30"/>
      <c r="HG440" s="30"/>
      <c r="HH440" s="30"/>
      <c r="HI440" s="30"/>
      <c r="HJ440" s="30"/>
    </row>
    <row r="441">
      <c r="BQ441" s="30"/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  <c r="CC441" s="30"/>
      <c r="CD441" s="30"/>
      <c r="CE441" s="30"/>
      <c r="CF441" s="30"/>
      <c r="CG441" s="30"/>
      <c r="CH441" s="30"/>
      <c r="CI441" s="30"/>
      <c r="CJ441" s="30"/>
      <c r="CK441" s="30"/>
      <c r="CL441" s="30"/>
      <c r="CM441" s="30"/>
      <c r="CO441" s="30"/>
      <c r="CP441" s="30"/>
      <c r="CQ441" s="30"/>
      <c r="CR441" s="30"/>
      <c r="CS441" s="30"/>
      <c r="CT441" s="30"/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K441" s="30"/>
      <c r="DL441" s="30"/>
      <c r="DM441" s="30"/>
      <c r="DN441" s="30"/>
      <c r="DO441" s="30"/>
      <c r="DP441" s="30"/>
      <c r="DQ441" s="30"/>
      <c r="DR441" s="30"/>
      <c r="DS441" s="30"/>
      <c r="DT441" s="30"/>
      <c r="DU441" s="30"/>
      <c r="DV441" s="30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  <c r="EL441" s="30"/>
      <c r="EM441" s="30"/>
      <c r="EN441" s="30"/>
      <c r="EO441" s="30"/>
      <c r="EP441" s="30"/>
      <c r="EQ441" s="30"/>
      <c r="ER441" s="30"/>
      <c r="ES441" s="30"/>
      <c r="ET441" s="30"/>
      <c r="EU441" s="30"/>
      <c r="EV441" s="30"/>
      <c r="EW441" s="30"/>
      <c r="EX441" s="30"/>
      <c r="EY441" s="30"/>
      <c r="EZ441" s="30"/>
      <c r="FA441" s="30"/>
      <c r="FB441" s="30"/>
      <c r="FC441" s="30"/>
      <c r="FD441" s="30"/>
      <c r="FE441" s="30"/>
      <c r="FF441" s="30"/>
      <c r="FG441" s="30"/>
      <c r="FH441" s="30"/>
      <c r="FI441" s="30"/>
      <c r="FJ441" s="30"/>
      <c r="FK441" s="30"/>
      <c r="FL441" s="30"/>
      <c r="FM441" s="30"/>
      <c r="FN441" s="30"/>
      <c r="FO441" s="30"/>
      <c r="FP441" s="30"/>
      <c r="FQ441" s="30"/>
      <c r="FR441" s="30"/>
      <c r="FS441" s="30"/>
      <c r="FT441" s="30"/>
      <c r="FU441" s="30"/>
      <c r="FV441" s="30"/>
      <c r="FW441" s="30"/>
      <c r="FX441" s="30"/>
      <c r="FY441" s="30"/>
      <c r="FZ441" s="30"/>
      <c r="GA441" s="30"/>
      <c r="GB441" s="30"/>
      <c r="GC441" s="30"/>
      <c r="GD441" s="30"/>
      <c r="GE441" s="30"/>
      <c r="GF441" s="30"/>
      <c r="GG441" s="30"/>
      <c r="GH441" s="30"/>
      <c r="GI441" s="30"/>
      <c r="GJ441" s="30"/>
      <c r="GK441" s="30"/>
      <c r="GL441" s="30"/>
      <c r="GM441" s="30"/>
      <c r="GN441" s="30"/>
      <c r="GO441" s="30"/>
      <c r="GP441" s="30"/>
      <c r="GQ441" s="30"/>
      <c r="GR441" s="30"/>
      <c r="GS441" s="30"/>
      <c r="GT441" s="30"/>
      <c r="GU441" s="30"/>
      <c r="GV441" s="30"/>
      <c r="GW441" s="30"/>
      <c r="GX441" s="30"/>
      <c r="GY441" s="30"/>
      <c r="GZ441" s="30"/>
      <c r="HA441" s="30"/>
      <c r="HB441" s="30"/>
      <c r="HC441" s="30"/>
      <c r="HD441" s="30"/>
      <c r="HE441" s="30"/>
      <c r="HF441" s="30"/>
      <c r="HG441" s="30"/>
      <c r="HH441" s="30"/>
      <c r="HI441" s="30"/>
      <c r="HJ441" s="30"/>
    </row>
    <row r="442">
      <c r="BQ442" s="30"/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  <c r="CC442" s="30"/>
      <c r="CD442" s="30"/>
      <c r="CE442" s="30"/>
      <c r="CF442" s="30"/>
      <c r="CG442" s="30"/>
      <c r="CH442" s="30"/>
      <c r="CI442" s="30"/>
      <c r="CJ442" s="30"/>
      <c r="CK442" s="30"/>
      <c r="CL442" s="30"/>
      <c r="CM442" s="30"/>
      <c r="CO442" s="30"/>
      <c r="CP442" s="30"/>
      <c r="CQ442" s="30"/>
      <c r="CR442" s="30"/>
      <c r="CS442" s="30"/>
      <c r="CT442" s="30"/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K442" s="30"/>
      <c r="DL442" s="30"/>
      <c r="DM442" s="30"/>
      <c r="DN442" s="30"/>
      <c r="DO442" s="30"/>
      <c r="DP442" s="30"/>
      <c r="DQ442" s="30"/>
      <c r="DR442" s="30"/>
      <c r="DS442" s="30"/>
      <c r="DT442" s="30"/>
      <c r="DU442" s="30"/>
      <c r="DV442" s="30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  <c r="EL442" s="30"/>
      <c r="EM442" s="30"/>
      <c r="EN442" s="30"/>
      <c r="EO442" s="30"/>
      <c r="EP442" s="30"/>
      <c r="EQ442" s="30"/>
      <c r="ER442" s="30"/>
      <c r="ES442" s="30"/>
      <c r="ET442" s="30"/>
      <c r="EU442" s="30"/>
      <c r="EV442" s="30"/>
      <c r="EW442" s="30"/>
      <c r="EX442" s="30"/>
      <c r="EY442" s="30"/>
      <c r="EZ442" s="30"/>
      <c r="FA442" s="30"/>
      <c r="FB442" s="30"/>
      <c r="FC442" s="30"/>
      <c r="FD442" s="30"/>
      <c r="FE442" s="30"/>
      <c r="FF442" s="30"/>
      <c r="FG442" s="30"/>
      <c r="FH442" s="30"/>
      <c r="FI442" s="30"/>
      <c r="FJ442" s="30"/>
      <c r="FK442" s="30"/>
      <c r="FL442" s="30"/>
      <c r="FM442" s="30"/>
      <c r="FN442" s="30"/>
      <c r="FO442" s="30"/>
      <c r="FP442" s="30"/>
      <c r="FQ442" s="30"/>
      <c r="FR442" s="30"/>
      <c r="FS442" s="30"/>
      <c r="FT442" s="30"/>
      <c r="FU442" s="30"/>
      <c r="FV442" s="30"/>
      <c r="FW442" s="30"/>
      <c r="FX442" s="30"/>
      <c r="FY442" s="30"/>
      <c r="FZ442" s="30"/>
      <c r="GA442" s="30"/>
      <c r="GB442" s="30"/>
      <c r="GC442" s="30"/>
      <c r="GD442" s="30"/>
      <c r="GE442" s="30"/>
      <c r="GF442" s="30"/>
      <c r="GG442" s="30"/>
      <c r="GH442" s="30"/>
      <c r="GI442" s="30"/>
      <c r="GJ442" s="30"/>
      <c r="GK442" s="30"/>
      <c r="GL442" s="30"/>
      <c r="GM442" s="30"/>
      <c r="GN442" s="30"/>
      <c r="GO442" s="30"/>
      <c r="GP442" s="30"/>
      <c r="GQ442" s="30"/>
      <c r="GR442" s="30"/>
      <c r="GS442" s="30"/>
      <c r="GT442" s="30"/>
      <c r="GU442" s="30"/>
      <c r="GV442" s="30"/>
      <c r="GW442" s="30"/>
      <c r="GX442" s="30"/>
      <c r="GY442" s="30"/>
      <c r="GZ442" s="30"/>
      <c r="HA442" s="30"/>
      <c r="HB442" s="30"/>
      <c r="HC442" s="30"/>
      <c r="HD442" s="30"/>
      <c r="HE442" s="30"/>
      <c r="HF442" s="30"/>
      <c r="HG442" s="30"/>
      <c r="HH442" s="30"/>
      <c r="HI442" s="30"/>
      <c r="HJ442" s="30"/>
    </row>
    <row r="443">
      <c r="BQ443" s="30"/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  <c r="CC443" s="30"/>
      <c r="CD443" s="30"/>
      <c r="CE443" s="30"/>
      <c r="CF443" s="30"/>
      <c r="CG443" s="30"/>
      <c r="CH443" s="30"/>
      <c r="CI443" s="30"/>
      <c r="CJ443" s="30"/>
      <c r="CK443" s="30"/>
      <c r="CL443" s="30"/>
      <c r="CM443" s="30"/>
      <c r="CO443" s="30"/>
      <c r="CP443" s="30"/>
      <c r="CQ443" s="30"/>
      <c r="CR443" s="30"/>
      <c r="CS443" s="30"/>
      <c r="CT443" s="30"/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K443" s="30"/>
      <c r="DL443" s="30"/>
      <c r="DM443" s="30"/>
      <c r="DN443" s="30"/>
      <c r="DO443" s="30"/>
      <c r="DP443" s="30"/>
      <c r="DQ443" s="30"/>
      <c r="DR443" s="30"/>
      <c r="DS443" s="30"/>
      <c r="DT443" s="30"/>
      <c r="DU443" s="30"/>
      <c r="DV443" s="30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  <c r="EL443" s="30"/>
      <c r="EM443" s="30"/>
      <c r="EN443" s="30"/>
      <c r="EO443" s="30"/>
      <c r="EP443" s="30"/>
      <c r="EQ443" s="30"/>
      <c r="ER443" s="30"/>
      <c r="ES443" s="30"/>
      <c r="ET443" s="30"/>
      <c r="EU443" s="30"/>
      <c r="EV443" s="30"/>
      <c r="EW443" s="30"/>
      <c r="EX443" s="30"/>
      <c r="EY443" s="30"/>
      <c r="EZ443" s="30"/>
      <c r="FA443" s="30"/>
      <c r="FB443" s="30"/>
      <c r="FC443" s="30"/>
      <c r="FD443" s="30"/>
      <c r="FE443" s="30"/>
      <c r="FF443" s="30"/>
      <c r="FG443" s="30"/>
      <c r="FH443" s="30"/>
      <c r="FI443" s="30"/>
      <c r="FJ443" s="30"/>
      <c r="FK443" s="30"/>
      <c r="FL443" s="30"/>
      <c r="FM443" s="30"/>
      <c r="FN443" s="30"/>
      <c r="FO443" s="30"/>
      <c r="FP443" s="30"/>
      <c r="FQ443" s="30"/>
      <c r="FR443" s="30"/>
      <c r="FS443" s="30"/>
      <c r="FT443" s="30"/>
      <c r="FU443" s="30"/>
      <c r="FV443" s="30"/>
      <c r="FW443" s="30"/>
      <c r="FX443" s="30"/>
      <c r="FY443" s="30"/>
      <c r="FZ443" s="30"/>
      <c r="GA443" s="30"/>
      <c r="GB443" s="30"/>
      <c r="GC443" s="30"/>
      <c r="GD443" s="30"/>
      <c r="GE443" s="30"/>
      <c r="GF443" s="30"/>
      <c r="GG443" s="30"/>
      <c r="GH443" s="30"/>
      <c r="GI443" s="30"/>
      <c r="GJ443" s="30"/>
      <c r="GK443" s="30"/>
      <c r="GL443" s="30"/>
      <c r="GM443" s="30"/>
      <c r="GN443" s="30"/>
      <c r="GO443" s="30"/>
      <c r="GP443" s="30"/>
      <c r="GQ443" s="30"/>
      <c r="GR443" s="30"/>
      <c r="GS443" s="30"/>
      <c r="GT443" s="30"/>
      <c r="GU443" s="30"/>
      <c r="GV443" s="30"/>
      <c r="GW443" s="30"/>
      <c r="GX443" s="30"/>
      <c r="GY443" s="30"/>
      <c r="GZ443" s="30"/>
      <c r="HA443" s="30"/>
      <c r="HB443" s="30"/>
      <c r="HC443" s="30"/>
      <c r="HD443" s="30"/>
      <c r="HE443" s="30"/>
      <c r="HF443" s="30"/>
      <c r="HG443" s="30"/>
      <c r="HH443" s="30"/>
      <c r="HI443" s="30"/>
      <c r="HJ443" s="30"/>
    </row>
    <row r="444">
      <c r="BQ444" s="30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  <c r="CH444" s="30"/>
      <c r="CI444" s="30"/>
      <c r="CJ444" s="30"/>
      <c r="CK444" s="30"/>
      <c r="CL444" s="30"/>
      <c r="CM444" s="30"/>
      <c r="CO444" s="30"/>
      <c r="CP444" s="30"/>
      <c r="CQ444" s="30"/>
      <c r="CR444" s="30"/>
      <c r="CS444" s="30"/>
      <c r="CT444" s="30"/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K444" s="30"/>
      <c r="DL444" s="30"/>
      <c r="DM444" s="30"/>
      <c r="DN444" s="30"/>
      <c r="DO444" s="30"/>
      <c r="DP444" s="30"/>
      <c r="DQ444" s="30"/>
      <c r="DR444" s="30"/>
      <c r="DS444" s="30"/>
      <c r="DT444" s="30"/>
      <c r="DU444" s="30"/>
      <c r="DV444" s="30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  <c r="EL444" s="30"/>
      <c r="EM444" s="30"/>
      <c r="EN444" s="30"/>
      <c r="EO444" s="30"/>
      <c r="EP444" s="30"/>
      <c r="EQ444" s="30"/>
      <c r="ER444" s="30"/>
      <c r="ES444" s="30"/>
      <c r="ET444" s="30"/>
      <c r="EU444" s="30"/>
      <c r="EV444" s="30"/>
      <c r="EW444" s="30"/>
      <c r="EX444" s="30"/>
      <c r="EY444" s="30"/>
      <c r="EZ444" s="30"/>
      <c r="FA444" s="30"/>
      <c r="FB444" s="30"/>
      <c r="FC444" s="30"/>
      <c r="FD444" s="30"/>
      <c r="FE444" s="30"/>
      <c r="FF444" s="30"/>
      <c r="FG444" s="30"/>
      <c r="FH444" s="30"/>
      <c r="FI444" s="30"/>
      <c r="FJ444" s="30"/>
      <c r="FK444" s="30"/>
      <c r="FL444" s="30"/>
      <c r="FM444" s="30"/>
      <c r="FN444" s="30"/>
      <c r="FO444" s="30"/>
      <c r="FP444" s="30"/>
      <c r="FQ444" s="30"/>
      <c r="FR444" s="30"/>
      <c r="FS444" s="30"/>
      <c r="FT444" s="30"/>
      <c r="FU444" s="30"/>
      <c r="FV444" s="30"/>
      <c r="FW444" s="30"/>
      <c r="FX444" s="30"/>
      <c r="FY444" s="30"/>
      <c r="FZ444" s="30"/>
      <c r="GA444" s="30"/>
      <c r="GB444" s="30"/>
      <c r="GC444" s="30"/>
      <c r="GD444" s="30"/>
      <c r="GE444" s="30"/>
      <c r="GF444" s="30"/>
      <c r="GG444" s="30"/>
      <c r="GH444" s="30"/>
      <c r="GI444" s="30"/>
      <c r="GJ444" s="30"/>
      <c r="GK444" s="30"/>
      <c r="GL444" s="30"/>
      <c r="GM444" s="30"/>
      <c r="GN444" s="30"/>
      <c r="GO444" s="30"/>
      <c r="GP444" s="30"/>
      <c r="GQ444" s="30"/>
      <c r="GR444" s="30"/>
      <c r="GS444" s="30"/>
      <c r="GT444" s="30"/>
      <c r="GU444" s="30"/>
      <c r="GV444" s="30"/>
      <c r="GW444" s="30"/>
      <c r="GX444" s="30"/>
      <c r="GY444" s="30"/>
      <c r="GZ444" s="30"/>
      <c r="HA444" s="30"/>
      <c r="HB444" s="30"/>
      <c r="HC444" s="30"/>
      <c r="HD444" s="30"/>
      <c r="HE444" s="30"/>
      <c r="HF444" s="30"/>
      <c r="HG444" s="30"/>
      <c r="HH444" s="30"/>
      <c r="HI444" s="30"/>
      <c r="HJ444" s="30"/>
    </row>
    <row r="445">
      <c r="BQ445" s="30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  <c r="CH445" s="30"/>
      <c r="CI445" s="30"/>
      <c r="CJ445" s="30"/>
      <c r="CK445" s="30"/>
      <c r="CL445" s="30"/>
      <c r="CM445" s="30"/>
      <c r="CO445" s="30"/>
      <c r="CP445" s="30"/>
      <c r="CQ445" s="30"/>
      <c r="CR445" s="30"/>
      <c r="CS445" s="30"/>
      <c r="CT445" s="30"/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K445" s="30"/>
      <c r="DL445" s="30"/>
      <c r="DM445" s="30"/>
      <c r="DN445" s="30"/>
      <c r="DO445" s="30"/>
      <c r="DP445" s="30"/>
      <c r="DQ445" s="30"/>
      <c r="DR445" s="30"/>
      <c r="DS445" s="30"/>
      <c r="DT445" s="30"/>
      <c r="DU445" s="30"/>
      <c r="DV445" s="30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  <c r="EL445" s="30"/>
      <c r="EM445" s="30"/>
      <c r="EN445" s="30"/>
      <c r="EO445" s="30"/>
      <c r="EP445" s="30"/>
      <c r="EQ445" s="30"/>
      <c r="ER445" s="30"/>
      <c r="ES445" s="30"/>
      <c r="ET445" s="30"/>
      <c r="EU445" s="30"/>
      <c r="EV445" s="30"/>
      <c r="EW445" s="30"/>
      <c r="EX445" s="30"/>
      <c r="EY445" s="30"/>
      <c r="EZ445" s="30"/>
      <c r="FA445" s="30"/>
      <c r="FB445" s="30"/>
      <c r="FC445" s="30"/>
      <c r="FD445" s="30"/>
      <c r="FE445" s="30"/>
      <c r="FF445" s="30"/>
      <c r="FG445" s="30"/>
      <c r="FH445" s="30"/>
      <c r="FI445" s="30"/>
      <c r="FJ445" s="30"/>
      <c r="FK445" s="30"/>
      <c r="FL445" s="30"/>
      <c r="FM445" s="30"/>
      <c r="FN445" s="30"/>
      <c r="FO445" s="30"/>
      <c r="FP445" s="30"/>
      <c r="FQ445" s="30"/>
      <c r="FR445" s="30"/>
      <c r="FS445" s="30"/>
      <c r="FT445" s="30"/>
      <c r="FU445" s="30"/>
      <c r="FV445" s="30"/>
      <c r="FW445" s="30"/>
      <c r="FX445" s="30"/>
      <c r="FY445" s="30"/>
      <c r="FZ445" s="30"/>
      <c r="GA445" s="30"/>
      <c r="GB445" s="30"/>
      <c r="GC445" s="30"/>
      <c r="GD445" s="30"/>
      <c r="GE445" s="30"/>
      <c r="GF445" s="30"/>
      <c r="GG445" s="30"/>
      <c r="GH445" s="30"/>
      <c r="GI445" s="30"/>
      <c r="GJ445" s="30"/>
      <c r="GK445" s="30"/>
      <c r="GL445" s="30"/>
      <c r="GM445" s="30"/>
      <c r="GN445" s="30"/>
      <c r="GO445" s="30"/>
      <c r="GP445" s="30"/>
      <c r="GQ445" s="30"/>
      <c r="GR445" s="30"/>
      <c r="GS445" s="30"/>
      <c r="GT445" s="30"/>
      <c r="GU445" s="30"/>
      <c r="GV445" s="30"/>
      <c r="GW445" s="30"/>
      <c r="GX445" s="30"/>
      <c r="GY445" s="30"/>
      <c r="GZ445" s="30"/>
      <c r="HA445" s="30"/>
      <c r="HB445" s="30"/>
      <c r="HC445" s="30"/>
      <c r="HD445" s="30"/>
      <c r="HE445" s="30"/>
      <c r="HF445" s="30"/>
      <c r="HG445" s="30"/>
      <c r="HH445" s="30"/>
      <c r="HI445" s="30"/>
      <c r="HJ445" s="30"/>
    </row>
    <row r="446">
      <c r="BQ446" s="30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  <c r="CH446" s="30"/>
      <c r="CI446" s="30"/>
      <c r="CJ446" s="30"/>
      <c r="CK446" s="30"/>
      <c r="CL446" s="30"/>
      <c r="CM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K446" s="30"/>
      <c r="DL446" s="30"/>
      <c r="DM446" s="30"/>
      <c r="DN446" s="30"/>
      <c r="DO446" s="30"/>
      <c r="DP446" s="30"/>
      <c r="DQ446" s="30"/>
      <c r="DR446" s="30"/>
      <c r="DS446" s="30"/>
      <c r="DT446" s="30"/>
      <c r="DU446" s="30"/>
      <c r="DV446" s="30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  <c r="EL446" s="30"/>
      <c r="EM446" s="30"/>
      <c r="EN446" s="30"/>
      <c r="EO446" s="30"/>
      <c r="EP446" s="30"/>
      <c r="EQ446" s="30"/>
      <c r="ER446" s="30"/>
      <c r="ES446" s="30"/>
      <c r="ET446" s="30"/>
      <c r="EU446" s="30"/>
      <c r="EV446" s="30"/>
      <c r="EW446" s="30"/>
      <c r="EX446" s="30"/>
      <c r="EY446" s="30"/>
      <c r="EZ446" s="30"/>
      <c r="FA446" s="30"/>
      <c r="FB446" s="30"/>
      <c r="FC446" s="30"/>
      <c r="FD446" s="30"/>
      <c r="FE446" s="30"/>
      <c r="FF446" s="30"/>
      <c r="FG446" s="30"/>
      <c r="FH446" s="30"/>
      <c r="FI446" s="30"/>
      <c r="FJ446" s="30"/>
      <c r="FK446" s="30"/>
      <c r="FL446" s="30"/>
      <c r="FM446" s="30"/>
      <c r="FN446" s="30"/>
      <c r="FO446" s="30"/>
      <c r="FP446" s="30"/>
      <c r="FQ446" s="30"/>
      <c r="FR446" s="30"/>
      <c r="FS446" s="30"/>
      <c r="FT446" s="30"/>
      <c r="FU446" s="30"/>
      <c r="FV446" s="30"/>
      <c r="FW446" s="30"/>
      <c r="FX446" s="30"/>
      <c r="FY446" s="30"/>
      <c r="FZ446" s="30"/>
      <c r="GA446" s="30"/>
      <c r="GB446" s="30"/>
      <c r="GC446" s="30"/>
      <c r="GD446" s="30"/>
      <c r="GE446" s="30"/>
      <c r="GF446" s="30"/>
      <c r="GG446" s="30"/>
      <c r="GH446" s="30"/>
      <c r="GI446" s="30"/>
      <c r="GJ446" s="30"/>
      <c r="GK446" s="30"/>
      <c r="GL446" s="30"/>
      <c r="GM446" s="30"/>
      <c r="GN446" s="30"/>
      <c r="GO446" s="30"/>
      <c r="GP446" s="30"/>
      <c r="GQ446" s="30"/>
      <c r="GR446" s="30"/>
      <c r="GS446" s="30"/>
      <c r="GT446" s="30"/>
      <c r="GU446" s="30"/>
      <c r="GV446" s="30"/>
      <c r="GW446" s="30"/>
      <c r="GX446" s="30"/>
      <c r="GY446" s="30"/>
      <c r="GZ446" s="30"/>
      <c r="HA446" s="30"/>
      <c r="HB446" s="30"/>
      <c r="HC446" s="30"/>
      <c r="HD446" s="30"/>
      <c r="HE446" s="30"/>
      <c r="HF446" s="30"/>
      <c r="HG446" s="30"/>
      <c r="HH446" s="30"/>
      <c r="HI446" s="30"/>
      <c r="HJ446" s="30"/>
    </row>
    <row r="447">
      <c r="BQ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  <c r="GA447" s="30"/>
      <c r="GB447" s="30"/>
      <c r="GC447" s="30"/>
      <c r="GD447" s="30"/>
      <c r="GE447" s="30"/>
      <c r="GF447" s="30"/>
      <c r="GG447" s="30"/>
      <c r="GH447" s="30"/>
      <c r="GI447" s="30"/>
      <c r="GJ447" s="30"/>
      <c r="GK447" s="30"/>
      <c r="GL447" s="30"/>
      <c r="GM447" s="30"/>
      <c r="GN447" s="30"/>
      <c r="GO447" s="30"/>
      <c r="GP447" s="30"/>
      <c r="GQ447" s="30"/>
      <c r="GR447" s="30"/>
      <c r="GS447" s="30"/>
      <c r="GT447" s="30"/>
      <c r="GU447" s="30"/>
      <c r="GV447" s="30"/>
      <c r="GW447" s="30"/>
      <c r="GX447" s="30"/>
      <c r="GY447" s="30"/>
      <c r="GZ447" s="30"/>
      <c r="HA447" s="30"/>
      <c r="HB447" s="30"/>
      <c r="HC447" s="30"/>
      <c r="HD447" s="30"/>
      <c r="HE447" s="30"/>
      <c r="HF447" s="30"/>
      <c r="HG447" s="30"/>
      <c r="HH447" s="30"/>
      <c r="HI447" s="30"/>
      <c r="HJ447" s="30"/>
    </row>
    <row r="448">
      <c r="BQ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  <c r="GA448" s="30"/>
      <c r="GB448" s="30"/>
      <c r="GC448" s="30"/>
      <c r="GD448" s="30"/>
      <c r="GE448" s="30"/>
      <c r="GF448" s="30"/>
      <c r="GG448" s="30"/>
      <c r="GH448" s="30"/>
      <c r="GI448" s="30"/>
      <c r="GJ448" s="30"/>
      <c r="GK448" s="30"/>
      <c r="GL448" s="30"/>
      <c r="GM448" s="30"/>
      <c r="GN448" s="30"/>
      <c r="GO448" s="30"/>
      <c r="GP448" s="30"/>
      <c r="GQ448" s="30"/>
      <c r="GR448" s="30"/>
      <c r="GS448" s="30"/>
      <c r="GT448" s="30"/>
      <c r="GU448" s="30"/>
      <c r="GV448" s="30"/>
      <c r="GW448" s="30"/>
      <c r="GX448" s="30"/>
      <c r="GY448" s="30"/>
      <c r="GZ448" s="30"/>
      <c r="HA448" s="30"/>
      <c r="HB448" s="30"/>
      <c r="HC448" s="30"/>
      <c r="HD448" s="30"/>
      <c r="HE448" s="30"/>
      <c r="HF448" s="30"/>
      <c r="HG448" s="30"/>
      <c r="HH448" s="30"/>
      <c r="HI448" s="30"/>
      <c r="HJ448" s="30"/>
    </row>
    <row r="449">
      <c r="BQ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  <c r="GA449" s="30"/>
      <c r="GB449" s="30"/>
      <c r="GC449" s="30"/>
      <c r="GD449" s="30"/>
      <c r="GE449" s="30"/>
      <c r="GF449" s="30"/>
      <c r="GG449" s="30"/>
      <c r="GH449" s="30"/>
      <c r="GI449" s="30"/>
      <c r="GJ449" s="30"/>
      <c r="GK449" s="30"/>
      <c r="GL449" s="30"/>
      <c r="GM449" s="30"/>
      <c r="GN449" s="30"/>
      <c r="GO449" s="30"/>
      <c r="GP449" s="30"/>
      <c r="GQ449" s="30"/>
      <c r="GR449" s="30"/>
      <c r="GS449" s="30"/>
      <c r="GT449" s="30"/>
      <c r="GU449" s="30"/>
      <c r="GV449" s="30"/>
      <c r="GW449" s="30"/>
      <c r="GX449" s="30"/>
      <c r="GY449" s="30"/>
      <c r="GZ449" s="30"/>
      <c r="HA449" s="30"/>
      <c r="HB449" s="30"/>
      <c r="HC449" s="30"/>
      <c r="HD449" s="30"/>
      <c r="HE449" s="30"/>
      <c r="HF449" s="30"/>
      <c r="HG449" s="30"/>
      <c r="HH449" s="30"/>
      <c r="HI449" s="30"/>
      <c r="HJ449" s="30"/>
    </row>
    <row r="450">
      <c r="BQ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  <c r="GA450" s="30"/>
      <c r="GB450" s="30"/>
      <c r="GC450" s="30"/>
      <c r="GD450" s="30"/>
      <c r="GE450" s="30"/>
      <c r="GF450" s="30"/>
      <c r="GG450" s="30"/>
      <c r="GH450" s="30"/>
      <c r="GI450" s="30"/>
      <c r="GJ450" s="30"/>
      <c r="GK450" s="30"/>
      <c r="GL450" s="30"/>
      <c r="GM450" s="30"/>
      <c r="GN450" s="30"/>
      <c r="GO450" s="30"/>
      <c r="GP450" s="30"/>
      <c r="GQ450" s="30"/>
      <c r="GR450" s="30"/>
      <c r="GS450" s="30"/>
      <c r="GT450" s="30"/>
      <c r="GU450" s="30"/>
      <c r="GV450" s="30"/>
      <c r="GW450" s="30"/>
      <c r="GX450" s="30"/>
      <c r="GY450" s="30"/>
      <c r="GZ450" s="30"/>
      <c r="HA450" s="30"/>
      <c r="HB450" s="30"/>
      <c r="HC450" s="30"/>
      <c r="HD450" s="30"/>
      <c r="HE450" s="30"/>
      <c r="HF450" s="30"/>
      <c r="HG450" s="30"/>
      <c r="HH450" s="30"/>
      <c r="HI450" s="30"/>
      <c r="HJ450" s="30"/>
    </row>
    <row r="451">
      <c r="BQ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/>
      <c r="EW451" s="30"/>
      <c r="EX451" s="30"/>
      <c r="EY451" s="30"/>
      <c r="EZ451" s="30"/>
      <c r="FA451" s="30"/>
      <c r="FB451" s="30"/>
      <c r="FC451" s="30"/>
      <c r="FD451" s="30"/>
      <c r="FE451" s="30"/>
      <c r="FF451" s="30"/>
      <c r="FG451" s="30"/>
      <c r="FH451" s="30"/>
      <c r="FI451" s="30"/>
      <c r="FJ451" s="30"/>
      <c r="FK451" s="30"/>
      <c r="FL451" s="30"/>
      <c r="FM451" s="30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  <c r="GA451" s="30"/>
      <c r="GB451" s="30"/>
      <c r="GC451" s="30"/>
      <c r="GD451" s="30"/>
      <c r="GE451" s="30"/>
      <c r="GF451" s="30"/>
      <c r="GG451" s="30"/>
      <c r="GH451" s="30"/>
      <c r="GI451" s="30"/>
      <c r="GJ451" s="30"/>
      <c r="GK451" s="30"/>
      <c r="GL451" s="30"/>
      <c r="GM451" s="30"/>
      <c r="GN451" s="30"/>
      <c r="GO451" s="30"/>
      <c r="GP451" s="30"/>
      <c r="GQ451" s="30"/>
      <c r="GR451" s="30"/>
      <c r="GS451" s="30"/>
      <c r="GT451" s="30"/>
      <c r="GU451" s="30"/>
      <c r="GV451" s="30"/>
      <c r="GW451" s="30"/>
      <c r="GX451" s="30"/>
      <c r="GY451" s="30"/>
      <c r="GZ451" s="30"/>
      <c r="HA451" s="30"/>
      <c r="HB451" s="30"/>
      <c r="HC451" s="30"/>
      <c r="HD451" s="30"/>
      <c r="HE451" s="30"/>
      <c r="HF451" s="30"/>
      <c r="HG451" s="30"/>
      <c r="HH451" s="30"/>
      <c r="HI451" s="30"/>
      <c r="HJ451" s="30"/>
    </row>
    <row r="452">
      <c r="BQ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  <c r="GA452" s="30"/>
      <c r="GB452" s="30"/>
      <c r="GC452" s="30"/>
      <c r="GD452" s="30"/>
      <c r="GE452" s="30"/>
      <c r="GF452" s="30"/>
      <c r="GG452" s="30"/>
      <c r="GH452" s="30"/>
      <c r="GI452" s="30"/>
      <c r="GJ452" s="30"/>
      <c r="GK452" s="30"/>
      <c r="GL452" s="30"/>
      <c r="GM452" s="30"/>
      <c r="GN452" s="30"/>
      <c r="GO452" s="30"/>
      <c r="GP452" s="30"/>
      <c r="GQ452" s="30"/>
      <c r="GR452" s="30"/>
      <c r="GS452" s="30"/>
      <c r="GT452" s="30"/>
      <c r="GU452" s="30"/>
      <c r="GV452" s="30"/>
      <c r="GW452" s="30"/>
      <c r="GX452" s="30"/>
      <c r="GY452" s="30"/>
      <c r="GZ452" s="30"/>
      <c r="HA452" s="30"/>
      <c r="HB452" s="30"/>
      <c r="HC452" s="30"/>
      <c r="HD452" s="30"/>
      <c r="HE452" s="30"/>
      <c r="HF452" s="30"/>
      <c r="HG452" s="30"/>
      <c r="HH452" s="30"/>
      <c r="HI452" s="30"/>
      <c r="HJ452" s="30"/>
    </row>
    <row r="453">
      <c r="BQ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  <c r="GA453" s="30"/>
      <c r="GB453" s="30"/>
      <c r="GC453" s="30"/>
      <c r="GD453" s="30"/>
      <c r="GE453" s="30"/>
      <c r="GF453" s="30"/>
      <c r="GG453" s="30"/>
      <c r="GH453" s="30"/>
      <c r="GI453" s="30"/>
      <c r="GJ453" s="30"/>
      <c r="GK453" s="30"/>
      <c r="GL453" s="30"/>
      <c r="GM453" s="30"/>
      <c r="GN453" s="30"/>
      <c r="GO453" s="30"/>
      <c r="GP453" s="30"/>
      <c r="GQ453" s="30"/>
      <c r="GR453" s="30"/>
      <c r="GS453" s="30"/>
      <c r="GT453" s="30"/>
      <c r="GU453" s="30"/>
      <c r="GV453" s="30"/>
      <c r="GW453" s="30"/>
      <c r="GX453" s="30"/>
      <c r="GY453" s="30"/>
      <c r="GZ453" s="30"/>
      <c r="HA453" s="30"/>
      <c r="HB453" s="30"/>
      <c r="HC453" s="30"/>
      <c r="HD453" s="30"/>
      <c r="HE453" s="30"/>
      <c r="HF453" s="30"/>
      <c r="HG453" s="30"/>
      <c r="HH453" s="30"/>
      <c r="HI453" s="30"/>
      <c r="HJ453" s="30"/>
    </row>
    <row r="454">
      <c r="BQ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  <c r="GA454" s="30"/>
      <c r="GB454" s="30"/>
      <c r="GC454" s="30"/>
      <c r="GD454" s="30"/>
      <c r="GE454" s="30"/>
      <c r="GF454" s="30"/>
      <c r="GG454" s="30"/>
      <c r="GH454" s="30"/>
      <c r="GI454" s="30"/>
      <c r="GJ454" s="30"/>
      <c r="GK454" s="30"/>
      <c r="GL454" s="30"/>
      <c r="GM454" s="30"/>
      <c r="GN454" s="30"/>
      <c r="GO454" s="30"/>
      <c r="GP454" s="30"/>
      <c r="GQ454" s="30"/>
      <c r="GR454" s="30"/>
      <c r="GS454" s="30"/>
      <c r="GT454" s="30"/>
      <c r="GU454" s="30"/>
      <c r="GV454" s="30"/>
      <c r="GW454" s="30"/>
      <c r="GX454" s="30"/>
      <c r="GY454" s="30"/>
      <c r="GZ454" s="30"/>
      <c r="HA454" s="30"/>
      <c r="HB454" s="30"/>
      <c r="HC454" s="30"/>
      <c r="HD454" s="30"/>
      <c r="HE454" s="30"/>
      <c r="HF454" s="30"/>
      <c r="HG454" s="30"/>
      <c r="HH454" s="30"/>
      <c r="HI454" s="30"/>
      <c r="HJ454" s="30"/>
    </row>
    <row r="455">
      <c r="BQ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  <c r="GA455" s="30"/>
      <c r="GB455" s="30"/>
      <c r="GC455" s="30"/>
      <c r="GD455" s="30"/>
      <c r="GE455" s="30"/>
      <c r="GF455" s="30"/>
      <c r="GG455" s="30"/>
      <c r="GH455" s="30"/>
      <c r="GI455" s="30"/>
      <c r="GJ455" s="30"/>
      <c r="GK455" s="30"/>
      <c r="GL455" s="30"/>
      <c r="GM455" s="30"/>
      <c r="GN455" s="30"/>
      <c r="GO455" s="30"/>
      <c r="GP455" s="30"/>
      <c r="GQ455" s="30"/>
      <c r="GR455" s="30"/>
      <c r="GS455" s="30"/>
      <c r="GT455" s="30"/>
      <c r="GU455" s="30"/>
      <c r="GV455" s="30"/>
      <c r="GW455" s="30"/>
      <c r="GX455" s="30"/>
      <c r="GY455" s="30"/>
      <c r="GZ455" s="30"/>
      <c r="HA455" s="30"/>
      <c r="HB455" s="30"/>
      <c r="HC455" s="30"/>
      <c r="HD455" s="30"/>
      <c r="HE455" s="30"/>
      <c r="HF455" s="30"/>
      <c r="HG455" s="30"/>
      <c r="HH455" s="30"/>
      <c r="HI455" s="30"/>
      <c r="HJ455" s="30"/>
    </row>
    <row r="456">
      <c r="BQ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  <c r="GA456" s="30"/>
      <c r="GB456" s="30"/>
      <c r="GC456" s="30"/>
      <c r="GD456" s="30"/>
      <c r="GE456" s="30"/>
      <c r="GF456" s="30"/>
      <c r="GG456" s="30"/>
      <c r="GH456" s="30"/>
      <c r="GI456" s="30"/>
      <c r="GJ456" s="30"/>
      <c r="GK456" s="30"/>
      <c r="GL456" s="30"/>
      <c r="GM456" s="30"/>
      <c r="GN456" s="30"/>
      <c r="GO456" s="30"/>
      <c r="GP456" s="30"/>
      <c r="GQ456" s="30"/>
      <c r="GR456" s="30"/>
      <c r="GS456" s="30"/>
      <c r="GT456" s="30"/>
      <c r="GU456" s="30"/>
      <c r="GV456" s="30"/>
      <c r="GW456" s="30"/>
      <c r="GX456" s="30"/>
      <c r="GY456" s="30"/>
      <c r="GZ456" s="30"/>
      <c r="HA456" s="30"/>
      <c r="HB456" s="30"/>
      <c r="HC456" s="30"/>
      <c r="HD456" s="30"/>
      <c r="HE456" s="30"/>
      <c r="HF456" s="30"/>
      <c r="HG456" s="30"/>
      <c r="HH456" s="30"/>
      <c r="HI456" s="30"/>
      <c r="HJ456" s="30"/>
    </row>
    <row r="457">
      <c r="BQ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  <c r="GF457" s="30"/>
      <c r="GG457" s="30"/>
      <c r="GH457" s="30"/>
      <c r="GI457" s="30"/>
      <c r="GJ457" s="30"/>
      <c r="GK457" s="30"/>
      <c r="GL457" s="30"/>
      <c r="GM457" s="30"/>
      <c r="GN457" s="30"/>
      <c r="GO457" s="30"/>
      <c r="GP457" s="30"/>
      <c r="GQ457" s="30"/>
      <c r="GR457" s="30"/>
      <c r="GS457" s="30"/>
      <c r="GT457" s="30"/>
      <c r="GU457" s="30"/>
      <c r="GV457" s="30"/>
      <c r="GW457" s="30"/>
      <c r="GX457" s="30"/>
      <c r="GY457" s="30"/>
      <c r="GZ457" s="30"/>
      <c r="HA457" s="30"/>
      <c r="HB457" s="30"/>
      <c r="HC457" s="30"/>
      <c r="HD457" s="30"/>
      <c r="HE457" s="30"/>
      <c r="HF457" s="30"/>
      <c r="HG457" s="30"/>
      <c r="HH457" s="30"/>
      <c r="HI457" s="30"/>
      <c r="HJ457" s="30"/>
    </row>
    <row r="458">
      <c r="BQ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  <c r="GF458" s="30"/>
      <c r="GG458" s="30"/>
      <c r="GH458" s="30"/>
      <c r="GI458" s="30"/>
      <c r="GJ458" s="30"/>
      <c r="GK458" s="30"/>
      <c r="GL458" s="30"/>
      <c r="GM458" s="30"/>
      <c r="GN458" s="30"/>
      <c r="GO458" s="30"/>
      <c r="GP458" s="30"/>
      <c r="GQ458" s="30"/>
      <c r="GR458" s="30"/>
      <c r="GS458" s="30"/>
      <c r="GT458" s="30"/>
      <c r="GU458" s="30"/>
      <c r="GV458" s="30"/>
      <c r="GW458" s="30"/>
      <c r="GX458" s="30"/>
      <c r="GY458" s="30"/>
      <c r="GZ458" s="30"/>
      <c r="HA458" s="30"/>
      <c r="HB458" s="30"/>
      <c r="HC458" s="30"/>
      <c r="HD458" s="30"/>
      <c r="HE458" s="30"/>
      <c r="HF458" s="30"/>
      <c r="HG458" s="30"/>
      <c r="HH458" s="30"/>
      <c r="HI458" s="30"/>
      <c r="HJ458" s="30"/>
    </row>
    <row r="459">
      <c r="BQ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  <c r="GF459" s="30"/>
      <c r="GG459" s="30"/>
      <c r="GH459" s="30"/>
      <c r="GI459" s="30"/>
      <c r="GJ459" s="30"/>
      <c r="GK459" s="30"/>
      <c r="GL459" s="30"/>
      <c r="GM459" s="30"/>
      <c r="GN459" s="30"/>
      <c r="GO459" s="30"/>
      <c r="GP459" s="30"/>
      <c r="GQ459" s="30"/>
      <c r="GR459" s="30"/>
      <c r="GS459" s="30"/>
      <c r="GT459" s="30"/>
      <c r="GU459" s="30"/>
      <c r="GV459" s="30"/>
      <c r="GW459" s="30"/>
      <c r="GX459" s="30"/>
      <c r="GY459" s="30"/>
      <c r="GZ459" s="30"/>
      <c r="HA459" s="30"/>
      <c r="HB459" s="30"/>
      <c r="HC459" s="30"/>
      <c r="HD459" s="30"/>
      <c r="HE459" s="30"/>
      <c r="HF459" s="30"/>
      <c r="HG459" s="30"/>
      <c r="HH459" s="30"/>
      <c r="HI459" s="30"/>
      <c r="HJ459" s="30"/>
    </row>
    <row r="460">
      <c r="BQ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  <c r="GF460" s="30"/>
      <c r="GG460" s="30"/>
      <c r="GH460" s="30"/>
      <c r="GI460" s="30"/>
      <c r="GJ460" s="30"/>
      <c r="GK460" s="30"/>
      <c r="GL460" s="30"/>
      <c r="GM460" s="30"/>
      <c r="GN460" s="30"/>
      <c r="GO460" s="30"/>
      <c r="GP460" s="30"/>
      <c r="GQ460" s="30"/>
      <c r="GR460" s="30"/>
      <c r="GS460" s="30"/>
      <c r="GT460" s="30"/>
      <c r="GU460" s="30"/>
      <c r="GV460" s="30"/>
      <c r="GW460" s="30"/>
      <c r="GX460" s="30"/>
      <c r="GY460" s="30"/>
      <c r="GZ460" s="30"/>
      <c r="HA460" s="30"/>
      <c r="HB460" s="30"/>
      <c r="HC460" s="30"/>
      <c r="HD460" s="30"/>
      <c r="HE460" s="30"/>
      <c r="HF460" s="30"/>
      <c r="HG460" s="30"/>
      <c r="HH460" s="30"/>
      <c r="HI460" s="30"/>
      <c r="HJ460" s="30"/>
    </row>
    <row r="461">
      <c r="BQ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  <c r="GF461" s="30"/>
      <c r="GG461" s="30"/>
      <c r="GH461" s="30"/>
      <c r="GI461" s="30"/>
      <c r="GJ461" s="30"/>
      <c r="GK461" s="30"/>
      <c r="GL461" s="30"/>
      <c r="GM461" s="30"/>
      <c r="GN461" s="30"/>
      <c r="GO461" s="30"/>
      <c r="GP461" s="30"/>
      <c r="GQ461" s="30"/>
      <c r="GR461" s="30"/>
      <c r="GS461" s="30"/>
      <c r="GT461" s="30"/>
      <c r="GU461" s="30"/>
      <c r="GV461" s="30"/>
      <c r="GW461" s="30"/>
      <c r="GX461" s="30"/>
      <c r="GY461" s="30"/>
      <c r="GZ461" s="30"/>
      <c r="HA461" s="30"/>
      <c r="HB461" s="30"/>
      <c r="HC461" s="30"/>
      <c r="HD461" s="30"/>
      <c r="HE461" s="30"/>
      <c r="HF461" s="30"/>
      <c r="HG461" s="30"/>
      <c r="HH461" s="30"/>
      <c r="HI461" s="30"/>
      <c r="HJ461" s="30"/>
    </row>
    <row r="462">
      <c r="BQ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  <c r="GF462" s="30"/>
      <c r="GG462" s="30"/>
      <c r="GH462" s="30"/>
      <c r="GI462" s="30"/>
      <c r="GJ462" s="30"/>
      <c r="GK462" s="30"/>
      <c r="GL462" s="30"/>
      <c r="GM462" s="30"/>
      <c r="GN462" s="30"/>
      <c r="GO462" s="30"/>
      <c r="GP462" s="30"/>
      <c r="GQ462" s="30"/>
      <c r="GR462" s="30"/>
      <c r="GS462" s="30"/>
      <c r="GT462" s="30"/>
      <c r="GU462" s="30"/>
      <c r="GV462" s="30"/>
      <c r="GW462" s="30"/>
      <c r="GX462" s="30"/>
      <c r="GY462" s="30"/>
      <c r="GZ462" s="30"/>
      <c r="HA462" s="30"/>
      <c r="HB462" s="30"/>
      <c r="HC462" s="30"/>
      <c r="HD462" s="30"/>
      <c r="HE462" s="30"/>
      <c r="HF462" s="30"/>
      <c r="HG462" s="30"/>
      <c r="HH462" s="30"/>
      <c r="HI462" s="30"/>
      <c r="HJ462" s="30"/>
    </row>
    <row r="463">
      <c r="BQ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  <c r="GF463" s="30"/>
      <c r="GG463" s="30"/>
      <c r="GH463" s="30"/>
      <c r="GI463" s="30"/>
      <c r="GJ463" s="30"/>
      <c r="GK463" s="30"/>
      <c r="GL463" s="30"/>
      <c r="GM463" s="30"/>
      <c r="GN463" s="30"/>
      <c r="GO463" s="30"/>
      <c r="GP463" s="30"/>
      <c r="GQ463" s="30"/>
      <c r="GR463" s="30"/>
      <c r="GS463" s="30"/>
      <c r="GT463" s="30"/>
      <c r="GU463" s="30"/>
      <c r="GV463" s="30"/>
      <c r="GW463" s="30"/>
      <c r="GX463" s="30"/>
      <c r="GY463" s="30"/>
      <c r="GZ463" s="30"/>
      <c r="HA463" s="30"/>
      <c r="HB463" s="30"/>
      <c r="HC463" s="30"/>
      <c r="HD463" s="30"/>
      <c r="HE463" s="30"/>
      <c r="HF463" s="30"/>
      <c r="HG463" s="30"/>
      <c r="HH463" s="30"/>
      <c r="HI463" s="30"/>
      <c r="HJ463" s="30"/>
    </row>
    <row r="464">
      <c r="BQ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  <c r="GF464" s="30"/>
      <c r="GG464" s="30"/>
      <c r="GH464" s="30"/>
      <c r="GI464" s="30"/>
      <c r="GJ464" s="30"/>
      <c r="GK464" s="30"/>
      <c r="GL464" s="30"/>
      <c r="GM464" s="30"/>
      <c r="GN464" s="30"/>
      <c r="GO464" s="30"/>
      <c r="GP464" s="30"/>
      <c r="GQ464" s="30"/>
      <c r="GR464" s="30"/>
      <c r="GS464" s="30"/>
      <c r="GT464" s="30"/>
      <c r="GU464" s="30"/>
      <c r="GV464" s="30"/>
      <c r="GW464" s="30"/>
      <c r="GX464" s="30"/>
      <c r="GY464" s="30"/>
      <c r="GZ464" s="30"/>
      <c r="HA464" s="30"/>
      <c r="HB464" s="30"/>
      <c r="HC464" s="30"/>
      <c r="HD464" s="30"/>
      <c r="HE464" s="30"/>
      <c r="HF464" s="30"/>
      <c r="HG464" s="30"/>
      <c r="HH464" s="30"/>
      <c r="HI464" s="30"/>
      <c r="HJ464" s="30"/>
    </row>
    <row r="465">
      <c r="BQ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  <c r="GF465" s="30"/>
      <c r="GG465" s="30"/>
      <c r="GH465" s="30"/>
      <c r="GI465" s="30"/>
      <c r="GJ465" s="30"/>
      <c r="GK465" s="30"/>
      <c r="GL465" s="30"/>
      <c r="GM465" s="30"/>
      <c r="GN465" s="30"/>
      <c r="GO465" s="30"/>
      <c r="GP465" s="30"/>
      <c r="GQ465" s="30"/>
      <c r="GR465" s="30"/>
      <c r="GS465" s="30"/>
      <c r="GT465" s="30"/>
      <c r="GU465" s="30"/>
      <c r="GV465" s="30"/>
      <c r="GW465" s="30"/>
      <c r="GX465" s="30"/>
      <c r="GY465" s="30"/>
      <c r="GZ465" s="30"/>
      <c r="HA465" s="30"/>
      <c r="HB465" s="30"/>
      <c r="HC465" s="30"/>
      <c r="HD465" s="30"/>
      <c r="HE465" s="30"/>
      <c r="HF465" s="30"/>
      <c r="HG465" s="30"/>
      <c r="HH465" s="30"/>
      <c r="HI465" s="30"/>
      <c r="HJ465" s="30"/>
    </row>
    <row r="466">
      <c r="BQ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  <c r="GF466" s="30"/>
      <c r="GG466" s="30"/>
      <c r="GH466" s="30"/>
      <c r="GI466" s="30"/>
      <c r="GJ466" s="30"/>
      <c r="GK466" s="30"/>
      <c r="GL466" s="30"/>
      <c r="GM466" s="30"/>
      <c r="GN466" s="30"/>
      <c r="GO466" s="30"/>
      <c r="GP466" s="30"/>
      <c r="GQ466" s="30"/>
      <c r="GR466" s="30"/>
      <c r="GS466" s="30"/>
      <c r="GT466" s="30"/>
      <c r="GU466" s="30"/>
      <c r="GV466" s="30"/>
      <c r="GW466" s="30"/>
      <c r="GX466" s="30"/>
      <c r="GY466" s="30"/>
      <c r="GZ466" s="30"/>
      <c r="HA466" s="30"/>
      <c r="HB466" s="30"/>
      <c r="HC466" s="30"/>
      <c r="HD466" s="30"/>
      <c r="HE466" s="30"/>
      <c r="HF466" s="30"/>
      <c r="HG466" s="30"/>
      <c r="HH466" s="30"/>
      <c r="HI466" s="30"/>
      <c r="HJ466" s="30"/>
    </row>
    <row r="467">
      <c r="BQ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  <c r="GF467" s="30"/>
      <c r="GG467" s="30"/>
      <c r="GH467" s="30"/>
      <c r="GI467" s="30"/>
      <c r="GJ467" s="30"/>
      <c r="GK467" s="30"/>
      <c r="GL467" s="30"/>
      <c r="GM467" s="30"/>
      <c r="GN467" s="30"/>
      <c r="GO467" s="30"/>
      <c r="GP467" s="30"/>
      <c r="GQ467" s="30"/>
      <c r="GR467" s="30"/>
      <c r="GS467" s="30"/>
      <c r="GT467" s="30"/>
      <c r="GU467" s="30"/>
      <c r="GV467" s="30"/>
      <c r="GW467" s="30"/>
      <c r="GX467" s="30"/>
      <c r="GY467" s="30"/>
      <c r="GZ467" s="30"/>
      <c r="HA467" s="30"/>
      <c r="HB467" s="30"/>
      <c r="HC467" s="30"/>
      <c r="HD467" s="30"/>
      <c r="HE467" s="30"/>
      <c r="HF467" s="30"/>
      <c r="HG467" s="30"/>
      <c r="HH467" s="30"/>
      <c r="HI467" s="30"/>
      <c r="HJ467" s="30"/>
    </row>
    <row r="468">
      <c r="BQ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  <c r="GF468" s="30"/>
      <c r="GG468" s="30"/>
      <c r="GH468" s="30"/>
      <c r="GI468" s="30"/>
      <c r="GJ468" s="30"/>
      <c r="GK468" s="30"/>
      <c r="GL468" s="30"/>
      <c r="GM468" s="30"/>
      <c r="GN468" s="30"/>
      <c r="GO468" s="30"/>
      <c r="GP468" s="30"/>
      <c r="GQ468" s="30"/>
      <c r="GR468" s="30"/>
      <c r="GS468" s="30"/>
      <c r="GT468" s="30"/>
      <c r="GU468" s="30"/>
      <c r="GV468" s="30"/>
      <c r="GW468" s="30"/>
      <c r="GX468" s="30"/>
      <c r="GY468" s="30"/>
      <c r="GZ468" s="30"/>
      <c r="HA468" s="30"/>
      <c r="HB468" s="30"/>
      <c r="HC468" s="30"/>
      <c r="HD468" s="30"/>
      <c r="HE468" s="30"/>
      <c r="HF468" s="30"/>
      <c r="HG468" s="30"/>
      <c r="HH468" s="30"/>
      <c r="HI468" s="30"/>
      <c r="HJ468" s="30"/>
    </row>
    <row r="469">
      <c r="BQ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  <c r="GF469" s="30"/>
      <c r="GG469" s="30"/>
      <c r="GH469" s="30"/>
      <c r="GI469" s="30"/>
      <c r="GJ469" s="30"/>
      <c r="GK469" s="30"/>
      <c r="GL469" s="30"/>
      <c r="GM469" s="30"/>
      <c r="GN469" s="30"/>
      <c r="GO469" s="30"/>
      <c r="GP469" s="30"/>
      <c r="GQ469" s="30"/>
      <c r="GR469" s="30"/>
      <c r="GS469" s="30"/>
      <c r="GT469" s="30"/>
      <c r="GU469" s="30"/>
      <c r="GV469" s="30"/>
      <c r="GW469" s="30"/>
      <c r="GX469" s="30"/>
      <c r="GY469" s="30"/>
      <c r="GZ469" s="30"/>
      <c r="HA469" s="30"/>
      <c r="HB469" s="30"/>
      <c r="HC469" s="30"/>
      <c r="HD469" s="30"/>
      <c r="HE469" s="30"/>
      <c r="HF469" s="30"/>
      <c r="HG469" s="30"/>
      <c r="HH469" s="30"/>
      <c r="HI469" s="30"/>
      <c r="HJ469" s="30"/>
    </row>
    <row r="470">
      <c r="BQ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  <c r="GF470" s="30"/>
      <c r="GG470" s="30"/>
      <c r="GH470" s="30"/>
      <c r="GI470" s="30"/>
      <c r="GJ470" s="30"/>
      <c r="GK470" s="30"/>
      <c r="GL470" s="30"/>
      <c r="GM470" s="30"/>
      <c r="GN470" s="30"/>
      <c r="GO470" s="30"/>
      <c r="GP470" s="30"/>
      <c r="GQ470" s="30"/>
      <c r="GR470" s="30"/>
      <c r="GS470" s="30"/>
      <c r="GT470" s="30"/>
      <c r="GU470" s="30"/>
      <c r="GV470" s="30"/>
      <c r="GW470" s="30"/>
      <c r="GX470" s="30"/>
      <c r="GY470" s="30"/>
      <c r="GZ470" s="30"/>
      <c r="HA470" s="30"/>
      <c r="HB470" s="30"/>
      <c r="HC470" s="30"/>
      <c r="HD470" s="30"/>
      <c r="HE470" s="30"/>
      <c r="HF470" s="30"/>
      <c r="HG470" s="30"/>
      <c r="HH470" s="30"/>
      <c r="HI470" s="30"/>
      <c r="HJ470" s="30"/>
    </row>
    <row r="471">
      <c r="BQ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  <c r="GF471" s="30"/>
      <c r="GG471" s="30"/>
      <c r="GH471" s="30"/>
      <c r="GI471" s="30"/>
      <c r="GJ471" s="30"/>
      <c r="GK471" s="30"/>
      <c r="GL471" s="30"/>
      <c r="GM471" s="30"/>
      <c r="GN471" s="30"/>
      <c r="GO471" s="30"/>
      <c r="GP471" s="30"/>
      <c r="GQ471" s="30"/>
      <c r="GR471" s="30"/>
      <c r="GS471" s="30"/>
      <c r="GT471" s="30"/>
      <c r="GU471" s="30"/>
      <c r="GV471" s="30"/>
      <c r="GW471" s="30"/>
      <c r="GX471" s="30"/>
      <c r="GY471" s="30"/>
      <c r="GZ471" s="30"/>
      <c r="HA471" s="30"/>
      <c r="HB471" s="30"/>
      <c r="HC471" s="30"/>
      <c r="HD471" s="30"/>
      <c r="HE471" s="30"/>
      <c r="HF471" s="30"/>
      <c r="HG471" s="30"/>
      <c r="HH471" s="30"/>
      <c r="HI471" s="30"/>
      <c r="HJ471" s="30"/>
    </row>
    <row r="472">
      <c r="BQ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  <c r="GF472" s="30"/>
      <c r="GG472" s="30"/>
      <c r="GH472" s="30"/>
      <c r="GI472" s="30"/>
      <c r="GJ472" s="30"/>
      <c r="GK472" s="30"/>
      <c r="GL472" s="30"/>
      <c r="GM472" s="30"/>
      <c r="GN472" s="30"/>
      <c r="GO472" s="30"/>
      <c r="GP472" s="30"/>
      <c r="GQ472" s="30"/>
      <c r="GR472" s="30"/>
      <c r="GS472" s="30"/>
      <c r="GT472" s="30"/>
      <c r="GU472" s="30"/>
      <c r="GV472" s="30"/>
      <c r="GW472" s="30"/>
      <c r="GX472" s="30"/>
      <c r="GY472" s="30"/>
      <c r="GZ472" s="30"/>
      <c r="HA472" s="30"/>
      <c r="HB472" s="30"/>
      <c r="HC472" s="30"/>
      <c r="HD472" s="30"/>
      <c r="HE472" s="30"/>
      <c r="HF472" s="30"/>
      <c r="HG472" s="30"/>
      <c r="HH472" s="30"/>
      <c r="HI472" s="30"/>
      <c r="HJ472" s="30"/>
    </row>
    <row r="473">
      <c r="BQ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  <c r="GF473" s="30"/>
      <c r="GG473" s="30"/>
      <c r="GH473" s="30"/>
      <c r="GI473" s="30"/>
      <c r="GJ473" s="30"/>
      <c r="GK473" s="30"/>
      <c r="GL473" s="30"/>
      <c r="GM473" s="30"/>
      <c r="GN473" s="30"/>
      <c r="GO473" s="30"/>
      <c r="GP473" s="30"/>
      <c r="GQ473" s="30"/>
      <c r="GR473" s="30"/>
      <c r="GS473" s="30"/>
      <c r="GT473" s="30"/>
      <c r="GU473" s="30"/>
      <c r="GV473" s="30"/>
      <c r="GW473" s="30"/>
      <c r="GX473" s="30"/>
      <c r="GY473" s="30"/>
      <c r="GZ473" s="30"/>
      <c r="HA473" s="30"/>
      <c r="HB473" s="30"/>
      <c r="HC473" s="30"/>
      <c r="HD473" s="30"/>
      <c r="HE473" s="30"/>
      <c r="HF473" s="30"/>
      <c r="HG473" s="30"/>
      <c r="HH473" s="30"/>
      <c r="HI473" s="30"/>
      <c r="HJ473" s="30"/>
    </row>
    <row r="474">
      <c r="BQ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  <c r="GF474" s="30"/>
      <c r="GG474" s="30"/>
      <c r="GH474" s="30"/>
      <c r="GI474" s="30"/>
      <c r="GJ474" s="30"/>
      <c r="GK474" s="30"/>
      <c r="GL474" s="30"/>
      <c r="GM474" s="30"/>
      <c r="GN474" s="30"/>
      <c r="GO474" s="30"/>
      <c r="GP474" s="30"/>
      <c r="GQ474" s="30"/>
      <c r="GR474" s="30"/>
      <c r="GS474" s="30"/>
      <c r="GT474" s="30"/>
      <c r="GU474" s="30"/>
      <c r="GV474" s="30"/>
      <c r="GW474" s="30"/>
      <c r="GX474" s="30"/>
      <c r="GY474" s="30"/>
      <c r="GZ474" s="30"/>
      <c r="HA474" s="30"/>
      <c r="HB474" s="30"/>
      <c r="HC474" s="30"/>
      <c r="HD474" s="30"/>
      <c r="HE474" s="30"/>
      <c r="HF474" s="30"/>
      <c r="HG474" s="30"/>
      <c r="HH474" s="30"/>
      <c r="HI474" s="30"/>
      <c r="HJ474" s="30"/>
    </row>
    <row r="475">
      <c r="BQ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  <c r="GF475" s="30"/>
      <c r="GG475" s="30"/>
      <c r="GH475" s="30"/>
      <c r="GI475" s="30"/>
      <c r="GJ475" s="30"/>
      <c r="GK475" s="30"/>
      <c r="GL475" s="30"/>
      <c r="GM475" s="30"/>
      <c r="GN475" s="30"/>
      <c r="GO475" s="30"/>
      <c r="GP475" s="30"/>
      <c r="GQ475" s="30"/>
      <c r="GR475" s="30"/>
      <c r="GS475" s="30"/>
      <c r="GT475" s="30"/>
      <c r="GU475" s="30"/>
      <c r="GV475" s="30"/>
      <c r="GW475" s="30"/>
      <c r="GX475" s="30"/>
      <c r="GY475" s="30"/>
      <c r="GZ475" s="30"/>
      <c r="HA475" s="30"/>
      <c r="HB475" s="30"/>
      <c r="HC475" s="30"/>
      <c r="HD475" s="30"/>
      <c r="HE475" s="30"/>
      <c r="HF475" s="30"/>
      <c r="HG475" s="30"/>
      <c r="HH475" s="30"/>
      <c r="HI475" s="30"/>
      <c r="HJ475" s="30"/>
    </row>
    <row r="476">
      <c r="BQ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  <c r="GF476" s="30"/>
      <c r="GG476" s="30"/>
      <c r="GH476" s="30"/>
      <c r="GI476" s="30"/>
      <c r="GJ476" s="30"/>
      <c r="GK476" s="30"/>
      <c r="GL476" s="30"/>
      <c r="GM476" s="30"/>
      <c r="GN476" s="30"/>
      <c r="GO476" s="30"/>
      <c r="GP476" s="30"/>
      <c r="GQ476" s="30"/>
      <c r="GR476" s="30"/>
      <c r="GS476" s="30"/>
      <c r="GT476" s="30"/>
      <c r="GU476" s="30"/>
      <c r="GV476" s="30"/>
      <c r="GW476" s="30"/>
      <c r="GX476" s="30"/>
      <c r="GY476" s="30"/>
      <c r="GZ476" s="30"/>
      <c r="HA476" s="30"/>
      <c r="HB476" s="30"/>
      <c r="HC476" s="30"/>
      <c r="HD476" s="30"/>
      <c r="HE476" s="30"/>
      <c r="HF476" s="30"/>
      <c r="HG476" s="30"/>
      <c r="HH476" s="30"/>
      <c r="HI476" s="30"/>
      <c r="HJ476" s="30"/>
    </row>
    <row r="477">
      <c r="BQ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  <c r="GF477" s="30"/>
      <c r="GG477" s="30"/>
      <c r="GH477" s="30"/>
      <c r="GI477" s="30"/>
      <c r="GJ477" s="30"/>
      <c r="GK477" s="30"/>
      <c r="GL477" s="30"/>
      <c r="GM477" s="30"/>
      <c r="GN477" s="30"/>
      <c r="GO477" s="30"/>
      <c r="GP477" s="30"/>
      <c r="GQ477" s="30"/>
      <c r="GR477" s="30"/>
      <c r="GS477" s="30"/>
      <c r="GT477" s="30"/>
      <c r="GU477" s="30"/>
      <c r="GV477" s="30"/>
      <c r="GW477" s="30"/>
      <c r="GX477" s="30"/>
      <c r="GY477" s="30"/>
      <c r="GZ477" s="30"/>
      <c r="HA477" s="30"/>
      <c r="HB477" s="30"/>
      <c r="HC477" s="30"/>
      <c r="HD477" s="30"/>
      <c r="HE477" s="30"/>
      <c r="HF477" s="30"/>
      <c r="HG477" s="30"/>
      <c r="HH477" s="30"/>
      <c r="HI477" s="30"/>
      <c r="HJ477" s="30"/>
    </row>
    <row r="478">
      <c r="BQ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  <c r="GF478" s="30"/>
      <c r="GG478" s="30"/>
      <c r="GH478" s="30"/>
      <c r="GI478" s="30"/>
      <c r="GJ478" s="30"/>
      <c r="GK478" s="30"/>
      <c r="GL478" s="30"/>
      <c r="GM478" s="30"/>
      <c r="GN478" s="30"/>
      <c r="GO478" s="30"/>
      <c r="GP478" s="30"/>
      <c r="GQ478" s="30"/>
      <c r="GR478" s="30"/>
      <c r="GS478" s="30"/>
      <c r="GT478" s="30"/>
      <c r="GU478" s="30"/>
      <c r="GV478" s="30"/>
      <c r="GW478" s="30"/>
      <c r="GX478" s="30"/>
      <c r="GY478" s="30"/>
      <c r="GZ478" s="30"/>
      <c r="HA478" s="30"/>
      <c r="HB478" s="30"/>
      <c r="HC478" s="30"/>
      <c r="HD478" s="30"/>
      <c r="HE478" s="30"/>
      <c r="HF478" s="30"/>
      <c r="HG478" s="30"/>
      <c r="HH478" s="30"/>
      <c r="HI478" s="30"/>
      <c r="HJ478" s="30"/>
    </row>
    <row r="479">
      <c r="BQ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  <c r="GF479" s="30"/>
      <c r="GG479" s="30"/>
      <c r="GH479" s="30"/>
      <c r="GI479" s="30"/>
      <c r="GJ479" s="30"/>
      <c r="GK479" s="30"/>
      <c r="GL479" s="30"/>
      <c r="GM479" s="30"/>
      <c r="GN479" s="30"/>
      <c r="GO479" s="30"/>
      <c r="GP479" s="30"/>
      <c r="GQ479" s="30"/>
      <c r="GR479" s="30"/>
      <c r="GS479" s="30"/>
      <c r="GT479" s="30"/>
      <c r="GU479" s="30"/>
      <c r="GV479" s="30"/>
      <c r="GW479" s="30"/>
      <c r="GX479" s="30"/>
      <c r="GY479" s="30"/>
      <c r="GZ479" s="30"/>
      <c r="HA479" s="30"/>
      <c r="HB479" s="30"/>
      <c r="HC479" s="30"/>
      <c r="HD479" s="30"/>
      <c r="HE479" s="30"/>
      <c r="HF479" s="30"/>
      <c r="HG479" s="30"/>
      <c r="HH479" s="30"/>
      <c r="HI479" s="30"/>
      <c r="HJ479" s="30"/>
    </row>
    <row r="480">
      <c r="BQ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  <c r="GF480" s="30"/>
      <c r="GG480" s="30"/>
      <c r="GH480" s="30"/>
      <c r="GI480" s="30"/>
      <c r="GJ480" s="30"/>
      <c r="GK480" s="30"/>
      <c r="GL480" s="30"/>
      <c r="GM480" s="30"/>
      <c r="GN480" s="30"/>
      <c r="GO480" s="30"/>
      <c r="GP480" s="30"/>
      <c r="GQ480" s="30"/>
      <c r="GR480" s="30"/>
      <c r="GS480" s="30"/>
      <c r="GT480" s="30"/>
      <c r="GU480" s="30"/>
      <c r="GV480" s="30"/>
      <c r="GW480" s="30"/>
      <c r="GX480" s="30"/>
      <c r="GY480" s="30"/>
      <c r="GZ480" s="30"/>
      <c r="HA480" s="30"/>
      <c r="HB480" s="30"/>
      <c r="HC480" s="30"/>
      <c r="HD480" s="30"/>
      <c r="HE480" s="30"/>
      <c r="HF480" s="30"/>
      <c r="HG480" s="30"/>
      <c r="HH480" s="30"/>
      <c r="HI480" s="30"/>
      <c r="HJ480" s="30"/>
    </row>
    <row r="481">
      <c r="BQ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  <c r="GF481" s="30"/>
      <c r="GG481" s="30"/>
      <c r="GH481" s="30"/>
      <c r="GI481" s="30"/>
      <c r="GJ481" s="30"/>
      <c r="GK481" s="30"/>
      <c r="GL481" s="30"/>
      <c r="GM481" s="30"/>
      <c r="GN481" s="30"/>
      <c r="GO481" s="30"/>
      <c r="GP481" s="30"/>
      <c r="GQ481" s="30"/>
      <c r="GR481" s="30"/>
      <c r="GS481" s="30"/>
      <c r="GT481" s="30"/>
      <c r="GU481" s="30"/>
      <c r="GV481" s="30"/>
      <c r="GW481" s="30"/>
      <c r="GX481" s="30"/>
      <c r="GY481" s="30"/>
      <c r="GZ481" s="30"/>
      <c r="HA481" s="30"/>
      <c r="HB481" s="30"/>
      <c r="HC481" s="30"/>
      <c r="HD481" s="30"/>
      <c r="HE481" s="30"/>
      <c r="HF481" s="30"/>
      <c r="HG481" s="30"/>
      <c r="HH481" s="30"/>
      <c r="HI481" s="30"/>
      <c r="HJ481" s="30"/>
    </row>
    <row r="482">
      <c r="BQ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  <c r="GF482" s="30"/>
      <c r="GG482" s="30"/>
      <c r="GH482" s="30"/>
      <c r="GI482" s="30"/>
      <c r="GJ482" s="30"/>
      <c r="GK482" s="30"/>
      <c r="GL482" s="30"/>
      <c r="GM482" s="30"/>
      <c r="GN482" s="30"/>
      <c r="GO482" s="30"/>
      <c r="GP482" s="30"/>
      <c r="GQ482" s="30"/>
      <c r="GR482" s="30"/>
      <c r="GS482" s="30"/>
      <c r="GT482" s="30"/>
      <c r="GU482" s="30"/>
      <c r="GV482" s="30"/>
      <c r="GW482" s="30"/>
      <c r="GX482" s="30"/>
      <c r="GY482" s="30"/>
      <c r="GZ482" s="30"/>
      <c r="HA482" s="30"/>
      <c r="HB482" s="30"/>
      <c r="HC482" s="30"/>
      <c r="HD482" s="30"/>
      <c r="HE482" s="30"/>
      <c r="HF482" s="30"/>
      <c r="HG482" s="30"/>
      <c r="HH482" s="30"/>
      <c r="HI482" s="30"/>
      <c r="HJ482" s="30"/>
    </row>
    <row r="483">
      <c r="BQ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  <c r="GF483" s="30"/>
      <c r="GG483" s="30"/>
      <c r="GH483" s="30"/>
      <c r="GI483" s="30"/>
      <c r="GJ483" s="30"/>
      <c r="GK483" s="30"/>
      <c r="GL483" s="30"/>
      <c r="GM483" s="30"/>
      <c r="GN483" s="30"/>
      <c r="GO483" s="30"/>
      <c r="GP483" s="30"/>
      <c r="GQ483" s="30"/>
      <c r="GR483" s="30"/>
      <c r="GS483" s="30"/>
      <c r="GT483" s="30"/>
      <c r="GU483" s="30"/>
      <c r="GV483" s="30"/>
      <c r="GW483" s="30"/>
      <c r="GX483" s="30"/>
      <c r="GY483" s="30"/>
      <c r="GZ483" s="30"/>
      <c r="HA483" s="30"/>
      <c r="HB483" s="30"/>
      <c r="HC483" s="30"/>
      <c r="HD483" s="30"/>
      <c r="HE483" s="30"/>
      <c r="HF483" s="30"/>
      <c r="HG483" s="30"/>
      <c r="HH483" s="30"/>
      <c r="HI483" s="30"/>
      <c r="HJ483" s="30"/>
    </row>
    <row r="484">
      <c r="BQ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  <c r="GF484" s="30"/>
      <c r="GG484" s="30"/>
      <c r="GH484" s="30"/>
      <c r="GI484" s="30"/>
      <c r="GJ484" s="30"/>
      <c r="GK484" s="30"/>
      <c r="GL484" s="30"/>
      <c r="GM484" s="30"/>
      <c r="GN484" s="30"/>
      <c r="GO484" s="30"/>
      <c r="GP484" s="30"/>
      <c r="GQ484" s="30"/>
      <c r="GR484" s="30"/>
      <c r="GS484" s="30"/>
      <c r="GT484" s="30"/>
      <c r="GU484" s="30"/>
      <c r="GV484" s="30"/>
      <c r="GW484" s="30"/>
      <c r="GX484" s="30"/>
      <c r="GY484" s="30"/>
      <c r="GZ484" s="30"/>
      <c r="HA484" s="30"/>
      <c r="HB484" s="30"/>
      <c r="HC484" s="30"/>
      <c r="HD484" s="30"/>
      <c r="HE484" s="30"/>
      <c r="HF484" s="30"/>
      <c r="HG484" s="30"/>
      <c r="HH484" s="30"/>
      <c r="HI484" s="30"/>
      <c r="HJ484" s="30"/>
    </row>
    <row r="485">
      <c r="BQ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  <c r="GF485" s="30"/>
      <c r="GG485" s="30"/>
      <c r="GH485" s="30"/>
      <c r="GI485" s="30"/>
      <c r="GJ485" s="30"/>
      <c r="GK485" s="30"/>
      <c r="GL485" s="30"/>
      <c r="GM485" s="30"/>
      <c r="GN485" s="30"/>
      <c r="GO485" s="30"/>
      <c r="GP485" s="30"/>
      <c r="GQ485" s="30"/>
      <c r="GR485" s="30"/>
      <c r="GS485" s="30"/>
      <c r="GT485" s="30"/>
      <c r="GU485" s="30"/>
      <c r="GV485" s="30"/>
      <c r="GW485" s="30"/>
      <c r="GX485" s="30"/>
      <c r="GY485" s="30"/>
      <c r="GZ485" s="30"/>
      <c r="HA485" s="30"/>
      <c r="HB485" s="30"/>
      <c r="HC485" s="30"/>
      <c r="HD485" s="30"/>
      <c r="HE485" s="30"/>
      <c r="HF485" s="30"/>
      <c r="HG485" s="30"/>
      <c r="HH485" s="30"/>
      <c r="HI485" s="30"/>
      <c r="HJ485" s="30"/>
    </row>
    <row r="486">
      <c r="BQ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  <c r="GF486" s="30"/>
      <c r="GG486" s="30"/>
      <c r="GH486" s="30"/>
      <c r="GI486" s="30"/>
      <c r="GJ486" s="30"/>
      <c r="GK486" s="30"/>
      <c r="GL486" s="30"/>
      <c r="GM486" s="30"/>
      <c r="GN486" s="30"/>
      <c r="GO486" s="30"/>
      <c r="GP486" s="30"/>
      <c r="GQ486" s="30"/>
      <c r="GR486" s="30"/>
      <c r="GS486" s="30"/>
      <c r="GT486" s="30"/>
      <c r="GU486" s="30"/>
      <c r="GV486" s="30"/>
      <c r="GW486" s="30"/>
      <c r="GX486" s="30"/>
      <c r="GY486" s="30"/>
      <c r="GZ486" s="30"/>
      <c r="HA486" s="30"/>
      <c r="HB486" s="30"/>
      <c r="HC486" s="30"/>
      <c r="HD486" s="30"/>
      <c r="HE486" s="30"/>
      <c r="HF486" s="30"/>
      <c r="HG486" s="30"/>
      <c r="HH486" s="30"/>
      <c r="HI486" s="30"/>
      <c r="HJ486" s="30"/>
    </row>
    <row r="487">
      <c r="BQ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  <c r="GF487" s="30"/>
      <c r="GG487" s="30"/>
      <c r="GH487" s="30"/>
      <c r="GI487" s="30"/>
      <c r="GJ487" s="30"/>
      <c r="GK487" s="30"/>
      <c r="GL487" s="30"/>
      <c r="GM487" s="30"/>
      <c r="GN487" s="30"/>
      <c r="GO487" s="30"/>
      <c r="GP487" s="30"/>
      <c r="GQ487" s="30"/>
      <c r="GR487" s="30"/>
      <c r="GS487" s="30"/>
      <c r="GT487" s="30"/>
      <c r="GU487" s="30"/>
      <c r="GV487" s="30"/>
      <c r="GW487" s="30"/>
      <c r="GX487" s="30"/>
      <c r="GY487" s="30"/>
      <c r="GZ487" s="30"/>
      <c r="HA487" s="30"/>
      <c r="HB487" s="30"/>
      <c r="HC487" s="30"/>
      <c r="HD487" s="30"/>
      <c r="HE487" s="30"/>
      <c r="HF487" s="30"/>
      <c r="HG487" s="30"/>
      <c r="HH487" s="30"/>
      <c r="HI487" s="30"/>
      <c r="HJ487" s="30"/>
    </row>
    <row r="488">
      <c r="BQ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  <c r="GF488" s="30"/>
      <c r="GG488" s="30"/>
      <c r="GH488" s="30"/>
      <c r="GI488" s="30"/>
      <c r="GJ488" s="30"/>
      <c r="GK488" s="30"/>
      <c r="GL488" s="30"/>
      <c r="GM488" s="30"/>
      <c r="GN488" s="30"/>
      <c r="GO488" s="30"/>
      <c r="GP488" s="30"/>
      <c r="GQ488" s="30"/>
      <c r="GR488" s="30"/>
      <c r="GS488" s="30"/>
      <c r="GT488" s="30"/>
      <c r="GU488" s="30"/>
      <c r="GV488" s="30"/>
      <c r="GW488" s="30"/>
      <c r="GX488" s="30"/>
      <c r="GY488" s="30"/>
      <c r="GZ488" s="30"/>
      <c r="HA488" s="30"/>
      <c r="HB488" s="30"/>
      <c r="HC488" s="30"/>
      <c r="HD488" s="30"/>
      <c r="HE488" s="30"/>
      <c r="HF488" s="30"/>
      <c r="HG488" s="30"/>
      <c r="HH488" s="30"/>
      <c r="HI488" s="30"/>
      <c r="HJ488" s="30"/>
    </row>
    <row r="489">
      <c r="BQ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  <c r="GF489" s="30"/>
      <c r="GG489" s="30"/>
      <c r="GH489" s="30"/>
      <c r="GI489" s="30"/>
      <c r="GJ489" s="30"/>
      <c r="GK489" s="30"/>
      <c r="GL489" s="30"/>
      <c r="GM489" s="30"/>
      <c r="GN489" s="30"/>
      <c r="GO489" s="30"/>
      <c r="GP489" s="30"/>
      <c r="GQ489" s="30"/>
      <c r="GR489" s="30"/>
      <c r="GS489" s="30"/>
      <c r="GT489" s="30"/>
      <c r="GU489" s="30"/>
      <c r="GV489" s="30"/>
      <c r="GW489" s="30"/>
      <c r="GX489" s="30"/>
      <c r="GY489" s="30"/>
      <c r="GZ489" s="30"/>
      <c r="HA489" s="30"/>
      <c r="HB489" s="30"/>
      <c r="HC489" s="30"/>
      <c r="HD489" s="30"/>
      <c r="HE489" s="30"/>
      <c r="HF489" s="30"/>
      <c r="HG489" s="30"/>
      <c r="HH489" s="30"/>
      <c r="HI489" s="30"/>
      <c r="HJ489" s="30"/>
    </row>
    <row r="490">
      <c r="BQ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  <c r="GF490" s="30"/>
      <c r="GG490" s="30"/>
      <c r="GH490" s="30"/>
      <c r="GI490" s="30"/>
      <c r="GJ490" s="30"/>
      <c r="GK490" s="30"/>
      <c r="GL490" s="30"/>
      <c r="GM490" s="30"/>
      <c r="GN490" s="30"/>
      <c r="GO490" s="30"/>
      <c r="GP490" s="30"/>
      <c r="GQ490" s="30"/>
      <c r="GR490" s="30"/>
      <c r="GS490" s="30"/>
      <c r="GT490" s="30"/>
      <c r="GU490" s="30"/>
      <c r="GV490" s="30"/>
      <c r="GW490" s="30"/>
      <c r="GX490" s="30"/>
      <c r="GY490" s="30"/>
      <c r="GZ490" s="30"/>
      <c r="HA490" s="30"/>
      <c r="HB490" s="30"/>
      <c r="HC490" s="30"/>
      <c r="HD490" s="30"/>
      <c r="HE490" s="30"/>
      <c r="HF490" s="30"/>
      <c r="HG490" s="30"/>
      <c r="HH490" s="30"/>
      <c r="HI490" s="30"/>
      <c r="HJ490" s="30"/>
    </row>
    <row r="491">
      <c r="BQ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  <c r="GF491" s="30"/>
      <c r="GG491" s="30"/>
      <c r="GH491" s="30"/>
      <c r="GI491" s="30"/>
      <c r="GJ491" s="30"/>
      <c r="GK491" s="30"/>
      <c r="GL491" s="30"/>
      <c r="GM491" s="30"/>
      <c r="GN491" s="30"/>
      <c r="GO491" s="30"/>
      <c r="GP491" s="30"/>
      <c r="GQ491" s="30"/>
      <c r="GR491" s="30"/>
      <c r="GS491" s="30"/>
      <c r="GT491" s="30"/>
      <c r="GU491" s="30"/>
      <c r="GV491" s="30"/>
      <c r="GW491" s="30"/>
      <c r="GX491" s="30"/>
      <c r="GY491" s="30"/>
      <c r="GZ491" s="30"/>
      <c r="HA491" s="30"/>
      <c r="HB491" s="30"/>
      <c r="HC491" s="30"/>
      <c r="HD491" s="30"/>
      <c r="HE491" s="30"/>
      <c r="HF491" s="30"/>
      <c r="HG491" s="30"/>
      <c r="HH491" s="30"/>
      <c r="HI491" s="30"/>
      <c r="HJ491" s="30"/>
    </row>
    <row r="492">
      <c r="BQ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  <c r="GF492" s="30"/>
      <c r="GG492" s="30"/>
      <c r="GH492" s="30"/>
      <c r="GI492" s="30"/>
      <c r="GJ492" s="30"/>
      <c r="GK492" s="30"/>
      <c r="GL492" s="30"/>
      <c r="GM492" s="30"/>
      <c r="GN492" s="30"/>
      <c r="GO492" s="30"/>
      <c r="GP492" s="30"/>
      <c r="GQ492" s="30"/>
      <c r="GR492" s="30"/>
      <c r="GS492" s="30"/>
      <c r="GT492" s="30"/>
      <c r="GU492" s="30"/>
      <c r="GV492" s="30"/>
      <c r="GW492" s="30"/>
      <c r="GX492" s="30"/>
      <c r="GY492" s="30"/>
      <c r="GZ492" s="30"/>
      <c r="HA492" s="30"/>
      <c r="HB492" s="30"/>
      <c r="HC492" s="30"/>
      <c r="HD492" s="30"/>
      <c r="HE492" s="30"/>
      <c r="HF492" s="30"/>
      <c r="HG492" s="30"/>
      <c r="HH492" s="30"/>
      <c r="HI492" s="30"/>
      <c r="HJ492" s="30"/>
    </row>
    <row r="493">
      <c r="BQ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  <c r="GF493" s="30"/>
      <c r="GG493" s="30"/>
      <c r="GH493" s="30"/>
      <c r="GI493" s="30"/>
      <c r="GJ493" s="30"/>
      <c r="GK493" s="30"/>
      <c r="GL493" s="30"/>
      <c r="GM493" s="30"/>
      <c r="GN493" s="30"/>
      <c r="GO493" s="30"/>
      <c r="GP493" s="30"/>
      <c r="GQ493" s="30"/>
      <c r="GR493" s="30"/>
      <c r="GS493" s="30"/>
      <c r="GT493" s="30"/>
      <c r="GU493" s="30"/>
      <c r="GV493" s="30"/>
      <c r="GW493" s="30"/>
      <c r="GX493" s="30"/>
      <c r="GY493" s="30"/>
      <c r="GZ493" s="30"/>
      <c r="HA493" s="30"/>
      <c r="HB493" s="30"/>
      <c r="HC493" s="30"/>
      <c r="HD493" s="30"/>
      <c r="HE493" s="30"/>
      <c r="HF493" s="30"/>
      <c r="HG493" s="30"/>
      <c r="HH493" s="30"/>
      <c r="HI493" s="30"/>
      <c r="HJ493" s="30"/>
    </row>
    <row r="494">
      <c r="BQ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  <c r="GF494" s="30"/>
      <c r="GG494" s="30"/>
      <c r="GH494" s="30"/>
      <c r="GI494" s="30"/>
      <c r="GJ494" s="30"/>
      <c r="GK494" s="30"/>
      <c r="GL494" s="30"/>
      <c r="GM494" s="30"/>
      <c r="GN494" s="30"/>
      <c r="GO494" s="30"/>
      <c r="GP494" s="30"/>
      <c r="GQ494" s="30"/>
      <c r="GR494" s="30"/>
      <c r="GS494" s="30"/>
      <c r="GT494" s="30"/>
      <c r="GU494" s="30"/>
      <c r="GV494" s="30"/>
      <c r="GW494" s="30"/>
      <c r="GX494" s="30"/>
      <c r="GY494" s="30"/>
      <c r="GZ494" s="30"/>
      <c r="HA494" s="30"/>
      <c r="HB494" s="30"/>
      <c r="HC494" s="30"/>
      <c r="HD494" s="30"/>
      <c r="HE494" s="30"/>
      <c r="HF494" s="30"/>
      <c r="HG494" s="30"/>
      <c r="HH494" s="30"/>
      <c r="HI494" s="30"/>
      <c r="HJ494" s="30"/>
    </row>
    <row r="495">
      <c r="BQ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  <c r="GF495" s="30"/>
      <c r="GG495" s="30"/>
      <c r="GH495" s="30"/>
      <c r="GI495" s="30"/>
      <c r="GJ495" s="30"/>
      <c r="GK495" s="30"/>
      <c r="GL495" s="30"/>
      <c r="GM495" s="30"/>
      <c r="GN495" s="30"/>
      <c r="GO495" s="30"/>
      <c r="GP495" s="30"/>
      <c r="GQ495" s="30"/>
      <c r="GR495" s="30"/>
      <c r="GS495" s="30"/>
      <c r="GT495" s="30"/>
      <c r="GU495" s="30"/>
      <c r="GV495" s="30"/>
      <c r="GW495" s="30"/>
      <c r="GX495" s="30"/>
      <c r="GY495" s="30"/>
      <c r="GZ495" s="30"/>
      <c r="HA495" s="30"/>
      <c r="HB495" s="30"/>
      <c r="HC495" s="30"/>
      <c r="HD495" s="30"/>
      <c r="HE495" s="30"/>
      <c r="HF495" s="30"/>
      <c r="HG495" s="30"/>
      <c r="HH495" s="30"/>
      <c r="HI495" s="30"/>
      <c r="HJ495" s="30"/>
    </row>
    <row r="496">
      <c r="BQ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  <c r="GF496" s="30"/>
      <c r="GG496" s="30"/>
      <c r="GH496" s="30"/>
      <c r="GI496" s="30"/>
      <c r="GJ496" s="30"/>
      <c r="GK496" s="30"/>
      <c r="GL496" s="30"/>
      <c r="GM496" s="30"/>
      <c r="GN496" s="30"/>
      <c r="GO496" s="30"/>
      <c r="GP496" s="30"/>
      <c r="GQ496" s="30"/>
      <c r="GR496" s="30"/>
      <c r="GS496" s="30"/>
      <c r="GT496" s="30"/>
      <c r="GU496" s="30"/>
      <c r="GV496" s="30"/>
      <c r="GW496" s="30"/>
      <c r="GX496" s="30"/>
      <c r="GY496" s="30"/>
      <c r="GZ496" s="30"/>
      <c r="HA496" s="30"/>
      <c r="HB496" s="30"/>
      <c r="HC496" s="30"/>
      <c r="HD496" s="30"/>
      <c r="HE496" s="30"/>
      <c r="HF496" s="30"/>
      <c r="HG496" s="30"/>
      <c r="HH496" s="30"/>
      <c r="HI496" s="30"/>
      <c r="HJ496" s="30"/>
    </row>
    <row r="497">
      <c r="BQ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  <c r="GF497" s="30"/>
      <c r="GG497" s="30"/>
      <c r="GH497" s="30"/>
      <c r="GI497" s="30"/>
      <c r="GJ497" s="30"/>
      <c r="GK497" s="30"/>
      <c r="GL497" s="30"/>
      <c r="GM497" s="30"/>
      <c r="GN497" s="30"/>
      <c r="GO497" s="30"/>
      <c r="GP497" s="30"/>
      <c r="GQ497" s="30"/>
      <c r="GR497" s="30"/>
      <c r="GS497" s="30"/>
      <c r="GT497" s="30"/>
      <c r="GU497" s="30"/>
      <c r="GV497" s="30"/>
      <c r="GW497" s="30"/>
      <c r="GX497" s="30"/>
      <c r="GY497" s="30"/>
      <c r="GZ497" s="30"/>
      <c r="HA497" s="30"/>
      <c r="HB497" s="30"/>
      <c r="HC497" s="30"/>
      <c r="HD497" s="30"/>
      <c r="HE497" s="30"/>
      <c r="HF497" s="30"/>
      <c r="HG497" s="30"/>
      <c r="HH497" s="30"/>
      <c r="HI497" s="30"/>
      <c r="HJ497" s="30"/>
    </row>
    <row r="498">
      <c r="BQ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  <c r="GF498" s="30"/>
      <c r="GG498" s="30"/>
      <c r="GH498" s="30"/>
      <c r="GI498" s="30"/>
      <c r="GJ498" s="30"/>
      <c r="GK498" s="30"/>
      <c r="GL498" s="30"/>
      <c r="GM498" s="30"/>
      <c r="GN498" s="30"/>
      <c r="GO498" s="30"/>
      <c r="GP498" s="30"/>
      <c r="GQ498" s="30"/>
      <c r="GR498" s="30"/>
      <c r="GS498" s="30"/>
      <c r="GT498" s="30"/>
      <c r="GU498" s="30"/>
      <c r="GV498" s="30"/>
      <c r="GW498" s="30"/>
      <c r="GX498" s="30"/>
      <c r="GY498" s="30"/>
      <c r="GZ498" s="30"/>
      <c r="HA498" s="30"/>
      <c r="HB498" s="30"/>
      <c r="HC498" s="30"/>
      <c r="HD498" s="30"/>
      <c r="HE498" s="30"/>
      <c r="HF498" s="30"/>
      <c r="HG498" s="30"/>
      <c r="HH498" s="30"/>
      <c r="HI498" s="30"/>
      <c r="HJ498" s="30"/>
    </row>
    <row r="499">
      <c r="BQ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  <c r="GF499" s="30"/>
      <c r="GG499" s="30"/>
      <c r="GH499" s="30"/>
      <c r="GI499" s="30"/>
      <c r="GJ499" s="30"/>
      <c r="GK499" s="30"/>
      <c r="GL499" s="30"/>
      <c r="GM499" s="30"/>
      <c r="GN499" s="30"/>
      <c r="GO499" s="30"/>
      <c r="GP499" s="30"/>
      <c r="GQ499" s="30"/>
      <c r="GR499" s="30"/>
      <c r="GS499" s="30"/>
      <c r="GT499" s="30"/>
      <c r="GU499" s="30"/>
      <c r="GV499" s="30"/>
      <c r="GW499" s="30"/>
      <c r="GX499" s="30"/>
      <c r="GY499" s="30"/>
      <c r="GZ499" s="30"/>
      <c r="HA499" s="30"/>
      <c r="HB499" s="30"/>
      <c r="HC499" s="30"/>
      <c r="HD499" s="30"/>
      <c r="HE499" s="30"/>
      <c r="HF499" s="30"/>
      <c r="HG499" s="30"/>
      <c r="HH499" s="30"/>
      <c r="HI499" s="30"/>
      <c r="HJ499" s="30"/>
    </row>
    <row r="500">
      <c r="BQ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  <c r="GF500" s="30"/>
      <c r="GG500" s="30"/>
      <c r="GH500" s="30"/>
      <c r="GI500" s="30"/>
      <c r="GJ500" s="30"/>
      <c r="GK500" s="30"/>
      <c r="GL500" s="30"/>
      <c r="GM500" s="30"/>
      <c r="GN500" s="30"/>
      <c r="GO500" s="30"/>
      <c r="GP500" s="30"/>
      <c r="GQ500" s="30"/>
      <c r="GR500" s="30"/>
      <c r="GS500" s="30"/>
      <c r="GT500" s="30"/>
      <c r="GU500" s="30"/>
      <c r="GV500" s="30"/>
      <c r="GW500" s="30"/>
      <c r="GX500" s="30"/>
      <c r="GY500" s="30"/>
      <c r="GZ500" s="30"/>
      <c r="HA500" s="30"/>
      <c r="HB500" s="30"/>
      <c r="HC500" s="30"/>
      <c r="HD500" s="30"/>
      <c r="HE500" s="30"/>
      <c r="HF500" s="30"/>
      <c r="HG500" s="30"/>
      <c r="HH500" s="30"/>
      <c r="HI500" s="30"/>
      <c r="HJ500" s="30"/>
    </row>
    <row r="501">
      <c r="BQ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  <c r="GF501" s="30"/>
      <c r="GG501" s="30"/>
      <c r="GH501" s="30"/>
      <c r="GI501" s="30"/>
      <c r="GJ501" s="30"/>
      <c r="GK501" s="30"/>
      <c r="GL501" s="30"/>
      <c r="GM501" s="30"/>
      <c r="GN501" s="30"/>
      <c r="GO501" s="30"/>
      <c r="GP501" s="30"/>
      <c r="GQ501" s="30"/>
      <c r="GR501" s="30"/>
      <c r="GS501" s="30"/>
      <c r="GT501" s="30"/>
      <c r="GU501" s="30"/>
      <c r="GV501" s="30"/>
      <c r="GW501" s="30"/>
      <c r="GX501" s="30"/>
      <c r="GY501" s="30"/>
      <c r="GZ501" s="30"/>
      <c r="HA501" s="30"/>
      <c r="HB501" s="30"/>
      <c r="HC501" s="30"/>
      <c r="HD501" s="30"/>
      <c r="HE501" s="30"/>
      <c r="HF501" s="30"/>
      <c r="HG501" s="30"/>
      <c r="HH501" s="30"/>
      <c r="HI501" s="30"/>
      <c r="HJ501" s="30"/>
    </row>
    <row r="502">
      <c r="BQ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  <c r="GF502" s="30"/>
      <c r="GG502" s="30"/>
      <c r="GH502" s="30"/>
      <c r="GI502" s="30"/>
      <c r="GJ502" s="30"/>
      <c r="GK502" s="30"/>
      <c r="GL502" s="30"/>
      <c r="GM502" s="30"/>
      <c r="GN502" s="30"/>
      <c r="GO502" s="30"/>
      <c r="GP502" s="30"/>
      <c r="GQ502" s="30"/>
      <c r="GR502" s="30"/>
      <c r="GS502" s="30"/>
      <c r="GT502" s="30"/>
      <c r="GU502" s="30"/>
      <c r="GV502" s="30"/>
      <c r="GW502" s="30"/>
      <c r="GX502" s="30"/>
      <c r="GY502" s="30"/>
      <c r="GZ502" s="30"/>
      <c r="HA502" s="30"/>
      <c r="HB502" s="30"/>
      <c r="HC502" s="30"/>
      <c r="HD502" s="30"/>
      <c r="HE502" s="30"/>
      <c r="HF502" s="30"/>
      <c r="HG502" s="30"/>
      <c r="HH502" s="30"/>
      <c r="HI502" s="30"/>
      <c r="HJ502" s="30"/>
    </row>
    <row r="503">
      <c r="BQ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  <c r="GF503" s="30"/>
      <c r="GG503" s="30"/>
      <c r="GH503" s="30"/>
      <c r="GI503" s="30"/>
      <c r="GJ503" s="30"/>
      <c r="GK503" s="30"/>
      <c r="GL503" s="30"/>
      <c r="GM503" s="30"/>
      <c r="GN503" s="30"/>
      <c r="GO503" s="30"/>
      <c r="GP503" s="30"/>
      <c r="GQ503" s="30"/>
      <c r="GR503" s="30"/>
      <c r="GS503" s="30"/>
      <c r="GT503" s="30"/>
      <c r="GU503" s="30"/>
      <c r="GV503" s="30"/>
      <c r="GW503" s="30"/>
      <c r="GX503" s="30"/>
      <c r="GY503" s="30"/>
      <c r="GZ503" s="30"/>
      <c r="HA503" s="30"/>
      <c r="HB503" s="30"/>
      <c r="HC503" s="30"/>
      <c r="HD503" s="30"/>
      <c r="HE503" s="30"/>
      <c r="HF503" s="30"/>
      <c r="HG503" s="30"/>
      <c r="HH503" s="30"/>
      <c r="HI503" s="30"/>
      <c r="HJ503" s="30"/>
    </row>
    <row r="504">
      <c r="BQ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  <c r="GF504" s="30"/>
      <c r="GG504" s="30"/>
      <c r="GH504" s="30"/>
      <c r="GI504" s="30"/>
      <c r="GJ504" s="30"/>
      <c r="GK504" s="30"/>
      <c r="GL504" s="30"/>
      <c r="GM504" s="30"/>
      <c r="GN504" s="30"/>
      <c r="GO504" s="30"/>
      <c r="GP504" s="30"/>
      <c r="GQ504" s="30"/>
      <c r="GR504" s="30"/>
      <c r="GS504" s="30"/>
      <c r="GT504" s="30"/>
      <c r="GU504" s="30"/>
      <c r="GV504" s="30"/>
      <c r="GW504" s="30"/>
      <c r="GX504" s="30"/>
      <c r="GY504" s="30"/>
      <c r="GZ504" s="30"/>
      <c r="HA504" s="30"/>
      <c r="HB504" s="30"/>
      <c r="HC504" s="30"/>
      <c r="HD504" s="30"/>
      <c r="HE504" s="30"/>
      <c r="HF504" s="30"/>
      <c r="HG504" s="30"/>
      <c r="HH504" s="30"/>
      <c r="HI504" s="30"/>
      <c r="HJ504" s="30"/>
    </row>
    <row r="505">
      <c r="BQ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  <c r="GF505" s="30"/>
      <c r="GG505" s="30"/>
      <c r="GH505" s="30"/>
      <c r="GI505" s="30"/>
      <c r="GJ505" s="30"/>
      <c r="GK505" s="30"/>
      <c r="GL505" s="30"/>
      <c r="GM505" s="30"/>
      <c r="GN505" s="30"/>
      <c r="GO505" s="30"/>
      <c r="GP505" s="30"/>
      <c r="GQ505" s="30"/>
      <c r="GR505" s="30"/>
      <c r="GS505" s="30"/>
      <c r="GT505" s="30"/>
      <c r="GU505" s="30"/>
      <c r="GV505" s="30"/>
      <c r="GW505" s="30"/>
      <c r="GX505" s="30"/>
      <c r="GY505" s="30"/>
      <c r="GZ505" s="30"/>
      <c r="HA505" s="30"/>
      <c r="HB505" s="30"/>
      <c r="HC505" s="30"/>
      <c r="HD505" s="30"/>
      <c r="HE505" s="30"/>
      <c r="HF505" s="30"/>
      <c r="HG505" s="30"/>
      <c r="HH505" s="30"/>
      <c r="HI505" s="30"/>
      <c r="HJ505" s="30"/>
    </row>
    <row r="506">
      <c r="BQ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  <c r="GF506" s="30"/>
      <c r="GG506" s="30"/>
      <c r="GH506" s="30"/>
      <c r="GI506" s="30"/>
      <c r="GJ506" s="30"/>
      <c r="GK506" s="30"/>
      <c r="GL506" s="30"/>
      <c r="GM506" s="30"/>
      <c r="GN506" s="30"/>
      <c r="GO506" s="30"/>
      <c r="GP506" s="30"/>
      <c r="GQ506" s="30"/>
      <c r="GR506" s="30"/>
      <c r="GS506" s="30"/>
      <c r="GT506" s="30"/>
      <c r="GU506" s="30"/>
      <c r="GV506" s="30"/>
      <c r="GW506" s="30"/>
      <c r="GX506" s="30"/>
      <c r="GY506" s="30"/>
      <c r="GZ506" s="30"/>
      <c r="HA506" s="30"/>
      <c r="HB506" s="30"/>
      <c r="HC506" s="30"/>
      <c r="HD506" s="30"/>
      <c r="HE506" s="30"/>
      <c r="HF506" s="30"/>
      <c r="HG506" s="30"/>
      <c r="HH506" s="30"/>
      <c r="HI506" s="30"/>
      <c r="HJ506" s="30"/>
    </row>
    <row r="507">
      <c r="BQ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  <c r="GF507" s="30"/>
      <c r="GG507" s="30"/>
      <c r="GH507" s="30"/>
      <c r="GI507" s="30"/>
      <c r="GJ507" s="30"/>
      <c r="GK507" s="30"/>
      <c r="GL507" s="30"/>
      <c r="GM507" s="30"/>
      <c r="GN507" s="30"/>
      <c r="GO507" s="30"/>
      <c r="GP507" s="30"/>
      <c r="GQ507" s="30"/>
      <c r="GR507" s="30"/>
      <c r="GS507" s="30"/>
      <c r="GT507" s="30"/>
      <c r="GU507" s="30"/>
      <c r="GV507" s="30"/>
      <c r="GW507" s="30"/>
      <c r="GX507" s="30"/>
      <c r="GY507" s="30"/>
      <c r="GZ507" s="30"/>
      <c r="HA507" s="30"/>
      <c r="HB507" s="30"/>
      <c r="HC507" s="30"/>
      <c r="HD507" s="30"/>
      <c r="HE507" s="30"/>
      <c r="HF507" s="30"/>
      <c r="HG507" s="30"/>
      <c r="HH507" s="30"/>
      <c r="HI507" s="30"/>
      <c r="HJ507" s="30"/>
    </row>
    <row r="508">
      <c r="BQ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  <c r="GF508" s="30"/>
      <c r="GG508" s="30"/>
      <c r="GH508" s="30"/>
      <c r="GI508" s="30"/>
      <c r="GJ508" s="30"/>
      <c r="GK508" s="30"/>
      <c r="GL508" s="30"/>
      <c r="GM508" s="30"/>
      <c r="GN508" s="30"/>
      <c r="GO508" s="30"/>
      <c r="GP508" s="30"/>
      <c r="GQ508" s="30"/>
      <c r="GR508" s="30"/>
      <c r="GS508" s="30"/>
      <c r="GT508" s="30"/>
      <c r="GU508" s="30"/>
      <c r="GV508" s="30"/>
      <c r="GW508" s="30"/>
      <c r="GX508" s="30"/>
      <c r="GY508" s="30"/>
      <c r="GZ508" s="30"/>
      <c r="HA508" s="30"/>
      <c r="HB508" s="30"/>
      <c r="HC508" s="30"/>
      <c r="HD508" s="30"/>
      <c r="HE508" s="30"/>
      <c r="HF508" s="30"/>
      <c r="HG508" s="30"/>
      <c r="HH508" s="30"/>
      <c r="HI508" s="30"/>
      <c r="HJ508" s="30"/>
    </row>
    <row r="509">
      <c r="BQ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  <c r="GF509" s="30"/>
      <c r="GG509" s="30"/>
      <c r="GH509" s="30"/>
      <c r="GI509" s="30"/>
      <c r="GJ509" s="30"/>
      <c r="GK509" s="30"/>
      <c r="GL509" s="30"/>
      <c r="GM509" s="30"/>
      <c r="GN509" s="30"/>
      <c r="GO509" s="30"/>
      <c r="GP509" s="30"/>
      <c r="GQ509" s="30"/>
      <c r="GR509" s="30"/>
      <c r="GS509" s="30"/>
      <c r="GT509" s="30"/>
      <c r="GU509" s="30"/>
      <c r="GV509" s="30"/>
      <c r="GW509" s="30"/>
      <c r="GX509" s="30"/>
      <c r="GY509" s="30"/>
      <c r="GZ509" s="30"/>
      <c r="HA509" s="30"/>
      <c r="HB509" s="30"/>
      <c r="HC509" s="30"/>
      <c r="HD509" s="30"/>
      <c r="HE509" s="30"/>
      <c r="HF509" s="30"/>
      <c r="HG509" s="30"/>
      <c r="HH509" s="30"/>
      <c r="HI509" s="30"/>
      <c r="HJ509" s="30"/>
    </row>
    <row r="510">
      <c r="BQ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  <c r="GA510" s="30"/>
      <c r="GB510" s="30"/>
      <c r="GC510" s="30"/>
      <c r="GD510" s="30"/>
      <c r="GE510" s="30"/>
      <c r="GF510" s="30"/>
      <c r="GG510" s="30"/>
      <c r="GH510" s="30"/>
      <c r="GI510" s="30"/>
      <c r="GJ510" s="30"/>
      <c r="GK510" s="30"/>
      <c r="GL510" s="30"/>
      <c r="GM510" s="30"/>
      <c r="GN510" s="30"/>
      <c r="GO510" s="30"/>
      <c r="GP510" s="30"/>
      <c r="GQ510" s="30"/>
      <c r="GR510" s="30"/>
      <c r="GS510" s="30"/>
      <c r="GT510" s="30"/>
      <c r="GU510" s="30"/>
      <c r="GV510" s="30"/>
      <c r="GW510" s="30"/>
      <c r="GX510" s="30"/>
      <c r="GY510" s="30"/>
      <c r="GZ510" s="30"/>
      <c r="HA510" s="30"/>
      <c r="HB510" s="30"/>
      <c r="HC510" s="30"/>
      <c r="HD510" s="30"/>
      <c r="HE510" s="30"/>
      <c r="HF510" s="30"/>
      <c r="HG510" s="30"/>
      <c r="HH510" s="30"/>
      <c r="HI510" s="30"/>
      <c r="HJ510" s="30"/>
    </row>
    <row r="511">
      <c r="BQ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  <c r="GA511" s="30"/>
      <c r="GB511" s="30"/>
      <c r="GC511" s="30"/>
      <c r="GD511" s="30"/>
      <c r="GE511" s="30"/>
      <c r="GF511" s="30"/>
      <c r="GG511" s="30"/>
      <c r="GH511" s="30"/>
      <c r="GI511" s="30"/>
      <c r="GJ511" s="30"/>
      <c r="GK511" s="30"/>
      <c r="GL511" s="30"/>
      <c r="GM511" s="30"/>
      <c r="GN511" s="30"/>
      <c r="GO511" s="30"/>
      <c r="GP511" s="30"/>
      <c r="GQ511" s="30"/>
      <c r="GR511" s="30"/>
      <c r="GS511" s="30"/>
      <c r="GT511" s="30"/>
      <c r="GU511" s="30"/>
      <c r="GV511" s="30"/>
      <c r="GW511" s="30"/>
      <c r="GX511" s="30"/>
      <c r="GY511" s="30"/>
      <c r="GZ511" s="30"/>
      <c r="HA511" s="30"/>
      <c r="HB511" s="30"/>
      <c r="HC511" s="30"/>
      <c r="HD511" s="30"/>
      <c r="HE511" s="30"/>
      <c r="HF511" s="30"/>
      <c r="HG511" s="30"/>
      <c r="HH511" s="30"/>
      <c r="HI511" s="30"/>
      <c r="HJ511" s="30"/>
    </row>
    <row r="512">
      <c r="BQ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  <c r="GA512" s="30"/>
      <c r="GB512" s="30"/>
      <c r="GC512" s="30"/>
      <c r="GD512" s="30"/>
      <c r="GE512" s="30"/>
      <c r="GF512" s="30"/>
      <c r="GG512" s="30"/>
      <c r="GH512" s="30"/>
      <c r="GI512" s="30"/>
      <c r="GJ512" s="30"/>
      <c r="GK512" s="30"/>
      <c r="GL512" s="30"/>
      <c r="GM512" s="30"/>
      <c r="GN512" s="30"/>
      <c r="GO512" s="30"/>
      <c r="GP512" s="30"/>
      <c r="GQ512" s="30"/>
      <c r="GR512" s="30"/>
      <c r="GS512" s="30"/>
      <c r="GT512" s="30"/>
      <c r="GU512" s="30"/>
      <c r="GV512" s="30"/>
      <c r="GW512" s="30"/>
      <c r="GX512" s="30"/>
      <c r="GY512" s="30"/>
      <c r="GZ512" s="30"/>
      <c r="HA512" s="30"/>
      <c r="HB512" s="30"/>
      <c r="HC512" s="30"/>
      <c r="HD512" s="30"/>
      <c r="HE512" s="30"/>
      <c r="HF512" s="30"/>
      <c r="HG512" s="30"/>
      <c r="HH512" s="30"/>
      <c r="HI512" s="30"/>
      <c r="HJ512" s="30"/>
    </row>
    <row r="513">
      <c r="BQ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  <c r="GA513" s="30"/>
      <c r="GB513" s="30"/>
      <c r="GC513" s="30"/>
      <c r="GD513" s="30"/>
      <c r="GE513" s="30"/>
      <c r="GF513" s="30"/>
      <c r="GG513" s="30"/>
      <c r="GH513" s="30"/>
      <c r="GI513" s="30"/>
      <c r="GJ513" s="30"/>
      <c r="GK513" s="30"/>
      <c r="GL513" s="30"/>
      <c r="GM513" s="30"/>
      <c r="GN513" s="30"/>
      <c r="GO513" s="30"/>
      <c r="GP513" s="30"/>
      <c r="GQ513" s="30"/>
      <c r="GR513" s="30"/>
      <c r="GS513" s="30"/>
      <c r="GT513" s="30"/>
      <c r="GU513" s="30"/>
      <c r="GV513" s="30"/>
      <c r="GW513" s="30"/>
      <c r="GX513" s="30"/>
      <c r="GY513" s="30"/>
      <c r="GZ513" s="30"/>
      <c r="HA513" s="30"/>
      <c r="HB513" s="30"/>
      <c r="HC513" s="30"/>
      <c r="HD513" s="30"/>
      <c r="HE513" s="30"/>
      <c r="HF513" s="30"/>
      <c r="HG513" s="30"/>
      <c r="HH513" s="30"/>
      <c r="HI513" s="30"/>
      <c r="HJ513" s="30"/>
    </row>
    <row r="514">
      <c r="BQ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  <c r="GA514" s="30"/>
      <c r="GB514" s="30"/>
      <c r="GC514" s="30"/>
      <c r="GD514" s="30"/>
      <c r="GE514" s="30"/>
      <c r="GF514" s="30"/>
      <c r="GG514" s="30"/>
      <c r="GH514" s="30"/>
      <c r="GI514" s="30"/>
      <c r="GJ514" s="30"/>
      <c r="GK514" s="30"/>
      <c r="GL514" s="30"/>
      <c r="GM514" s="30"/>
      <c r="GN514" s="30"/>
      <c r="GO514" s="30"/>
      <c r="GP514" s="30"/>
      <c r="GQ514" s="30"/>
      <c r="GR514" s="30"/>
      <c r="GS514" s="30"/>
      <c r="GT514" s="30"/>
      <c r="GU514" s="30"/>
      <c r="GV514" s="30"/>
      <c r="GW514" s="30"/>
      <c r="GX514" s="30"/>
      <c r="GY514" s="30"/>
      <c r="GZ514" s="30"/>
      <c r="HA514" s="30"/>
      <c r="HB514" s="30"/>
      <c r="HC514" s="30"/>
      <c r="HD514" s="30"/>
      <c r="HE514" s="30"/>
      <c r="HF514" s="30"/>
      <c r="HG514" s="30"/>
      <c r="HH514" s="30"/>
      <c r="HI514" s="30"/>
      <c r="HJ514" s="30"/>
    </row>
    <row r="515">
      <c r="BQ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  <c r="GA515" s="30"/>
      <c r="GB515" s="30"/>
      <c r="GC515" s="30"/>
      <c r="GD515" s="30"/>
      <c r="GE515" s="30"/>
      <c r="GF515" s="30"/>
      <c r="GG515" s="30"/>
      <c r="GH515" s="30"/>
      <c r="GI515" s="30"/>
      <c r="GJ515" s="30"/>
      <c r="GK515" s="30"/>
      <c r="GL515" s="30"/>
      <c r="GM515" s="30"/>
      <c r="GN515" s="30"/>
      <c r="GO515" s="30"/>
      <c r="GP515" s="30"/>
      <c r="GQ515" s="30"/>
      <c r="GR515" s="30"/>
      <c r="GS515" s="30"/>
      <c r="GT515" s="30"/>
      <c r="GU515" s="30"/>
      <c r="GV515" s="30"/>
      <c r="GW515" s="30"/>
      <c r="GX515" s="30"/>
      <c r="GY515" s="30"/>
      <c r="GZ515" s="30"/>
      <c r="HA515" s="30"/>
      <c r="HB515" s="30"/>
      <c r="HC515" s="30"/>
      <c r="HD515" s="30"/>
      <c r="HE515" s="30"/>
      <c r="HF515" s="30"/>
      <c r="HG515" s="30"/>
      <c r="HH515" s="30"/>
      <c r="HI515" s="30"/>
      <c r="HJ515" s="30"/>
    </row>
    <row r="516">
      <c r="BQ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  <c r="GA516" s="30"/>
      <c r="GB516" s="30"/>
      <c r="GC516" s="30"/>
      <c r="GD516" s="30"/>
      <c r="GE516" s="30"/>
      <c r="GF516" s="30"/>
      <c r="GG516" s="30"/>
      <c r="GH516" s="30"/>
      <c r="GI516" s="30"/>
      <c r="GJ516" s="30"/>
      <c r="GK516" s="30"/>
      <c r="GL516" s="30"/>
      <c r="GM516" s="30"/>
      <c r="GN516" s="30"/>
      <c r="GO516" s="30"/>
      <c r="GP516" s="30"/>
      <c r="GQ516" s="30"/>
      <c r="GR516" s="30"/>
      <c r="GS516" s="30"/>
      <c r="GT516" s="30"/>
      <c r="GU516" s="30"/>
      <c r="GV516" s="30"/>
      <c r="GW516" s="30"/>
      <c r="GX516" s="30"/>
      <c r="GY516" s="30"/>
      <c r="GZ516" s="30"/>
      <c r="HA516" s="30"/>
      <c r="HB516" s="30"/>
      <c r="HC516" s="30"/>
      <c r="HD516" s="30"/>
      <c r="HE516" s="30"/>
      <c r="HF516" s="30"/>
      <c r="HG516" s="30"/>
      <c r="HH516" s="30"/>
      <c r="HI516" s="30"/>
      <c r="HJ516" s="30"/>
    </row>
    <row r="517">
      <c r="BQ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  <c r="GA517" s="30"/>
      <c r="GB517" s="30"/>
      <c r="GC517" s="30"/>
      <c r="GD517" s="30"/>
      <c r="GE517" s="30"/>
      <c r="GF517" s="30"/>
      <c r="GG517" s="30"/>
      <c r="GH517" s="30"/>
      <c r="GI517" s="30"/>
      <c r="GJ517" s="30"/>
      <c r="GK517" s="30"/>
      <c r="GL517" s="30"/>
      <c r="GM517" s="30"/>
      <c r="GN517" s="30"/>
      <c r="GO517" s="30"/>
      <c r="GP517" s="30"/>
      <c r="GQ517" s="30"/>
      <c r="GR517" s="30"/>
      <c r="GS517" s="30"/>
      <c r="GT517" s="30"/>
      <c r="GU517" s="30"/>
      <c r="GV517" s="30"/>
      <c r="GW517" s="30"/>
      <c r="GX517" s="30"/>
      <c r="GY517" s="30"/>
      <c r="GZ517" s="30"/>
      <c r="HA517" s="30"/>
      <c r="HB517" s="30"/>
      <c r="HC517" s="30"/>
      <c r="HD517" s="30"/>
      <c r="HE517" s="30"/>
      <c r="HF517" s="30"/>
      <c r="HG517" s="30"/>
      <c r="HH517" s="30"/>
      <c r="HI517" s="30"/>
      <c r="HJ517" s="30"/>
    </row>
    <row r="518">
      <c r="BQ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  <c r="GA518" s="30"/>
      <c r="GB518" s="30"/>
      <c r="GC518" s="30"/>
      <c r="GD518" s="30"/>
      <c r="GE518" s="30"/>
      <c r="GF518" s="30"/>
      <c r="GG518" s="30"/>
      <c r="GH518" s="30"/>
      <c r="GI518" s="30"/>
      <c r="GJ518" s="30"/>
      <c r="GK518" s="30"/>
      <c r="GL518" s="30"/>
      <c r="GM518" s="30"/>
      <c r="GN518" s="30"/>
      <c r="GO518" s="30"/>
      <c r="GP518" s="30"/>
      <c r="GQ518" s="30"/>
      <c r="GR518" s="30"/>
      <c r="GS518" s="30"/>
      <c r="GT518" s="30"/>
      <c r="GU518" s="30"/>
      <c r="GV518" s="30"/>
      <c r="GW518" s="30"/>
      <c r="GX518" s="30"/>
      <c r="GY518" s="30"/>
      <c r="GZ518" s="30"/>
      <c r="HA518" s="30"/>
      <c r="HB518" s="30"/>
      <c r="HC518" s="30"/>
      <c r="HD518" s="30"/>
      <c r="HE518" s="30"/>
      <c r="HF518" s="30"/>
      <c r="HG518" s="30"/>
      <c r="HH518" s="30"/>
      <c r="HI518" s="30"/>
      <c r="HJ518" s="30"/>
    </row>
    <row r="519">
      <c r="BQ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  <c r="GA519" s="30"/>
      <c r="GB519" s="30"/>
      <c r="GC519" s="30"/>
      <c r="GD519" s="30"/>
      <c r="GE519" s="30"/>
      <c r="GF519" s="30"/>
      <c r="GG519" s="30"/>
      <c r="GH519" s="30"/>
      <c r="GI519" s="30"/>
      <c r="GJ519" s="30"/>
      <c r="GK519" s="30"/>
      <c r="GL519" s="30"/>
      <c r="GM519" s="30"/>
      <c r="GN519" s="30"/>
      <c r="GO519" s="30"/>
      <c r="GP519" s="30"/>
      <c r="GQ519" s="30"/>
      <c r="GR519" s="30"/>
      <c r="GS519" s="30"/>
      <c r="GT519" s="30"/>
      <c r="GU519" s="30"/>
      <c r="GV519" s="30"/>
      <c r="GW519" s="30"/>
      <c r="GX519" s="30"/>
      <c r="GY519" s="30"/>
      <c r="GZ519" s="30"/>
      <c r="HA519" s="30"/>
      <c r="HB519" s="30"/>
      <c r="HC519" s="30"/>
      <c r="HD519" s="30"/>
      <c r="HE519" s="30"/>
      <c r="HF519" s="30"/>
      <c r="HG519" s="30"/>
      <c r="HH519" s="30"/>
      <c r="HI519" s="30"/>
      <c r="HJ519" s="30"/>
    </row>
    <row r="520">
      <c r="BQ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  <c r="GA520" s="30"/>
      <c r="GB520" s="30"/>
      <c r="GC520" s="30"/>
      <c r="GD520" s="30"/>
      <c r="GE520" s="30"/>
      <c r="GF520" s="30"/>
      <c r="GG520" s="30"/>
      <c r="GH520" s="30"/>
      <c r="GI520" s="30"/>
      <c r="GJ520" s="30"/>
      <c r="GK520" s="30"/>
      <c r="GL520" s="30"/>
      <c r="GM520" s="30"/>
      <c r="GN520" s="30"/>
      <c r="GO520" s="30"/>
      <c r="GP520" s="30"/>
      <c r="GQ520" s="30"/>
      <c r="GR520" s="30"/>
      <c r="GS520" s="30"/>
      <c r="GT520" s="30"/>
      <c r="GU520" s="30"/>
      <c r="GV520" s="30"/>
      <c r="GW520" s="30"/>
      <c r="GX520" s="30"/>
      <c r="GY520" s="30"/>
      <c r="GZ520" s="30"/>
      <c r="HA520" s="30"/>
      <c r="HB520" s="30"/>
      <c r="HC520" s="30"/>
      <c r="HD520" s="30"/>
      <c r="HE520" s="30"/>
      <c r="HF520" s="30"/>
      <c r="HG520" s="30"/>
      <c r="HH520" s="30"/>
      <c r="HI520" s="30"/>
      <c r="HJ520" s="30"/>
    </row>
    <row r="521">
      <c r="BQ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  <c r="GA521" s="30"/>
      <c r="GB521" s="30"/>
      <c r="GC521" s="30"/>
      <c r="GD521" s="30"/>
      <c r="GE521" s="30"/>
      <c r="GF521" s="30"/>
      <c r="GG521" s="30"/>
      <c r="GH521" s="30"/>
      <c r="GI521" s="30"/>
      <c r="GJ521" s="30"/>
      <c r="GK521" s="30"/>
      <c r="GL521" s="30"/>
      <c r="GM521" s="30"/>
      <c r="GN521" s="30"/>
      <c r="GO521" s="30"/>
      <c r="GP521" s="30"/>
      <c r="GQ521" s="30"/>
      <c r="GR521" s="30"/>
      <c r="GS521" s="30"/>
      <c r="GT521" s="30"/>
      <c r="GU521" s="30"/>
      <c r="GV521" s="30"/>
      <c r="GW521" s="30"/>
      <c r="GX521" s="30"/>
      <c r="GY521" s="30"/>
      <c r="GZ521" s="30"/>
      <c r="HA521" s="30"/>
      <c r="HB521" s="30"/>
      <c r="HC521" s="30"/>
      <c r="HD521" s="30"/>
      <c r="HE521" s="30"/>
      <c r="HF521" s="30"/>
      <c r="HG521" s="30"/>
      <c r="HH521" s="30"/>
      <c r="HI521" s="30"/>
      <c r="HJ521" s="30"/>
    </row>
    <row r="522">
      <c r="BQ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  <c r="GA522" s="30"/>
      <c r="GB522" s="30"/>
      <c r="GC522" s="30"/>
      <c r="GD522" s="30"/>
      <c r="GE522" s="30"/>
      <c r="GF522" s="30"/>
      <c r="GG522" s="30"/>
      <c r="GH522" s="30"/>
      <c r="GI522" s="30"/>
      <c r="GJ522" s="30"/>
      <c r="GK522" s="30"/>
      <c r="GL522" s="30"/>
      <c r="GM522" s="30"/>
      <c r="GN522" s="30"/>
      <c r="GO522" s="30"/>
      <c r="GP522" s="30"/>
      <c r="GQ522" s="30"/>
      <c r="GR522" s="30"/>
      <c r="GS522" s="30"/>
      <c r="GT522" s="30"/>
      <c r="GU522" s="30"/>
      <c r="GV522" s="30"/>
      <c r="GW522" s="30"/>
      <c r="GX522" s="30"/>
      <c r="GY522" s="30"/>
      <c r="GZ522" s="30"/>
      <c r="HA522" s="30"/>
      <c r="HB522" s="30"/>
      <c r="HC522" s="30"/>
      <c r="HD522" s="30"/>
      <c r="HE522" s="30"/>
      <c r="HF522" s="30"/>
      <c r="HG522" s="30"/>
      <c r="HH522" s="30"/>
      <c r="HI522" s="30"/>
      <c r="HJ522" s="30"/>
    </row>
    <row r="523">
      <c r="BQ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  <c r="GA523" s="30"/>
      <c r="GB523" s="30"/>
      <c r="GC523" s="30"/>
      <c r="GD523" s="30"/>
      <c r="GE523" s="30"/>
      <c r="GF523" s="30"/>
      <c r="GG523" s="30"/>
      <c r="GH523" s="30"/>
      <c r="GI523" s="30"/>
      <c r="GJ523" s="30"/>
      <c r="GK523" s="30"/>
      <c r="GL523" s="30"/>
      <c r="GM523" s="30"/>
      <c r="GN523" s="30"/>
      <c r="GO523" s="30"/>
      <c r="GP523" s="30"/>
      <c r="GQ523" s="30"/>
      <c r="GR523" s="30"/>
      <c r="GS523" s="30"/>
      <c r="GT523" s="30"/>
      <c r="GU523" s="30"/>
      <c r="GV523" s="30"/>
      <c r="GW523" s="30"/>
      <c r="GX523" s="30"/>
      <c r="GY523" s="30"/>
      <c r="GZ523" s="30"/>
      <c r="HA523" s="30"/>
      <c r="HB523" s="30"/>
      <c r="HC523" s="30"/>
      <c r="HD523" s="30"/>
      <c r="HE523" s="30"/>
      <c r="HF523" s="30"/>
      <c r="HG523" s="30"/>
      <c r="HH523" s="30"/>
      <c r="HI523" s="30"/>
      <c r="HJ523" s="30"/>
    </row>
    <row r="524">
      <c r="BQ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  <c r="GA524" s="30"/>
      <c r="GB524" s="30"/>
      <c r="GC524" s="30"/>
      <c r="GD524" s="30"/>
      <c r="GE524" s="30"/>
      <c r="GF524" s="30"/>
      <c r="GG524" s="30"/>
      <c r="GH524" s="30"/>
      <c r="GI524" s="30"/>
      <c r="GJ524" s="30"/>
      <c r="GK524" s="30"/>
      <c r="GL524" s="30"/>
      <c r="GM524" s="30"/>
      <c r="GN524" s="30"/>
      <c r="GO524" s="30"/>
      <c r="GP524" s="30"/>
      <c r="GQ524" s="30"/>
      <c r="GR524" s="30"/>
      <c r="GS524" s="30"/>
      <c r="GT524" s="30"/>
      <c r="GU524" s="30"/>
      <c r="GV524" s="30"/>
      <c r="GW524" s="30"/>
      <c r="GX524" s="30"/>
      <c r="GY524" s="30"/>
      <c r="GZ524" s="30"/>
      <c r="HA524" s="30"/>
      <c r="HB524" s="30"/>
      <c r="HC524" s="30"/>
      <c r="HD524" s="30"/>
      <c r="HE524" s="30"/>
      <c r="HF524" s="30"/>
      <c r="HG524" s="30"/>
      <c r="HH524" s="30"/>
      <c r="HI524" s="30"/>
      <c r="HJ524" s="30"/>
    </row>
    <row r="525">
      <c r="BQ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  <c r="GA525" s="30"/>
      <c r="GB525" s="30"/>
      <c r="GC525" s="30"/>
      <c r="GD525" s="30"/>
      <c r="GE525" s="30"/>
      <c r="GF525" s="30"/>
      <c r="GG525" s="30"/>
      <c r="GH525" s="30"/>
      <c r="GI525" s="30"/>
      <c r="GJ525" s="30"/>
      <c r="GK525" s="30"/>
      <c r="GL525" s="30"/>
      <c r="GM525" s="30"/>
      <c r="GN525" s="30"/>
      <c r="GO525" s="30"/>
      <c r="GP525" s="30"/>
      <c r="GQ525" s="30"/>
      <c r="GR525" s="30"/>
      <c r="GS525" s="30"/>
      <c r="GT525" s="30"/>
      <c r="GU525" s="30"/>
      <c r="GV525" s="30"/>
      <c r="GW525" s="30"/>
      <c r="GX525" s="30"/>
      <c r="GY525" s="30"/>
      <c r="GZ525" s="30"/>
      <c r="HA525" s="30"/>
      <c r="HB525" s="30"/>
      <c r="HC525" s="30"/>
      <c r="HD525" s="30"/>
      <c r="HE525" s="30"/>
      <c r="HF525" s="30"/>
      <c r="HG525" s="30"/>
      <c r="HH525" s="30"/>
      <c r="HI525" s="30"/>
      <c r="HJ525" s="30"/>
    </row>
    <row r="526">
      <c r="BQ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  <c r="GA526" s="30"/>
      <c r="GB526" s="30"/>
      <c r="GC526" s="30"/>
      <c r="GD526" s="30"/>
      <c r="GE526" s="30"/>
      <c r="GF526" s="30"/>
      <c r="GG526" s="30"/>
      <c r="GH526" s="30"/>
      <c r="GI526" s="30"/>
      <c r="GJ526" s="30"/>
      <c r="GK526" s="30"/>
      <c r="GL526" s="30"/>
      <c r="GM526" s="30"/>
      <c r="GN526" s="30"/>
      <c r="GO526" s="30"/>
      <c r="GP526" s="30"/>
      <c r="GQ526" s="30"/>
      <c r="GR526" s="30"/>
      <c r="GS526" s="30"/>
      <c r="GT526" s="30"/>
      <c r="GU526" s="30"/>
      <c r="GV526" s="30"/>
      <c r="GW526" s="30"/>
      <c r="GX526" s="30"/>
      <c r="GY526" s="30"/>
      <c r="GZ526" s="30"/>
      <c r="HA526" s="30"/>
      <c r="HB526" s="30"/>
      <c r="HC526" s="30"/>
      <c r="HD526" s="30"/>
      <c r="HE526" s="30"/>
      <c r="HF526" s="30"/>
      <c r="HG526" s="30"/>
      <c r="HH526" s="30"/>
      <c r="HI526" s="30"/>
      <c r="HJ526" s="30"/>
    </row>
    <row r="527">
      <c r="BQ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  <c r="GA527" s="30"/>
      <c r="GB527" s="30"/>
      <c r="GC527" s="30"/>
      <c r="GD527" s="30"/>
      <c r="GE527" s="30"/>
      <c r="GF527" s="30"/>
      <c r="GG527" s="30"/>
      <c r="GH527" s="30"/>
      <c r="GI527" s="30"/>
      <c r="GJ527" s="30"/>
      <c r="GK527" s="30"/>
      <c r="GL527" s="30"/>
      <c r="GM527" s="30"/>
      <c r="GN527" s="30"/>
      <c r="GO527" s="30"/>
      <c r="GP527" s="30"/>
      <c r="GQ527" s="30"/>
      <c r="GR527" s="30"/>
      <c r="GS527" s="30"/>
      <c r="GT527" s="30"/>
      <c r="GU527" s="30"/>
      <c r="GV527" s="30"/>
      <c r="GW527" s="30"/>
      <c r="GX527" s="30"/>
      <c r="GY527" s="30"/>
      <c r="GZ527" s="30"/>
      <c r="HA527" s="30"/>
      <c r="HB527" s="30"/>
      <c r="HC527" s="30"/>
      <c r="HD527" s="30"/>
      <c r="HE527" s="30"/>
      <c r="HF527" s="30"/>
      <c r="HG527" s="30"/>
      <c r="HH527" s="30"/>
      <c r="HI527" s="30"/>
      <c r="HJ527" s="30"/>
    </row>
    <row r="528">
      <c r="BQ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/>
      <c r="EW528" s="30"/>
      <c r="EX528" s="30"/>
      <c r="EY528" s="30"/>
      <c r="EZ528" s="30"/>
      <c r="FA528" s="30"/>
      <c r="FB528" s="30"/>
      <c r="FC528" s="30"/>
      <c r="FD528" s="30"/>
      <c r="FE528" s="30"/>
      <c r="FF528" s="30"/>
      <c r="FG528" s="30"/>
      <c r="FH528" s="30"/>
      <c r="FI528" s="30"/>
      <c r="FJ528" s="30"/>
      <c r="FK528" s="30"/>
      <c r="FL528" s="30"/>
      <c r="FM528" s="30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  <c r="GA528" s="30"/>
      <c r="GB528" s="30"/>
      <c r="GC528" s="30"/>
      <c r="GD528" s="30"/>
      <c r="GE528" s="30"/>
      <c r="GF528" s="30"/>
      <c r="GG528" s="30"/>
      <c r="GH528" s="30"/>
      <c r="GI528" s="30"/>
      <c r="GJ528" s="30"/>
      <c r="GK528" s="30"/>
      <c r="GL528" s="30"/>
      <c r="GM528" s="30"/>
      <c r="GN528" s="30"/>
      <c r="GO528" s="30"/>
      <c r="GP528" s="30"/>
      <c r="GQ528" s="30"/>
      <c r="GR528" s="30"/>
      <c r="GS528" s="30"/>
      <c r="GT528" s="30"/>
      <c r="GU528" s="30"/>
      <c r="GV528" s="30"/>
      <c r="GW528" s="30"/>
      <c r="GX528" s="30"/>
      <c r="GY528" s="30"/>
      <c r="GZ528" s="30"/>
      <c r="HA528" s="30"/>
      <c r="HB528" s="30"/>
      <c r="HC528" s="30"/>
      <c r="HD528" s="30"/>
      <c r="HE528" s="30"/>
      <c r="HF528" s="30"/>
      <c r="HG528" s="30"/>
      <c r="HH528" s="30"/>
      <c r="HI528" s="30"/>
      <c r="HJ528" s="30"/>
    </row>
    <row r="529">
      <c r="BQ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/>
      <c r="EW529" s="30"/>
      <c r="EX529" s="30"/>
      <c r="EY529" s="30"/>
      <c r="EZ529" s="30"/>
      <c r="FA529" s="30"/>
      <c r="FB529" s="30"/>
      <c r="FC529" s="30"/>
      <c r="FD529" s="30"/>
      <c r="FE529" s="30"/>
      <c r="FF529" s="30"/>
      <c r="FG529" s="30"/>
      <c r="FH529" s="30"/>
      <c r="FI529" s="30"/>
      <c r="FJ529" s="30"/>
      <c r="FK529" s="30"/>
      <c r="FL529" s="30"/>
      <c r="FM529" s="30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  <c r="GA529" s="30"/>
      <c r="GB529" s="30"/>
      <c r="GC529" s="30"/>
      <c r="GD529" s="30"/>
      <c r="GE529" s="30"/>
      <c r="GF529" s="30"/>
      <c r="GG529" s="30"/>
      <c r="GH529" s="30"/>
      <c r="GI529" s="30"/>
      <c r="GJ529" s="30"/>
      <c r="GK529" s="30"/>
      <c r="GL529" s="30"/>
      <c r="GM529" s="30"/>
      <c r="GN529" s="30"/>
      <c r="GO529" s="30"/>
      <c r="GP529" s="30"/>
      <c r="GQ529" s="30"/>
      <c r="GR529" s="30"/>
      <c r="GS529" s="30"/>
      <c r="GT529" s="30"/>
      <c r="GU529" s="30"/>
      <c r="GV529" s="30"/>
      <c r="GW529" s="30"/>
      <c r="GX529" s="30"/>
      <c r="GY529" s="30"/>
      <c r="GZ529" s="30"/>
      <c r="HA529" s="30"/>
      <c r="HB529" s="30"/>
      <c r="HC529" s="30"/>
      <c r="HD529" s="30"/>
      <c r="HE529" s="30"/>
      <c r="HF529" s="30"/>
      <c r="HG529" s="30"/>
      <c r="HH529" s="30"/>
      <c r="HI529" s="30"/>
      <c r="HJ529" s="30"/>
    </row>
    <row r="530">
      <c r="BQ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/>
      <c r="EW530" s="30"/>
      <c r="EX530" s="30"/>
      <c r="EY530" s="30"/>
      <c r="EZ530" s="30"/>
      <c r="FA530" s="30"/>
      <c r="FB530" s="30"/>
      <c r="FC530" s="30"/>
      <c r="FD530" s="30"/>
      <c r="FE530" s="30"/>
      <c r="FF530" s="30"/>
      <c r="FG530" s="30"/>
      <c r="FH530" s="30"/>
      <c r="FI530" s="30"/>
      <c r="FJ530" s="30"/>
      <c r="FK530" s="30"/>
      <c r="FL530" s="30"/>
      <c r="FM530" s="30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  <c r="GA530" s="30"/>
      <c r="GB530" s="30"/>
      <c r="GC530" s="30"/>
      <c r="GD530" s="30"/>
      <c r="GE530" s="30"/>
      <c r="GF530" s="30"/>
      <c r="GG530" s="30"/>
      <c r="GH530" s="30"/>
      <c r="GI530" s="30"/>
      <c r="GJ530" s="30"/>
      <c r="GK530" s="30"/>
      <c r="GL530" s="30"/>
      <c r="GM530" s="30"/>
      <c r="GN530" s="30"/>
      <c r="GO530" s="30"/>
      <c r="GP530" s="30"/>
      <c r="GQ530" s="30"/>
      <c r="GR530" s="30"/>
      <c r="GS530" s="30"/>
      <c r="GT530" s="30"/>
      <c r="GU530" s="30"/>
      <c r="GV530" s="30"/>
      <c r="GW530" s="30"/>
      <c r="GX530" s="30"/>
      <c r="GY530" s="30"/>
      <c r="GZ530" s="30"/>
      <c r="HA530" s="30"/>
      <c r="HB530" s="30"/>
      <c r="HC530" s="30"/>
      <c r="HD530" s="30"/>
      <c r="HE530" s="30"/>
      <c r="HF530" s="30"/>
      <c r="HG530" s="30"/>
      <c r="HH530" s="30"/>
      <c r="HI530" s="30"/>
      <c r="HJ530" s="30"/>
    </row>
    <row r="531">
      <c r="BQ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/>
      <c r="EW531" s="30"/>
      <c r="EX531" s="30"/>
      <c r="EY531" s="30"/>
      <c r="EZ531" s="30"/>
      <c r="FA531" s="30"/>
      <c r="FB531" s="30"/>
      <c r="FC531" s="30"/>
      <c r="FD531" s="30"/>
      <c r="FE531" s="30"/>
      <c r="FF531" s="30"/>
      <c r="FG531" s="30"/>
      <c r="FH531" s="30"/>
      <c r="FI531" s="30"/>
      <c r="FJ531" s="30"/>
      <c r="FK531" s="30"/>
      <c r="FL531" s="30"/>
      <c r="FM531" s="30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  <c r="GA531" s="30"/>
      <c r="GB531" s="30"/>
      <c r="GC531" s="30"/>
      <c r="GD531" s="30"/>
      <c r="GE531" s="30"/>
      <c r="GF531" s="30"/>
      <c r="GG531" s="30"/>
      <c r="GH531" s="30"/>
      <c r="GI531" s="30"/>
      <c r="GJ531" s="30"/>
      <c r="GK531" s="30"/>
      <c r="GL531" s="30"/>
      <c r="GM531" s="30"/>
      <c r="GN531" s="30"/>
      <c r="GO531" s="30"/>
      <c r="GP531" s="30"/>
      <c r="GQ531" s="30"/>
      <c r="GR531" s="30"/>
      <c r="GS531" s="30"/>
      <c r="GT531" s="30"/>
      <c r="GU531" s="30"/>
      <c r="GV531" s="30"/>
      <c r="GW531" s="30"/>
      <c r="GX531" s="30"/>
      <c r="GY531" s="30"/>
      <c r="GZ531" s="30"/>
      <c r="HA531" s="30"/>
      <c r="HB531" s="30"/>
      <c r="HC531" s="30"/>
      <c r="HD531" s="30"/>
      <c r="HE531" s="30"/>
      <c r="HF531" s="30"/>
      <c r="HG531" s="30"/>
      <c r="HH531" s="30"/>
      <c r="HI531" s="30"/>
      <c r="HJ531" s="30"/>
    </row>
    <row r="532">
      <c r="BQ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/>
      <c r="EW532" s="30"/>
      <c r="EX532" s="30"/>
      <c r="EY532" s="30"/>
      <c r="EZ532" s="30"/>
      <c r="FA532" s="30"/>
      <c r="FB532" s="30"/>
      <c r="FC532" s="30"/>
      <c r="FD532" s="30"/>
      <c r="FE532" s="30"/>
      <c r="FF532" s="30"/>
      <c r="FG532" s="30"/>
      <c r="FH532" s="30"/>
      <c r="FI532" s="30"/>
      <c r="FJ532" s="30"/>
      <c r="FK532" s="30"/>
      <c r="FL532" s="30"/>
      <c r="FM532" s="30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  <c r="GA532" s="30"/>
      <c r="GB532" s="30"/>
      <c r="GC532" s="30"/>
      <c r="GD532" s="30"/>
      <c r="GE532" s="30"/>
      <c r="GF532" s="30"/>
      <c r="GG532" s="30"/>
      <c r="GH532" s="30"/>
      <c r="GI532" s="30"/>
      <c r="GJ532" s="30"/>
      <c r="GK532" s="30"/>
      <c r="GL532" s="30"/>
      <c r="GM532" s="30"/>
      <c r="GN532" s="30"/>
      <c r="GO532" s="30"/>
      <c r="GP532" s="30"/>
      <c r="GQ532" s="30"/>
      <c r="GR532" s="30"/>
      <c r="GS532" s="30"/>
      <c r="GT532" s="30"/>
      <c r="GU532" s="30"/>
      <c r="GV532" s="30"/>
      <c r="GW532" s="30"/>
      <c r="GX532" s="30"/>
      <c r="GY532" s="30"/>
      <c r="GZ532" s="30"/>
      <c r="HA532" s="30"/>
      <c r="HB532" s="30"/>
      <c r="HC532" s="30"/>
      <c r="HD532" s="30"/>
      <c r="HE532" s="30"/>
      <c r="HF532" s="30"/>
      <c r="HG532" s="30"/>
      <c r="HH532" s="30"/>
      <c r="HI532" s="30"/>
      <c r="HJ532" s="30"/>
    </row>
    <row r="533">
      <c r="BQ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/>
      <c r="EW533" s="30"/>
      <c r="EX533" s="30"/>
      <c r="EY533" s="30"/>
      <c r="EZ533" s="30"/>
      <c r="FA533" s="30"/>
      <c r="FB533" s="30"/>
      <c r="FC533" s="30"/>
      <c r="FD533" s="30"/>
      <c r="FE533" s="30"/>
      <c r="FF533" s="30"/>
      <c r="FG533" s="30"/>
      <c r="FH533" s="30"/>
      <c r="FI533" s="30"/>
      <c r="FJ533" s="30"/>
      <c r="FK533" s="30"/>
      <c r="FL533" s="30"/>
      <c r="FM533" s="30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  <c r="GA533" s="30"/>
      <c r="GB533" s="30"/>
      <c r="GC533" s="30"/>
      <c r="GD533" s="30"/>
      <c r="GE533" s="30"/>
      <c r="GF533" s="30"/>
      <c r="GG533" s="30"/>
      <c r="GH533" s="30"/>
      <c r="GI533" s="30"/>
      <c r="GJ533" s="30"/>
      <c r="GK533" s="30"/>
      <c r="GL533" s="30"/>
      <c r="GM533" s="30"/>
      <c r="GN533" s="30"/>
      <c r="GO533" s="30"/>
      <c r="GP533" s="30"/>
      <c r="GQ533" s="30"/>
      <c r="GR533" s="30"/>
      <c r="GS533" s="30"/>
      <c r="GT533" s="30"/>
      <c r="GU533" s="30"/>
      <c r="GV533" s="30"/>
      <c r="GW533" s="30"/>
      <c r="GX533" s="30"/>
      <c r="GY533" s="30"/>
      <c r="GZ533" s="30"/>
      <c r="HA533" s="30"/>
      <c r="HB533" s="30"/>
      <c r="HC533" s="30"/>
      <c r="HD533" s="30"/>
      <c r="HE533" s="30"/>
      <c r="HF533" s="30"/>
      <c r="HG533" s="30"/>
      <c r="HH533" s="30"/>
      <c r="HI533" s="30"/>
      <c r="HJ533" s="30"/>
    </row>
    <row r="534">
      <c r="BQ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  <c r="GA534" s="30"/>
      <c r="GB534" s="30"/>
      <c r="GC534" s="30"/>
      <c r="GD534" s="30"/>
      <c r="GE534" s="30"/>
      <c r="GF534" s="30"/>
      <c r="GG534" s="30"/>
      <c r="GH534" s="30"/>
      <c r="GI534" s="30"/>
      <c r="GJ534" s="30"/>
      <c r="GK534" s="30"/>
      <c r="GL534" s="30"/>
      <c r="GM534" s="30"/>
      <c r="GN534" s="30"/>
      <c r="GO534" s="30"/>
      <c r="GP534" s="30"/>
      <c r="GQ534" s="30"/>
      <c r="GR534" s="30"/>
      <c r="GS534" s="30"/>
      <c r="GT534" s="30"/>
      <c r="GU534" s="30"/>
      <c r="GV534" s="30"/>
      <c r="GW534" s="30"/>
      <c r="GX534" s="30"/>
      <c r="GY534" s="30"/>
      <c r="GZ534" s="30"/>
      <c r="HA534" s="30"/>
      <c r="HB534" s="30"/>
      <c r="HC534" s="30"/>
      <c r="HD534" s="30"/>
      <c r="HE534" s="30"/>
      <c r="HF534" s="30"/>
      <c r="HG534" s="30"/>
      <c r="HH534" s="30"/>
      <c r="HI534" s="30"/>
      <c r="HJ534" s="30"/>
    </row>
    <row r="535">
      <c r="BQ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  <c r="GA535" s="30"/>
      <c r="GB535" s="30"/>
      <c r="GC535" s="30"/>
      <c r="GD535" s="30"/>
      <c r="GE535" s="30"/>
      <c r="GF535" s="30"/>
      <c r="GG535" s="30"/>
      <c r="GH535" s="30"/>
      <c r="GI535" s="30"/>
      <c r="GJ535" s="30"/>
      <c r="GK535" s="30"/>
      <c r="GL535" s="30"/>
      <c r="GM535" s="30"/>
      <c r="GN535" s="30"/>
      <c r="GO535" s="30"/>
      <c r="GP535" s="30"/>
      <c r="GQ535" s="30"/>
      <c r="GR535" s="30"/>
      <c r="GS535" s="30"/>
      <c r="GT535" s="30"/>
      <c r="GU535" s="30"/>
      <c r="GV535" s="30"/>
      <c r="GW535" s="30"/>
      <c r="GX535" s="30"/>
      <c r="GY535" s="30"/>
      <c r="GZ535" s="30"/>
      <c r="HA535" s="30"/>
      <c r="HB535" s="30"/>
      <c r="HC535" s="30"/>
      <c r="HD535" s="30"/>
      <c r="HE535" s="30"/>
      <c r="HF535" s="30"/>
      <c r="HG535" s="30"/>
      <c r="HH535" s="30"/>
      <c r="HI535" s="30"/>
      <c r="HJ535" s="30"/>
    </row>
    <row r="536">
      <c r="BQ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  <c r="GA536" s="30"/>
      <c r="GB536" s="30"/>
      <c r="GC536" s="30"/>
      <c r="GD536" s="30"/>
      <c r="GE536" s="30"/>
      <c r="GF536" s="30"/>
      <c r="GG536" s="30"/>
      <c r="GH536" s="30"/>
      <c r="GI536" s="30"/>
      <c r="GJ536" s="30"/>
      <c r="GK536" s="30"/>
      <c r="GL536" s="30"/>
      <c r="GM536" s="30"/>
      <c r="GN536" s="30"/>
      <c r="GO536" s="30"/>
      <c r="GP536" s="30"/>
      <c r="GQ536" s="30"/>
      <c r="GR536" s="30"/>
      <c r="GS536" s="30"/>
      <c r="GT536" s="30"/>
      <c r="GU536" s="30"/>
      <c r="GV536" s="30"/>
      <c r="GW536" s="30"/>
      <c r="GX536" s="30"/>
      <c r="GY536" s="30"/>
      <c r="GZ536" s="30"/>
      <c r="HA536" s="30"/>
      <c r="HB536" s="30"/>
      <c r="HC536" s="30"/>
      <c r="HD536" s="30"/>
      <c r="HE536" s="30"/>
      <c r="HF536" s="30"/>
      <c r="HG536" s="30"/>
      <c r="HH536" s="30"/>
      <c r="HI536" s="30"/>
      <c r="HJ536" s="30"/>
    </row>
    <row r="537">
      <c r="BQ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  <c r="GA537" s="30"/>
      <c r="GB537" s="30"/>
      <c r="GC537" s="30"/>
      <c r="GD537" s="30"/>
      <c r="GE537" s="30"/>
      <c r="GF537" s="30"/>
      <c r="GG537" s="30"/>
      <c r="GH537" s="30"/>
      <c r="GI537" s="30"/>
      <c r="GJ537" s="30"/>
      <c r="GK537" s="30"/>
      <c r="GL537" s="30"/>
      <c r="GM537" s="30"/>
      <c r="GN537" s="30"/>
      <c r="GO537" s="30"/>
      <c r="GP537" s="30"/>
      <c r="GQ537" s="30"/>
      <c r="GR537" s="30"/>
      <c r="GS537" s="30"/>
      <c r="GT537" s="30"/>
      <c r="GU537" s="30"/>
      <c r="GV537" s="30"/>
      <c r="GW537" s="30"/>
      <c r="GX537" s="30"/>
      <c r="GY537" s="30"/>
      <c r="GZ537" s="30"/>
      <c r="HA537" s="30"/>
      <c r="HB537" s="30"/>
      <c r="HC537" s="30"/>
      <c r="HD537" s="30"/>
      <c r="HE537" s="30"/>
      <c r="HF537" s="30"/>
      <c r="HG537" s="30"/>
      <c r="HH537" s="30"/>
      <c r="HI537" s="30"/>
      <c r="HJ537" s="30"/>
    </row>
    <row r="538">
      <c r="BQ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/>
      <c r="EW538" s="30"/>
      <c r="EX538" s="30"/>
      <c r="EY538" s="30"/>
      <c r="EZ538" s="30"/>
      <c r="FA538" s="30"/>
      <c r="FB538" s="30"/>
      <c r="FC538" s="30"/>
      <c r="FD538" s="30"/>
      <c r="FE538" s="30"/>
      <c r="FF538" s="30"/>
      <c r="FG538" s="30"/>
      <c r="FH538" s="30"/>
      <c r="FI538" s="30"/>
      <c r="FJ538" s="30"/>
      <c r="FK538" s="30"/>
      <c r="FL538" s="30"/>
      <c r="FM538" s="30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  <c r="GA538" s="30"/>
      <c r="GB538" s="30"/>
      <c r="GC538" s="30"/>
      <c r="GD538" s="30"/>
      <c r="GE538" s="30"/>
      <c r="GF538" s="30"/>
      <c r="GG538" s="30"/>
      <c r="GH538" s="30"/>
      <c r="GI538" s="30"/>
      <c r="GJ538" s="30"/>
      <c r="GK538" s="30"/>
      <c r="GL538" s="30"/>
      <c r="GM538" s="30"/>
      <c r="GN538" s="30"/>
      <c r="GO538" s="30"/>
      <c r="GP538" s="30"/>
      <c r="GQ538" s="30"/>
      <c r="GR538" s="30"/>
      <c r="GS538" s="30"/>
      <c r="GT538" s="30"/>
      <c r="GU538" s="30"/>
      <c r="GV538" s="30"/>
      <c r="GW538" s="30"/>
      <c r="GX538" s="30"/>
      <c r="GY538" s="30"/>
      <c r="GZ538" s="30"/>
      <c r="HA538" s="30"/>
      <c r="HB538" s="30"/>
      <c r="HC538" s="30"/>
      <c r="HD538" s="30"/>
      <c r="HE538" s="30"/>
      <c r="HF538" s="30"/>
      <c r="HG538" s="30"/>
      <c r="HH538" s="30"/>
      <c r="HI538" s="30"/>
      <c r="HJ538" s="30"/>
    </row>
    <row r="539">
      <c r="BQ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/>
      <c r="EW539" s="30"/>
      <c r="EX539" s="30"/>
      <c r="EY539" s="30"/>
      <c r="EZ539" s="30"/>
      <c r="FA539" s="30"/>
      <c r="FB539" s="30"/>
      <c r="FC539" s="30"/>
      <c r="FD539" s="30"/>
      <c r="FE539" s="30"/>
      <c r="FF539" s="30"/>
      <c r="FG539" s="30"/>
      <c r="FH539" s="30"/>
      <c r="FI539" s="30"/>
      <c r="FJ539" s="30"/>
      <c r="FK539" s="30"/>
      <c r="FL539" s="30"/>
      <c r="FM539" s="30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  <c r="GA539" s="30"/>
      <c r="GB539" s="30"/>
      <c r="GC539" s="30"/>
      <c r="GD539" s="30"/>
      <c r="GE539" s="30"/>
      <c r="GF539" s="30"/>
      <c r="GG539" s="30"/>
      <c r="GH539" s="30"/>
      <c r="GI539" s="30"/>
      <c r="GJ539" s="30"/>
      <c r="GK539" s="30"/>
      <c r="GL539" s="30"/>
      <c r="GM539" s="30"/>
      <c r="GN539" s="30"/>
      <c r="GO539" s="30"/>
      <c r="GP539" s="30"/>
      <c r="GQ539" s="30"/>
      <c r="GR539" s="30"/>
      <c r="GS539" s="30"/>
      <c r="GT539" s="30"/>
      <c r="GU539" s="30"/>
      <c r="GV539" s="30"/>
      <c r="GW539" s="30"/>
      <c r="GX539" s="30"/>
      <c r="GY539" s="30"/>
      <c r="GZ539" s="30"/>
      <c r="HA539" s="30"/>
      <c r="HB539" s="30"/>
      <c r="HC539" s="30"/>
      <c r="HD539" s="30"/>
      <c r="HE539" s="30"/>
      <c r="HF539" s="30"/>
      <c r="HG539" s="30"/>
      <c r="HH539" s="30"/>
      <c r="HI539" s="30"/>
      <c r="HJ539" s="30"/>
    </row>
    <row r="540">
      <c r="BQ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/>
      <c r="EW540" s="30"/>
      <c r="EX540" s="30"/>
      <c r="EY540" s="30"/>
      <c r="EZ540" s="30"/>
      <c r="FA540" s="30"/>
      <c r="FB540" s="30"/>
      <c r="FC540" s="30"/>
      <c r="FD540" s="30"/>
      <c r="FE540" s="30"/>
      <c r="FF540" s="30"/>
      <c r="FG540" s="30"/>
      <c r="FH540" s="30"/>
      <c r="FI540" s="30"/>
      <c r="FJ540" s="30"/>
      <c r="FK540" s="30"/>
      <c r="FL540" s="30"/>
      <c r="FM540" s="30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  <c r="GA540" s="30"/>
      <c r="GB540" s="30"/>
      <c r="GC540" s="30"/>
      <c r="GD540" s="30"/>
      <c r="GE540" s="30"/>
      <c r="GF540" s="30"/>
      <c r="GG540" s="30"/>
      <c r="GH540" s="30"/>
      <c r="GI540" s="30"/>
      <c r="GJ540" s="30"/>
      <c r="GK540" s="30"/>
      <c r="GL540" s="30"/>
      <c r="GM540" s="30"/>
      <c r="GN540" s="30"/>
      <c r="GO540" s="30"/>
      <c r="GP540" s="30"/>
      <c r="GQ540" s="30"/>
      <c r="GR540" s="30"/>
      <c r="GS540" s="30"/>
      <c r="GT540" s="30"/>
      <c r="GU540" s="30"/>
      <c r="GV540" s="30"/>
      <c r="GW540" s="30"/>
      <c r="GX540" s="30"/>
      <c r="GY540" s="30"/>
      <c r="GZ540" s="30"/>
      <c r="HA540" s="30"/>
      <c r="HB540" s="30"/>
      <c r="HC540" s="30"/>
      <c r="HD540" s="30"/>
      <c r="HE540" s="30"/>
      <c r="HF540" s="30"/>
      <c r="HG540" s="30"/>
      <c r="HH540" s="30"/>
      <c r="HI540" s="30"/>
      <c r="HJ540" s="30"/>
    </row>
    <row r="541">
      <c r="BQ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/>
      <c r="EW541" s="30"/>
      <c r="EX541" s="30"/>
      <c r="EY541" s="30"/>
      <c r="EZ541" s="30"/>
      <c r="FA541" s="30"/>
      <c r="FB541" s="30"/>
      <c r="FC541" s="30"/>
      <c r="FD541" s="30"/>
      <c r="FE541" s="30"/>
      <c r="FF541" s="30"/>
      <c r="FG541" s="30"/>
      <c r="FH541" s="30"/>
      <c r="FI541" s="30"/>
      <c r="FJ541" s="30"/>
      <c r="FK541" s="30"/>
      <c r="FL541" s="30"/>
      <c r="FM541" s="30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  <c r="GA541" s="30"/>
      <c r="GB541" s="30"/>
      <c r="GC541" s="30"/>
      <c r="GD541" s="30"/>
      <c r="GE541" s="30"/>
      <c r="GF541" s="30"/>
      <c r="GG541" s="30"/>
      <c r="GH541" s="30"/>
      <c r="GI541" s="30"/>
      <c r="GJ541" s="30"/>
      <c r="GK541" s="30"/>
      <c r="GL541" s="30"/>
      <c r="GM541" s="30"/>
      <c r="GN541" s="30"/>
      <c r="GO541" s="30"/>
      <c r="GP541" s="30"/>
      <c r="GQ541" s="30"/>
      <c r="GR541" s="30"/>
      <c r="GS541" s="30"/>
      <c r="GT541" s="30"/>
      <c r="GU541" s="30"/>
      <c r="GV541" s="30"/>
      <c r="GW541" s="30"/>
      <c r="GX541" s="30"/>
      <c r="GY541" s="30"/>
      <c r="GZ541" s="30"/>
      <c r="HA541" s="30"/>
      <c r="HB541" s="30"/>
      <c r="HC541" s="30"/>
      <c r="HD541" s="30"/>
      <c r="HE541" s="30"/>
      <c r="HF541" s="30"/>
      <c r="HG541" s="30"/>
      <c r="HH541" s="30"/>
      <c r="HI541" s="30"/>
      <c r="HJ541" s="30"/>
    </row>
    <row r="542">
      <c r="BQ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/>
      <c r="EW542" s="30"/>
      <c r="EX542" s="30"/>
      <c r="EY542" s="30"/>
      <c r="EZ542" s="30"/>
      <c r="FA542" s="30"/>
      <c r="FB542" s="30"/>
      <c r="FC542" s="30"/>
      <c r="FD542" s="30"/>
      <c r="FE542" s="30"/>
      <c r="FF542" s="30"/>
      <c r="FG542" s="30"/>
      <c r="FH542" s="30"/>
      <c r="FI542" s="30"/>
      <c r="FJ542" s="30"/>
      <c r="FK542" s="30"/>
      <c r="FL542" s="30"/>
      <c r="FM542" s="30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  <c r="GA542" s="30"/>
      <c r="GB542" s="30"/>
      <c r="GC542" s="30"/>
      <c r="GD542" s="30"/>
      <c r="GE542" s="30"/>
      <c r="GF542" s="30"/>
      <c r="GG542" s="30"/>
      <c r="GH542" s="30"/>
      <c r="GI542" s="30"/>
      <c r="GJ542" s="30"/>
      <c r="GK542" s="30"/>
      <c r="GL542" s="30"/>
      <c r="GM542" s="30"/>
      <c r="GN542" s="30"/>
      <c r="GO542" s="30"/>
      <c r="GP542" s="30"/>
      <c r="GQ542" s="30"/>
      <c r="GR542" s="30"/>
      <c r="GS542" s="30"/>
      <c r="GT542" s="30"/>
      <c r="GU542" s="30"/>
      <c r="GV542" s="30"/>
      <c r="GW542" s="30"/>
      <c r="GX542" s="30"/>
      <c r="GY542" s="30"/>
      <c r="GZ542" s="30"/>
      <c r="HA542" s="30"/>
      <c r="HB542" s="30"/>
      <c r="HC542" s="30"/>
      <c r="HD542" s="30"/>
      <c r="HE542" s="30"/>
      <c r="HF542" s="30"/>
      <c r="HG542" s="30"/>
      <c r="HH542" s="30"/>
      <c r="HI542" s="30"/>
      <c r="HJ542" s="30"/>
    </row>
    <row r="543">
      <c r="BQ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/>
      <c r="EW543" s="30"/>
      <c r="EX543" s="30"/>
      <c r="EY543" s="30"/>
      <c r="EZ543" s="30"/>
      <c r="FA543" s="30"/>
      <c r="FB543" s="30"/>
      <c r="FC543" s="30"/>
      <c r="FD543" s="30"/>
      <c r="FE543" s="30"/>
      <c r="FF543" s="30"/>
      <c r="FG543" s="30"/>
      <c r="FH543" s="30"/>
      <c r="FI543" s="30"/>
      <c r="FJ543" s="30"/>
      <c r="FK543" s="30"/>
      <c r="FL543" s="30"/>
      <c r="FM543" s="30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  <c r="GA543" s="30"/>
      <c r="GB543" s="30"/>
      <c r="GC543" s="30"/>
      <c r="GD543" s="30"/>
      <c r="GE543" s="30"/>
      <c r="GF543" s="30"/>
      <c r="GG543" s="30"/>
      <c r="GH543" s="30"/>
      <c r="GI543" s="30"/>
      <c r="GJ543" s="30"/>
      <c r="GK543" s="30"/>
      <c r="GL543" s="30"/>
      <c r="GM543" s="30"/>
      <c r="GN543" s="30"/>
      <c r="GO543" s="30"/>
      <c r="GP543" s="30"/>
      <c r="GQ543" s="30"/>
      <c r="GR543" s="30"/>
      <c r="GS543" s="30"/>
      <c r="GT543" s="30"/>
      <c r="GU543" s="30"/>
      <c r="GV543" s="30"/>
      <c r="GW543" s="30"/>
      <c r="GX543" s="30"/>
      <c r="GY543" s="30"/>
      <c r="GZ543" s="30"/>
      <c r="HA543" s="30"/>
      <c r="HB543" s="30"/>
      <c r="HC543" s="30"/>
      <c r="HD543" s="30"/>
      <c r="HE543" s="30"/>
      <c r="HF543" s="30"/>
      <c r="HG543" s="30"/>
      <c r="HH543" s="30"/>
      <c r="HI543" s="30"/>
      <c r="HJ543" s="30"/>
    </row>
    <row r="544">
      <c r="BQ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/>
      <c r="EW544" s="30"/>
      <c r="EX544" s="30"/>
      <c r="EY544" s="30"/>
      <c r="EZ544" s="30"/>
      <c r="FA544" s="30"/>
      <c r="FB544" s="30"/>
      <c r="FC544" s="30"/>
      <c r="FD544" s="30"/>
      <c r="FE544" s="30"/>
      <c r="FF544" s="30"/>
      <c r="FG544" s="30"/>
      <c r="FH544" s="30"/>
      <c r="FI544" s="30"/>
      <c r="FJ544" s="30"/>
      <c r="FK544" s="30"/>
      <c r="FL544" s="30"/>
      <c r="FM544" s="30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  <c r="GA544" s="30"/>
      <c r="GB544" s="30"/>
      <c r="GC544" s="30"/>
      <c r="GD544" s="30"/>
      <c r="GE544" s="30"/>
      <c r="GF544" s="30"/>
      <c r="GG544" s="30"/>
      <c r="GH544" s="30"/>
      <c r="GI544" s="30"/>
      <c r="GJ544" s="30"/>
      <c r="GK544" s="30"/>
      <c r="GL544" s="30"/>
      <c r="GM544" s="30"/>
      <c r="GN544" s="30"/>
      <c r="GO544" s="30"/>
      <c r="GP544" s="30"/>
      <c r="GQ544" s="30"/>
      <c r="GR544" s="30"/>
      <c r="GS544" s="30"/>
      <c r="GT544" s="30"/>
      <c r="GU544" s="30"/>
      <c r="GV544" s="30"/>
      <c r="GW544" s="30"/>
      <c r="GX544" s="30"/>
      <c r="GY544" s="30"/>
      <c r="GZ544" s="30"/>
      <c r="HA544" s="30"/>
      <c r="HB544" s="30"/>
      <c r="HC544" s="30"/>
      <c r="HD544" s="30"/>
      <c r="HE544" s="30"/>
      <c r="HF544" s="30"/>
      <c r="HG544" s="30"/>
      <c r="HH544" s="30"/>
      <c r="HI544" s="30"/>
      <c r="HJ544" s="30"/>
    </row>
    <row r="545">
      <c r="BQ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/>
      <c r="EW545" s="30"/>
      <c r="EX545" s="30"/>
      <c r="EY545" s="30"/>
      <c r="EZ545" s="30"/>
      <c r="FA545" s="30"/>
      <c r="FB545" s="30"/>
      <c r="FC545" s="30"/>
      <c r="FD545" s="30"/>
      <c r="FE545" s="30"/>
      <c r="FF545" s="30"/>
      <c r="FG545" s="30"/>
      <c r="FH545" s="30"/>
      <c r="FI545" s="30"/>
      <c r="FJ545" s="30"/>
      <c r="FK545" s="30"/>
      <c r="FL545" s="30"/>
      <c r="FM545" s="30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  <c r="GA545" s="30"/>
      <c r="GB545" s="30"/>
      <c r="GC545" s="30"/>
      <c r="GD545" s="30"/>
      <c r="GE545" s="30"/>
      <c r="GF545" s="30"/>
      <c r="GG545" s="30"/>
      <c r="GH545" s="30"/>
      <c r="GI545" s="30"/>
      <c r="GJ545" s="30"/>
      <c r="GK545" s="30"/>
      <c r="GL545" s="30"/>
      <c r="GM545" s="30"/>
      <c r="GN545" s="30"/>
      <c r="GO545" s="30"/>
      <c r="GP545" s="30"/>
      <c r="GQ545" s="30"/>
      <c r="GR545" s="30"/>
      <c r="GS545" s="30"/>
      <c r="GT545" s="30"/>
      <c r="GU545" s="30"/>
      <c r="GV545" s="30"/>
      <c r="GW545" s="30"/>
      <c r="GX545" s="30"/>
      <c r="GY545" s="30"/>
      <c r="GZ545" s="30"/>
      <c r="HA545" s="30"/>
      <c r="HB545" s="30"/>
      <c r="HC545" s="30"/>
      <c r="HD545" s="30"/>
      <c r="HE545" s="30"/>
      <c r="HF545" s="30"/>
      <c r="HG545" s="30"/>
      <c r="HH545" s="30"/>
      <c r="HI545" s="30"/>
      <c r="HJ545" s="30"/>
    </row>
    <row r="546">
      <c r="BQ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/>
      <c r="EW546" s="30"/>
      <c r="EX546" s="30"/>
      <c r="EY546" s="30"/>
      <c r="EZ546" s="30"/>
      <c r="FA546" s="30"/>
      <c r="FB546" s="30"/>
      <c r="FC546" s="30"/>
      <c r="FD546" s="30"/>
      <c r="FE546" s="30"/>
      <c r="FF546" s="30"/>
      <c r="FG546" s="30"/>
      <c r="FH546" s="30"/>
      <c r="FI546" s="30"/>
      <c r="FJ546" s="30"/>
      <c r="FK546" s="30"/>
      <c r="FL546" s="30"/>
      <c r="FM546" s="30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  <c r="GA546" s="30"/>
      <c r="GB546" s="30"/>
      <c r="GC546" s="30"/>
      <c r="GD546" s="30"/>
      <c r="GE546" s="30"/>
      <c r="GF546" s="30"/>
      <c r="GG546" s="30"/>
      <c r="GH546" s="30"/>
      <c r="GI546" s="30"/>
      <c r="GJ546" s="30"/>
      <c r="GK546" s="30"/>
      <c r="GL546" s="30"/>
      <c r="GM546" s="30"/>
      <c r="GN546" s="30"/>
      <c r="GO546" s="30"/>
      <c r="GP546" s="30"/>
      <c r="GQ546" s="30"/>
      <c r="GR546" s="30"/>
      <c r="GS546" s="30"/>
      <c r="GT546" s="30"/>
      <c r="GU546" s="30"/>
      <c r="GV546" s="30"/>
      <c r="GW546" s="30"/>
      <c r="GX546" s="30"/>
      <c r="GY546" s="30"/>
      <c r="GZ546" s="30"/>
      <c r="HA546" s="30"/>
      <c r="HB546" s="30"/>
      <c r="HC546" s="30"/>
      <c r="HD546" s="30"/>
      <c r="HE546" s="30"/>
      <c r="HF546" s="30"/>
      <c r="HG546" s="30"/>
      <c r="HH546" s="30"/>
      <c r="HI546" s="30"/>
      <c r="HJ546" s="30"/>
    </row>
    <row r="547">
      <c r="BQ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/>
      <c r="EW547" s="30"/>
      <c r="EX547" s="30"/>
      <c r="EY547" s="30"/>
      <c r="EZ547" s="30"/>
      <c r="FA547" s="30"/>
      <c r="FB547" s="30"/>
      <c r="FC547" s="30"/>
      <c r="FD547" s="30"/>
      <c r="FE547" s="30"/>
      <c r="FF547" s="30"/>
      <c r="FG547" s="30"/>
      <c r="FH547" s="30"/>
      <c r="FI547" s="30"/>
      <c r="FJ547" s="30"/>
      <c r="FK547" s="30"/>
      <c r="FL547" s="30"/>
      <c r="FM547" s="30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  <c r="GA547" s="30"/>
      <c r="GB547" s="30"/>
      <c r="GC547" s="30"/>
      <c r="GD547" s="30"/>
      <c r="GE547" s="30"/>
      <c r="GF547" s="30"/>
      <c r="GG547" s="30"/>
      <c r="GH547" s="30"/>
      <c r="GI547" s="30"/>
      <c r="GJ547" s="30"/>
      <c r="GK547" s="30"/>
      <c r="GL547" s="30"/>
      <c r="GM547" s="30"/>
      <c r="GN547" s="30"/>
      <c r="GO547" s="30"/>
      <c r="GP547" s="30"/>
      <c r="GQ547" s="30"/>
      <c r="GR547" s="30"/>
      <c r="GS547" s="30"/>
      <c r="GT547" s="30"/>
      <c r="GU547" s="30"/>
      <c r="GV547" s="30"/>
      <c r="GW547" s="30"/>
      <c r="GX547" s="30"/>
      <c r="GY547" s="30"/>
      <c r="GZ547" s="30"/>
      <c r="HA547" s="30"/>
      <c r="HB547" s="30"/>
      <c r="HC547" s="30"/>
      <c r="HD547" s="30"/>
      <c r="HE547" s="30"/>
      <c r="HF547" s="30"/>
      <c r="HG547" s="30"/>
      <c r="HH547" s="30"/>
      <c r="HI547" s="30"/>
      <c r="HJ547" s="30"/>
    </row>
    <row r="548">
      <c r="BQ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/>
      <c r="EW548" s="30"/>
      <c r="EX548" s="30"/>
      <c r="EY548" s="30"/>
      <c r="EZ548" s="30"/>
      <c r="FA548" s="30"/>
      <c r="FB548" s="30"/>
      <c r="FC548" s="30"/>
      <c r="FD548" s="30"/>
      <c r="FE548" s="30"/>
      <c r="FF548" s="30"/>
      <c r="FG548" s="30"/>
      <c r="FH548" s="30"/>
      <c r="FI548" s="30"/>
      <c r="FJ548" s="30"/>
      <c r="FK548" s="30"/>
      <c r="FL548" s="30"/>
      <c r="FM548" s="30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  <c r="GA548" s="30"/>
      <c r="GB548" s="30"/>
      <c r="GC548" s="30"/>
      <c r="GD548" s="30"/>
      <c r="GE548" s="30"/>
      <c r="GF548" s="30"/>
      <c r="GG548" s="30"/>
      <c r="GH548" s="30"/>
      <c r="GI548" s="30"/>
      <c r="GJ548" s="30"/>
      <c r="GK548" s="30"/>
      <c r="GL548" s="30"/>
      <c r="GM548" s="30"/>
      <c r="GN548" s="30"/>
      <c r="GO548" s="30"/>
      <c r="GP548" s="30"/>
      <c r="GQ548" s="30"/>
      <c r="GR548" s="30"/>
      <c r="GS548" s="30"/>
      <c r="GT548" s="30"/>
      <c r="GU548" s="30"/>
      <c r="GV548" s="30"/>
      <c r="GW548" s="30"/>
      <c r="GX548" s="30"/>
      <c r="GY548" s="30"/>
      <c r="GZ548" s="30"/>
      <c r="HA548" s="30"/>
      <c r="HB548" s="30"/>
      <c r="HC548" s="30"/>
      <c r="HD548" s="30"/>
      <c r="HE548" s="30"/>
      <c r="HF548" s="30"/>
      <c r="HG548" s="30"/>
      <c r="HH548" s="30"/>
      <c r="HI548" s="30"/>
      <c r="HJ548" s="30"/>
    </row>
    <row r="549">
      <c r="BQ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/>
      <c r="EW549" s="30"/>
      <c r="EX549" s="30"/>
      <c r="EY549" s="30"/>
      <c r="EZ549" s="30"/>
      <c r="FA549" s="30"/>
      <c r="FB549" s="30"/>
      <c r="FC549" s="30"/>
      <c r="FD549" s="30"/>
      <c r="FE549" s="30"/>
      <c r="FF549" s="30"/>
      <c r="FG549" s="30"/>
      <c r="FH549" s="30"/>
      <c r="FI549" s="30"/>
      <c r="FJ549" s="30"/>
      <c r="FK549" s="30"/>
      <c r="FL549" s="30"/>
      <c r="FM549" s="30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  <c r="GA549" s="30"/>
      <c r="GB549" s="30"/>
      <c r="GC549" s="30"/>
      <c r="GD549" s="30"/>
      <c r="GE549" s="30"/>
      <c r="GF549" s="30"/>
      <c r="GG549" s="30"/>
      <c r="GH549" s="30"/>
      <c r="GI549" s="30"/>
      <c r="GJ549" s="30"/>
      <c r="GK549" s="30"/>
      <c r="GL549" s="30"/>
      <c r="GM549" s="30"/>
      <c r="GN549" s="30"/>
      <c r="GO549" s="30"/>
      <c r="GP549" s="30"/>
      <c r="GQ549" s="30"/>
      <c r="GR549" s="30"/>
      <c r="GS549" s="30"/>
      <c r="GT549" s="30"/>
      <c r="GU549" s="30"/>
      <c r="GV549" s="30"/>
      <c r="GW549" s="30"/>
      <c r="GX549" s="30"/>
      <c r="GY549" s="30"/>
      <c r="GZ549" s="30"/>
      <c r="HA549" s="30"/>
      <c r="HB549" s="30"/>
      <c r="HC549" s="30"/>
      <c r="HD549" s="30"/>
      <c r="HE549" s="30"/>
      <c r="HF549" s="30"/>
      <c r="HG549" s="30"/>
      <c r="HH549" s="30"/>
      <c r="HI549" s="30"/>
      <c r="HJ549" s="30"/>
    </row>
    <row r="550">
      <c r="BQ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/>
      <c r="EW550" s="30"/>
      <c r="EX550" s="30"/>
      <c r="EY550" s="30"/>
      <c r="EZ550" s="30"/>
      <c r="FA550" s="30"/>
      <c r="FB550" s="30"/>
      <c r="FC550" s="30"/>
      <c r="FD550" s="30"/>
      <c r="FE550" s="30"/>
      <c r="FF550" s="30"/>
      <c r="FG550" s="30"/>
      <c r="FH550" s="30"/>
      <c r="FI550" s="30"/>
      <c r="FJ550" s="30"/>
      <c r="FK550" s="30"/>
      <c r="FL550" s="30"/>
      <c r="FM550" s="30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  <c r="GA550" s="30"/>
      <c r="GB550" s="30"/>
      <c r="GC550" s="30"/>
      <c r="GD550" s="30"/>
      <c r="GE550" s="30"/>
      <c r="GF550" s="30"/>
      <c r="GG550" s="30"/>
      <c r="GH550" s="30"/>
      <c r="GI550" s="30"/>
      <c r="GJ550" s="30"/>
      <c r="GK550" s="30"/>
      <c r="GL550" s="30"/>
      <c r="GM550" s="30"/>
      <c r="GN550" s="30"/>
      <c r="GO550" s="30"/>
      <c r="GP550" s="30"/>
      <c r="GQ550" s="30"/>
      <c r="GR550" s="30"/>
      <c r="GS550" s="30"/>
      <c r="GT550" s="30"/>
      <c r="GU550" s="30"/>
      <c r="GV550" s="30"/>
      <c r="GW550" s="30"/>
      <c r="GX550" s="30"/>
      <c r="GY550" s="30"/>
      <c r="GZ550" s="30"/>
      <c r="HA550" s="30"/>
      <c r="HB550" s="30"/>
      <c r="HC550" s="30"/>
      <c r="HD550" s="30"/>
      <c r="HE550" s="30"/>
      <c r="HF550" s="30"/>
      <c r="HG550" s="30"/>
      <c r="HH550" s="30"/>
      <c r="HI550" s="30"/>
      <c r="HJ550" s="30"/>
    </row>
    <row r="551">
      <c r="BQ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/>
      <c r="EW551" s="30"/>
      <c r="EX551" s="30"/>
      <c r="EY551" s="30"/>
      <c r="EZ551" s="30"/>
      <c r="FA551" s="30"/>
      <c r="FB551" s="30"/>
      <c r="FC551" s="30"/>
      <c r="FD551" s="30"/>
      <c r="FE551" s="30"/>
      <c r="FF551" s="30"/>
      <c r="FG551" s="30"/>
      <c r="FH551" s="30"/>
      <c r="FI551" s="30"/>
      <c r="FJ551" s="30"/>
      <c r="FK551" s="30"/>
      <c r="FL551" s="30"/>
      <c r="FM551" s="30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  <c r="GA551" s="30"/>
      <c r="GB551" s="30"/>
      <c r="GC551" s="30"/>
      <c r="GD551" s="30"/>
      <c r="GE551" s="30"/>
      <c r="GF551" s="30"/>
      <c r="GG551" s="30"/>
      <c r="GH551" s="30"/>
      <c r="GI551" s="30"/>
      <c r="GJ551" s="30"/>
      <c r="GK551" s="30"/>
      <c r="GL551" s="30"/>
      <c r="GM551" s="30"/>
      <c r="GN551" s="30"/>
      <c r="GO551" s="30"/>
      <c r="GP551" s="30"/>
      <c r="GQ551" s="30"/>
      <c r="GR551" s="30"/>
      <c r="GS551" s="30"/>
      <c r="GT551" s="30"/>
      <c r="GU551" s="30"/>
      <c r="GV551" s="30"/>
      <c r="GW551" s="30"/>
      <c r="GX551" s="30"/>
      <c r="GY551" s="30"/>
      <c r="GZ551" s="30"/>
      <c r="HA551" s="30"/>
      <c r="HB551" s="30"/>
      <c r="HC551" s="30"/>
      <c r="HD551" s="30"/>
      <c r="HE551" s="30"/>
      <c r="HF551" s="30"/>
      <c r="HG551" s="30"/>
      <c r="HH551" s="30"/>
      <c r="HI551" s="30"/>
      <c r="HJ551" s="30"/>
    </row>
    <row r="552">
      <c r="BQ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/>
      <c r="EW552" s="30"/>
      <c r="EX552" s="30"/>
      <c r="EY552" s="30"/>
      <c r="EZ552" s="30"/>
      <c r="FA552" s="30"/>
      <c r="FB552" s="30"/>
      <c r="FC552" s="30"/>
      <c r="FD552" s="30"/>
      <c r="FE552" s="30"/>
      <c r="FF552" s="30"/>
      <c r="FG552" s="30"/>
      <c r="FH552" s="30"/>
      <c r="FI552" s="30"/>
      <c r="FJ552" s="30"/>
      <c r="FK552" s="30"/>
      <c r="FL552" s="30"/>
      <c r="FM552" s="30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  <c r="GA552" s="30"/>
      <c r="GB552" s="30"/>
      <c r="GC552" s="30"/>
      <c r="GD552" s="30"/>
      <c r="GE552" s="30"/>
      <c r="GF552" s="30"/>
      <c r="GG552" s="30"/>
      <c r="GH552" s="30"/>
      <c r="GI552" s="30"/>
      <c r="GJ552" s="30"/>
      <c r="GK552" s="30"/>
      <c r="GL552" s="30"/>
      <c r="GM552" s="30"/>
      <c r="GN552" s="30"/>
      <c r="GO552" s="30"/>
      <c r="GP552" s="30"/>
      <c r="GQ552" s="30"/>
      <c r="GR552" s="30"/>
      <c r="GS552" s="30"/>
      <c r="GT552" s="30"/>
      <c r="GU552" s="30"/>
      <c r="GV552" s="30"/>
      <c r="GW552" s="30"/>
      <c r="GX552" s="30"/>
      <c r="GY552" s="30"/>
      <c r="GZ552" s="30"/>
      <c r="HA552" s="30"/>
      <c r="HB552" s="30"/>
      <c r="HC552" s="30"/>
      <c r="HD552" s="30"/>
      <c r="HE552" s="30"/>
      <c r="HF552" s="30"/>
      <c r="HG552" s="30"/>
      <c r="HH552" s="30"/>
      <c r="HI552" s="30"/>
      <c r="HJ552" s="30"/>
    </row>
    <row r="553">
      <c r="BQ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/>
      <c r="EW553" s="30"/>
      <c r="EX553" s="30"/>
      <c r="EY553" s="30"/>
      <c r="EZ553" s="30"/>
      <c r="FA553" s="30"/>
      <c r="FB553" s="30"/>
      <c r="FC553" s="30"/>
      <c r="FD553" s="30"/>
      <c r="FE553" s="30"/>
      <c r="FF553" s="30"/>
      <c r="FG553" s="30"/>
      <c r="FH553" s="30"/>
      <c r="FI553" s="30"/>
      <c r="FJ553" s="30"/>
      <c r="FK553" s="30"/>
      <c r="FL553" s="30"/>
      <c r="FM553" s="30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  <c r="GA553" s="30"/>
      <c r="GB553" s="30"/>
      <c r="GC553" s="30"/>
      <c r="GD553" s="30"/>
      <c r="GE553" s="30"/>
      <c r="GF553" s="30"/>
      <c r="GG553" s="30"/>
      <c r="GH553" s="30"/>
      <c r="GI553" s="30"/>
      <c r="GJ553" s="30"/>
      <c r="GK553" s="30"/>
      <c r="GL553" s="30"/>
      <c r="GM553" s="30"/>
      <c r="GN553" s="30"/>
      <c r="GO553" s="30"/>
      <c r="GP553" s="30"/>
      <c r="GQ553" s="30"/>
      <c r="GR553" s="30"/>
      <c r="GS553" s="30"/>
      <c r="GT553" s="30"/>
      <c r="GU553" s="30"/>
      <c r="GV553" s="30"/>
      <c r="GW553" s="30"/>
      <c r="GX553" s="30"/>
      <c r="GY553" s="30"/>
      <c r="GZ553" s="30"/>
      <c r="HA553" s="30"/>
      <c r="HB553" s="30"/>
      <c r="HC553" s="30"/>
      <c r="HD553" s="30"/>
      <c r="HE553" s="30"/>
      <c r="HF553" s="30"/>
      <c r="HG553" s="30"/>
      <c r="HH553" s="30"/>
      <c r="HI553" s="30"/>
      <c r="HJ553" s="30"/>
    </row>
    <row r="554">
      <c r="BQ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/>
      <c r="EW554" s="30"/>
      <c r="EX554" s="30"/>
      <c r="EY554" s="30"/>
      <c r="EZ554" s="30"/>
      <c r="FA554" s="30"/>
      <c r="FB554" s="30"/>
      <c r="FC554" s="30"/>
      <c r="FD554" s="30"/>
      <c r="FE554" s="30"/>
      <c r="FF554" s="30"/>
      <c r="FG554" s="30"/>
      <c r="FH554" s="30"/>
      <c r="FI554" s="30"/>
      <c r="FJ554" s="30"/>
      <c r="FK554" s="30"/>
      <c r="FL554" s="30"/>
      <c r="FM554" s="30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  <c r="GA554" s="30"/>
      <c r="GB554" s="30"/>
      <c r="GC554" s="30"/>
      <c r="GD554" s="30"/>
      <c r="GE554" s="30"/>
      <c r="GF554" s="30"/>
      <c r="GG554" s="30"/>
      <c r="GH554" s="30"/>
      <c r="GI554" s="30"/>
      <c r="GJ554" s="30"/>
      <c r="GK554" s="30"/>
      <c r="GL554" s="30"/>
      <c r="GM554" s="30"/>
      <c r="GN554" s="30"/>
      <c r="GO554" s="30"/>
      <c r="GP554" s="30"/>
      <c r="GQ554" s="30"/>
      <c r="GR554" s="30"/>
      <c r="GS554" s="30"/>
      <c r="GT554" s="30"/>
      <c r="GU554" s="30"/>
      <c r="GV554" s="30"/>
      <c r="GW554" s="30"/>
      <c r="GX554" s="30"/>
      <c r="GY554" s="30"/>
      <c r="GZ554" s="30"/>
      <c r="HA554" s="30"/>
      <c r="HB554" s="30"/>
      <c r="HC554" s="30"/>
      <c r="HD554" s="30"/>
      <c r="HE554" s="30"/>
      <c r="HF554" s="30"/>
      <c r="HG554" s="30"/>
      <c r="HH554" s="30"/>
      <c r="HI554" s="30"/>
      <c r="HJ554" s="30"/>
    </row>
    <row r="555">
      <c r="BQ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/>
      <c r="EW555" s="30"/>
      <c r="EX555" s="30"/>
      <c r="EY555" s="30"/>
      <c r="EZ555" s="30"/>
      <c r="FA555" s="30"/>
      <c r="FB555" s="30"/>
      <c r="FC555" s="30"/>
      <c r="FD555" s="30"/>
      <c r="FE555" s="30"/>
      <c r="FF555" s="30"/>
      <c r="FG555" s="30"/>
      <c r="FH555" s="30"/>
      <c r="FI555" s="30"/>
      <c r="FJ555" s="30"/>
      <c r="FK555" s="30"/>
      <c r="FL555" s="30"/>
      <c r="FM555" s="30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  <c r="GA555" s="30"/>
      <c r="GB555" s="30"/>
      <c r="GC555" s="30"/>
      <c r="GD555" s="30"/>
      <c r="GE555" s="30"/>
      <c r="GF555" s="30"/>
      <c r="GG555" s="30"/>
      <c r="GH555" s="30"/>
      <c r="GI555" s="30"/>
      <c r="GJ555" s="30"/>
      <c r="GK555" s="30"/>
      <c r="GL555" s="30"/>
      <c r="GM555" s="30"/>
      <c r="GN555" s="30"/>
      <c r="GO555" s="30"/>
      <c r="GP555" s="30"/>
      <c r="GQ555" s="30"/>
      <c r="GR555" s="30"/>
      <c r="GS555" s="30"/>
      <c r="GT555" s="30"/>
      <c r="GU555" s="30"/>
      <c r="GV555" s="30"/>
      <c r="GW555" s="30"/>
      <c r="GX555" s="30"/>
      <c r="GY555" s="30"/>
      <c r="GZ555" s="30"/>
      <c r="HA555" s="30"/>
      <c r="HB555" s="30"/>
      <c r="HC555" s="30"/>
      <c r="HD555" s="30"/>
      <c r="HE555" s="30"/>
      <c r="HF555" s="30"/>
      <c r="HG555" s="30"/>
      <c r="HH555" s="30"/>
      <c r="HI555" s="30"/>
      <c r="HJ555" s="30"/>
    </row>
    <row r="556">
      <c r="BQ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/>
      <c r="EW556" s="30"/>
      <c r="EX556" s="30"/>
      <c r="EY556" s="30"/>
      <c r="EZ556" s="30"/>
      <c r="FA556" s="30"/>
      <c r="FB556" s="30"/>
      <c r="FC556" s="30"/>
      <c r="FD556" s="30"/>
      <c r="FE556" s="30"/>
      <c r="FF556" s="30"/>
      <c r="FG556" s="30"/>
      <c r="FH556" s="30"/>
      <c r="FI556" s="30"/>
      <c r="FJ556" s="30"/>
      <c r="FK556" s="30"/>
      <c r="FL556" s="30"/>
      <c r="FM556" s="30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  <c r="GA556" s="30"/>
      <c r="GB556" s="30"/>
      <c r="GC556" s="30"/>
      <c r="GD556" s="30"/>
      <c r="GE556" s="30"/>
      <c r="GF556" s="30"/>
      <c r="GG556" s="30"/>
      <c r="GH556" s="30"/>
      <c r="GI556" s="30"/>
      <c r="GJ556" s="30"/>
      <c r="GK556" s="30"/>
      <c r="GL556" s="30"/>
      <c r="GM556" s="30"/>
      <c r="GN556" s="30"/>
      <c r="GO556" s="30"/>
      <c r="GP556" s="30"/>
      <c r="GQ556" s="30"/>
      <c r="GR556" s="30"/>
      <c r="GS556" s="30"/>
      <c r="GT556" s="30"/>
      <c r="GU556" s="30"/>
      <c r="GV556" s="30"/>
      <c r="GW556" s="30"/>
      <c r="GX556" s="30"/>
      <c r="GY556" s="30"/>
      <c r="GZ556" s="30"/>
      <c r="HA556" s="30"/>
      <c r="HB556" s="30"/>
      <c r="HC556" s="30"/>
      <c r="HD556" s="30"/>
      <c r="HE556" s="30"/>
      <c r="HF556" s="30"/>
      <c r="HG556" s="30"/>
      <c r="HH556" s="30"/>
      <c r="HI556" s="30"/>
      <c r="HJ556" s="30"/>
    </row>
    <row r="557">
      <c r="BQ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/>
      <c r="EW557" s="30"/>
      <c r="EX557" s="30"/>
      <c r="EY557" s="30"/>
      <c r="EZ557" s="30"/>
      <c r="FA557" s="30"/>
      <c r="FB557" s="30"/>
      <c r="FC557" s="30"/>
      <c r="FD557" s="30"/>
      <c r="FE557" s="30"/>
      <c r="FF557" s="30"/>
      <c r="FG557" s="30"/>
      <c r="FH557" s="30"/>
      <c r="FI557" s="30"/>
      <c r="FJ557" s="30"/>
      <c r="FK557" s="30"/>
      <c r="FL557" s="30"/>
      <c r="FM557" s="30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  <c r="GA557" s="30"/>
      <c r="GB557" s="30"/>
      <c r="GC557" s="30"/>
      <c r="GD557" s="30"/>
      <c r="GE557" s="30"/>
      <c r="GF557" s="30"/>
      <c r="GG557" s="30"/>
      <c r="GH557" s="30"/>
      <c r="GI557" s="30"/>
      <c r="GJ557" s="30"/>
      <c r="GK557" s="30"/>
      <c r="GL557" s="30"/>
      <c r="GM557" s="30"/>
      <c r="GN557" s="30"/>
      <c r="GO557" s="30"/>
      <c r="GP557" s="30"/>
      <c r="GQ557" s="30"/>
      <c r="GR557" s="30"/>
      <c r="GS557" s="30"/>
      <c r="GT557" s="30"/>
      <c r="GU557" s="30"/>
      <c r="GV557" s="30"/>
      <c r="GW557" s="30"/>
      <c r="GX557" s="30"/>
      <c r="GY557" s="30"/>
      <c r="GZ557" s="30"/>
      <c r="HA557" s="30"/>
      <c r="HB557" s="30"/>
      <c r="HC557" s="30"/>
      <c r="HD557" s="30"/>
      <c r="HE557" s="30"/>
      <c r="HF557" s="30"/>
      <c r="HG557" s="30"/>
      <c r="HH557" s="30"/>
      <c r="HI557" s="30"/>
      <c r="HJ557" s="30"/>
    </row>
    <row r="558">
      <c r="BQ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/>
      <c r="EW558" s="30"/>
      <c r="EX558" s="30"/>
      <c r="EY558" s="30"/>
      <c r="EZ558" s="30"/>
      <c r="FA558" s="30"/>
      <c r="FB558" s="30"/>
      <c r="FC558" s="30"/>
      <c r="FD558" s="30"/>
      <c r="FE558" s="30"/>
      <c r="FF558" s="30"/>
      <c r="FG558" s="30"/>
      <c r="FH558" s="30"/>
      <c r="FI558" s="30"/>
      <c r="FJ558" s="30"/>
      <c r="FK558" s="30"/>
      <c r="FL558" s="30"/>
      <c r="FM558" s="30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  <c r="GA558" s="30"/>
      <c r="GB558" s="30"/>
      <c r="GC558" s="30"/>
      <c r="GD558" s="30"/>
      <c r="GE558" s="30"/>
      <c r="GF558" s="30"/>
      <c r="GG558" s="30"/>
      <c r="GH558" s="30"/>
      <c r="GI558" s="30"/>
      <c r="GJ558" s="30"/>
      <c r="GK558" s="30"/>
      <c r="GL558" s="30"/>
      <c r="GM558" s="30"/>
      <c r="GN558" s="30"/>
      <c r="GO558" s="30"/>
      <c r="GP558" s="30"/>
      <c r="GQ558" s="30"/>
      <c r="GR558" s="30"/>
      <c r="GS558" s="30"/>
      <c r="GT558" s="30"/>
      <c r="GU558" s="30"/>
      <c r="GV558" s="30"/>
      <c r="GW558" s="30"/>
      <c r="GX558" s="30"/>
      <c r="GY558" s="30"/>
      <c r="GZ558" s="30"/>
      <c r="HA558" s="30"/>
      <c r="HB558" s="30"/>
      <c r="HC558" s="30"/>
      <c r="HD558" s="30"/>
      <c r="HE558" s="30"/>
      <c r="HF558" s="30"/>
      <c r="HG558" s="30"/>
      <c r="HH558" s="30"/>
      <c r="HI558" s="30"/>
      <c r="HJ558" s="30"/>
    </row>
    <row r="559">
      <c r="BQ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/>
      <c r="EW559" s="30"/>
      <c r="EX559" s="30"/>
      <c r="EY559" s="30"/>
      <c r="EZ559" s="30"/>
      <c r="FA559" s="30"/>
      <c r="FB559" s="30"/>
      <c r="FC559" s="30"/>
      <c r="FD559" s="30"/>
      <c r="FE559" s="30"/>
      <c r="FF559" s="30"/>
      <c r="FG559" s="30"/>
      <c r="FH559" s="30"/>
      <c r="FI559" s="30"/>
      <c r="FJ559" s="30"/>
      <c r="FK559" s="30"/>
      <c r="FL559" s="30"/>
      <c r="FM559" s="30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  <c r="GA559" s="30"/>
      <c r="GB559" s="30"/>
      <c r="GC559" s="30"/>
      <c r="GD559" s="30"/>
      <c r="GE559" s="30"/>
      <c r="GF559" s="30"/>
      <c r="GG559" s="30"/>
      <c r="GH559" s="30"/>
      <c r="GI559" s="30"/>
      <c r="GJ559" s="30"/>
      <c r="GK559" s="30"/>
      <c r="GL559" s="30"/>
      <c r="GM559" s="30"/>
      <c r="GN559" s="30"/>
      <c r="GO559" s="30"/>
      <c r="GP559" s="30"/>
      <c r="GQ559" s="30"/>
      <c r="GR559" s="30"/>
      <c r="GS559" s="30"/>
      <c r="GT559" s="30"/>
      <c r="GU559" s="30"/>
      <c r="GV559" s="30"/>
      <c r="GW559" s="30"/>
      <c r="GX559" s="30"/>
      <c r="GY559" s="30"/>
      <c r="GZ559" s="30"/>
      <c r="HA559" s="30"/>
      <c r="HB559" s="30"/>
      <c r="HC559" s="30"/>
      <c r="HD559" s="30"/>
      <c r="HE559" s="30"/>
      <c r="HF559" s="30"/>
      <c r="HG559" s="30"/>
      <c r="HH559" s="30"/>
      <c r="HI559" s="30"/>
      <c r="HJ559" s="30"/>
    </row>
    <row r="560">
      <c r="BQ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/>
      <c r="EW560" s="30"/>
      <c r="EX560" s="30"/>
      <c r="EY560" s="30"/>
      <c r="EZ560" s="30"/>
      <c r="FA560" s="30"/>
      <c r="FB560" s="30"/>
      <c r="FC560" s="30"/>
      <c r="FD560" s="30"/>
      <c r="FE560" s="30"/>
      <c r="FF560" s="30"/>
      <c r="FG560" s="30"/>
      <c r="FH560" s="30"/>
      <c r="FI560" s="30"/>
      <c r="FJ560" s="30"/>
      <c r="FK560" s="30"/>
      <c r="FL560" s="30"/>
      <c r="FM560" s="30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  <c r="GA560" s="30"/>
      <c r="GB560" s="30"/>
      <c r="GC560" s="30"/>
      <c r="GD560" s="30"/>
      <c r="GE560" s="30"/>
      <c r="GF560" s="30"/>
      <c r="GG560" s="30"/>
      <c r="GH560" s="30"/>
      <c r="GI560" s="30"/>
      <c r="GJ560" s="30"/>
      <c r="GK560" s="30"/>
      <c r="GL560" s="30"/>
      <c r="GM560" s="30"/>
      <c r="GN560" s="30"/>
      <c r="GO560" s="30"/>
      <c r="GP560" s="30"/>
      <c r="GQ560" s="30"/>
      <c r="GR560" s="30"/>
      <c r="GS560" s="30"/>
      <c r="GT560" s="30"/>
      <c r="GU560" s="30"/>
      <c r="GV560" s="30"/>
      <c r="GW560" s="30"/>
      <c r="GX560" s="30"/>
      <c r="GY560" s="30"/>
      <c r="GZ560" s="30"/>
      <c r="HA560" s="30"/>
      <c r="HB560" s="30"/>
      <c r="HC560" s="30"/>
      <c r="HD560" s="30"/>
      <c r="HE560" s="30"/>
      <c r="HF560" s="30"/>
      <c r="HG560" s="30"/>
      <c r="HH560" s="30"/>
      <c r="HI560" s="30"/>
      <c r="HJ560" s="30"/>
    </row>
    <row r="561">
      <c r="BQ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/>
      <c r="EW561" s="30"/>
      <c r="EX561" s="30"/>
      <c r="EY561" s="30"/>
      <c r="EZ561" s="30"/>
      <c r="FA561" s="30"/>
      <c r="FB561" s="30"/>
      <c r="FC561" s="30"/>
      <c r="FD561" s="30"/>
      <c r="FE561" s="30"/>
      <c r="FF561" s="30"/>
      <c r="FG561" s="30"/>
      <c r="FH561" s="30"/>
      <c r="FI561" s="30"/>
      <c r="FJ561" s="30"/>
      <c r="FK561" s="30"/>
      <c r="FL561" s="30"/>
      <c r="FM561" s="30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  <c r="GA561" s="30"/>
      <c r="GB561" s="30"/>
      <c r="GC561" s="30"/>
      <c r="GD561" s="30"/>
      <c r="GE561" s="30"/>
      <c r="GF561" s="30"/>
      <c r="GG561" s="30"/>
      <c r="GH561" s="30"/>
      <c r="GI561" s="30"/>
      <c r="GJ561" s="30"/>
      <c r="GK561" s="30"/>
      <c r="GL561" s="30"/>
      <c r="GM561" s="30"/>
      <c r="GN561" s="30"/>
      <c r="GO561" s="30"/>
      <c r="GP561" s="30"/>
      <c r="GQ561" s="30"/>
      <c r="GR561" s="30"/>
      <c r="GS561" s="30"/>
      <c r="GT561" s="30"/>
      <c r="GU561" s="30"/>
      <c r="GV561" s="30"/>
      <c r="GW561" s="30"/>
      <c r="GX561" s="30"/>
      <c r="GY561" s="30"/>
      <c r="GZ561" s="30"/>
      <c r="HA561" s="30"/>
      <c r="HB561" s="30"/>
      <c r="HC561" s="30"/>
      <c r="HD561" s="30"/>
      <c r="HE561" s="30"/>
      <c r="HF561" s="30"/>
      <c r="HG561" s="30"/>
      <c r="HH561" s="30"/>
      <c r="HI561" s="30"/>
      <c r="HJ561" s="30"/>
    </row>
    <row r="562">
      <c r="BQ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/>
      <c r="EW562" s="30"/>
      <c r="EX562" s="30"/>
      <c r="EY562" s="30"/>
      <c r="EZ562" s="30"/>
      <c r="FA562" s="30"/>
      <c r="FB562" s="30"/>
      <c r="FC562" s="30"/>
      <c r="FD562" s="30"/>
      <c r="FE562" s="30"/>
      <c r="FF562" s="30"/>
      <c r="FG562" s="30"/>
      <c r="FH562" s="30"/>
      <c r="FI562" s="30"/>
      <c r="FJ562" s="30"/>
      <c r="FK562" s="30"/>
      <c r="FL562" s="30"/>
      <c r="FM562" s="30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  <c r="GA562" s="30"/>
      <c r="GB562" s="30"/>
      <c r="GC562" s="30"/>
      <c r="GD562" s="30"/>
      <c r="GE562" s="30"/>
      <c r="GF562" s="30"/>
      <c r="GG562" s="30"/>
      <c r="GH562" s="30"/>
      <c r="GI562" s="30"/>
      <c r="GJ562" s="30"/>
      <c r="GK562" s="30"/>
      <c r="GL562" s="30"/>
      <c r="GM562" s="30"/>
      <c r="GN562" s="30"/>
      <c r="GO562" s="30"/>
      <c r="GP562" s="30"/>
      <c r="GQ562" s="30"/>
      <c r="GR562" s="30"/>
      <c r="GS562" s="30"/>
      <c r="GT562" s="30"/>
      <c r="GU562" s="30"/>
      <c r="GV562" s="30"/>
      <c r="GW562" s="30"/>
      <c r="GX562" s="30"/>
      <c r="GY562" s="30"/>
      <c r="GZ562" s="30"/>
      <c r="HA562" s="30"/>
      <c r="HB562" s="30"/>
      <c r="HC562" s="30"/>
      <c r="HD562" s="30"/>
      <c r="HE562" s="30"/>
      <c r="HF562" s="30"/>
      <c r="HG562" s="30"/>
      <c r="HH562" s="30"/>
      <c r="HI562" s="30"/>
      <c r="HJ562" s="30"/>
    </row>
    <row r="563">
      <c r="BQ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/>
      <c r="EW563" s="30"/>
      <c r="EX563" s="30"/>
      <c r="EY563" s="30"/>
      <c r="EZ563" s="30"/>
      <c r="FA563" s="30"/>
      <c r="FB563" s="30"/>
      <c r="FC563" s="30"/>
      <c r="FD563" s="30"/>
      <c r="FE563" s="30"/>
      <c r="FF563" s="30"/>
      <c r="FG563" s="30"/>
      <c r="FH563" s="30"/>
      <c r="FI563" s="30"/>
      <c r="FJ563" s="30"/>
      <c r="FK563" s="30"/>
      <c r="FL563" s="30"/>
      <c r="FM563" s="30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  <c r="GA563" s="30"/>
      <c r="GB563" s="30"/>
      <c r="GC563" s="30"/>
      <c r="GD563" s="30"/>
      <c r="GE563" s="30"/>
      <c r="GF563" s="30"/>
      <c r="GG563" s="30"/>
      <c r="GH563" s="30"/>
      <c r="GI563" s="30"/>
      <c r="GJ563" s="30"/>
      <c r="GK563" s="30"/>
      <c r="GL563" s="30"/>
      <c r="GM563" s="30"/>
      <c r="GN563" s="30"/>
      <c r="GO563" s="30"/>
      <c r="GP563" s="30"/>
      <c r="GQ563" s="30"/>
      <c r="GR563" s="30"/>
      <c r="GS563" s="30"/>
      <c r="GT563" s="30"/>
      <c r="GU563" s="30"/>
      <c r="GV563" s="30"/>
      <c r="GW563" s="30"/>
      <c r="GX563" s="30"/>
      <c r="GY563" s="30"/>
      <c r="GZ563" s="30"/>
      <c r="HA563" s="30"/>
      <c r="HB563" s="30"/>
      <c r="HC563" s="30"/>
      <c r="HD563" s="30"/>
      <c r="HE563" s="30"/>
      <c r="HF563" s="30"/>
      <c r="HG563" s="30"/>
      <c r="HH563" s="30"/>
      <c r="HI563" s="30"/>
      <c r="HJ563" s="30"/>
    </row>
    <row r="564">
      <c r="BQ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/>
      <c r="EW564" s="30"/>
      <c r="EX564" s="30"/>
      <c r="EY564" s="30"/>
      <c r="EZ564" s="30"/>
      <c r="FA564" s="30"/>
      <c r="FB564" s="30"/>
      <c r="FC564" s="30"/>
      <c r="FD564" s="30"/>
      <c r="FE564" s="30"/>
      <c r="FF564" s="30"/>
      <c r="FG564" s="30"/>
      <c r="FH564" s="30"/>
      <c r="FI564" s="30"/>
      <c r="FJ564" s="30"/>
      <c r="FK564" s="30"/>
      <c r="FL564" s="30"/>
      <c r="FM564" s="30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  <c r="GA564" s="30"/>
      <c r="GB564" s="30"/>
      <c r="GC564" s="30"/>
      <c r="GD564" s="30"/>
      <c r="GE564" s="30"/>
      <c r="GF564" s="30"/>
      <c r="GG564" s="30"/>
      <c r="GH564" s="30"/>
      <c r="GI564" s="30"/>
      <c r="GJ564" s="30"/>
      <c r="GK564" s="30"/>
      <c r="GL564" s="30"/>
      <c r="GM564" s="30"/>
      <c r="GN564" s="30"/>
      <c r="GO564" s="30"/>
      <c r="GP564" s="30"/>
      <c r="GQ564" s="30"/>
      <c r="GR564" s="30"/>
      <c r="GS564" s="30"/>
      <c r="GT564" s="30"/>
      <c r="GU564" s="30"/>
      <c r="GV564" s="30"/>
      <c r="GW564" s="30"/>
      <c r="GX564" s="30"/>
      <c r="GY564" s="30"/>
      <c r="GZ564" s="30"/>
      <c r="HA564" s="30"/>
      <c r="HB564" s="30"/>
      <c r="HC564" s="30"/>
      <c r="HD564" s="30"/>
      <c r="HE564" s="30"/>
      <c r="HF564" s="30"/>
      <c r="HG564" s="30"/>
      <c r="HH564" s="30"/>
      <c r="HI564" s="30"/>
      <c r="HJ564" s="30"/>
    </row>
    <row r="565">
      <c r="BQ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/>
      <c r="EW565" s="30"/>
      <c r="EX565" s="30"/>
      <c r="EY565" s="30"/>
      <c r="EZ565" s="30"/>
      <c r="FA565" s="30"/>
      <c r="FB565" s="30"/>
      <c r="FC565" s="30"/>
      <c r="FD565" s="30"/>
      <c r="FE565" s="30"/>
      <c r="FF565" s="30"/>
      <c r="FG565" s="30"/>
      <c r="FH565" s="30"/>
      <c r="FI565" s="30"/>
      <c r="FJ565" s="30"/>
      <c r="FK565" s="30"/>
      <c r="FL565" s="30"/>
      <c r="FM565" s="30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  <c r="GA565" s="30"/>
      <c r="GB565" s="30"/>
      <c r="GC565" s="30"/>
      <c r="GD565" s="30"/>
      <c r="GE565" s="30"/>
      <c r="GF565" s="30"/>
      <c r="GG565" s="30"/>
      <c r="GH565" s="30"/>
      <c r="GI565" s="30"/>
      <c r="GJ565" s="30"/>
      <c r="GK565" s="30"/>
      <c r="GL565" s="30"/>
      <c r="GM565" s="30"/>
      <c r="GN565" s="30"/>
      <c r="GO565" s="30"/>
      <c r="GP565" s="30"/>
      <c r="GQ565" s="30"/>
      <c r="GR565" s="30"/>
      <c r="GS565" s="30"/>
      <c r="GT565" s="30"/>
      <c r="GU565" s="30"/>
      <c r="GV565" s="30"/>
      <c r="GW565" s="30"/>
      <c r="GX565" s="30"/>
      <c r="GY565" s="30"/>
      <c r="GZ565" s="30"/>
      <c r="HA565" s="30"/>
      <c r="HB565" s="30"/>
      <c r="HC565" s="30"/>
      <c r="HD565" s="30"/>
      <c r="HE565" s="30"/>
      <c r="HF565" s="30"/>
      <c r="HG565" s="30"/>
      <c r="HH565" s="30"/>
      <c r="HI565" s="30"/>
      <c r="HJ565" s="30"/>
    </row>
    <row r="566">
      <c r="BQ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/>
      <c r="EW566" s="30"/>
      <c r="EX566" s="30"/>
      <c r="EY566" s="30"/>
      <c r="EZ566" s="30"/>
      <c r="FA566" s="30"/>
      <c r="FB566" s="30"/>
      <c r="FC566" s="30"/>
      <c r="FD566" s="30"/>
      <c r="FE566" s="30"/>
      <c r="FF566" s="30"/>
      <c r="FG566" s="30"/>
      <c r="FH566" s="30"/>
      <c r="FI566" s="30"/>
      <c r="FJ566" s="30"/>
      <c r="FK566" s="30"/>
      <c r="FL566" s="30"/>
      <c r="FM566" s="30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  <c r="GA566" s="30"/>
      <c r="GB566" s="30"/>
      <c r="GC566" s="30"/>
      <c r="GD566" s="30"/>
      <c r="GE566" s="30"/>
      <c r="GF566" s="30"/>
      <c r="GG566" s="30"/>
      <c r="GH566" s="30"/>
      <c r="GI566" s="30"/>
      <c r="GJ566" s="30"/>
      <c r="GK566" s="30"/>
      <c r="GL566" s="30"/>
      <c r="GM566" s="30"/>
      <c r="GN566" s="30"/>
      <c r="GO566" s="30"/>
      <c r="GP566" s="30"/>
      <c r="GQ566" s="30"/>
      <c r="GR566" s="30"/>
      <c r="GS566" s="30"/>
      <c r="GT566" s="30"/>
      <c r="GU566" s="30"/>
      <c r="GV566" s="30"/>
      <c r="GW566" s="30"/>
      <c r="GX566" s="30"/>
      <c r="GY566" s="30"/>
      <c r="GZ566" s="30"/>
      <c r="HA566" s="30"/>
      <c r="HB566" s="30"/>
      <c r="HC566" s="30"/>
      <c r="HD566" s="30"/>
      <c r="HE566" s="30"/>
      <c r="HF566" s="30"/>
      <c r="HG566" s="30"/>
      <c r="HH566" s="30"/>
      <c r="HI566" s="30"/>
      <c r="HJ566" s="30"/>
    </row>
    <row r="567">
      <c r="BQ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/>
      <c r="EW567" s="30"/>
      <c r="EX567" s="30"/>
      <c r="EY567" s="30"/>
      <c r="EZ567" s="30"/>
      <c r="FA567" s="30"/>
      <c r="FB567" s="30"/>
      <c r="FC567" s="30"/>
      <c r="FD567" s="30"/>
      <c r="FE567" s="30"/>
      <c r="FF567" s="30"/>
      <c r="FG567" s="30"/>
      <c r="FH567" s="30"/>
      <c r="FI567" s="30"/>
      <c r="FJ567" s="30"/>
      <c r="FK567" s="30"/>
      <c r="FL567" s="30"/>
      <c r="FM567" s="30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  <c r="GA567" s="30"/>
      <c r="GB567" s="30"/>
      <c r="GC567" s="30"/>
      <c r="GD567" s="30"/>
      <c r="GE567" s="30"/>
      <c r="GF567" s="30"/>
      <c r="GG567" s="30"/>
      <c r="GH567" s="30"/>
      <c r="GI567" s="30"/>
      <c r="GJ567" s="30"/>
      <c r="GK567" s="30"/>
      <c r="GL567" s="30"/>
      <c r="GM567" s="30"/>
      <c r="GN567" s="30"/>
      <c r="GO567" s="30"/>
      <c r="GP567" s="30"/>
      <c r="GQ567" s="30"/>
      <c r="GR567" s="30"/>
      <c r="GS567" s="30"/>
      <c r="GT567" s="30"/>
      <c r="GU567" s="30"/>
      <c r="GV567" s="30"/>
      <c r="GW567" s="30"/>
      <c r="GX567" s="30"/>
      <c r="GY567" s="30"/>
      <c r="GZ567" s="30"/>
      <c r="HA567" s="30"/>
      <c r="HB567" s="30"/>
      <c r="HC567" s="30"/>
      <c r="HD567" s="30"/>
      <c r="HE567" s="30"/>
      <c r="HF567" s="30"/>
      <c r="HG567" s="30"/>
      <c r="HH567" s="30"/>
      <c r="HI567" s="30"/>
      <c r="HJ567" s="30"/>
    </row>
    <row r="568">
      <c r="BQ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/>
      <c r="EW568" s="30"/>
      <c r="EX568" s="30"/>
      <c r="EY568" s="30"/>
      <c r="EZ568" s="30"/>
      <c r="FA568" s="30"/>
      <c r="FB568" s="30"/>
      <c r="FC568" s="30"/>
      <c r="FD568" s="30"/>
      <c r="FE568" s="30"/>
      <c r="FF568" s="30"/>
      <c r="FG568" s="30"/>
      <c r="FH568" s="30"/>
      <c r="FI568" s="30"/>
      <c r="FJ568" s="30"/>
      <c r="FK568" s="30"/>
      <c r="FL568" s="30"/>
      <c r="FM568" s="30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  <c r="GA568" s="30"/>
      <c r="GB568" s="30"/>
      <c r="GC568" s="30"/>
      <c r="GD568" s="30"/>
      <c r="GE568" s="30"/>
      <c r="GF568" s="30"/>
      <c r="GG568" s="30"/>
      <c r="GH568" s="30"/>
      <c r="GI568" s="30"/>
      <c r="GJ568" s="30"/>
      <c r="GK568" s="30"/>
      <c r="GL568" s="30"/>
      <c r="GM568" s="30"/>
      <c r="GN568" s="30"/>
      <c r="GO568" s="30"/>
      <c r="GP568" s="30"/>
      <c r="GQ568" s="30"/>
      <c r="GR568" s="30"/>
      <c r="GS568" s="30"/>
      <c r="GT568" s="30"/>
      <c r="GU568" s="30"/>
      <c r="GV568" s="30"/>
      <c r="GW568" s="30"/>
      <c r="GX568" s="30"/>
      <c r="GY568" s="30"/>
      <c r="GZ568" s="30"/>
      <c r="HA568" s="30"/>
      <c r="HB568" s="30"/>
      <c r="HC568" s="30"/>
      <c r="HD568" s="30"/>
      <c r="HE568" s="30"/>
      <c r="HF568" s="30"/>
      <c r="HG568" s="30"/>
      <c r="HH568" s="30"/>
      <c r="HI568" s="30"/>
      <c r="HJ568" s="30"/>
    </row>
    <row r="569">
      <c r="BQ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/>
      <c r="EW569" s="30"/>
      <c r="EX569" s="30"/>
      <c r="EY569" s="30"/>
      <c r="EZ569" s="30"/>
      <c r="FA569" s="30"/>
      <c r="FB569" s="30"/>
      <c r="FC569" s="30"/>
      <c r="FD569" s="30"/>
      <c r="FE569" s="30"/>
      <c r="FF569" s="30"/>
      <c r="FG569" s="30"/>
      <c r="FH569" s="30"/>
      <c r="FI569" s="30"/>
      <c r="FJ569" s="30"/>
      <c r="FK569" s="30"/>
      <c r="FL569" s="30"/>
      <c r="FM569" s="30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  <c r="GA569" s="30"/>
      <c r="GB569" s="30"/>
      <c r="GC569" s="30"/>
      <c r="GD569" s="30"/>
      <c r="GE569" s="30"/>
      <c r="GF569" s="30"/>
      <c r="GG569" s="30"/>
      <c r="GH569" s="30"/>
      <c r="GI569" s="30"/>
      <c r="GJ569" s="30"/>
      <c r="GK569" s="30"/>
      <c r="GL569" s="30"/>
      <c r="GM569" s="30"/>
      <c r="GN569" s="30"/>
      <c r="GO569" s="30"/>
      <c r="GP569" s="30"/>
      <c r="GQ569" s="30"/>
      <c r="GR569" s="30"/>
      <c r="GS569" s="30"/>
      <c r="GT569" s="30"/>
      <c r="GU569" s="30"/>
      <c r="GV569" s="30"/>
      <c r="GW569" s="30"/>
      <c r="GX569" s="30"/>
      <c r="GY569" s="30"/>
      <c r="GZ569" s="30"/>
      <c r="HA569" s="30"/>
      <c r="HB569" s="30"/>
      <c r="HC569" s="30"/>
      <c r="HD569" s="30"/>
      <c r="HE569" s="30"/>
      <c r="HF569" s="30"/>
      <c r="HG569" s="30"/>
      <c r="HH569" s="30"/>
      <c r="HI569" s="30"/>
      <c r="HJ569" s="30"/>
    </row>
    <row r="570">
      <c r="BQ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/>
      <c r="EW570" s="30"/>
      <c r="EX570" s="30"/>
      <c r="EY570" s="30"/>
      <c r="EZ570" s="30"/>
      <c r="FA570" s="30"/>
      <c r="FB570" s="30"/>
      <c r="FC570" s="30"/>
      <c r="FD570" s="30"/>
      <c r="FE570" s="30"/>
      <c r="FF570" s="30"/>
      <c r="FG570" s="30"/>
      <c r="FH570" s="30"/>
      <c r="FI570" s="30"/>
      <c r="FJ570" s="30"/>
      <c r="FK570" s="30"/>
      <c r="FL570" s="30"/>
      <c r="FM570" s="30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  <c r="GA570" s="30"/>
      <c r="GB570" s="30"/>
      <c r="GC570" s="30"/>
      <c r="GD570" s="30"/>
      <c r="GE570" s="30"/>
      <c r="GF570" s="30"/>
      <c r="GG570" s="30"/>
      <c r="GH570" s="30"/>
      <c r="GI570" s="30"/>
      <c r="GJ570" s="30"/>
      <c r="GK570" s="30"/>
      <c r="GL570" s="30"/>
      <c r="GM570" s="30"/>
      <c r="GN570" s="30"/>
      <c r="GO570" s="30"/>
      <c r="GP570" s="30"/>
      <c r="GQ570" s="30"/>
      <c r="GR570" s="30"/>
      <c r="GS570" s="30"/>
      <c r="GT570" s="30"/>
      <c r="GU570" s="30"/>
      <c r="GV570" s="30"/>
      <c r="GW570" s="30"/>
      <c r="GX570" s="30"/>
      <c r="GY570" s="30"/>
      <c r="GZ570" s="30"/>
      <c r="HA570" s="30"/>
      <c r="HB570" s="30"/>
      <c r="HC570" s="30"/>
      <c r="HD570" s="30"/>
      <c r="HE570" s="30"/>
      <c r="HF570" s="30"/>
      <c r="HG570" s="30"/>
      <c r="HH570" s="30"/>
      <c r="HI570" s="30"/>
      <c r="HJ570" s="30"/>
    </row>
    <row r="571">
      <c r="BQ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/>
      <c r="EV571" s="30"/>
      <c r="EW571" s="30"/>
      <c r="EX571" s="30"/>
      <c r="EY571" s="30"/>
      <c r="EZ571" s="30"/>
      <c r="FA571" s="30"/>
      <c r="FB571" s="30"/>
      <c r="FC571" s="30"/>
      <c r="FD571" s="30"/>
      <c r="FE571" s="30"/>
      <c r="FF571" s="30"/>
      <c r="FG571" s="30"/>
      <c r="FH571" s="30"/>
      <c r="FI571" s="30"/>
      <c r="FJ571" s="30"/>
      <c r="FK571" s="30"/>
      <c r="FL571" s="30"/>
      <c r="FM571" s="30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  <c r="GA571" s="30"/>
      <c r="GB571" s="30"/>
      <c r="GC571" s="30"/>
      <c r="GD571" s="30"/>
      <c r="GE571" s="30"/>
      <c r="GF571" s="30"/>
      <c r="GG571" s="30"/>
      <c r="GH571" s="30"/>
      <c r="GI571" s="30"/>
      <c r="GJ571" s="30"/>
      <c r="GK571" s="30"/>
      <c r="GL571" s="30"/>
      <c r="GM571" s="30"/>
      <c r="GN571" s="30"/>
      <c r="GO571" s="30"/>
      <c r="GP571" s="30"/>
      <c r="GQ571" s="30"/>
      <c r="GR571" s="30"/>
      <c r="GS571" s="30"/>
      <c r="GT571" s="30"/>
      <c r="GU571" s="30"/>
      <c r="GV571" s="30"/>
      <c r="GW571" s="30"/>
      <c r="GX571" s="30"/>
      <c r="GY571" s="30"/>
      <c r="GZ571" s="30"/>
      <c r="HA571" s="30"/>
      <c r="HB571" s="30"/>
      <c r="HC571" s="30"/>
      <c r="HD571" s="30"/>
      <c r="HE571" s="30"/>
      <c r="HF571" s="30"/>
      <c r="HG571" s="30"/>
      <c r="HH571" s="30"/>
      <c r="HI571" s="30"/>
      <c r="HJ571" s="30"/>
    </row>
    <row r="572">
      <c r="BQ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/>
      <c r="EV572" s="30"/>
      <c r="EW572" s="30"/>
      <c r="EX572" s="30"/>
      <c r="EY572" s="30"/>
      <c r="EZ572" s="30"/>
      <c r="FA572" s="30"/>
      <c r="FB572" s="30"/>
      <c r="FC572" s="30"/>
      <c r="FD572" s="30"/>
      <c r="FE572" s="30"/>
      <c r="FF572" s="30"/>
      <c r="FG572" s="30"/>
      <c r="FH572" s="30"/>
      <c r="FI572" s="30"/>
      <c r="FJ572" s="30"/>
      <c r="FK572" s="30"/>
      <c r="FL572" s="30"/>
      <c r="FM572" s="30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  <c r="GA572" s="30"/>
      <c r="GB572" s="30"/>
      <c r="GC572" s="30"/>
      <c r="GD572" s="30"/>
      <c r="GE572" s="30"/>
      <c r="GF572" s="30"/>
      <c r="GG572" s="30"/>
      <c r="GH572" s="30"/>
      <c r="GI572" s="30"/>
      <c r="GJ572" s="30"/>
      <c r="GK572" s="30"/>
      <c r="GL572" s="30"/>
      <c r="GM572" s="30"/>
      <c r="GN572" s="30"/>
      <c r="GO572" s="30"/>
      <c r="GP572" s="30"/>
      <c r="GQ572" s="30"/>
      <c r="GR572" s="30"/>
      <c r="GS572" s="30"/>
      <c r="GT572" s="30"/>
      <c r="GU572" s="30"/>
      <c r="GV572" s="30"/>
      <c r="GW572" s="30"/>
      <c r="GX572" s="30"/>
      <c r="GY572" s="30"/>
      <c r="GZ572" s="30"/>
      <c r="HA572" s="30"/>
      <c r="HB572" s="30"/>
      <c r="HC572" s="30"/>
      <c r="HD572" s="30"/>
      <c r="HE572" s="30"/>
      <c r="HF572" s="30"/>
      <c r="HG572" s="30"/>
      <c r="HH572" s="30"/>
      <c r="HI572" s="30"/>
      <c r="HJ572" s="30"/>
    </row>
    <row r="573">
      <c r="BQ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/>
      <c r="EV573" s="30"/>
      <c r="EW573" s="30"/>
      <c r="EX573" s="30"/>
      <c r="EY573" s="30"/>
      <c r="EZ573" s="30"/>
      <c r="FA573" s="30"/>
      <c r="FB573" s="30"/>
      <c r="FC573" s="30"/>
      <c r="FD573" s="30"/>
      <c r="FE573" s="30"/>
      <c r="FF573" s="30"/>
      <c r="FG573" s="30"/>
      <c r="FH573" s="30"/>
      <c r="FI573" s="30"/>
      <c r="FJ573" s="30"/>
      <c r="FK573" s="30"/>
      <c r="FL573" s="30"/>
      <c r="FM573" s="30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  <c r="GA573" s="30"/>
      <c r="GB573" s="30"/>
      <c r="GC573" s="30"/>
      <c r="GD573" s="30"/>
      <c r="GE573" s="30"/>
      <c r="GF573" s="30"/>
      <c r="GG573" s="30"/>
      <c r="GH573" s="30"/>
      <c r="GI573" s="30"/>
      <c r="GJ573" s="30"/>
      <c r="GK573" s="30"/>
      <c r="GL573" s="30"/>
      <c r="GM573" s="30"/>
      <c r="GN573" s="30"/>
      <c r="GO573" s="30"/>
      <c r="GP573" s="30"/>
      <c r="GQ573" s="30"/>
      <c r="GR573" s="30"/>
      <c r="GS573" s="30"/>
      <c r="GT573" s="30"/>
      <c r="GU573" s="30"/>
      <c r="GV573" s="30"/>
      <c r="GW573" s="30"/>
      <c r="GX573" s="30"/>
      <c r="GY573" s="30"/>
      <c r="GZ573" s="30"/>
      <c r="HA573" s="30"/>
      <c r="HB573" s="30"/>
      <c r="HC573" s="30"/>
      <c r="HD573" s="30"/>
      <c r="HE573" s="30"/>
      <c r="HF573" s="30"/>
      <c r="HG573" s="30"/>
      <c r="HH573" s="30"/>
      <c r="HI573" s="30"/>
      <c r="HJ573" s="30"/>
    </row>
    <row r="574">
      <c r="BQ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/>
      <c r="EV574" s="30"/>
      <c r="EW574" s="30"/>
      <c r="EX574" s="30"/>
      <c r="EY574" s="30"/>
      <c r="EZ574" s="30"/>
      <c r="FA574" s="30"/>
      <c r="FB574" s="30"/>
      <c r="FC574" s="30"/>
      <c r="FD574" s="30"/>
      <c r="FE574" s="30"/>
      <c r="FF574" s="30"/>
      <c r="FG574" s="30"/>
      <c r="FH574" s="30"/>
      <c r="FI574" s="30"/>
      <c r="FJ574" s="30"/>
      <c r="FK574" s="30"/>
      <c r="FL574" s="30"/>
      <c r="FM574" s="30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  <c r="GA574" s="30"/>
      <c r="GB574" s="30"/>
      <c r="GC574" s="30"/>
      <c r="GD574" s="30"/>
      <c r="GE574" s="30"/>
      <c r="GF574" s="30"/>
      <c r="GG574" s="30"/>
      <c r="GH574" s="30"/>
      <c r="GI574" s="30"/>
      <c r="GJ574" s="30"/>
      <c r="GK574" s="30"/>
      <c r="GL574" s="30"/>
      <c r="GM574" s="30"/>
      <c r="GN574" s="30"/>
      <c r="GO574" s="30"/>
      <c r="GP574" s="30"/>
      <c r="GQ574" s="30"/>
      <c r="GR574" s="30"/>
      <c r="GS574" s="30"/>
      <c r="GT574" s="30"/>
      <c r="GU574" s="30"/>
      <c r="GV574" s="30"/>
      <c r="GW574" s="30"/>
      <c r="GX574" s="30"/>
      <c r="GY574" s="30"/>
      <c r="GZ574" s="30"/>
      <c r="HA574" s="30"/>
      <c r="HB574" s="30"/>
      <c r="HC574" s="30"/>
      <c r="HD574" s="30"/>
      <c r="HE574" s="30"/>
      <c r="HF574" s="30"/>
      <c r="HG574" s="30"/>
      <c r="HH574" s="30"/>
      <c r="HI574" s="30"/>
      <c r="HJ574" s="30"/>
    </row>
    <row r="575">
      <c r="BQ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/>
      <c r="EW575" s="30"/>
      <c r="EX575" s="30"/>
      <c r="EY575" s="30"/>
      <c r="EZ575" s="30"/>
      <c r="FA575" s="30"/>
      <c r="FB575" s="30"/>
      <c r="FC575" s="30"/>
      <c r="FD575" s="30"/>
      <c r="FE575" s="30"/>
      <c r="FF575" s="30"/>
      <c r="FG575" s="30"/>
      <c r="FH575" s="30"/>
      <c r="FI575" s="30"/>
      <c r="FJ575" s="30"/>
      <c r="FK575" s="30"/>
      <c r="FL575" s="30"/>
      <c r="FM575" s="30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  <c r="GA575" s="30"/>
      <c r="GB575" s="30"/>
      <c r="GC575" s="30"/>
      <c r="GD575" s="30"/>
      <c r="GE575" s="30"/>
      <c r="GF575" s="30"/>
      <c r="GG575" s="30"/>
      <c r="GH575" s="30"/>
      <c r="GI575" s="30"/>
      <c r="GJ575" s="30"/>
      <c r="GK575" s="30"/>
      <c r="GL575" s="30"/>
      <c r="GM575" s="30"/>
      <c r="GN575" s="30"/>
      <c r="GO575" s="30"/>
      <c r="GP575" s="30"/>
      <c r="GQ575" s="30"/>
      <c r="GR575" s="30"/>
      <c r="GS575" s="30"/>
      <c r="GT575" s="30"/>
      <c r="GU575" s="30"/>
      <c r="GV575" s="30"/>
      <c r="GW575" s="30"/>
      <c r="GX575" s="30"/>
      <c r="GY575" s="30"/>
      <c r="GZ575" s="30"/>
      <c r="HA575" s="30"/>
      <c r="HB575" s="30"/>
      <c r="HC575" s="30"/>
      <c r="HD575" s="30"/>
      <c r="HE575" s="30"/>
      <c r="HF575" s="30"/>
      <c r="HG575" s="30"/>
      <c r="HH575" s="30"/>
      <c r="HI575" s="30"/>
      <c r="HJ575" s="30"/>
    </row>
    <row r="576">
      <c r="BQ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/>
      <c r="EW576" s="30"/>
      <c r="EX576" s="30"/>
      <c r="EY576" s="30"/>
      <c r="EZ576" s="30"/>
      <c r="FA576" s="30"/>
      <c r="FB576" s="30"/>
      <c r="FC576" s="30"/>
      <c r="FD576" s="30"/>
      <c r="FE576" s="30"/>
      <c r="FF576" s="30"/>
      <c r="FG576" s="30"/>
      <c r="FH576" s="30"/>
      <c r="FI576" s="30"/>
      <c r="FJ576" s="30"/>
      <c r="FK576" s="30"/>
      <c r="FL576" s="30"/>
      <c r="FM576" s="30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  <c r="GA576" s="30"/>
      <c r="GB576" s="30"/>
      <c r="GC576" s="30"/>
      <c r="GD576" s="30"/>
      <c r="GE576" s="30"/>
      <c r="GF576" s="30"/>
      <c r="GG576" s="30"/>
      <c r="GH576" s="30"/>
      <c r="GI576" s="30"/>
      <c r="GJ576" s="30"/>
      <c r="GK576" s="30"/>
      <c r="GL576" s="30"/>
      <c r="GM576" s="30"/>
      <c r="GN576" s="30"/>
      <c r="GO576" s="30"/>
      <c r="GP576" s="30"/>
      <c r="GQ576" s="30"/>
      <c r="GR576" s="30"/>
      <c r="GS576" s="30"/>
      <c r="GT576" s="30"/>
      <c r="GU576" s="30"/>
      <c r="GV576" s="30"/>
      <c r="GW576" s="30"/>
      <c r="GX576" s="30"/>
      <c r="GY576" s="30"/>
      <c r="GZ576" s="30"/>
      <c r="HA576" s="30"/>
      <c r="HB576" s="30"/>
      <c r="HC576" s="30"/>
      <c r="HD576" s="30"/>
      <c r="HE576" s="30"/>
      <c r="HF576" s="30"/>
      <c r="HG576" s="30"/>
      <c r="HH576" s="30"/>
      <c r="HI576" s="30"/>
      <c r="HJ576" s="30"/>
    </row>
    <row r="577">
      <c r="BQ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/>
      <c r="EV577" s="30"/>
      <c r="EW577" s="30"/>
      <c r="EX577" s="30"/>
      <c r="EY577" s="30"/>
      <c r="EZ577" s="30"/>
      <c r="FA577" s="30"/>
      <c r="FB577" s="30"/>
      <c r="FC577" s="30"/>
      <c r="FD577" s="30"/>
      <c r="FE577" s="30"/>
      <c r="FF577" s="30"/>
      <c r="FG577" s="30"/>
      <c r="FH577" s="30"/>
      <c r="FI577" s="30"/>
      <c r="FJ577" s="30"/>
      <c r="FK577" s="30"/>
      <c r="FL577" s="30"/>
      <c r="FM577" s="30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  <c r="GA577" s="30"/>
      <c r="GB577" s="30"/>
      <c r="GC577" s="30"/>
      <c r="GD577" s="30"/>
      <c r="GE577" s="30"/>
      <c r="GF577" s="30"/>
      <c r="GG577" s="30"/>
      <c r="GH577" s="30"/>
      <c r="GI577" s="30"/>
      <c r="GJ577" s="30"/>
      <c r="GK577" s="30"/>
      <c r="GL577" s="30"/>
      <c r="GM577" s="30"/>
      <c r="GN577" s="30"/>
      <c r="GO577" s="30"/>
      <c r="GP577" s="30"/>
      <c r="GQ577" s="30"/>
      <c r="GR577" s="30"/>
      <c r="GS577" s="30"/>
      <c r="GT577" s="30"/>
      <c r="GU577" s="30"/>
      <c r="GV577" s="30"/>
      <c r="GW577" s="30"/>
      <c r="GX577" s="30"/>
      <c r="GY577" s="30"/>
      <c r="GZ577" s="30"/>
      <c r="HA577" s="30"/>
      <c r="HB577" s="30"/>
      <c r="HC577" s="30"/>
      <c r="HD577" s="30"/>
      <c r="HE577" s="30"/>
      <c r="HF577" s="30"/>
      <c r="HG577" s="30"/>
      <c r="HH577" s="30"/>
      <c r="HI577" s="30"/>
      <c r="HJ577" s="30"/>
    </row>
    <row r="578">
      <c r="BQ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/>
      <c r="EV578" s="30"/>
      <c r="EW578" s="30"/>
      <c r="EX578" s="30"/>
      <c r="EY578" s="30"/>
      <c r="EZ578" s="30"/>
      <c r="FA578" s="30"/>
      <c r="FB578" s="30"/>
      <c r="FC578" s="30"/>
      <c r="FD578" s="30"/>
      <c r="FE578" s="30"/>
      <c r="FF578" s="30"/>
      <c r="FG578" s="30"/>
      <c r="FH578" s="30"/>
      <c r="FI578" s="30"/>
      <c r="FJ578" s="30"/>
      <c r="FK578" s="30"/>
      <c r="FL578" s="30"/>
      <c r="FM578" s="30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  <c r="GA578" s="30"/>
      <c r="GB578" s="30"/>
      <c r="GC578" s="30"/>
      <c r="GD578" s="30"/>
      <c r="GE578" s="30"/>
      <c r="GF578" s="30"/>
      <c r="GG578" s="30"/>
      <c r="GH578" s="30"/>
      <c r="GI578" s="30"/>
      <c r="GJ578" s="30"/>
      <c r="GK578" s="30"/>
      <c r="GL578" s="30"/>
      <c r="GM578" s="30"/>
      <c r="GN578" s="30"/>
      <c r="GO578" s="30"/>
      <c r="GP578" s="30"/>
      <c r="GQ578" s="30"/>
      <c r="GR578" s="30"/>
      <c r="GS578" s="30"/>
      <c r="GT578" s="30"/>
      <c r="GU578" s="30"/>
      <c r="GV578" s="30"/>
      <c r="GW578" s="30"/>
      <c r="GX578" s="30"/>
      <c r="GY578" s="30"/>
      <c r="GZ578" s="30"/>
      <c r="HA578" s="30"/>
      <c r="HB578" s="30"/>
      <c r="HC578" s="30"/>
      <c r="HD578" s="30"/>
      <c r="HE578" s="30"/>
      <c r="HF578" s="30"/>
      <c r="HG578" s="30"/>
      <c r="HH578" s="30"/>
      <c r="HI578" s="30"/>
      <c r="HJ578" s="30"/>
    </row>
    <row r="579">
      <c r="BQ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/>
      <c r="EV579" s="30"/>
      <c r="EW579" s="30"/>
      <c r="EX579" s="30"/>
      <c r="EY579" s="30"/>
      <c r="EZ579" s="30"/>
      <c r="FA579" s="30"/>
      <c r="FB579" s="30"/>
      <c r="FC579" s="30"/>
      <c r="FD579" s="30"/>
      <c r="FE579" s="30"/>
      <c r="FF579" s="30"/>
      <c r="FG579" s="30"/>
      <c r="FH579" s="30"/>
      <c r="FI579" s="30"/>
      <c r="FJ579" s="30"/>
      <c r="FK579" s="30"/>
      <c r="FL579" s="30"/>
      <c r="FM579" s="30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  <c r="GA579" s="30"/>
      <c r="GB579" s="30"/>
      <c r="GC579" s="30"/>
      <c r="GD579" s="30"/>
      <c r="GE579" s="30"/>
      <c r="GF579" s="30"/>
      <c r="GG579" s="30"/>
      <c r="GH579" s="30"/>
      <c r="GI579" s="30"/>
      <c r="GJ579" s="30"/>
      <c r="GK579" s="30"/>
      <c r="GL579" s="30"/>
      <c r="GM579" s="30"/>
      <c r="GN579" s="30"/>
      <c r="GO579" s="30"/>
      <c r="GP579" s="30"/>
      <c r="GQ579" s="30"/>
      <c r="GR579" s="30"/>
      <c r="GS579" s="30"/>
      <c r="GT579" s="30"/>
      <c r="GU579" s="30"/>
      <c r="GV579" s="30"/>
      <c r="GW579" s="30"/>
      <c r="GX579" s="30"/>
      <c r="GY579" s="30"/>
      <c r="GZ579" s="30"/>
      <c r="HA579" s="30"/>
      <c r="HB579" s="30"/>
      <c r="HC579" s="30"/>
      <c r="HD579" s="30"/>
      <c r="HE579" s="30"/>
      <c r="HF579" s="30"/>
      <c r="HG579" s="30"/>
      <c r="HH579" s="30"/>
      <c r="HI579" s="30"/>
      <c r="HJ579" s="30"/>
    </row>
    <row r="580">
      <c r="BQ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/>
      <c r="EW580" s="30"/>
      <c r="EX580" s="30"/>
      <c r="EY580" s="30"/>
      <c r="EZ580" s="30"/>
      <c r="FA580" s="30"/>
      <c r="FB580" s="30"/>
      <c r="FC580" s="30"/>
      <c r="FD580" s="30"/>
      <c r="FE580" s="30"/>
      <c r="FF580" s="30"/>
      <c r="FG580" s="30"/>
      <c r="FH580" s="30"/>
      <c r="FI580" s="30"/>
      <c r="FJ580" s="30"/>
      <c r="FK580" s="30"/>
      <c r="FL580" s="30"/>
      <c r="FM580" s="30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  <c r="GA580" s="30"/>
      <c r="GB580" s="30"/>
      <c r="GC580" s="30"/>
      <c r="GD580" s="30"/>
      <c r="GE580" s="30"/>
      <c r="GF580" s="30"/>
      <c r="GG580" s="30"/>
      <c r="GH580" s="30"/>
      <c r="GI580" s="30"/>
      <c r="GJ580" s="30"/>
      <c r="GK580" s="30"/>
      <c r="GL580" s="30"/>
      <c r="GM580" s="30"/>
      <c r="GN580" s="30"/>
      <c r="GO580" s="30"/>
      <c r="GP580" s="30"/>
      <c r="GQ580" s="30"/>
      <c r="GR580" s="30"/>
      <c r="GS580" s="30"/>
      <c r="GT580" s="30"/>
      <c r="GU580" s="30"/>
      <c r="GV580" s="30"/>
      <c r="GW580" s="30"/>
      <c r="GX580" s="30"/>
      <c r="GY580" s="30"/>
      <c r="GZ580" s="30"/>
      <c r="HA580" s="30"/>
      <c r="HB580" s="30"/>
      <c r="HC580" s="30"/>
      <c r="HD580" s="30"/>
      <c r="HE580" s="30"/>
      <c r="HF580" s="30"/>
      <c r="HG580" s="30"/>
      <c r="HH580" s="30"/>
      <c r="HI580" s="30"/>
      <c r="HJ580" s="30"/>
    </row>
    <row r="581">
      <c r="BQ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/>
      <c r="EV581" s="30"/>
      <c r="EW581" s="30"/>
      <c r="EX581" s="30"/>
      <c r="EY581" s="30"/>
      <c r="EZ581" s="30"/>
      <c r="FA581" s="30"/>
      <c r="FB581" s="30"/>
      <c r="FC581" s="30"/>
      <c r="FD581" s="30"/>
      <c r="FE581" s="30"/>
      <c r="FF581" s="30"/>
      <c r="FG581" s="30"/>
      <c r="FH581" s="30"/>
      <c r="FI581" s="30"/>
      <c r="FJ581" s="30"/>
      <c r="FK581" s="30"/>
      <c r="FL581" s="30"/>
      <c r="FM581" s="30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  <c r="GA581" s="30"/>
      <c r="GB581" s="30"/>
      <c r="GC581" s="30"/>
      <c r="GD581" s="30"/>
      <c r="GE581" s="30"/>
      <c r="GF581" s="30"/>
      <c r="GG581" s="30"/>
      <c r="GH581" s="30"/>
      <c r="GI581" s="30"/>
      <c r="GJ581" s="30"/>
      <c r="GK581" s="30"/>
      <c r="GL581" s="30"/>
      <c r="GM581" s="30"/>
      <c r="GN581" s="30"/>
      <c r="GO581" s="30"/>
      <c r="GP581" s="30"/>
      <c r="GQ581" s="30"/>
      <c r="GR581" s="30"/>
      <c r="GS581" s="30"/>
      <c r="GT581" s="30"/>
      <c r="GU581" s="30"/>
      <c r="GV581" s="30"/>
      <c r="GW581" s="30"/>
      <c r="GX581" s="30"/>
      <c r="GY581" s="30"/>
      <c r="GZ581" s="30"/>
      <c r="HA581" s="30"/>
      <c r="HB581" s="30"/>
      <c r="HC581" s="30"/>
      <c r="HD581" s="30"/>
      <c r="HE581" s="30"/>
      <c r="HF581" s="30"/>
      <c r="HG581" s="30"/>
      <c r="HH581" s="30"/>
      <c r="HI581" s="30"/>
      <c r="HJ581" s="30"/>
    </row>
    <row r="582">
      <c r="BQ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/>
      <c r="EW582" s="30"/>
      <c r="EX582" s="30"/>
      <c r="EY582" s="30"/>
      <c r="EZ582" s="30"/>
      <c r="FA582" s="30"/>
      <c r="FB582" s="30"/>
      <c r="FC582" s="30"/>
      <c r="FD582" s="30"/>
      <c r="FE582" s="30"/>
      <c r="FF582" s="30"/>
      <c r="FG582" s="30"/>
      <c r="FH582" s="30"/>
      <c r="FI582" s="30"/>
      <c r="FJ582" s="30"/>
      <c r="FK582" s="30"/>
      <c r="FL582" s="30"/>
      <c r="FM582" s="30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  <c r="GA582" s="30"/>
      <c r="GB582" s="30"/>
      <c r="GC582" s="30"/>
      <c r="GD582" s="30"/>
      <c r="GE582" s="30"/>
      <c r="GF582" s="30"/>
      <c r="GG582" s="30"/>
      <c r="GH582" s="30"/>
      <c r="GI582" s="30"/>
      <c r="GJ582" s="30"/>
      <c r="GK582" s="30"/>
      <c r="GL582" s="30"/>
      <c r="GM582" s="30"/>
      <c r="GN582" s="30"/>
      <c r="GO582" s="30"/>
      <c r="GP582" s="30"/>
      <c r="GQ582" s="30"/>
      <c r="GR582" s="30"/>
      <c r="GS582" s="30"/>
      <c r="GT582" s="30"/>
      <c r="GU582" s="30"/>
      <c r="GV582" s="30"/>
      <c r="GW582" s="30"/>
      <c r="GX582" s="30"/>
      <c r="GY582" s="30"/>
      <c r="GZ582" s="30"/>
      <c r="HA582" s="30"/>
      <c r="HB582" s="30"/>
      <c r="HC582" s="30"/>
      <c r="HD582" s="30"/>
      <c r="HE582" s="30"/>
      <c r="HF582" s="30"/>
      <c r="HG582" s="30"/>
      <c r="HH582" s="30"/>
      <c r="HI582" s="30"/>
      <c r="HJ582" s="30"/>
    </row>
    <row r="583">
      <c r="BQ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/>
      <c r="EV583" s="30"/>
      <c r="EW583" s="30"/>
      <c r="EX583" s="30"/>
      <c r="EY583" s="30"/>
      <c r="EZ583" s="30"/>
      <c r="FA583" s="30"/>
      <c r="FB583" s="30"/>
      <c r="FC583" s="30"/>
      <c r="FD583" s="30"/>
      <c r="FE583" s="30"/>
      <c r="FF583" s="30"/>
      <c r="FG583" s="30"/>
      <c r="FH583" s="30"/>
      <c r="FI583" s="30"/>
      <c r="FJ583" s="30"/>
      <c r="FK583" s="30"/>
      <c r="FL583" s="30"/>
      <c r="FM583" s="30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  <c r="GA583" s="30"/>
      <c r="GB583" s="30"/>
      <c r="GC583" s="30"/>
      <c r="GD583" s="30"/>
      <c r="GE583" s="30"/>
      <c r="GF583" s="30"/>
      <c r="GG583" s="30"/>
      <c r="GH583" s="30"/>
      <c r="GI583" s="30"/>
      <c r="GJ583" s="30"/>
      <c r="GK583" s="30"/>
      <c r="GL583" s="30"/>
      <c r="GM583" s="30"/>
      <c r="GN583" s="30"/>
      <c r="GO583" s="30"/>
      <c r="GP583" s="30"/>
      <c r="GQ583" s="30"/>
      <c r="GR583" s="30"/>
      <c r="GS583" s="30"/>
      <c r="GT583" s="30"/>
      <c r="GU583" s="30"/>
      <c r="GV583" s="30"/>
      <c r="GW583" s="30"/>
      <c r="GX583" s="30"/>
      <c r="GY583" s="30"/>
      <c r="GZ583" s="30"/>
      <c r="HA583" s="30"/>
      <c r="HB583" s="30"/>
      <c r="HC583" s="30"/>
      <c r="HD583" s="30"/>
      <c r="HE583" s="30"/>
      <c r="HF583" s="30"/>
      <c r="HG583" s="30"/>
      <c r="HH583" s="30"/>
      <c r="HI583" s="30"/>
      <c r="HJ583" s="30"/>
    </row>
    <row r="584">
      <c r="BQ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/>
      <c r="EW584" s="30"/>
      <c r="EX584" s="30"/>
      <c r="EY584" s="30"/>
      <c r="EZ584" s="30"/>
      <c r="FA584" s="30"/>
      <c r="FB584" s="30"/>
      <c r="FC584" s="30"/>
      <c r="FD584" s="30"/>
      <c r="FE584" s="30"/>
      <c r="FF584" s="30"/>
      <c r="FG584" s="30"/>
      <c r="FH584" s="30"/>
      <c r="FI584" s="30"/>
      <c r="FJ584" s="30"/>
      <c r="FK584" s="30"/>
      <c r="FL584" s="30"/>
      <c r="FM584" s="30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  <c r="GA584" s="30"/>
      <c r="GB584" s="30"/>
      <c r="GC584" s="30"/>
      <c r="GD584" s="30"/>
      <c r="GE584" s="30"/>
      <c r="GF584" s="30"/>
      <c r="GG584" s="30"/>
      <c r="GH584" s="30"/>
      <c r="GI584" s="30"/>
      <c r="GJ584" s="30"/>
      <c r="GK584" s="30"/>
      <c r="GL584" s="30"/>
      <c r="GM584" s="30"/>
      <c r="GN584" s="30"/>
      <c r="GO584" s="30"/>
      <c r="GP584" s="30"/>
      <c r="GQ584" s="30"/>
      <c r="GR584" s="30"/>
      <c r="GS584" s="30"/>
      <c r="GT584" s="30"/>
      <c r="GU584" s="30"/>
      <c r="GV584" s="30"/>
      <c r="GW584" s="30"/>
      <c r="GX584" s="30"/>
      <c r="GY584" s="30"/>
      <c r="GZ584" s="30"/>
      <c r="HA584" s="30"/>
      <c r="HB584" s="30"/>
      <c r="HC584" s="30"/>
      <c r="HD584" s="30"/>
      <c r="HE584" s="30"/>
      <c r="HF584" s="30"/>
      <c r="HG584" s="30"/>
      <c r="HH584" s="30"/>
      <c r="HI584" s="30"/>
      <c r="HJ584" s="30"/>
    </row>
    <row r="585">
      <c r="BQ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/>
      <c r="EV585" s="30"/>
      <c r="EW585" s="30"/>
      <c r="EX585" s="30"/>
      <c r="EY585" s="30"/>
      <c r="EZ585" s="30"/>
      <c r="FA585" s="30"/>
      <c r="FB585" s="30"/>
      <c r="FC585" s="30"/>
      <c r="FD585" s="30"/>
      <c r="FE585" s="30"/>
      <c r="FF585" s="30"/>
      <c r="FG585" s="30"/>
      <c r="FH585" s="30"/>
      <c r="FI585" s="30"/>
      <c r="FJ585" s="30"/>
      <c r="FK585" s="30"/>
      <c r="FL585" s="30"/>
      <c r="FM585" s="30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  <c r="GA585" s="30"/>
      <c r="GB585" s="30"/>
      <c r="GC585" s="30"/>
      <c r="GD585" s="30"/>
      <c r="GE585" s="30"/>
      <c r="GF585" s="30"/>
      <c r="GG585" s="30"/>
      <c r="GH585" s="30"/>
      <c r="GI585" s="30"/>
      <c r="GJ585" s="30"/>
      <c r="GK585" s="30"/>
      <c r="GL585" s="30"/>
      <c r="GM585" s="30"/>
      <c r="GN585" s="30"/>
      <c r="GO585" s="30"/>
      <c r="GP585" s="30"/>
      <c r="GQ585" s="30"/>
      <c r="GR585" s="30"/>
      <c r="GS585" s="30"/>
      <c r="GT585" s="30"/>
      <c r="GU585" s="30"/>
      <c r="GV585" s="30"/>
      <c r="GW585" s="30"/>
      <c r="GX585" s="30"/>
      <c r="GY585" s="30"/>
      <c r="GZ585" s="30"/>
      <c r="HA585" s="30"/>
      <c r="HB585" s="30"/>
      <c r="HC585" s="30"/>
      <c r="HD585" s="30"/>
      <c r="HE585" s="30"/>
      <c r="HF585" s="30"/>
      <c r="HG585" s="30"/>
      <c r="HH585" s="30"/>
      <c r="HI585" s="30"/>
      <c r="HJ585" s="30"/>
    </row>
    <row r="586">
      <c r="BQ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/>
      <c r="EW586" s="30"/>
      <c r="EX586" s="30"/>
      <c r="EY586" s="30"/>
      <c r="EZ586" s="30"/>
      <c r="FA586" s="30"/>
      <c r="FB586" s="30"/>
      <c r="FC586" s="30"/>
      <c r="FD586" s="30"/>
      <c r="FE586" s="30"/>
      <c r="FF586" s="30"/>
      <c r="FG586" s="30"/>
      <c r="FH586" s="30"/>
      <c r="FI586" s="30"/>
      <c r="FJ586" s="30"/>
      <c r="FK586" s="30"/>
      <c r="FL586" s="30"/>
      <c r="FM586" s="30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  <c r="GA586" s="30"/>
      <c r="GB586" s="30"/>
      <c r="GC586" s="30"/>
      <c r="GD586" s="30"/>
      <c r="GE586" s="30"/>
      <c r="GF586" s="30"/>
      <c r="GG586" s="30"/>
      <c r="GH586" s="30"/>
      <c r="GI586" s="30"/>
      <c r="GJ586" s="30"/>
      <c r="GK586" s="30"/>
      <c r="GL586" s="30"/>
      <c r="GM586" s="30"/>
      <c r="GN586" s="30"/>
      <c r="GO586" s="30"/>
      <c r="GP586" s="30"/>
      <c r="GQ586" s="30"/>
      <c r="GR586" s="30"/>
      <c r="GS586" s="30"/>
      <c r="GT586" s="30"/>
      <c r="GU586" s="30"/>
      <c r="GV586" s="30"/>
      <c r="GW586" s="30"/>
      <c r="GX586" s="30"/>
      <c r="GY586" s="30"/>
      <c r="GZ586" s="30"/>
      <c r="HA586" s="30"/>
      <c r="HB586" s="30"/>
      <c r="HC586" s="30"/>
      <c r="HD586" s="30"/>
      <c r="HE586" s="30"/>
      <c r="HF586" s="30"/>
      <c r="HG586" s="30"/>
      <c r="HH586" s="30"/>
      <c r="HI586" s="30"/>
      <c r="HJ586" s="30"/>
    </row>
    <row r="587">
      <c r="BQ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/>
      <c r="EW587" s="30"/>
      <c r="EX587" s="30"/>
      <c r="EY587" s="30"/>
      <c r="EZ587" s="30"/>
      <c r="FA587" s="30"/>
      <c r="FB587" s="30"/>
      <c r="FC587" s="30"/>
      <c r="FD587" s="30"/>
      <c r="FE587" s="30"/>
      <c r="FF587" s="30"/>
      <c r="FG587" s="30"/>
      <c r="FH587" s="30"/>
      <c r="FI587" s="30"/>
      <c r="FJ587" s="30"/>
      <c r="FK587" s="30"/>
      <c r="FL587" s="30"/>
      <c r="FM587" s="30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  <c r="GA587" s="30"/>
      <c r="GB587" s="30"/>
      <c r="GC587" s="30"/>
      <c r="GD587" s="30"/>
      <c r="GE587" s="30"/>
      <c r="GF587" s="30"/>
      <c r="GG587" s="30"/>
      <c r="GH587" s="30"/>
      <c r="GI587" s="30"/>
      <c r="GJ587" s="30"/>
      <c r="GK587" s="30"/>
      <c r="GL587" s="30"/>
      <c r="GM587" s="30"/>
      <c r="GN587" s="30"/>
      <c r="GO587" s="30"/>
      <c r="GP587" s="30"/>
      <c r="GQ587" s="30"/>
      <c r="GR587" s="30"/>
      <c r="GS587" s="30"/>
      <c r="GT587" s="30"/>
      <c r="GU587" s="30"/>
      <c r="GV587" s="30"/>
      <c r="GW587" s="30"/>
      <c r="GX587" s="30"/>
      <c r="GY587" s="30"/>
      <c r="GZ587" s="30"/>
      <c r="HA587" s="30"/>
      <c r="HB587" s="30"/>
      <c r="HC587" s="30"/>
      <c r="HD587" s="30"/>
      <c r="HE587" s="30"/>
      <c r="HF587" s="30"/>
      <c r="HG587" s="30"/>
      <c r="HH587" s="30"/>
      <c r="HI587" s="30"/>
      <c r="HJ587" s="30"/>
    </row>
    <row r="588">
      <c r="BQ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/>
      <c r="EV588" s="30"/>
      <c r="EW588" s="30"/>
      <c r="EX588" s="30"/>
      <c r="EY588" s="30"/>
      <c r="EZ588" s="30"/>
      <c r="FA588" s="30"/>
      <c r="FB588" s="30"/>
      <c r="FC588" s="30"/>
      <c r="FD588" s="30"/>
      <c r="FE588" s="30"/>
      <c r="FF588" s="30"/>
      <c r="FG588" s="30"/>
      <c r="FH588" s="30"/>
      <c r="FI588" s="30"/>
      <c r="FJ588" s="30"/>
      <c r="FK588" s="30"/>
      <c r="FL588" s="30"/>
      <c r="FM588" s="30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  <c r="GA588" s="30"/>
      <c r="GB588" s="30"/>
      <c r="GC588" s="30"/>
      <c r="GD588" s="30"/>
      <c r="GE588" s="30"/>
      <c r="GF588" s="30"/>
      <c r="GG588" s="30"/>
      <c r="GH588" s="30"/>
      <c r="GI588" s="30"/>
      <c r="GJ588" s="30"/>
      <c r="GK588" s="30"/>
      <c r="GL588" s="30"/>
      <c r="GM588" s="30"/>
      <c r="GN588" s="30"/>
      <c r="GO588" s="30"/>
      <c r="GP588" s="30"/>
      <c r="GQ588" s="30"/>
      <c r="GR588" s="30"/>
      <c r="GS588" s="30"/>
      <c r="GT588" s="30"/>
      <c r="GU588" s="30"/>
      <c r="GV588" s="30"/>
      <c r="GW588" s="30"/>
      <c r="GX588" s="30"/>
      <c r="GY588" s="30"/>
      <c r="GZ588" s="30"/>
      <c r="HA588" s="30"/>
      <c r="HB588" s="30"/>
      <c r="HC588" s="30"/>
      <c r="HD588" s="30"/>
      <c r="HE588" s="30"/>
      <c r="HF588" s="30"/>
      <c r="HG588" s="30"/>
      <c r="HH588" s="30"/>
      <c r="HI588" s="30"/>
      <c r="HJ588" s="30"/>
    </row>
    <row r="589">
      <c r="BQ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/>
      <c r="EW589" s="30"/>
      <c r="EX589" s="30"/>
      <c r="EY589" s="30"/>
      <c r="EZ589" s="30"/>
      <c r="FA589" s="30"/>
      <c r="FB589" s="30"/>
      <c r="FC589" s="30"/>
      <c r="FD589" s="30"/>
      <c r="FE589" s="30"/>
      <c r="FF589" s="30"/>
      <c r="FG589" s="30"/>
      <c r="FH589" s="30"/>
      <c r="FI589" s="30"/>
      <c r="FJ589" s="30"/>
      <c r="FK589" s="30"/>
      <c r="FL589" s="30"/>
      <c r="FM589" s="30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  <c r="GA589" s="30"/>
      <c r="GB589" s="30"/>
      <c r="GC589" s="30"/>
      <c r="GD589" s="30"/>
      <c r="GE589" s="30"/>
      <c r="GF589" s="30"/>
      <c r="GG589" s="30"/>
      <c r="GH589" s="30"/>
      <c r="GI589" s="30"/>
      <c r="GJ589" s="30"/>
      <c r="GK589" s="30"/>
      <c r="GL589" s="30"/>
      <c r="GM589" s="30"/>
      <c r="GN589" s="30"/>
      <c r="GO589" s="30"/>
      <c r="GP589" s="30"/>
      <c r="GQ589" s="30"/>
      <c r="GR589" s="30"/>
      <c r="GS589" s="30"/>
      <c r="GT589" s="30"/>
      <c r="GU589" s="30"/>
      <c r="GV589" s="30"/>
      <c r="GW589" s="30"/>
      <c r="GX589" s="30"/>
      <c r="GY589" s="30"/>
      <c r="GZ589" s="30"/>
      <c r="HA589" s="30"/>
      <c r="HB589" s="30"/>
      <c r="HC589" s="30"/>
      <c r="HD589" s="30"/>
      <c r="HE589" s="30"/>
      <c r="HF589" s="30"/>
      <c r="HG589" s="30"/>
      <c r="HH589" s="30"/>
      <c r="HI589" s="30"/>
      <c r="HJ589" s="30"/>
    </row>
    <row r="590">
      <c r="BQ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/>
      <c r="EV590" s="30"/>
      <c r="EW590" s="30"/>
      <c r="EX590" s="30"/>
      <c r="EY590" s="30"/>
      <c r="EZ590" s="30"/>
      <c r="FA590" s="30"/>
      <c r="FB590" s="30"/>
      <c r="FC590" s="30"/>
      <c r="FD590" s="30"/>
      <c r="FE590" s="30"/>
      <c r="FF590" s="30"/>
      <c r="FG590" s="30"/>
      <c r="FH590" s="30"/>
      <c r="FI590" s="30"/>
      <c r="FJ590" s="30"/>
      <c r="FK590" s="30"/>
      <c r="FL590" s="30"/>
      <c r="FM590" s="30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  <c r="GA590" s="30"/>
      <c r="GB590" s="30"/>
      <c r="GC590" s="30"/>
      <c r="GD590" s="30"/>
      <c r="GE590" s="30"/>
      <c r="GF590" s="30"/>
      <c r="GG590" s="30"/>
      <c r="GH590" s="30"/>
      <c r="GI590" s="30"/>
      <c r="GJ590" s="30"/>
      <c r="GK590" s="30"/>
      <c r="GL590" s="30"/>
      <c r="GM590" s="30"/>
      <c r="GN590" s="30"/>
      <c r="GO590" s="30"/>
      <c r="GP590" s="30"/>
      <c r="GQ590" s="30"/>
      <c r="GR590" s="30"/>
      <c r="GS590" s="30"/>
      <c r="GT590" s="30"/>
      <c r="GU590" s="30"/>
      <c r="GV590" s="30"/>
      <c r="GW590" s="30"/>
      <c r="GX590" s="30"/>
      <c r="GY590" s="30"/>
      <c r="GZ590" s="30"/>
      <c r="HA590" s="30"/>
      <c r="HB590" s="30"/>
      <c r="HC590" s="30"/>
      <c r="HD590" s="30"/>
      <c r="HE590" s="30"/>
      <c r="HF590" s="30"/>
      <c r="HG590" s="30"/>
      <c r="HH590" s="30"/>
      <c r="HI590" s="30"/>
      <c r="HJ590" s="30"/>
    </row>
    <row r="591">
      <c r="BQ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/>
      <c r="EV591" s="30"/>
      <c r="EW591" s="30"/>
      <c r="EX591" s="30"/>
      <c r="EY591" s="30"/>
      <c r="EZ591" s="30"/>
      <c r="FA591" s="30"/>
      <c r="FB591" s="30"/>
      <c r="FC591" s="30"/>
      <c r="FD591" s="30"/>
      <c r="FE591" s="30"/>
      <c r="FF591" s="30"/>
      <c r="FG591" s="30"/>
      <c r="FH591" s="30"/>
      <c r="FI591" s="30"/>
      <c r="FJ591" s="30"/>
      <c r="FK591" s="30"/>
      <c r="FL591" s="30"/>
      <c r="FM591" s="30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  <c r="GA591" s="30"/>
      <c r="GB591" s="30"/>
      <c r="GC591" s="30"/>
      <c r="GD591" s="30"/>
      <c r="GE591" s="30"/>
      <c r="GF591" s="30"/>
      <c r="GG591" s="30"/>
      <c r="GH591" s="30"/>
      <c r="GI591" s="30"/>
      <c r="GJ591" s="30"/>
      <c r="GK591" s="30"/>
      <c r="GL591" s="30"/>
      <c r="GM591" s="30"/>
      <c r="GN591" s="30"/>
      <c r="GO591" s="30"/>
      <c r="GP591" s="30"/>
      <c r="GQ591" s="30"/>
      <c r="GR591" s="30"/>
      <c r="GS591" s="30"/>
      <c r="GT591" s="30"/>
      <c r="GU591" s="30"/>
      <c r="GV591" s="30"/>
      <c r="GW591" s="30"/>
      <c r="GX591" s="30"/>
      <c r="GY591" s="30"/>
      <c r="GZ591" s="30"/>
      <c r="HA591" s="30"/>
      <c r="HB591" s="30"/>
      <c r="HC591" s="30"/>
      <c r="HD591" s="30"/>
      <c r="HE591" s="30"/>
      <c r="HF591" s="30"/>
      <c r="HG591" s="30"/>
      <c r="HH591" s="30"/>
      <c r="HI591" s="30"/>
      <c r="HJ591" s="30"/>
    </row>
    <row r="592">
      <c r="BQ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/>
      <c r="EW592" s="30"/>
      <c r="EX592" s="30"/>
      <c r="EY592" s="30"/>
      <c r="EZ592" s="30"/>
      <c r="FA592" s="30"/>
      <c r="FB592" s="30"/>
      <c r="FC592" s="30"/>
      <c r="FD592" s="30"/>
      <c r="FE592" s="30"/>
      <c r="FF592" s="30"/>
      <c r="FG592" s="30"/>
      <c r="FH592" s="30"/>
      <c r="FI592" s="30"/>
      <c r="FJ592" s="30"/>
      <c r="FK592" s="30"/>
      <c r="FL592" s="30"/>
      <c r="FM592" s="30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  <c r="GA592" s="30"/>
      <c r="GB592" s="30"/>
      <c r="GC592" s="30"/>
      <c r="GD592" s="30"/>
      <c r="GE592" s="30"/>
      <c r="GF592" s="30"/>
      <c r="GG592" s="30"/>
      <c r="GH592" s="30"/>
      <c r="GI592" s="30"/>
      <c r="GJ592" s="30"/>
      <c r="GK592" s="30"/>
      <c r="GL592" s="30"/>
      <c r="GM592" s="30"/>
      <c r="GN592" s="30"/>
      <c r="GO592" s="30"/>
      <c r="GP592" s="30"/>
      <c r="GQ592" s="30"/>
      <c r="GR592" s="30"/>
      <c r="GS592" s="30"/>
      <c r="GT592" s="30"/>
      <c r="GU592" s="30"/>
      <c r="GV592" s="30"/>
      <c r="GW592" s="30"/>
      <c r="GX592" s="30"/>
      <c r="GY592" s="30"/>
      <c r="GZ592" s="30"/>
      <c r="HA592" s="30"/>
      <c r="HB592" s="30"/>
      <c r="HC592" s="30"/>
      <c r="HD592" s="30"/>
      <c r="HE592" s="30"/>
      <c r="HF592" s="30"/>
      <c r="HG592" s="30"/>
      <c r="HH592" s="30"/>
      <c r="HI592" s="30"/>
      <c r="HJ592" s="30"/>
    </row>
    <row r="593">
      <c r="BQ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/>
      <c r="EW593" s="30"/>
      <c r="EX593" s="30"/>
      <c r="EY593" s="30"/>
      <c r="EZ593" s="30"/>
      <c r="FA593" s="30"/>
      <c r="FB593" s="30"/>
      <c r="FC593" s="30"/>
      <c r="FD593" s="30"/>
      <c r="FE593" s="30"/>
      <c r="FF593" s="30"/>
      <c r="FG593" s="30"/>
      <c r="FH593" s="30"/>
      <c r="FI593" s="30"/>
      <c r="FJ593" s="30"/>
      <c r="FK593" s="30"/>
      <c r="FL593" s="30"/>
      <c r="FM593" s="30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  <c r="GA593" s="30"/>
      <c r="GB593" s="30"/>
      <c r="GC593" s="30"/>
      <c r="GD593" s="30"/>
      <c r="GE593" s="30"/>
      <c r="GF593" s="30"/>
      <c r="GG593" s="30"/>
      <c r="GH593" s="30"/>
      <c r="GI593" s="30"/>
      <c r="GJ593" s="30"/>
      <c r="GK593" s="30"/>
      <c r="GL593" s="30"/>
      <c r="GM593" s="30"/>
      <c r="GN593" s="30"/>
      <c r="GO593" s="30"/>
      <c r="GP593" s="30"/>
      <c r="GQ593" s="30"/>
      <c r="GR593" s="30"/>
      <c r="GS593" s="30"/>
      <c r="GT593" s="30"/>
      <c r="GU593" s="30"/>
      <c r="GV593" s="30"/>
      <c r="GW593" s="30"/>
      <c r="GX593" s="30"/>
      <c r="GY593" s="30"/>
      <c r="GZ593" s="30"/>
      <c r="HA593" s="30"/>
      <c r="HB593" s="30"/>
      <c r="HC593" s="30"/>
      <c r="HD593" s="30"/>
      <c r="HE593" s="30"/>
      <c r="HF593" s="30"/>
      <c r="HG593" s="30"/>
      <c r="HH593" s="30"/>
      <c r="HI593" s="30"/>
      <c r="HJ593" s="30"/>
    </row>
    <row r="594">
      <c r="BQ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/>
      <c r="EW594" s="30"/>
      <c r="EX594" s="30"/>
      <c r="EY594" s="30"/>
      <c r="EZ594" s="30"/>
      <c r="FA594" s="30"/>
      <c r="FB594" s="30"/>
      <c r="FC594" s="30"/>
      <c r="FD594" s="30"/>
      <c r="FE594" s="30"/>
      <c r="FF594" s="30"/>
      <c r="FG594" s="30"/>
      <c r="FH594" s="30"/>
      <c r="FI594" s="30"/>
      <c r="FJ594" s="30"/>
      <c r="FK594" s="30"/>
      <c r="FL594" s="30"/>
      <c r="FM594" s="30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  <c r="GA594" s="30"/>
      <c r="GB594" s="30"/>
      <c r="GC594" s="30"/>
      <c r="GD594" s="30"/>
      <c r="GE594" s="30"/>
      <c r="GF594" s="30"/>
      <c r="GG594" s="30"/>
      <c r="GH594" s="30"/>
      <c r="GI594" s="30"/>
      <c r="GJ594" s="30"/>
      <c r="GK594" s="30"/>
      <c r="GL594" s="30"/>
      <c r="GM594" s="30"/>
      <c r="GN594" s="30"/>
      <c r="GO594" s="30"/>
      <c r="GP594" s="30"/>
      <c r="GQ594" s="30"/>
      <c r="GR594" s="30"/>
      <c r="GS594" s="30"/>
      <c r="GT594" s="30"/>
      <c r="GU594" s="30"/>
      <c r="GV594" s="30"/>
      <c r="GW594" s="30"/>
      <c r="GX594" s="30"/>
      <c r="GY594" s="30"/>
      <c r="GZ594" s="30"/>
      <c r="HA594" s="30"/>
      <c r="HB594" s="30"/>
      <c r="HC594" s="30"/>
      <c r="HD594" s="30"/>
      <c r="HE594" s="30"/>
      <c r="HF594" s="30"/>
      <c r="HG594" s="30"/>
      <c r="HH594" s="30"/>
      <c r="HI594" s="30"/>
      <c r="HJ594" s="30"/>
    </row>
    <row r="595">
      <c r="BQ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/>
      <c r="EW595" s="30"/>
      <c r="EX595" s="30"/>
      <c r="EY595" s="30"/>
      <c r="EZ595" s="30"/>
      <c r="FA595" s="30"/>
      <c r="FB595" s="30"/>
      <c r="FC595" s="30"/>
      <c r="FD595" s="30"/>
      <c r="FE595" s="30"/>
      <c r="FF595" s="30"/>
      <c r="FG595" s="30"/>
      <c r="FH595" s="30"/>
      <c r="FI595" s="30"/>
      <c r="FJ595" s="30"/>
      <c r="FK595" s="30"/>
      <c r="FL595" s="30"/>
      <c r="FM595" s="30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  <c r="GA595" s="30"/>
      <c r="GB595" s="30"/>
      <c r="GC595" s="30"/>
      <c r="GD595" s="30"/>
      <c r="GE595" s="30"/>
      <c r="GF595" s="30"/>
      <c r="GG595" s="30"/>
      <c r="GH595" s="30"/>
      <c r="GI595" s="30"/>
      <c r="GJ595" s="30"/>
      <c r="GK595" s="30"/>
      <c r="GL595" s="30"/>
      <c r="GM595" s="30"/>
      <c r="GN595" s="30"/>
      <c r="GO595" s="30"/>
      <c r="GP595" s="30"/>
      <c r="GQ595" s="30"/>
      <c r="GR595" s="30"/>
      <c r="GS595" s="30"/>
      <c r="GT595" s="30"/>
      <c r="GU595" s="30"/>
      <c r="GV595" s="30"/>
      <c r="GW595" s="30"/>
      <c r="GX595" s="30"/>
      <c r="GY595" s="30"/>
      <c r="GZ595" s="30"/>
      <c r="HA595" s="30"/>
      <c r="HB595" s="30"/>
      <c r="HC595" s="30"/>
      <c r="HD595" s="30"/>
      <c r="HE595" s="30"/>
      <c r="HF595" s="30"/>
      <c r="HG595" s="30"/>
      <c r="HH595" s="30"/>
      <c r="HI595" s="30"/>
      <c r="HJ595" s="30"/>
    </row>
    <row r="596">
      <c r="BQ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/>
      <c r="EW596" s="30"/>
      <c r="EX596" s="30"/>
      <c r="EY596" s="30"/>
      <c r="EZ596" s="30"/>
      <c r="FA596" s="30"/>
      <c r="FB596" s="30"/>
      <c r="FC596" s="30"/>
      <c r="FD596" s="30"/>
      <c r="FE596" s="30"/>
      <c r="FF596" s="30"/>
      <c r="FG596" s="30"/>
      <c r="FH596" s="30"/>
      <c r="FI596" s="30"/>
      <c r="FJ596" s="30"/>
      <c r="FK596" s="30"/>
      <c r="FL596" s="30"/>
      <c r="FM596" s="30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  <c r="GA596" s="30"/>
      <c r="GB596" s="30"/>
      <c r="GC596" s="30"/>
      <c r="GD596" s="30"/>
      <c r="GE596" s="30"/>
      <c r="GF596" s="30"/>
      <c r="GG596" s="30"/>
      <c r="GH596" s="30"/>
      <c r="GI596" s="30"/>
      <c r="GJ596" s="30"/>
      <c r="GK596" s="30"/>
      <c r="GL596" s="30"/>
      <c r="GM596" s="30"/>
      <c r="GN596" s="30"/>
      <c r="GO596" s="30"/>
      <c r="GP596" s="30"/>
      <c r="GQ596" s="30"/>
      <c r="GR596" s="30"/>
      <c r="GS596" s="30"/>
      <c r="GT596" s="30"/>
      <c r="GU596" s="30"/>
      <c r="GV596" s="30"/>
      <c r="GW596" s="30"/>
      <c r="GX596" s="30"/>
      <c r="GY596" s="30"/>
      <c r="GZ596" s="30"/>
      <c r="HA596" s="30"/>
      <c r="HB596" s="30"/>
      <c r="HC596" s="30"/>
      <c r="HD596" s="30"/>
      <c r="HE596" s="30"/>
      <c r="HF596" s="30"/>
      <c r="HG596" s="30"/>
      <c r="HH596" s="30"/>
      <c r="HI596" s="30"/>
      <c r="HJ596" s="30"/>
    </row>
    <row r="597">
      <c r="BQ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/>
      <c r="EW597" s="30"/>
      <c r="EX597" s="30"/>
      <c r="EY597" s="30"/>
      <c r="EZ597" s="30"/>
      <c r="FA597" s="30"/>
      <c r="FB597" s="30"/>
      <c r="FC597" s="30"/>
      <c r="FD597" s="30"/>
      <c r="FE597" s="30"/>
      <c r="FF597" s="30"/>
      <c r="FG597" s="30"/>
      <c r="FH597" s="30"/>
      <c r="FI597" s="30"/>
      <c r="FJ597" s="30"/>
      <c r="FK597" s="30"/>
      <c r="FL597" s="30"/>
      <c r="FM597" s="30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  <c r="GA597" s="30"/>
      <c r="GB597" s="30"/>
      <c r="GC597" s="30"/>
      <c r="GD597" s="30"/>
      <c r="GE597" s="30"/>
      <c r="GF597" s="30"/>
      <c r="GG597" s="30"/>
      <c r="GH597" s="30"/>
      <c r="GI597" s="30"/>
      <c r="GJ597" s="30"/>
      <c r="GK597" s="30"/>
      <c r="GL597" s="30"/>
      <c r="GM597" s="30"/>
      <c r="GN597" s="30"/>
      <c r="GO597" s="30"/>
      <c r="GP597" s="30"/>
      <c r="GQ597" s="30"/>
      <c r="GR597" s="30"/>
      <c r="GS597" s="30"/>
      <c r="GT597" s="30"/>
      <c r="GU597" s="30"/>
      <c r="GV597" s="30"/>
      <c r="GW597" s="30"/>
      <c r="GX597" s="30"/>
      <c r="GY597" s="30"/>
      <c r="GZ597" s="30"/>
      <c r="HA597" s="30"/>
      <c r="HB597" s="30"/>
      <c r="HC597" s="30"/>
      <c r="HD597" s="30"/>
      <c r="HE597" s="30"/>
      <c r="HF597" s="30"/>
      <c r="HG597" s="30"/>
      <c r="HH597" s="30"/>
      <c r="HI597" s="30"/>
      <c r="HJ597" s="30"/>
    </row>
    <row r="598">
      <c r="BQ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/>
      <c r="EW598" s="30"/>
      <c r="EX598" s="30"/>
      <c r="EY598" s="30"/>
      <c r="EZ598" s="30"/>
      <c r="FA598" s="30"/>
      <c r="FB598" s="30"/>
      <c r="FC598" s="30"/>
      <c r="FD598" s="30"/>
      <c r="FE598" s="30"/>
      <c r="FF598" s="30"/>
      <c r="FG598" s="30"/>
      <c r="FH598" s="30"/>
      <c r="FI598" s="30"/>
      <c r="FJ598" s="30"/>
      <c r="FK598" s="30"/>
      <c r="FL598" s="30"/>
      <c r="FM598" s="30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  <c r="GA598" s="30"/>
      <c r="GB598" s="30"/>
      <c r="GC598" s="30"/>
      <c r="GD598" s="30"/>
      <c r="GE598" s="30"/>
      <c r="GF598" s="30"/>
      <c r="GG598" s="30"/>
      <c r="GH598" s="30"/>
      <c r="GI598" s="30"/>
      <c r="GJ598" s="30"/>
      <c r="GK598" s="30"/>
      <c r="GL598" s="30"/>
      <c r="GM598" s="30"/>
      <c r="GN598" s="30"/>
      <c r="GO598" s="30"/>
      <c r="GP598" s="30"/>
      <c r="GQ598" s="30"/>
      <c r="GR598" s="30"/>
      <c r="GS598" s="30"/>
      <c r="GT598" s="30"/>
      <c r="GU598" s="30"/>
      <c r="GV598" s="30"/>
      <c r="GW598" s="30"/>
      <c r="GX598" s="30"/>
      <c r="GY598" s="30"/>
      <c r="GZ598" s="30"/>
      <c r="HA598" s="30"/>
      <c r="HB598" s="30"/>
      <c r="HC598" s="30"/>
      <c r="HD598" s="30"/>
      <c r="HE598" s="30"/>
      <c r="HF598" s="30"/>
      <c r="HG598" s="30"/>
      <c r="HH598" s="30"/>
      <c r="HI598" s="30"/>
      <c r="HJ598" s="30"/>
    </row>
    <row r="599">
      <c r="BQ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/>
      <c r="EW599" s="30"/>
      <c r="EX599" s="30"/>
      <c r="EY599" s="30"/>
      <c r="EZ599" s="30"/>
      <c r="FA599" s="30"/>
      <c r="FB599" s="30"/>
      <c r="FC599" s="30"/>
      <c r="FD599" s="30"/>
      <c r="FE599" s="30"/>
      <c r="FF599" s="30"/>
      <c r="FG599" s="30"/>
      <c r="FH599" s="30"/>
      <c r="FI599" s="30"/>
      <c r="FJ599" s="30"/>
      <c r="FK599" s="30"/>
      <c r="FL599" s="30"/>
      <c r="FM599" s="30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  <c r="GA599" s="30"/>
      <c r="GB599" s="30"/>
      <c r="GC599" s="30"/>
      <c r="GD599" s="30"/>
      <c r="GE599" s="30"/>
      <c r="GF599" s="30"/>
      <c r="GG599" s="30"/>
      <c r="GH599" s="30"/>
      <c r="GI599" s="30"/>
      <c r="GJ599" s="30"/>
      <c r="GK599" s="30"/>
      <c r="GL599" s="30"/>
      <c r="GM599" s="30"/>
      <c r="GN599" s="30"/>
      <c r="GO599" s="30"/>
      <c r="GP599" s="30"/>
      <c r="GQ599" s="30"/>
      <c r="GR599" s="30"/>
      <c r="GS599" s="30"/>
      <c r="GT599" s="30"/>
      <c r="GU599" s="30"/>
      <c r="GV599" s="30"/>
      <c r="GW599" s="30"/>
      <c r="GX599" s="30"/>
      <c r="GY599" s="30"/>
      <c r="GZ599" s="30"/>
      <c r="HA599" s="30"/>
      <c r="HB599" s="30"/>
      <c r="HC599" s="30"/>
      <c r="HD599" s="30"/>
      <c r="HE599" s="30"/>
      <c r="HF599" s="30"/>
      <c r="HG599" s="30"/>
      <c r="HH599" s="30"/>
      <c r="HI599" s="30"/>
      <c r="HJ599" s="30"/>
    </row>
    <row r="600">
      <c r="BQ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/>
      <c r="EW600" s="30"/>
      <c r="EX600" s="30"/>
      <c r="EY600" s="30"/>
      <c r="EZ600" s="30"/>
      <c r="FA600" s="30"/>
      <c r="FB600" s="30"/>
      <c r="FC600" s="30"/>
      <c r="FD600" s="30"/>
      <c r="FE600" s="30"/>
      <c r="FF600" s="30"/>
      <c r="FG600" s="30"/>
      <c r="FH600" s="30"/>
      <c r="FI600" s="30"/>
      <c r="FJ600" s="30"/>
      <c r="FK600" s="30"/>
      <c r="FL600" s="30"/>
      <c r="FM600" s="30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  <c r="GA600" s="30"/>
      <c r="GB600" s="30"/>
      <c r="GC600" s="30"/>
      <c r="GD600" s="30"/>
      <c r="GE600" s="30"/>
      <c r="GF600" s="30"/>
      <c r="GG600" s="30"/>
      <c r="GH600" s="30"/>
      <c r="GI600" s="30"/>
      <c r="GJ600" s="30"/>
      <c r="GK600" s="30"/>
      <c r="GL600" s="30"/>
      <c r="GM600" s="30"/>
      <c r="GN600" s="30"/>
      <c r="GO600" s="30"/>
      <c r="GP600" s="30"/>
      <c r="GQ600" s="30"/>
      <c r="GR600" s="30"/>
      <c r="GS600" s="30"/>
      <c r="GT600" s="30"/>
      <c r="GU600" s="30"/>
      <c r="GV600" s="30"/>
      <c r="GW600" s="30"/>
      <c r="GX600" s="30"/>
      <c r="GY600" s="30"/>
      <c r="GZ600" s="30"/>
      <c r="HA600" s="30"/>
      <c r="HB600" s="30"/>
      <c r="HC600" s="30"/>
      <c r="HD600" s="30"/>
      <c r="HE600" s="30"/>
      <c r="HF600" s="30"/>
      <c r="HG600" s="30"/>
      <c r="HH600" s="30"/>
      <c r="HI600" s="30"/>
      <c r="HJ600" s="30"/>
    </row>
    <row r="601">
      <c r="BQ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/>
      <c r="EW601" s="30"/>
      <c r="EX601" s="30"/>
      <c r="EY601" s="30"/>
      <c r="EZ601" s="30"/>
      <c r="FA601" s="30"/>
      <c r="FB601" s="30"/>
      <c r="FC601" s="30"/>
      <c r="FD601" s="30"/>
      <c r="FE601" s="30"/>
      <c r="FF601" s="30"/>
      <c r="FG601" s="30"/>
      <c r="FH601" s="30"/>
      <c r="FI601" s="30"/>
      <c r="FJ601" s="30"/>
      <c r="FK601" s="30"/>
      <c r="FL601" s="30"/>
      <c r="FM601" s="30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  <c r="GA601" s="30"/>
      <c r="GB601" s="30"/>
      <c r="GC601" s="30"/>
      <c r="GD601" s="30"/>
      <c r="GE601" s="30"/>
      <c r="GF601" s="30"/>
      <c r="GG601" s="30"/>
      <c r="GH601" s="30"/>
      <c r="GI601" s="30"/>
      <c r="GJ601" s="30"/>
      <c r="GK601" s="30"/>
      <c r="GL601" s="30"/>
      <c r="GM601" s="30"/>
      <c r="GN601" s="30"/>
      <c r="GO601" s="30"/>
      <c r="GP601" s="30"/>
      <c r="GQ601" s="30"/>
      <c r="GR601" s="30"/>
      <c r="GS601" s="30"/>
      <c r="GT601" s="30"/>
      <c r="GU601" s="30"/>
      <c r="GV601" s="30"/>
      <c r="GW601" s="30"/>
      <c r="GX601" s="30"/>
      <c r="GY601" s="30"/>
      <c r="GZ601" s="30"/>
      <c r="HA601" s="30"/>
      <c r="HB601" s="30"/>
      <c r="HC601" s="30"/>
      <c r="HD601" s="30"/>
      <c r="HE601" s="30"/>
      <c r="HF601" s="30"/>
      <c r="HG601" s="30"/>
      <c r="HH601" s="30"/>
      <c r="HI601" s="30"/>
      <c r="HJ601" s="30"/>
    </row>
    <row r="602">
      <c r="BQ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/>
      <c r="EW602" s="30"/>
      <c r="EX602" s="30"/>
      <c r="EY602" s="30"/>
      <c r="EZ602" s="30"/>
      <c r="FA602" s="30"/>
      <c r="FB602" s="30"/>
      <c r="FC602" s="30"/>
      <c r="FD602" s="30"/>
      <c r="FE602" s="30"/>
      <c r="FF602" s="30"/>
      <c r="FG602" s="30"/>
      <c r="FH602" s="30"/>
      <c r="FI602" s="30"/>
      <c r="FJ602" s="30"/>
      <c r="FK602" s="30"/>
      <c r="FL602" s="30"/>
      <c r="FM602" s="30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  <c r="GA602" s="30"/>
      <c r="GB602" s="30"/>
      <c r="GC602" s="30"/>
      <c r="GD602" s="30"/>
      <c r="GE602" s="30"/>
      <c r="GF602" s="30"/>
      <c r="GG602" s="30"/>
      <c r="GH602" s="30"/>
      <c r="GI602" s="30"/>
      <c r="GJ602" s="30"/>
      <c r="GK602" s="30"/>
      <c r="GL602" s="30"/>
      <c r="GM602" s="30"/>
      <c r="GN602" s="30"/>
      <c r="GO602" s="30"/>
      <c r="GP602" s="30"/>
      <c r="GQ602" s="30"/>
      <c r="GR602" s="30"/>
      <c r="GS602" s="30"/>
      <c r="GT602" s="30"/>
      <c r="GU602" s="30"/>
      <c r="GV602" s="30"/>
      <c r="GW602" s="30"/>
      <c r="GX602" s="30"/>
      <c r="GY602" s="30"/>
      <c r="GZ602" s="30"/>
      <c r="HA602" s="30"/>
      <c r="HB602" s="30"/>
      <c r="HC602" s="30"/>
      <c r="HD602" s="30"/>
      <c r="HE602" s="30"/>
      <c r="HF602" s="30"/>
      <c r="HG602" s="30"/>
      <c r="HH602" s="30"/>
      <c r="HI602" s="30"/>
      <c r="HJ602" s="30"/>
    </row>
    <row r="603">
      <c r="BQ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/>
      <c r="EW603" s="30"/>
      <c r="EX603" s="30"/>
      <c r="EY603" s="30"/>
      <c r="EZ603" s="30"/>
      <c r="FA603" s="30"/>
      <c r="FB603" s="30"/>
      <c r="FC603" s="30"/>
      <c r="FD603" s="30"/>
      <c r="FE603" s="30"/>
      <c r="FF603" s="30"/>
      <c r="FG603" s="30"/>
      <c r="FH603" s="30"/>
      <c r="FI603" s="30"/>
      <c r="FJ603" s="30"/>
      <c r="FK603" s="30"/>
      <c r="FL603" s="30"/>
      <c r="FM603" s="30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  <c r="GA603" s="30"/>
      <c r="GB603" s="30"/>
      <c r="GC603" s="30"/>
      <c r="GD603" s="30"/>
      <c r="GE603" s="30"/>
      <c r="GF603" s="30"/>
      <c r="GG603" s="30"/>
      <c r="GH603" s="30"/>
      <c r="GI603" s="30"/>
      <c r="GJ603" s="30"/>
      <c r="GK603" s="30"/>
      <c r="GL603" s="30"/>
      <c r="GM603" s="30"/>
      <c r="GN603" s="30"/>
      <c r="GO603" s="30"/>
      <c r="GP603" s="30"/>
      <c r="GQ603" s="30"/>
      <c r="GR603" s="30"/>
      <c r="GS603" s="30"/>
      <c r="GT603" s="30"/>
      <c r="GU603" s="30"/>
      <c r="GV603" s="30"/>
      <c r="GW603" s="30"/>
      <c r="GX603" s="30"/>
      <c r="GY603" s="30"/>
      <c r="GZ603" s="30"/>
      <c r="HA603" s="30"/>
      <c r="HB603" s="30"/>
      <c r="HC603" s="30"/>
      <c r="HD603" s="30"/>
      <c r="HE603" s="30"/>
      <c r="HF603" s="30"/>
      <c r="HG603" s="30"/>
      <c r="HH603" s="30"/>
      <c r="HI603" s="30"/>
      <c r="HJ603" s="30"/>
    </row>
    <row r="604">
      <c r="BQ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/>
      <c r="EW604" s="30"/>
      <c r="EX604" s="30"/>
      <c r="EY604" s="30"/>
      <c r="EZ604" s="30"/>
      <c r="FA604" s="30"/>
      <c r="FB604" s="30"/>
      <c r="FC604" s="30"/>
      <c r="FD604" s="30"/>
      <c r="FE604" s="30"/>
      <c r="FF604" s="30"/>
      <c r="FG604" s="30"/>
      <c r="FH604" s="30"/>
      <c r="FI604" s="30"/>
      <c r="FJ604" s="30"/>
      <c r="FK604" s="30"/>
      <c r="FL604" s="30"/>
      <c r="FM604" s="30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  <c r="GA604" s="30"/>
      <c r="GB604" s="30"/>
      <c r="GC604" s="30"/>
      <c r="GD604" s="30"/>
      <c r="GE604" s="30"/>
      <c r="GF604" s="30"/>
      <c r="GG604" s="30"/>
      <c r="GH604" s="30"/>
      <c r="GI604" s="30"/>
      <c r="GJ604" s="30"/>
      <c r="GK604" s="30"/>
      <c r="GL604" s="30"/>
      <c r="GM604" s="30"/>
      <c r="GN604" s="30"/>
      <c r="GO604" s="30"/>
      <c r="GP604" s="30"/>
      <c r="GQ604" s="30"/>
      <c r="GR604" s="30"/>
      <c r="GS604" s="30"/>
      <c r="GT604" s="30"/>
      <c r="GU604" s="30"/>
      <c r="GV604" s="30"/>
      <c r="GW604" s="30"/>
      <c r="GX604" s="30"/>
      <c r="GY604" s="30"/>
      <c r="GZ604" s="30"/>
      <c r="HA604" s="30"/>
      <c r="HB604" s="30"/>
      <c r="HC604" s="30"/>
      <c r="HD604" s="30"/>
      <c r="HE604" s="30"/>
      <c r="HF604" s="30"/>
      <c r="HG604" s="30"/>
      <c r="HH604" s="30"/>
      <c r="HI604" s="30"/>
      <c r="HJ604" s="30"/>
    </row>
    <row r="605">
      <c r="BQ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/>
      <c r="EW605" s="30"/>
      <c r="EX605" s="30"/>
      <c r="EY605" s="30"/>
      <c r="EZ605" s="30"/>
      <c r="FA605" s="30"/>
      <c r="FB605" s="30"/>
      <c r="FC605" s="30"/>
      <c r="FD605" s="30"/>
      <c r="FE605" s="30"/>
      <c r="FF605" s="30"/>
      <c r="FG605" s="30"/>
      <c r="FH605" s="30"/>
      <c r="FI605" s="30"/>
      <c r="FJ605" s="30"/>
      <c r="FK605" s="30"/>
      <c r="FL605" s="30"/>
      <c r="FM605" s="30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  <c r="GA605" s="30"/>
      <c r="GB605" s="30"/>
      <c r="GC605" s="30"/>
      <c r="GD605" s="30"/>
      <c r="GE605" s="30"/>
      <c r="GF605" s="30"/>
      <c r="GG605" s="30"/>
      <c r="GH605" s="30"/>
      <c r="GI605" s="30"/>
      <c r="GJ605" s="30"/>
      <c r="GK605" s="30"/>
      <c r="GL605" s="30"/>
      <c r="GM605" s="30"/>
      <c r="GN605" s="30"/>
      <c r="GO605" s="30"/>
      <c r="GP605" s="30"/>
      <c r="GQ605" s="30"/>
      <c r="GR605" s="30"/>
      <c r="GS605" s="30"/>
      <c r="GT605" s="30"/>
      <c r="GU605" s="30"/>
      <c r="GV605" s="30"/>
      <c r="GW605" s="30"/>
      <c r="GX605" s="30"/>
      <c r="GY605" s="30"/>
      <c r="GZ605" s="30"/>
      <c r="HA605" s="30"/>
      <c r="HB605" s="30"/>
      <c r="HC605" s="30"/>
      <c r="HD605" s="30"/>
      <c r="HE605" s="30"/>
      <c r="HF605" s="30"/>
      <c r="HG605" s="30"/>
      <c r="HH605" s="30"/>
      <c r="HI605" s="30"/>
      <c r="HJ605" s="30"/>
    </row>
    <row r="606">
      <c r="BQ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/>
      <c r="EW606" s="30"/>
      <c r="EX606" s="30"/>
      <c r="EY606" s="30"/>
      <c r="EZ606" s="30"/>
      <c r="FA606" s="30"/>
      <c r="FB606" s="30"/>
      <c r="FC606" s="30"/>
      <c r="FD606" s="30"/>
      <c r="FE606" s="30"/>
      <c r="FF606" s="30"/>
      <c r="FG606" s="30"/>
      <c r="FH606" s="30"/>
      <c r="FI606" s="30"/>
      <c r="FJ606" s="30"/>
      <c r="FK606" s="30"/>
      <c r="FL606" s="30"/>
      <c r="FM606" s="30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  <c r="GA606" s="30"/>
      <c r="GB606" s="30"/>
      <c r="GC606" s="30"/>
      <c r="GD606" s="30"/>
      <c r="GE606" s="30"/>
      <c r="GF606" s="30"/>
      <c r="GG606" s="30"/>
      <c r="GH606" s="30"/>
      <c r="GI606" s="30"/>
      <c r="GJ606" s="30"/>
      <c r="GK606" s="30"/>
      <c r="GL606" s="30"/>
      <c r="GM606" s="30"/>
      <c r="GN606" s="30"/>
      <c r="GO606" s="30"/>
      <c r="GP606" s="30"/>
      <c r="GQ606" s="30"/>
      <c r="GR606" s="30"/>
      <c r="GS606" s="30"/>
      <c r="GT606" s="30"/>
      <c r="GU606" s="30"/>
      <c r="GV606" s="30"/>
      <c r="GW606" s="30"/>
      <c r="GX606" s="30"/>
      <c r="GY606" s="30"/>
      <c r="GZ606" s="30"/>
      <c r="HA606" s="30"/>
      <c r="HB606" s="30"/>
      <c r="HC606" s="30"/>
      <c r="HD606" s="30"/>
      <c r="HE606" s="30"/>
      <c r="HF606" s="30"/>
      <c r="HG606" s="30"/>
      <c r="HH606" s="30"/>
      <c r="HI606" s="30"/>
      <c r="HJ606" s="30"/>
    </row>
    <row r="607">
      <c r="BQ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/>
      <c r="EW607" s="30"/>
      <c r="EX607" s="30"/>
      <c r="EY607" s="30"/>
      <c r="EZ607" s="30"/>
      <c r="FA607" s="30"/>
      <c r="FB607" s="30"/>
      <c r="FC607" s="30"/>
      <c r="FD607" s="30"/>
      <c r="FE607" s="30"/>
      <c r="FF607" s="30"/>
      <c r="FG607" s="30"/>
      <c r="FH607" s="30"/>
      <c r="FI607" s="30"/>
      <c r="FJ607" s="30"/>
      <c r="FK607" s="30"/>
      <c r="FL607" s="30"/>
      <c r="FM607" s="30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  <c r="GA607" s="30"/>
      <c r="GB607" s="30"/>
      <c r="GC607" s="30"/>
      <c r="GD607" s="30"/>
      <c r="GE607" s="30"/>
      <c r="GF607" s="30"/>
      <c r="GG607" s="30"/>
      <c r="GH607" s="30"/>
      <c r="GI607" s="30"/>
      <c r="GJ607" s="30"/>
      <c r="GK607" s="30"/>
      <c r="GL607" s="30"/>
      <c r="GM607" s="30"/>
      <c r="GN607" s="30"/>
      <c r="GO607" s="30"/>
      <c r="GP607" s="30"/>
      <c r="GQ607" s="30"/>
      <c r="GR607" s="30"/>
      <c r="GS607" s="30"/>
      <c r="GT607" s="30"/>
      <c r="GU607" s="30"/>
      <c r="GV607" s="30"/>
      <c r="GW607" s="30"/>
      <c r="GX607" s="30"/>
      <c r="GY607" s="30"/>
      <c r="GZ607" s="30"/>
      <c r="HA607" s="30"/>
      <c r="HB607" s="30"/>
      <c r="HC607" s="30"/>
      <c r="HD607" s="30"/>
      <c r="HE607" s="30"/>
      <c r="HF607" s="30"/>
      <c r="HG607" s="30"/>
      <c r="HH607" s="30"/>
      <c r="HI607" s="30"/>
      <c r="HJ607" s="30"/>
    </row>
    <row r="608">
      <c r="BQ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/>
      <c r="EW608" s="30"/>
      <c r="EX608" s="30"/>
      <c r="EY608" s="30"/>
      <c r="EZ608" s="30"/>
      <c r="FA608" s="30"/>
      <c r="FB608" s="30"/>
      <c r="FC608" s="30"/>
      <c r="FD608" s="30"/>
      <c r="FE608" s="30"/>
      <c r="FF608" s="30"/>
      <c r="FG608" s="30"/>
      <c r="FH608" s="30"/>
      <c r="FI608" s="30"/>
      <c r="FJ608" s="30"/>
      <c r="FK608" s="30"/>
      <c r="FL608" s="30"/>
      <c r="FM608" s="30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  <c r="GA608" s="30"/>
      <c r="GB608" s="30"/>
      <c r="GC608" s="30"/>
      <c r="GD608" s="30"/>
      <c r="GE608" s="30"/>
      <c r="GF608" s="30"/>
      <c r="GG608" s="30"/>
      <c r="GH608" s="30"/>
      <c r="GI608" s="30"/>
      <c r="GJ608" s="30"/>
      <c r="GK608" s="30"/>
      <c r="GL608" s="30"/>
      <c r="GM608" s="30"/>
      <c r="GN608" s="30"/>
      <c r="GO608" s="30"/>
      <c r="GP608" s="30"/>
      <c r="GQ608" s="30"/>
      <c r="GR608" s="30"/>
      <c r="GS608" s="30"/>
      <c r="GT608" s="30"/>
      <c r="GU608" s="30"/>
      <c r="GV608" s="30"/>
      <c r="GW608" s="30"/>
      <c r="GX608" s="30"/>
      <c r="GY608" s="30"/>
      <c r="GZ608" s="30"/>
      <c r="HA608" s="30"/>
      <c r="HB608" s="30"/>
      <c r="HC608" s="30"/>
      <c r="HD608" s="30"/>
      <c r="HE608" s="30"/>
      <c r="HF608" s="30"/>
      <c r="HG608" s="30"/>
      <c r="HH608" s="30"/>
      <c r="HI608" s="30"/>
      <c r="HJ608" s="30"/>
    </row>
    <row r="609">
      <c r="BQ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/>
      <c r="EW609" s="30"/>
      <c r="EX609" s="30"/>
      <c r="EY609" s="30"/>
      <c r="EZ609" s="30"/>
      <c r="FA609" s="30"/>
      <c r="FB609" s="30"/>
      <c r="FC609" s="30"/>
      <c r="FD609" s="30"/>
      <c r="FE609" s="30"/>
      <c r="FF609" s="30"/>
      <c r="FG609" s="30"/>
      <c r="FH609" s="30"/>
      <c r="FI609" s="30"/>
      <c r="FJ609" s="30"/>
      <c r="FK609" s="30"/>
      <c r="FL609" s="30"/>
      <c r="FM609" s="30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  <c r="GA609" s="30"/>
      <c r="GB609" s="30"/>
      <c r="GC609" s="30"/>
      <c r="GD609" s="30"/>
      <c r="GE609" s="30"/>
      <c r="GF609" s="30"/>
      <c r="GG609" s="30"/>
      <c r="GH609" s="30"/>
      <c r="GI609" s="30"/>
      <c r="GJ609" s="30"/>
      <c r="GK609" s="30"/>
      <c r="GL609" s="30"/>
      <c r="GM609" s="30"/>
      <c r="GN609" s="30"/>
      <c r="GO609" s="30"/>
      <c r="GP609" s="30"/>
      <c r="GQ609" s="30"/>
      <c r="GR609" s="30"/>
      <c r="GS609" s="30"/>
      <c r="GT609" s="30"/>
      <c r="GU609" s="30"/>
      <c r="GV609" s="30"/>
      <c r="GW609" s="30"/>
      <c r="GX609" s="30"/>
      <c r="GY609" s="30"/>
      <c r="GZ609" s="30"/>
      <c r="HA609" s="30"/>
      <c r="HB609" s="30"/>
      <c r="HC609" s="30"/>
      <c r="HD609" s="30"/>
      <c r="HE609" s="30"/>
      <c r="HF609" s="30"/>
      <c r="HG609" s="30"/>
      <c r="HH609" s="30"/>
      <c r="HI609" s="30"/>
      <c r="HJ609" s="30"/>
    </row>
    <row r="610">
      <c r="BQ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/>
      <c r="EW610" s="30"/>
      <c r="EX610" s="30"/>
      <c r="EY610" s="30"/>
      <c r="EZ610" s="30"/>
      <c r="FA610" s="30"/>
      <c r="FB610" s="30"/>
      <c r="FC610" s="30"/>
      <c r="FD610" s="30"/>
      <c r="FE610" s="30"/>
      <c r="FF610" s="30"/>
      <c r="FG610" s="30"/>
      <c r="FH610" s="30"/>
      <c r="FI610" s="30"/>
      <c r="FJ610" s="30"/>
      <c r="FK610" s="30"/>
      <c r="FL610" s="30"/>
      <c r="FM610" s="30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  <c r="GA610" s="30"/>
      <c r="GB610" s="30"/>
      <c r="GC610" s="30"/>
      <c r="GD610" s="30"/>
      <c r="GE610" s="30"/>
      <c r="GF610" s="30"/>
      <c r="GG610" s="30"/>
      <c r="GH610" s="30"/>
      <c r="GI610" s="30"/>
      <c r="GJ610" s="30"/>
      <c r="GK610" s="30"/>
      <c r="GL610" s="30"/>
      <c r="GM610" s="30"/>
      <c r="GN610" s="30"/>
      <c r="GO610" s="30"/>
      <c r="GP610" s="30"/>
      <c r="GQ610" s="30"/>
      <c r="GR610" s="30"/>
      <c r="GS610" s="30"/>
      <c r="GT610" s="30"/>
      <c r="GU610" s="30"/>
      <c r="GV610" s="30"/>
      <c r="GW610" s="30"/>
      <c r="GX610" s="30"/>
      <c r="GY610" s="30"/>
      <c r="GZ610" s="30"/>
      <c r="HA610" s="30"/>
      <c r="HB610" s="30"/>
      <c r="HC610" s="30"/>
      <c r="HD610" s="30"/>
      <c r="HE610" s="30"/>
      <c r="HF610" s="30"/>
      <c r="HG610" s="30"/>
      <c r="HH610" s="30"/>
      <c r="HI610" s="30"/>
      <c r="HJ610" s="30"/>
    </row>
    <row r="611">
      <c r="BQ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/>
      <c r="EW611" s="30"/>
      <c r="EX611" s="30"/>
      <c r="EY611" s="30"/>
      <c r="EZ611" s="30"/>
      <c r="FA611" s="30"/>
      <c r="FB611" s="30"/>
      <c r="FC611" s="30"/>
      <c r="FD611" s="30"/>
      <c r="FE611" s="30"/>
      <c r="FF611" s="30"/>
      <c r="FG611" s="30"/>
      <c r="FH611" s="30"/>
      <c r="FI611" s="30"/>
      <c r="FJ611" s="30"/>
      <c r="FK611" s="30"/>
      <c r="FL611" s="30"/>
      <c r="FM611" s="30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  <c r="GA611" s="30"/>
      <c r="GB611" s="30"/>
      <c r="GC611" s="30"/>
      <c r="GD611" s="30"/>
      <c r="GE611" s="30"/>
      <c r="GF611" s="30"/>
      <c r="GG611" s="30"/>
      <c r="GH611" s="30"/>
      <c r="GI611" s="30"/>
      <c r="GJ611" s="30"/>
      <c r="GK611" s="30"/>
      <c r="GL611" s="30"/>
      <c r="GM611" s="30"/>
      <c r="GN611" s="30"/>
      <c r="GO611" s="30"/>
      <c r="GP611" s="30"/>
      <c r="GQ611" s="30"/>
      <c r="GR611" s="30"/>
      <c r="GS611" s="30"/>
      <c r="GT611" s="30"/>
      <c r="GU611" s="30"/>
      <c r="GV611" s="30"/>
      <c r="GW611" s="30"/>
      <c r="GX611" s="30"/>
      <c r="GY611" s="30"/>
      <c r="GZ611" s="30"/>
      <c r="HA611" s="30"/>
      <c r="HB611" s="30"/>
      <c r="HC611" s="30"/>
      <c r="HD611" s="30"/>
      <c r="HE611" s="30"/>
      <c r="HF611" s="30"/>
      <c r="HG611" s="30"/>
      <c r="HH611" s="30"/>
      <c r="HI611" s="30"/>
      <c r="HJ611" s="30"/>
    </row>
    <row r="612">
      <c r="BQ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/>
      <c r="EW612" s="30"/>
      <c r="EX612" s="30"/>
      <c r="EY612" s="30"/>
      <c r="EZ612" s="30"/>
      <c r="FA612" s="30"/>
      <c r="FB612" s="30"/>
      <c r="FC612" s="30"/>
      <c r="FD612" s="30"/>
      <c r="FE612" s="30"/>
      <c r="FF612" s="30"/>
      <c r="FG612" s="30"/>
      <c r="FH612" s="30"/>
      <c r="FI612" s="30"/>
      <c r="FJ612" s="30"/>
      <c r="FK612" s="30"/>
      <c r="FL612" s="30"/>
      <c r="FM612" s="30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  <c r="GA612" s="30"/>
      <c r="GB612" s="30"/>
      <c r="GC612" s="30"/>
      <c r="GD612" s="30"/>
      <c r="GE612" s="30"/>
      <c r="GF612" s="30"/>
      <c r="GG612" s="30"/>
      <c r="GH612" s="30"/>
      <c r="GI612" s="30"/>
      <c r="GJ612" s="30"/>
      <c r="GK612" s="30"/>
      <c r="GL612" s="30"/>
      <c r="GM612" s="30"/>
      <c r="GN612" s="30"/>
      <c r="GO612" s="30"/>
      <c r="GP612" s="30"/>
      <c r="GQ612" s="30"/>
      <c r="GR612" s="30"/>
      <c r="GS612" s="30"/>
      <c r="GT612" s="30"/>
      <c r="GU612" s="30"/>
      <c r="GV612" s="30"/>
      <c r="GW612" s="30"/>
      <c r="GX612" s="30"/>
      <c r="GY612" s="30"/>
      <c r="GZ612" s="30"/>
      <c r="HA612" s="30"/>
      <c r="HB612" s="30"/>
      <c r="HC612" s="30"/>
      <c r="HD612" s="30"/>
      <c r="HE612" s="30"/>
      <c r="HF612" s="30"/>
      <c r="HG612" s="30"/>
      <c r="HH612" s="30"/>
      <c r="HI612" s="30"/>
      <c r="HJ612" s="30"/>
    </row>
    <row r="613">
      <c r="BQ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/>
      <c r="EV613" s="30"/>
      <c r="EW613" s="30"/>
      <c r="EX613" s="30"/>
      <c r="EY613" s="30"/>
      <c r="EZ613" s="30"/>
      <c r="FA613" s="30"/>
      <c r="FB613" s="30"/>
      <c r="FC613" s="30"/>
      <c r="FD613" s="30"/>
      <c r="FE613" s="30"/>
      <c r="FF613" s="30"/>
      <c r="FG613" s="30"/>
      <c r="FH613" s="30"/>
      <c r="FI613" s="30"/>
      <c r="FJ613" s="30"/>
      <c r="FK613" s="30"/>
      <c r="FL613" s="30"/>
      <c r="FM613" s="30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  <c r="GA613" s="30"/>
      <c r="GB613" s="30"/>
      <c r="GC613" s="30"/>
      <c r="GD613" s="30"/>
      <c r="GE613" s="30"/>
      <c r="GF613" s="30"/>
      <c r="GG613" s="30"/>
      <c r="GH613" s="30"/>
      <c r="GI613" s="30"/>
      <c r="GJ613" s="30"/>
      <c r="GK613" s="30"/>
      <c r="GL613" s="30"/>
      <c r="GM613" s="30"/>
      <c r="GN613" s="30"/>
      <c r="GO613" s="30"/>
      <c r="GP613" s="30"/>
      <c r="GQ613" s="30"/>
      <c r="GR613" s="30"/>
      <c r="GS613" s="30"/>
      <c r="GT613" s="30"/>
      <c r="GU613" s="30"/>
      <c r="GV613" s="30"/>
      <c r="GW613" s="30"/>
      <c r="GX613" s="30"/>
      <c r="GY613" s="30"/>
      <c r="GZ613" s="30"/>
      <c r="HA613" s="30"/>
      <c r="HB613" s="30"/>
      <c r="HC613" s="30"/>
      <c r="HD613" s="30"/>
      <c r="HE613" s="30"/>
      <c r="HF613" s="30"/>
      <c r="HG613" s="30"/>
      <c r="HH613" s="30"/>
      <c r="HI613" s="30"/>
      <c r="HJ613" s="30"/>
    </row>
    <row r="614">
      <c r="BQ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/>
      <c r="EV614" s="30"/>
      <c r="EW614" s="30"/>
      <c r="EX614" s="30"/>
      <c r="EY614" s="30"/>
      <c r="EZ614" s="30"/>
      <c r="FA614" s="30"/>
      <c r="FB614" s="30"/>
      <c r="FC614" s="30"/>
      <c r="FD614" s="30"/>
      <c r="FE614" s="30"/>
      <c r="FF614" s="30"/>
      <c r="FG614" s="30"/>
      <c r="FH614" s="30"/>
      <c r="FI614" s="30"/>
      <c r="FJ614" s="30"/>
      <c r="FK614" s="30"/>
      <c r="FL614" s="30"/>
      <c r="FM614" s="30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  <c r="GA614" s="30"/>
      <c r="GB614" s="30"/>
      <c r="GC614" s="30"/>
      <c r="GD614" s="30"/>
      <c r="GE614" s="30"/>
      <c r="GF614" s="30"/>
      <c r="GG614" s="30"/>
      <c r="GH614" s="30"/>
      <c r="GI614" s="30"/>
      <c r="GJ614" s="30"/>
      <c r="GK614" s="30"/>
      <c r="GL614" s="30"/>
      <c r="GM614" s="30"/>
      <c r="GN614" s="30"/>
      <c r="GO614" s="30"/>
      <c r="GP614" s="30"/>
      <c r="GQ614" s="30"/>
      <c r="GR614" s="30"/>
      <c r="GS614" s="30"/>
      <c r="GT614" s="30"/>
      <c r="GU614" s="30"/>
      <c r="GV614" s="30"/>
      <c r="GW614" s="30"/>
      <c r="GX614" s="30"/>
      <c r="GY614" s="30"/>
      <c r="GZ614" s="30"/>
      <c r="HA614" s="30"/>
      <c r="HB614" s="30"/>
      <c r="HC614" s="30"/>
      <c r="HD614" s="30"/>
      <c r="HE614" s="30"/>
      <c r="HF614" s="30"/>
      <c r="HG614" s="30"/>
      <c r="HH614" s="30"/>
      <c r="HI614" s="30"/>
      <c r="HJ614" s="30"/>
    </row>
    <row r="615">
      <c r="BQ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/>
      <c r="EV615" s="30"/>
      <c r="EW615" s="30"/>
      <c r="EX615" s="30"/>
      <c r="EY615" s="30"/>
      <c r="EZ615" s="30"/>
      <c r="FA615" s="30"/>
      <c r="FB615" s="30"/>
      <c r="FC615" s="30"/>
      <c r="FD615" s="30"/>
      <c r="FE615" s="30"/>
      <c r="FF615" s="30"/>
      <c r="FG615" s="30"/>
      <c r="FH615" s="30"/>
      <c r="FI615" s="30"/>
      <c r="FJ615" s="30"/>
      <c r="FK615" s="30"/>
      <c r="FL615" s="30"/>
      <c r="FM615" s="30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  <c r="GA615" s="30"/>
      <c r="GB615" s="30"/>
      <c r="GC615" s="30"/>
      <c r="GD615" s="30"/>
      <c r="GE615" s="30"/>
      <c r="GF615" s="30"/>
      <c r="GG615" s="30"/>
      <c r="GH615" s="30"/>
      <c r="GI615" s="30"/>
      <c r="GJ615" s="30"/>
      <c r="GK615" s="30"/>
      <c r="GL615" s="30"/>
      <c r="GM615" s="30"/>
      <c r="GN615" s="30"/>
      <c r="GO615" s="30"/>
      <c r="GP615" s="30"/>
      <c r="GQ615" s="30"/>
      <c r="GR615" s="30"/>
      <c r="GS615" s="30"/>
      <c r="GT615" s="30"/>
      <c r="GU615" s="30"/>
      <c r="GV615" s="30"/>
      <c r="GW615" s="30"/>
      <c r="GX615" s="30"/>
      <c r="GY615" s="30"/>
      <c r="GZ615" s="30"/>
      <c r="HA615" s="30"/>
      <c r="HB615" s="30"/>
      <c r="HC615" s="30"/>
      <c r="HD615" s="30"/>
      <c r="HE615" s="30"/>
      <c r="HF615" s="30"/>
      <c r="HG615" s="30"/>
      <c r="HH615" s="30"/>
      <c r="HI615" s="30"/>
      <c r="HJ615" s="30"/>
    </row>
    <row r="616">
      <c r="BQ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/>
      <c r="EV616" s="30"/>
      <c r="EW616" s="30"/>
      <c r="EX616" s="30"/>
      <c r="EY616" s="30"/>
      <c r="EZ616" s="30"/>
      <c r="FA616" s="30"/>
      <c r="FB616" s="30"/>
      <c r="FC616" s="30"/>
      <c r="FD616" s="30"/>
      <c r="FE616" s="30"/>
      <c r="FF616" s="30"/>
      <c r="FG616" s="30"/>
      <c r="FH616" s="30"/>
      <c r="FI616" s="30"/>
      <c r="FJ616" s="30"/>
      <c r="FK616" s="30"/>
      <c r="FL616" s="30"/>
      <c r="FM616" s="30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  <c r="GA616" s="30"/>
      <c r="GB616" s="30"/>
      <c r="GC616" s="30"/>
      <c r="GD616" s="30"/>
      <c r="GE616" s="30"/>
      <c r="GF616" s="30"/>
      <c r="GG616" s="30"/>
      <c r="GH616" s="30"/>
      <c r="GI616" s="30"/>
      <c r="GJ616" s="30"/>
      <c r="GK616" s="30"/>
      <c r="GL616" s="30"/>
      <c r="GM616" s="30"/>
      <c r="GN616" s="30"/>
      <c r="GO616" s="30"/>
      <c r="GP616" s="30"/>
      <c r="GQ616" s="30"/>
      <c r="GR616" s="30"/>
      <c r="GS616" s="30"/>
      <c r="GT616" s="30"/>
      <c r="GU616" s="30"/>
      <c r="GV616" s="30"/>
      <c r="GW616" s="30"/>
      <c r="GX616" s="30"/>
      <c r="GY616" s="30"/>
      <c r="GZ616" s="30"/>
      <c r="HA616" s="30"/>
      <c r="HB616" s="30"/>
      <c r="HC616" s="30"/>
      <c r="HD616" s="30"/>
      <c r="HE616" s="30"/>
      <c r="HF616" s="30"/>
      <c r="HG616" s="30"/>
      <c r="HH616" s="30"/>
      <c r="HI616" s="30"/>
      <c r="HJ616" s="30"/>
    </row>
    <row r="617">
      <c r="BQ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/>
      <c r="EW617" s="30"/>
      <c r="EX617" s="30"/>
      <c r="EY617" s="30"/>
      <c r="EZ617" s="30"/>
      <c r="FA617" s="30"/>
      <c r="FB617" s="30"/>
      <c r="FC617" s="30"/>
      <c r="FD617" s="30"/>
      <c r="FE617" s="30"/>
      <c r="FF617" s="30"/>
      <c r="FG617" s="30"/>
      <c r="FH617" s="30"/>
      <c r="FI617" s="30"/>
      <c r="FJ617" s="30"/>
      <c r="FK617" s="30"/>
      <c r="FL617" s="30"/>
      <c r="FM617" s="30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  <c r="GA617" s="30"/>
      <c r="GB617" s="30"/>
      <c r="GC617" s="30"/>
      <c r="GD617" s="30"/>
      <c r="GE617" s="30"/>
      <c r="GF617" s="30"/>
      <c r="GG617" s="30"/>
      <c r="GH617" s="30"/>
      <c r="GI617" s="30"/>
      <c r="GJ617" s="30"/>
      <c r="GK617" s="30"/>
      <c r="GL617" s="30"/>
      <c r="GM617" s="30"/>
      <c r="GN617" s="30"/>
      <c r="GO617" s="30"/>
      <c r="GP617" s="30"/>
      <c r="GQ617" s="30"/>
      <c r="GR617" s="30"/>
      <c r="GS617" s="30"/>
      <c r="GT617" s="30"/>
      <c r="GU617" s="30"/>
      <c r="GV617" s="30"/>
      <c r="GW617" s="30"/>
      <c r="GX617" s="30"/>
      <c r="GY617" s="30"/>
      <c r="GZ617" s="30"/>
      <c r="HA617" s="30"/>
      <c r="HB617" s="30"/>
      <c r="HC617" s="30"/>
      <c r="HD617" s="30"/>
      <c r="HE617" s="30"/>
      <c r="HF617" s="30"/>
      <c r="HG617" s="30"/>
      <c r="HH617" s="30"/>
      <c r="HI617" s="30"/>
      <c r="HJ617" s="30"/>
    </row>
    <row r="618">
      <c r="BQ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/>
      <c r="EV618" s="30"/>
      <c r="EW618" s="30"/>
      <c r="EX618" s="30"/>
      <c r="EY618" s="30"/>
      <c r="EZ618" s="30"/>
      <c r="FA618" s="30"/>
      <c r="FB618" s="30"/>
      <c r="FC618" s="30"/>
      <c r="FD618" s="30"/>
      <c r="FE618" s="30"/>
      <c r="FF618" s="30"/>
      <c r="FG618" s="30"/>
      <c r="FH618" s="30"/>
      <c r="FI618" s="30"/>
      <c r="FJ618" s="30"/>
      <c r="FK618" s="30"/>
      <c r="FL618" s="30"/>
      <c r="FM618" s="30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  <c r="GA618" s="30"/>
      <c r="GB618" s="30"/>
      <c r="GC618" s="30"/>
      <c r="GD618" s="30"/>
      <c r="GE618" s="30"/>
      <c r="GF618" s="30"/>
      <c r="GG618" s="30"/>
      <c r="GH618" s="30"/>
      <c r="GI618" s="30"/>
      <c r="GJ618" s="30"/>
      <c r="GK618" s="30"/>
      <c r="GL618" s="30"/>
      <c r="GM618" s="30"/>
      <c r="GN618" s="30"/>
      <c r="GO618" s="30"/>
      <c r="GP618" s="30"/>
      <c r="GQ618" s="30"/>
      <c r="GR618" s="30"/>
      <c r="GS618" s="30"/>
      <c r="GT618" s="30"/>
      <c r="GU618" s="30"/>
      <c r="GV618" s="30"/>
      <c r="GW618" s="30"/>
      <c r="GX618" s="30"/>
      <c r="GY618" s="30"/>
      <c r="GZ618" s="30"/>
      <c r="HA618" s="30"/>
      <c r="HB618" s="30"/>
      <c r="HC618" s="30"/>
      <c r="HD618" s="30"/>
      <c r="HE618" s="30"/>
      <c r="HF618" s="30"/>
      <c r="HG618" s="30"/>
      <c r="HH618" s="30"/>
      <c r="HI618" s="30"/>
      <c r="HJ618" s="30"/>
    </row>
    <row r="619">
      <c r="BQ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/>
      <c r="EV619" s="30"/>
      <c r="EW619" s="30"/>
      <c r="EX619" s="30"/>
      <c r="EY619" s="30"/>
      <c r="EZ619" s="30"/>
      <c r="FA619" s="30"/>
      <c r="FB619" s="30"/>
      <c r="FC619" s="30"/>
      <c r="FD619" s="30"/>
      <c r="FE619" s="30"/>
      <c r="FF619" s="30"/>
      <c r="FG619" s="30"/>
      <c r="FH619" s="30"/>
      <c r="FI619" s="30"/>
      <c r="FJ619" s="30"/>
      <c r="FK619" s="30"/>
      <c r="FL619" s="30"/>
      <c r="FM619" s="30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  <c r="GA619" s="30"/>
      <c r="GB619" s="30"/>
      <c r="GC619" s="30"/>
      <c r="GD619" s="30"/>
      <c r="GE619" s="30"/>
      <c r="GF619" s="30"/>
      <c r="GG619" s="30"/>
      <c r="GH619" s="30"/>
      <c r="GI619" s="30"/>
      <c r="GJ619" s="30"/>
      <c r="GK619" s="30"/>
      <c r="GL619" s="30"/>
      <c r="GM619" s="30"/>
      <c r="GN619" s="30"/>
      <c r="GO619" s="30"/>
      <c r="GP619" s="30"/>
      <c r="GQ619" s="30"/>
      <c r="GR619" s="30"/>
      <c r="GS619" s="30"/>
      <c r="GT619" s="30"/>
      <c r="GU619" s="30"/>
      <c r="GV619" s="30"/>
      <c r="GW619" s="30"/>
      <c r="GX619" s="30"/>
      <c r="GY619" s="30"/>
      <c r="GZ619" s="30"/>
      <c r="HA619" s="30"/>
      <c r="HB619" s="30"/>
      <c r="HC619" s="30"/>
      <c r="HD619" s="30"/>
      <c r="HE619" s="30"/>
      <c r="HF619" s="30"/>
      <c r="HG619" s="30"/>
      <c r="HH619" s="30"/>
      <c r="HI619" s="30"/>
      <c r="HJ619" s="30"/>
    </row>
    <row r="620">
      <c r="BQ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/>
      <c r="EV620" s="30"/>
      <c r="EW620" s="30"/>
      <c r="EX620" s="30"/>
      <c r="EY620" s="30"/>
      <c r="EZ620" s="30"/>
      <c r="FA620" s="30"/>
      <c r="FB620" s="30"/>
      <c r="FC620" s="30"/>
      <c r="FD620" s="30"/>
      <c r="FE620" s="30"/>
      <c r="FF620" s="30"/>
      <c r="FG620" s="30"/>
      <c r="FH620" s="30"/>
      <c r="FI620" s="30"/>
      <c r="FJ620" s="30"/>
      <c r="FK620" s="30"/>
      <c r="FL620" s="30"/>
      <c r="FM620" s="30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  <c r="GA620" s="30"/>
      <c r="GB620" s="30"/>
      <c r="GC620" s="30"/>
      <c r="GD620" s="30"/>
      <c r="GE620" s="30"/>
      <c r="GF620" s="30"/>
      <c r="GG620" s="30"/>
      <c r="GH620" s="30"/>
      <c r="GI620" s="30"/>
      <c r="GJ620" s="30"/>
      <c r="GK620" s="30"/>
      <c r="GL620" s="30"/>
      <c r="GM620" s="30"/>
      <c r="GN620" s="30"/>
      <c r="GO620" s="30"/>
      <c r="GP620" s="30"/>
      <c r="GQ620" s="30"/>
      <c r="GR620" s="30"/>
      <c r="GS620" s="30"/>
      <c r="GT620" s="30"/>
      <c r="GU620" s="30"/>
      <c r="GV620" s="30"/>
      <c r="GW620" s="30"/>
      <c r="GX620" s="30"/>
      <c r="GY620" s="30"/>
      <c r="GZ620" s="30"/>
      <c r="HA620" s="30"/>
      <c r="HB620" s="30"/>
      <c r="HC620" s="30"/>
      <c r="HD620" s="30"/>
      <c r="HE620" s="30"/>
      <c r="HF620" s="30"/>
      <c r="HG620" s="30"/>
      <c r="HH620" s="30"/>
      <c r="HI620" s="30"/>
      <c r="HJ620" s="30"/>
    </row>
    <row r="621">
      <c r="BQ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/>
      <c r="EV621" s="30"/>
      <c r="EW621" s="30"/>
      <c r="EX621" s="30"/>
      <c r="EY621" s="30"/>
      <c r="EZ621" s="30"/>
      <c r="FA621" s="30"/>
      <c r="FB621" s="30"/>
      <c r="FC621" s="30"/>
      <c r="FD621" s="30"/>
      <c r="FE621" s="30"/>
      <c r="FF621" s="30"/>
      <c r="FG621" s="30"/>
      <c r="FH621" s="30"/>
      <c r="FI621" s="30"/>
      <c r="FJ621" s="30"/>
      <c r="FK621" s="30"/>
      <c r="FL621" s="30"/>
      <c r="FM621" s="30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  <c r="GA621" s="30"/>
      <c r="GB621" s="30"/>
      <c r="GC621" s="30"/>
      <c r="GD621" s="30"/>
      <c r="GE621" s="30"/>
      <c r="GF621" s="30"/>
      <c r="GG621" s="30"/>
      <c r="GH621" s="30"/>
      <c r="GI621" s="30"/>
      <c r="GJ621" s="30"/>
      <c r="GK621" s="30"/>
      <c r="GL621" s="30"/>
      <c r="GM621" s="30"/>
      <c r="GN621" s="30"/>
      <c r="GO621" s="30"/>
      <c r="GP621" s="30"/>
      <c r="GQ621" s="30"/>
      <c r="GR621" s="30"/>
      <c r="GS621" s="30"/>
      <c r="GT621" s="30"/>
      <c r="GU621" s="30"/>
      <c r="GV621" s="30"/>
      <c r="GW621" s="30"/>
      <c r="GX621" s="30"/>
      <c r="GY621" s="30"/>
      <c r="GZ621" s="30"/>
      <c r="HA621" s="30"/>
      <c r="HB621" s="30"/>
      <c r="HC621" s="30"/>
      <c r="HD621" s="30"/>
      <c r="HE621" s="30"/>
      <c r="HF621" s="30"/>
      <c r="HG621" s="30"/>
      <c r="HH621" s="30"/>
      <c r="HI621" s="30"/>
      <c r="HJ621" s="30"/>
    </row>
    <row r="622">
      <c r="BQ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/>
      <c r="EV622" s="30"/>
      <c r="EW622" s="30"/>
      <c r="EX622" s="30"/>
      <c r="EY622" s="30"/>
      <c r="EZ622" s="30"/>
      <c r="FA622" s="30"/>
      <c r="FB622" s="30"/>
      <c r="FC622" s="30"/>
      <c r="FD622" s="30"/>
      <c r="FE622" s="30"/>
      <c r="FF622" s="30"/>
      <c r="FG622" s="30"/>
      <c r="FH622" s="30"/>
      <c r="FI622" s="30"/>
      <c r="FJ622" s="30"/>
      <c r="FK622" s="30"/>
      <c r="FL622" s="30"/>
      <c r="FM622" s="30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  <c r="GA622" s="30"/>
      <c r="GB622" s="30"/>
      <c r="GC622" s="30"/>
      <c r="GD622" s="30"/>
      <c r="GE622" s="30"/>
      <c r="GF622" s="30"/>
      <c r="GG622" s="30"/>
      <c r="GH622" s="30"/>
      <c r="GI622" s="30"/>
      <c r="GJ622" s="30"/>
      <c r="GK622" s="30"/>
      <c r="GL622" s="30"/>
      <c r="GM622" s="30"/>
      <c r="GN622" s="30"/>
      <c r="GO622" s="30"/>
      <c r="GP622" s="30"/>
      <c r="GQ622" s="30"/>
      <c r="GR622" s="30"/>
      <c r="GS622" s="30"/>
      <c r="GT622" s="30"/>
      <c r="GU622" s="30"/>
      <c r="GV622" s="30"/>
      <c r="GW622" s="30"/>
      <c r="GX622" s="30"/>
      <c r="GY622" s="30"/>
      <c r="GZ622" s="30"/>
      <c r="HA622" s="30"/>
      <c r="HB622" s="30"/>
      <c r="HC622" s="30"/>
      <c r="HD622" s="30"/>
      <c r="HE622" s="30"/>
      <c r="HF622" s="30"/>
      <c r="HG622" s="30"/>
      <c r="HH622" s="30"/>
      <c r="HI622" s="30"/>
      <c r="HJ622" s="30"/>
    </row>
    <row r="623">
      <c r="BQ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/>
      <c r="EV623" s="30"/>
      <c r="EW623" s="30"/>
      <c r="EX623" s="30"/>
      <c r="EY623" s="30"/>
      <c r="EZ623" s="30"/>
      <c r="FA623" s="30"/>
      <c r="FB623" s="30"/>
      <c r="FC623" s="30"/>
      <c r="FD623" s="30"/>
      <c r="FE623" s="30"/>
      <c r="FF623" s="30"/>
      <c r="FG623" s="30"/>
      <c r="FH623" s="30"/>
      <c r="FI623" s="30"/>
      <c r="FJ623" s="30"/>
      <c r="FK623" s="30"/>
      <c r="FL623" s="30"/>
      <c r="FM623" s="30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  <c r="GA623" s="30"/>
      <c r="GB623" s="30"/>
      <c r="GC623" s="30"/>
      <c r="GD623" s="30"/>
      <c r="GE623" s="30"/>
      <c r="GF623" s="30"/>
      <c r="GG623" s="30"/>
      <c r="GH623" s="30"/>
      <c r="GI623" s="30"/>
      <c r="GJ623" s="30"/>
      <c r="GK623" s="30"/>
      <c r="GL623" s="30"/>
      <c r="GM623" s="30"/>
      <c r="GN623" s="30"/>
      <c r="GO623" s="30"/>
      <c r="GP623" s="30"/>
      <c r="GQ623" s="30"/>
      <c r="GR623" s="30"/>
      <c r="GS623" s="30"/>
      <c r="GT623" s="30"/>
      <c r="GU623" s="30"/>
      <c r="GV623" s="30"/>
      <c r="GW623" s="30"/>
      <c r="GX623" s="30"/>
      <c r="GY623" s="30"/>
      <c r="GZ623" s="30"/>
      <c r="HA623" s="30"/>
      <c r="HB623" s="30"/>
      <c r="HC623" s="30"/>
      <c r="HD623" s="30"/>
      <c r="HE623" s="30"/>
      <c r="HF623" s="30"/>
      <c r="HG623" s="30"/>
      <c r="HH623" s="30"/>
      <c r="HI623" s="30"/>
      <c r="HJ623" s="30"/>
    </row>
    <row r="624">
      <c r="BQ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/>
      <c r="EV624" s="30"/>
      <c r="EW624" s="30"/>
      <c r="EX624" s="30"/>
      <c r="EY624" s="30"/>
      <c r="EZ624" s="30"/>
      <c r="FA624" s="30"/>
      <c r="FB624" s="30"/>
      <c r="FC624" s="30"/>
      <c r="FD624" s="30"/>
      <c r="FE624" s="30"/>
      <c r="FF624" s="30"/>
      <c r="FG624" s="30"/>
      <c r="FH624" s="30"/>
      <c r="FI624" s="30"/>
      <c r="FJ624" s="30"/>
      <c r="FK624" s="30"/>
      <c r="FL624" s="30"/>
      <c r="FM624" s="30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  <c r="GA624" s="30"/>
      <c r="GB624" s="30"/>
      <c r="GC624" s="30"/>
      <c r="GD624" s="30"/>
      <c r="GE624" s="30"/>
      <c r="GF624" s="30"/>
      <c r="GG624" s="30"/>
      <c r="GH624" s="30"/>
      <c r="GI624" s="30"/>
      <c r="GJ624" s="30"/>
      <c r="GK624" s="30"/>
      <c r="GL624" s="30"/>
      <c r="GM624" s="30"/>
      <c r="GN624" s="30"/>
      <c r="GO624" s="30"/>
      <c r="GP624" s="30"/>
      <c r="GQ624" s="30"/>
      <c r="GR624" s="30"/>
      <c r="GS624" s="30"/>
      <c r="GT624" s="30"/>
      <c r="GU624" s="30"/>
      <c r="GV624" s="30"/>
      <c r="GW624" s="30"/>
      <c r="GX624" s="30"/>
      <c r="GY624" s="30"/>
      <c r="GZ624" s="30"/>
      <c r="HA624" s="30"/>
      <c r="HB624" s="30"/>
      <c r="HC624" s="30"/>
      <c r="HD624" s="30"/>
      <c r="HE624" s="30"/>
      <c r="HF624" s="30"/>
      <c r="HG624" s="30"/>
      <c r="HH624" s="30"/>
      <c r="HI624" s="30"/>
      <c r="HJ624" s="30"/>
    </row>
    <row r="625">
      <c r="BQ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/>
      <c r="EV625" s="30"/>
      <c r="EW625" s="30"/>
      <c r="EX625" s="30"/>
      <c r="EY625" s="30"/>
      <c r="EZ625" s="30"/>
      <c r="FA625" s="30"/>
      <c r="FB625" s="30"/>
      <c r="FC625" s="30"/>
      <c r="FD625" s="30"/>
      <c r="FE625" s="30"/>
      <c r="FF625" s="30"/>
      <c r="FG625" s="30"/>
      <c r="FH625" s="30"/>
      <c r="FI625" s="30"/>
      <c r="FJ625" s="30"/>
      <c r="FK625" s="30"/>
      <c r="FL625" s="30"/>
      <c r="FM625" s="30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  <c r="GA625" s="30"/>
      <c r="GB625" s="30"/>
      <c r="GC625" s="30"/>
      <c r="GD625" s="30"/>
      <c r="GE625" s="30"/>
      <c r="GF625" s="30"/>
      <c r="GG625" s="30"/>
      <c r="GH625" s="30"/>
      <c r="GI625" s="30"/>
      <c r="GJ625" s="30"/>
      <c r="GK625" s="30"/>
      <c r="GL625" s="30"/>
      <c r="GM625" s="30"/>
      <c r="GN625" s="30"/>
      <c r="GO625" s="30"/>
      <c r="GP625" s="30"/>
      <c r="GQ625" s="30"/>
      <c r="GR625" s="30"/>
      <c r="GS625" s="30"/>
      <c r="GT625" s="30"/>
      <c r="GU625" s="30"/>
      <c r="GV625" s="30"/>
      <c r="GW625" s="30"/>
      <c r="GX625" s="30"/>
      <c r="GY625" s="30"/>
      <c r="GZ625" s="30"/>
      <c r="HA625" s="30"/>
      <c r="HB625" s="30"/>
      <c r="HC625" s="30"/>
      <c r="HD625" s="30"/>
      <c r="HE625" s="30"/>
      <c r="HF625" s="30"/>
      <c r="HG625" s="30"/>
      <c r="HH625" s="30"/>
      <c r="HI625" s="30"/>
      <c r="HJ625" s="30"/>
    </row>
    <row r="626">
      <c r="BQ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/>
      <c r="EW626" s="30"/>
      <c r="EX626" s="30"/>
      <c r="EY626" s="30"/>
      <c r="EZ626" s="30"/>
      <c r="FA626" s="30"/>
      <c r="FB626" s="30"/>
      <c r="FC626" s="30"/>
      <c r="FD626" s="30"/>
      <c r="FE626" s="30"/>
      <c r="FF626" s="30"/>
      <c r="FG626" s="30"/>
      <c r="FH626" s="30"/>
      <c r="FI626" s="30"/>
      <c r="FJ626" s="30"/>
      <c r="FK626" s="30"/>
      <c r="FL626" s="30"/>
      <c r="FM626" s="30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  <c r="GA626" s="30"/>
      <c r="GB626" s="30"/>
      <c r="GC626" s="30"/>
      <c r="GD626" s="30"/>
      <c r="GE626" s="30"/>
      <c r="GF626" s="30"/>
      <c r="GG626" s="30"/>
      <c r="GH626" s="30"/>
      <c r="GI626" s="30"/>
      <c r="GJ626" s="30"/>
      <c r="GK626" s="30"/>
      <c r="GL626" s="30"/>
      <c r="GM626" s="30"/>
      <c r="GN626" s="30"/>
      <c r="GO626" s="30"/>
      <c r="GP626" s="30"/>
      <c r="GQ626" s="30"/>
      <c r="GR626" s="30"/>
      <c r="GS626" s="30"/>
      <c r="GT626" s="30"/>
      <c r="GU626" s="30"/>
      <c r="GV626" s="30"/>
      <c r="GW626" s="30"/>
      <c r="GX626" s="30"/>
      <c r="GY626" s="30"/>
      <c r="GZ626" s="30"/>
      <c r="HA626" s="30"/>
      <c r="HB626" s="30"/>
      <c r="HC626" s="30"/>
      <c r="HD626" s="30"/>
      <c r="HE626" s="30"/>
      <c r="HF626" s="30"/>
      <c r="HG626" s="30"/>
      <c r="HH626" s="30"/>
      <c r="HI626" s="30"/>
      <c r="HJ626" s="30"/>
    </row>
    <row r="627">
      <c r="BQ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/>
      <c r="EW627" s="30"/>
      <c r="EX627" s="30"/>
      <c r="EY627" s="30"/>
      <c r="EZ627" s="30"/>
      <c r="FA627" s="30"/>
      <c r="FB627" s="30"/>
      <c r="FC627" s="30"/>
      <c r="FD627" s="30"/>
      <c r="FE627" s="30"/>
      <c r="FF627" s="30"/>
      <c r="FG627" s="30"/>
      <c r="FH627" s="30"/>
      <c r="FI627" s="30"/>
      <c r="FJ627" s="30"/>
      <c r="FK627" s="30"/>
      <c r="FL627" s="30"/>
      <c r="FM627" s="30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  <c r="GA627" s="30"/>
      <c r="GB627" s="30"/>
      <c r="GC627" s="30"/>
      <c r="GD627" s="30"/>
      <c r="GE627" s="30"/>
      <c r="GF627" s="30"/>
      <c r="GG627" s="30"/>
      <c r="GH627" s="30"/>
      <c r="GI627" s="30"/>
      <c r="GJ627" s="30"/>
      <c r="GK627" s="30"/>
      <c r="GL627" s="30"/>
      <c r="GM627" s="30"/>
      <c r="GN627" s="30"/>
      <c r="GO627" s="30"/>
      <c r="GP627" s="30"/>
      <c r="GQ627" s="30"/>
      <c r="GR627" s="30"/>
      <c r="GS627" s="30"/>
      <c r="GT627" s="30"/>
      <c r="GU627" s="30"/>
      <c r="GV627" s="30"/>
      <c r="GW627" s="30"/>
      <c r="GX627" s="30"/>
      <c r="GY627" s="30"/>
      <c r="GZ627" s="30"/>
      <c r="HA627" s="30"/>
      <c r="HB627" s="30"/>
      <c r="HC627" s="30"/>
      <c r="HD627" s="30"/>
      <c r="HE627" s="30"/>
      <c r="HF627" s="30"/>
      <c r="HG627" s="30"/>
      <c r="HH627" s="30"/>
      <c r="HI627" s="30"/>
      <c r="HJ627" s="30"/>
    </row>
    <row r="628">
      <c r="BQ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/>
      <c r="EV628" s="30"/>
      <c r="EW628" s="30"/>
      <c r="EX628" s="30"/>
      <c r="EY628" s="30"/>
      <c r="EZ628" s="30"/>
      <c r="FA628" s="30"/>
      <c r="FB628" s="30"/>
      <c r="FC628" s="30"/>
      <c r="FD628" s="30"/>
      <c r="FE628" s="30"/>
      <c r="FF628" s="30"/>
      <c r="FG628" s="30"/>
      <c r="FH628" s="30"/>
      <c r="FI628" s="30"/>
      <c r="FJ628" s="30"/>
      <c r="FK628" s="30"/>
      <c r="FL628" s="30"/>
      <c r="FM628" s="30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  <c r="GA628" s="30"/>
      <c r="GB628" s="30"/>
      <c r="GC628" s="30"/>
      <c r="GD628" s="30"/>
      <c r="GE628" s="30"/>
      <c r="GF628" s="30"/>
      <c r="GG628" s="30"/>
      <c r="GH628" s="30"/>
      <c r="GI628" s="30"/>
      <c r="GJ628" s="30"/>
      <c r="GK628" s="30"/>
      <c r="GL628" s="30"/>
      <c r="GM628" s="30"/>
      <c r="GN628" s="30"/>
      <c r="GO628" s="30"/>
      <c r="GP628" s="30"/>
      <c r="GQ628" s="30"/>
      <c r="GR628" s="30"/>
      <c r="GS628" s="30"/>
      <c r="GT628" s="30"/>
      <c r="GU628" s="30"/>
      <c r="GV628" s="30"/>
      <c r="GW628" s="30"/>
      <c r="GX628" s="30"/>
      <c r="GY628" s="30"/>
      <c r="GZ628" s="30"/>
      <c r="HA628" s="30"/>
      <c r="HB628" s="30"/>
      <c r="HC628" s="30"/>
      <c r="HD628" s="30"/>
      <c r="HE628" s="30"/>
      <c r="HF628" s="30"/>
      <c r="HG628" s="30"/>
      <c r="HH628" s="30"/>
      <c r="HI628" s="30"/>
      <c r="HJ628" s="30"/>
    </row>
    <row r="629">
      <c r="BQ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/>
      <c r="EV629" s="30"/>
      <c r="EW629" s="30"/>
      <c r="EX629" s="30"/>
      <c r="EY629" s="30"/>
      <c r="EZ629" s="30"/>
      <c r="FA629" s="30"/>
      <c r="FB629" s="30"/>
      <c r="FC629" s="30"/>
      <c r="FD629" s="30"/>
      <c r="FE629" s="30"/>
      <c r="FF629" s="30"/>
      <c r="FG629" s="30"/>
      <c r="FH629" s="30"/>
      <c r="FI629" s="30"/>
      <c r="FJ629" s="30"/>
      <c r="FK629" s="30"/>
      <c r="FL629" s="30"/>
      <c r="FM629" s="30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  <c r="GA629" s="30"/>
      <c r="GB629" s="30"/>
      <c r="GC629" s="30"/>
      <c r="GD629" s="30"/>
      <c r="GE629" s="30"/>
      <c r="GF629" s="30"/>
      <c r="GG629" s="30"/>
      <c r="GH629" s="30"/>
      <c r="GI629" s="30"/>
      <c r="GJ629" s="30"/>
      <c r="GK629" s="30"/>
      <c r="GL629" s="30"/>
      <c r="GM629" s="30"/>
      <c r="GN629" s="30"/>
      <c r="GO629" s="30"/>
      <c r="GP629" s="30"/>
      <c r="GQ629" s="30"/>
      <c r="GR629" s="30"/>
      <c r="GS629" s="30"/>
      <c r="GT629" s="30"/>
      <c r="GU629" s="30"/>
      <c r="GV629" s="30"/>
      <c r="GW629" s="30"/>
      <c r="GX629" s="30"/>
      <c r="GY629" s="30"/>
      <c r="GZ629" s="30"/>
      <c r="HA629" s="30"/>
      <c r="HB629" s="30"/>
      <c r="HC629" s="30"/>
      <c r="HD629" s="30"/>
      <c r="HE629" s="30"/>
      <c r="HF629" s="30"/>
      <c r="HG629" s="30"/>
      <c r="HH629" s="30"/>
      <c r="HI629" s="30"/>
      <c r="HJ629" s="30"/>
    </row>
    <row r="630">
      <c r="BQ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/>
      <c r="EV630" s="30"/>
      <c r="EW630" s="30"/>
      <c r="EX630" s="30"/>
      <c r="EY630" s="30"/>
      <c r="EZ630" s="30"/>
      <c r="FA630" s="30"/>
      <c r="FB630" s="30"/>
      <c r="FC630" s="30"/>
      <c r="FD630" s="30"/>
      <c r="FE630" s="30"/>
      <c r="FF630" s="30"/>
      <c r="FG630" s="30"/>
      <c r="FH630" s="30"/>
      <c r="FI630" s="30"/>
      <c r="FJ630" s="30"/>
      <c r="FK630" s="30"/>
      <c r="FL630" s="30"/>
      <c r="FM630" s="30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  <c r="GA630" s="30"/>
      <c r="GB630" s="30"/>
      <c r="GC630" s="30"/>
      <c r="GD630" s="30"/>
      <c r="GE630" s="30"/>
      <c r="GF630" s="30"/>
      <c r="GG630" s="30"/>
      <c r="GH630" s="30"/>
      <c r="GI630" s="30"/>
      <c r="GJ630" s="30"/>
      <c r="GK630" s="30"/>
      <c r="GL630" s="30"/>
      <c r="GM630" s="30"/>
      <c r="GN630" s="30"/>
      <c r="GO630" s="30"/>
      <c r="GP630" s="30"/>
      <c r="GQ630" s="30"/>
      <c r="GR630" s="30"/>
      <c r="GS630" s="30"/>
      <c r="GT630" s="30"/>
      <c r="GU630" s="30"/>
      <c r="GV630" s="30"/>
      <c r="GW630" s="30"/>
      <c r="GX630" s="30"/>
      <c r="GY630" s="30"/>
      <c r="GZ630" s="30"/>
      <c r="HA630" s="30"/>
      <c r="HB630" s="30"/>
      <c r="HC630" s="30"/>
      <c r="HD630" s="30"/>
      <c r="HE630" s="30"/>
      <c r="HF630" s="30"/>
      <c r="HG630" s="30"/>
      <c r="HH630" s="30"/>
      <c r="HI630" s="30"/>
      <c r="HJ630" s="30"/>
    </row>
    <row r="631">
      <c r="BQ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/>
      <c r="EW631" s="30"/>
      <c r="EX631" s="30"/>
      <c r="EY631" s="30"/>
      <c r="EZ631" s="30"/>
      <c r="FA631" s="30"/>
      <c r="FB631" s="30"/>
      <c r="FC631" s="30"/>
      <c r="FD631" s="30"/>
      <c r="FE631" s="30"/>
      <c r="FF631" s="30"/>
      <c r="FG631" s="30"/>
      <c r="FH631" s="30"/>
      <c r="FI631" s="30"/>
      <c r="FJ631" s="30"/>
      <c r="FK631" s="30"/>
      <c r="FL631" s="30"/>
      <c r="FM631" s="30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  <c r="GA631" s="30"/>
      <c r="GB631" s="30"/>
      <c r="GC631" s="30"/>
      <c r="GD631" s="30"/>
      <c r="GE631" s="30"/>
      <c r="GF631" s="30"/>
      <c r="GG631" s="30"/>
      <c r="GH631" s="30"/>
      <c r="GI631" s="30"/>
      <c r="GJ631" s="30"/>
      <c r="GK631" s="30"/>
      <c r="GL631" s="30"/>
      <c r="GM631" s="30"/>
      <c r="GN631" s="30"/>
      <c r="GO631" s="30"/>
      <c r="GP631" s="30"/>
      <c r="GQ631" s="30"/>
      <c r="GR631" s="30"/>
      <c r="GS631" s="30"/>
      <c r="GT631" s="30"/>
      <c r="GU631" s="30"/>
      <c r="GV631" s="30"/>
      <c r="GW631" s="30"/>
      <c r="GX631" s="30"/>
      <c r="GY631" s="30"/>
      <c r="GZ631" s="30"/>
      <c r="HA631" s="30"/>
      <c r="HB631" s="30"/>
      <c r="HC631" s="30"/>
      <c r="HD631" s="30"/>
      <c r="HE631" s="30"/>
      <c r="HF631" s="30"/>
      <c r="HG631" s="30"/>
      <c r="HH631" s="30"/>
      <c r="HI631" s="30"/>
      <c r="HJ631" s="30"/>
    </row>
    <row r="632">
      <c r="BQ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/>
      <c r="EW632" s="30"/>
      <c r="EX632" s="30"/>
      <c r="EY632" s="30"/>
      <c r="EZ632" s="30"/>
      <c r="FA632" s="30"/>
      <c r="FB632" s="30"/>
      <c r="FC632" s="30"/>
      <c r="FD632" s="30"/>
      <c r="FE632" s="30"/>
      <c r="FF632" s="30"/>
      <c r="FG632" s="30"/>
      <c r="FH632" s="30"/>
      <c r="FI632" s="30"/>
      <c r="FJ632" s="30"/>
      <c r="FK632" s="30"/>
      <c r="FL632" s="30"/>
      <c r="FM632" s="30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  <c r="GA632" s="30"/>
      <c r="GB632" s="30"/>
      <c r="GC632" s="30"/>
      <c r="GD632" s="30"/>
      <c r="GE632" s="30"/>
      <c r="GF632" s="30"/>
      <c r="GG632" s="30"/>
      <c r="GH632" s="30"/>
      <c r="GI632" s="30"/>
      <c r="GJ632" s="30"/>
      <c r="GK632" s="30"/>
      <c r="GL632" s="30"/>
      <c r="GM632" s="30"/>
      <c r="GN632" s="30"/>
      <c r="GO632" s="30"/>
      <c r="GP632" s="30"/>
      <c r="GQ632" s="30"/>
      <c r="GR632" s="30"/>
      <c r="GS632" s="30"/>
      <c r="GT632" s="30"/>
      <c r="GU632" s="30"/>
      <c r="GV632" s="30"/>
      <c r="GW632" s="30"/>
      <c r="GX632" s="30"/>
      <c r="GY632" s="30"/>
      <c r="GZ632" s="30"/>
      <c r="HA632" s="30"/>
      <c r="HB632" s="30"/>
      <c r="HC632" s="30"/>
      <c r="HD632" s="30"/>
      <c r="HE632" s="30"/>
      <c r="HF632" s="30"/>
      <c r="HG632" s="30"/>
      <c r="HH632" s="30"/>
      <c r="HI632" s="30"/>
      <c r="HJ632" s="30"/>
    </row>
    <row r="633">
      <c r="BQ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/>
      <c r="EW633" s="30"/>
      <c r="EX633" s="30"/>
      <c r="EY633" s="30"/>
      <c r="EZ633" s="30"/>
      <c r="FA633" s="30"/>
      <c r="FB633" s="30"/>
      <c r="FC633" s="30"/>
      <c r="FD633" s="30"/>
      <c r="FE633" s="30"/>
      <c r="FF633" s="30"/>
      <c r="FG633" s="30"/>
      <c r="FH633" s="30"/>
      <c r="FI633" s="30"/>
      <c r="FJ633" s="30"/>
      <c r="FK633" s="30"/>
      <c r="FL633" s="30"/>
      <c r="FM633" s="30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  <c r="GA633" s="30"/>
      <c r="GB633" s="30"/>
      <c r="GC633" s="30"/>
      <c r="GD633" s="30"/>
      <c r="GE633" s="30"/>
      <c r="GF633" s="30"/>
      <c r="GG633" s="30"/>
      <c r="GH633" s="30"/>
      <c r="GI633" s="30"/>
      <c r="GJ633" s="30"/>
      <c r="GK633" s="30"/>
      <c r="GL633" s="30"/>
      <c r="GM633" s="30"/>
      <c r="GN633" s="30"/>
      <c r="GO633" s="30"/>
      <c r="GP633" s="30"/>
      <c r="GQ633" s="30"/>
      <c r="GR633" s="30"/>
      <c r="GS633" s="30"/>
      <c r="GT633" s="30"/>
      <c r="GU633" s="30"/>
      <c r="GV633" s="30"/>
      <c r="GW633" s="30"/>
      <c r="GX633" s="30"/>
      <c r="GY633" s="30"/>
      <c r="GZ633" s="30"/>
      <c r="HA633" s="30"/>
      <c r="HB633" s="30"/>
      <c r="HC633" s="30"/>
      <c r="HD633" s="30"/>
      <c r="HE633" s="30"/>
      <c r="HF633" s="30"/>
      <c r="HG633" s="30"/>
      <c r="HH633" s="30"/>
      <c r="HI633" s="30"/>
      <c r="HJ633" s="30"/>
    </row>
    <row r="634">
      <c r="BQ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/>
      <c r="EW634" s="30"/>
      <c r="EX634" s="30"/>
      <c r="EY634" s="30"/>
      <c r="EZ634" s="30"/>
      <c r="FA634" s="30"/>
      <c r="FB634" s="30"/>
      <c r="FC634" s="30"/>
      <c r="FD634" s="30"/>
      <c r="FE634" s="30"/>
      <c r="FF634" s="30"/>
      <c r="FG634" s="30"/>
      <c r="FH634" s="30"/>
      <c r="FI634" s="30"/>
      <c r="FJ634" s="30"/>
      <c r="FK634" s="30"/>
      <c r="FL634" s="30"/>
      <c r="FM634" s="30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  <c r="GA634" s="30"/>
      <c r="GB634" s="30"/>
      <c r="GC634" s="30"/>
      <c r="GD634" s="30"/>
      <c r="GE634" s="30"/>
      <c r="GF634" s="30"/>
      <c r="GG634" s="30"/>
      <c r="GH634" s="30"/>
      <c r="GI634" s="30"/>
      <c r="GJ634" s="30"/>
      <c r="GK634" s="30"/>
      <c r="GL634" s="30"/>
      <c r="GM634" s="30"/>
      <c r="GN634" s="30"/>
      <c r="GO634" s="30"/>
      <c r="GP634" s="30"/>
      <c r="GQ634" s="30"/>
      <c r="GR634" s="30"/>
      <c r="GS634" s="30"/>
      <c r="GT634" s="30"/>
      <c r="GU634" s="30"/>
      <c r="GV634" s="30"/>
      <c r="GW634" s="30"/>
      <c r="GX634" s="30"/>
      <c r="GY634" s="30"/>
      <c r="GZ634" s="30"/>
      <c r="HA634" s="30"/>
      <c r="HB634" s="30"/>
      <c r="HC634" s="30"/>
      <c r="HD634" s="30"/>
      <c r="HE634" s="30"/>
      <c r="HF634" s="30"/>
      <c r="HG634" s="30"/>
      <c r="HH634" s="30"/>
      <c r="HI634" s="30"/>
      <c r="HJ634" s="30"/>
    </row>
    <row r="635">
      <c r="BQ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/>
      <c r="EW635" s="30"/>
      <c r="EX635" s="30"/>
      <c r="EY635" s="30"/>
      <c r="EZ635" s="30"/>
      <c r="FA635" s="30"/>
      <c r="FB635" s="30"/>
      <c r="FC635" s="30"/>
      <c r="FD635" s="30"/>
      <c r="FE635" s="30"/>
      <c r="FF635" s="30"/>
      <c r="FG635" s="30"/>
      <c r="FH635" s="30"/>
      <c r="FI635" s="30"/>
      <c r="FJ635" s="30"/>
      <c r="FK635" s="30"/>
      <c r="FL635" s="30"/>
      <c r="FM635" s="30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  <c r="GA635" s="30"/>
      <c r="GB635" s="30"/>
      <c r="GC635" s="30"/>
      <c r="GD635" s="30"/>
      <c r="GE635" s="30"/>
      <c r="GF635" s="30"/>
      <c r="GG635" s="30"/>
      <c r="GH635" s="30"/>
      <c r="GI635" s="30"/>
      <c r="GJ635" s="30"/>
      <c r="GK635" s="30"/>
      <c r="GL635" s="30"/>
      <c r="GM635" s="30"/>
      <c r="GN635" s="30"/>
      <c r="GO635" s="30"/>
      <c r="GP635" s="30"/>
      <c r="GQ635" s="30"/>
      <c r="GR635" s="30"/>
      <c r="GS635" s="30"/>
      <c r="GT635" s="30"/>
      <c r="GU635" s="30"/>
      <c r="GV635" s="30"/>
      <c r="GW635" s="30"/>
      <c r="GX635" s="30"/>
      <c r="GY635" s="30"/>
      <c r="GZ635" s="30"/>
      <c r="HA635" s="30"/>
      <c r="HB635" s="30"/>
      <c r="HC635" s="30"/>
      <c r="HD635" s="30"/>
      <c r="HE635" s="30"/>
      <c r="HF635" s="30"/>
      <c r="HG635" s="30"/>
      <c r="HH635" s="30"/>
      <c r="HI635" s="30"/>
      <c r="HJ635" s="30"/>
    </row>
    <row r="636">
      <c r="BQ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/>
      <c r="EV636" s="30"/>
      <c r="EW636" s="30"/>
      <c r="EX636" s="30"/>
      <c r="EY636" s="30"/>
      <c r="EZ636" s="30"/>
      <c r="FA636" s="30"/>
      <c r="FB636" s="30"/>
      <c r="FC636" s="30"/>
      <c r="FD636" s="30"/>
      <c r="FE636" s="30"/>
      <c r="FF636" s="30"/>
      <c r="FG636" s="30"/>
      <c r="FH636" s="30"/>
      <c r="FI636" s="30"/>
      <c r="FJ636" s="30"/>
      <c r="FK636" s="30"/>
      <c r="FL636" s="30"/>
      <c r="FM636" s="30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  <c r="GA636" s="30"/>
      <c r="GB636" s="30"/>
      <c r="GC636" s="30"/>
      <c r="GD636" s="30"/>
      <c r="GE636" s="30"/>
      <c r="GF636" s="30"/>
      <c r="GG636" s="30"/>
      <c r="GH636" s="30"/>
      <c r="GI636" s="30"/>
      <c r="GJ636" s="30"/>
      <c r="GK636" s="30"/>
      <c r="GL636" s="30"/>
      <c r="GM636" s="30"/>
      <c r="GN636" s="30"/>
      <c r="GO636" s="30"/>
      <c r="GP636" s="30"/>
      <c r="GQ636" s="30"/>
      <c r="GR636" s="30"/>
      <c r="GS636" s="30"/>
      <c r="GT636" s="30"/>
      <c r="GU636" s="30"/>
      <c r="GV636" s="30"/>
      <c r="GW636" s="30"/>
      <c r="GX636" s="30"/>
      <c r="GY636" s="30"/>
      <c r="GZ636" s="30"/>
      <c r="HA636" s="30"/>
      <c r="HB636" s="30"/>
      <c r="HC636" s="30"/>
      <c r="HD636" s="30"/>
      <c r="HE636" s="30"/>
      <c r="HF636" s="30"/>
      <c r="HG636" s="30"/>
      <c r="HH636" s="30"/>
      <c r="HI636" s="30"/>
      <c r="HJ636" s="30"/>
    </row>
    <row r="637">
      <c r="BQ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/>
      <c r="EV637" s="30"/>
      <c r="EW637" s="30"/>
      <c r="EX637" s="30"/>
      <c r="EY637" s="30"/>
      <c r="EZ637" s="30"/>
      <c r="FA637" s="30"/>
      <c r="FB637" s="30"/>
      <c r="FC637" s="30"/>
      <c r="FD637" s="30"/>
      <c r="FE637" s="30"/>
      <c r="FF637" s="30"/>
      <c r="FG637" s="30"/>
      <c r="FH637" s="30"/>
      <c r="FI637" s="30"/>
      <c r="FJ637" s="30"/>
      <c r="FK637" s="30"/>
      <c r="FL637" s="30"/>
      <c r="FM637" s="30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  <c r="GA637" s="30"/>
      <c r="GB637" s="30"/>
      <c r="GC637" s="30"/>
      <c r="GD637" s="30"/>
      <c r="GE637" s="30"/>
      <c r="GF637" s="30"/>
      <c r="GG637" s="30"/>
      <c r="GH637" s="30"/>
      <c r="GI637" s="30"/>
      <c r="GJ637" s="30"/>
      <c r="GK637" s="30"/>
      <c r="GL637" s="30"/>
      <c r="GM637" s="30"/>
      <c r="GN637" s="30"/>
      <c r="GO637" s="30"/>
      <c r="GP637" s="30"/>
      <c r="GQ637" s="30"/>
      <c r="GR637" s="30"/>
      <c r="GS637" s="30"/>
      <c r="GT637" s="30"/>
      <c r="GU637" s="30"/>
      <c r="GV637" s="30"/>
      <c r="GW637" s="30"/>
      <c r="GX637" s="30"/>
      <c r="GY637" s="30"/>
      <c r="GZ637" s="30"/>
      <c r="HA637" s="30"/>
      <c r="HB637" s="30"/>
      <c r="HC637" s="30"/>
      <c r="HD637" s="30"/>
      <c r="HE637" s="30"/>
      <c r="HF637" s="30"/>
      <c r="HG637" s="30"/>
      <c r="HH637" s="30"/>
      <c r="HI637" s="30"/>
      <c r="HJ637" s="30"/>
    </row>
    <row r="638">
      <c r="BQ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/>
      <c r="EW638" s="30"/>
      <c r="EX638" s="30"/>
      <c r="EY638" s="30"/>
      <c r="EZ638" s="30"/>
      <c r="FA638" s="30"/>
      <c r="FB638" s="30"/>
      <c r="FC638" s="30"/>
      <c r="FD638" s="30"/>
      <c r="FE638" s="30"/>
      <c r="FF638" s="30"/>
      <c r="FG638" s="30"/>
      <c r="FH638" s="30"/>
      <c r="FI638" s="30"/>
      <c r="FJ638" s="30"/>
      <c r="FK638" s="30"/>
      <c r="FL638" s="30"/>
      <c r="FM638" s="30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  <c r="GA638" s="30"/>
      <c r="GB638" s="30"/>
      <c r="GC638" s="30"/>
      <c r="GD638" s="30"/>
      <c r="GE638" s="30"/>
      <c r="GF638" s="30"/>
      <c r="GG638" s="30"/>
      <c r="GH638" s="30"/>
      <c r="GI638" s="30"/>
      <c r="GJ638" s="30"/>
      <c r="GK638" s="30"/>
      <c r="GL638" s="30"/>
      <c r="GM638" s="30"/>
      <c r="GN638" s="30"/>
      <c r="GO638" s="30"/>
      <c r="GP638" s="30"/>
      <c r="GQ638" s="30"/>
      <c r="GR638" s="30"/>
      <c r="GS638" s="30"/>
      <c r="GT638" s="30"/>
      <c r="GU638" s="30"/>
      <c r="GV638" s="30"/>
      <c r="GW638" s="30"/>
      <c r="GX638" s="30"/>
      <c r="GY638" s="30"/>
      <c r="GZ638" s="30"/>
      <c r="HA638" s="30"/>
      <c r="HB638" s="30"/>
      <c r="HC638" s="30"/>
      <c r="HD638" s="30"/>
      <c r="HE638" s="30"/>
      <c r="HF638" s="30"/>
      <c r="HG638" s="30"/>
      <c r="HH638" s="30"/>
      <c r="HI638" s="30"/>
      <c r="HJ638" s="30"/>
    </row>
    <row r="639">
      <c r="BQ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/>
      <c r="EV639" s="30"/>
      <c r="EW639" s="30"/>
      <c r="EX639" s="30"/>
      <c r="EY639" s="30"/>
      <c r="EZ639" s="30"/>
      <c r="FA639" s="30"/>
      <c r="FB639" s="30"/>
      <c r="FC639" s="30"/>
      <c r="FD639" s="30"/>
      <c r="FE639" s="30"/>
      <c r="FF639" s="30"/>
      <c r="FG639" s="30"/>
      <c r="FH639" s="30"/>
      <c r="FI639" s="30"/>
      <c r="FJ639" s="30"/>
      <c r="FK639" s="30"/>
      <c r="FL639" s="30"/>
      <c r="FM639" s="30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  <c r="GA639" s="30"/>
      <c r="GB639" s="30"/>
      <c r="GC639" s="30"/>
      <c r="GD639" s="30"/>
      <c r="GE639" s="30"/>
      <c r="GF639" s="30"/>
      <c r="GG639" s="30"/>
      <c r="GH639" s="30"/>
      <c r="GI639" s="30"/>
      <c r="GJ639" s="30"/>
      <c r="GK639" s="30"/>
      <c r="GL639" s="30"/>
      <c r="GM639" s="30"/>
      <c r="GN639" s="30"/>
      <c r="GO639" s="30"/>
      <c r="GP639" s="30"/>
      <c r="GQ639" s="30"/>
      <c r="GR639" s="30"/>
      <c r="GS639" s="30"/>
      <c r="GT639" s="30"/>
      <c r="GU639" s="30"/>
      <c r="GV639" s="30"/>
      <c r="GW639" s="30"/>
      <c r="GX639" s="30"/>
      <c r="GY639" s="30"/>
      <c r="GZ639" s="30"/>
      <c r="HA639" s="30"/>
      <c r="HB639" s="30"/>
      <c r="HC639" s="30"/>
      <c r="HD639" s="30"/>
      <c r="HE639" s="30"/>
      <c r="HF639" s="30"/>
      <c r="HG639" s="30"/>
      <c r="HH639" s="30"/>
      <c r="HI639" s="30"/>
      <c r="HJ639" s="30"/>
    </row>
    <row r="640">
      <c r="BQ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/>
      <c r="EV640" s="30"/>
      <c r="EW640" s="30"/>
      <c r="EX640" s="30"/>
      <c r="EY640" s="30"/>
      <c r="EZ640" s="30"/>
      <c r="FA640" s="30"/>
      <c r="FB640" s="30"/>
      <c r="FC640" s="30"/>
      <c r="FD640" s="30"/>
      <c r="FE640" s="30"/>
      <c r="FF640" s="30"/>
      <c r="FG640" s="30"/>
      <c r="FH640" s="30"/>
      <c r="FI640" s="30"/>
      <c r="FJ640" s="30"/>
      <c r="FK640" s="30"/>
      <c r="FL640" s="30"/>
      <c r="FM640" s="30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  <c r="GA640" s="30"/>
      <c r="GB640" s="30"/>
      <c r="GC640" s="30"/>
      <c r="GD640" s="30"/>
      <c r="GE640" s="30"/>
      <c r="GF640" s="30"/>
      <c r="GG640" s="30"/>
      <c r="GH640" s="30"/>
      <c r="GI640" s="30"/>
      <c r="GJ640" s="30"/>
      <c r="GK640" s="30"/>
      <c r="GL640" s="30"/>
      <c r="GM640" s="30"/>
      <c r="GN640" s="30"/>
      <c r="GO640" s="30"/>
      <c r="GP640" s="30"/>
      <c r="GQ640" s="30"/>
      <c r="GR640" s="30"/>
      <c r="GS640" s="30"/>
      <c r="GT640" s="30"/>
      <c r="GU640" s="30"/>
      <c r="GV640" s="30"/>
      <c r="GW640" s="30"/>
      <c r="GX640" s="30"/>
      <c r="GY640" s="30"/>
      <c r="GZ640" s="30"/>
      <c r="HA640" s="30"/>
      <c r="HB640" s="30"/>
      <c r="HC640" s="30"/>
      <c r="HD640" s="30"/>
      <c r="HE640" s="30"/>
      <c r="HF640" s="30"/>
      <c r="HG640" s="30"/>
      <c r="HH640" s="30"/>
      <c r="HI640" s="30"/>
      <c r="HJ640" s="30"/>
    </row>
    <row r="641">
      <c r="BQ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/>
      <c r="EW641" s="30"/>
      <c r="EX641" s="30"/>
      <c r="EY641" s="30"/>
      <c r="EZ641" s="30"/>
      <c r="FA641" s="30"/>
      <c r="FB641" s="30"/>
      <c r="FC641" s="30"/>
      <c r="FD641" s="30"/>
      <c r="FE641" s="30"/>
      <c r="FF641" s="30"/>
      <c r="FG641" s="30"/>
      <c r="FH641" s="30"/>
      <c r="FI641" s="30"/>
      <c r="FJ641" s="30"/>
      <c r="FK641" s="30"/>
      <c r="FL641" s="30"/>
      <c r="FM641" s="30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  <c r="GA641" s="30"/>
      <c r="GB641" s="30"/>
      <c r="GC641" s="30"/>
      <c r="GD641" s="30"/>
      <c r="GE641" s="30"/>
      <c r="GF641" s="30"/>
      <c r="GG641" s="30"/>
      <c r="GH641" s="30"/>
      <c r="GI641" s="30"/>
      <c r="GJ641" s="30"/>
      <c r="GK641" s="30"/>
      <c r="GL641" s="30"/>
      <c r="GM641" s="30"/>
      <c r="GN641" s="30"/>
      <c r="GO641" s="30"/>
      <c r="GP641" s="30"/>
      <c r="GQ641" s="30"/>
      <c r="GR641" s="30"/>
      <c r="GS641" s="30"/>
      <c r="GT641" s="30"/>
      <c r="GU641" s="30"/>
      <c r="GV641" s="30"/>
      <c r="GW641" s="30"/>
      <c r="GX641" s="30"/>
      <c r="GY641" s="30"/>
      <c r="GZ641" s="30"/>
      <c r="HA641" s="30"/>
      <c r="HB641" s="30"/>
      <c r="HC641" s="30"/>
      <c r="HD641" s="30"/>
      <c r="HE641" s="30"/>
      <c r="HF641" s="30"/>
      <c r="HG641" s="30"/>
      <c r="HH641" s="30"/>
      <c r="HI641" s="30"/>
      <c r="HJ641" s="30"/>
    </row>
    <row r="642">
      <c r="BQ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/>
      <c r="EV642" s="30"/>
      <c r="EW642" s="30"/>
      <c r="EX642" s="30"/>
      <c r="EY642" s="30"/>
      <c r="EZ642" s="30"/>
      <c r="FA642" s="30"/>
      <c r="FB642" s="30"/>
      <c r="FC642" s="30"/>
      <c r="FD642" s="30"/>
      <c r="FE642" s="30"/>
      <c r="FF642" s="30"/>
      <c r="FG642" s="30"/>
      <c r="FH642" s="30"/>
      <c r="FI642" s="30"/>
      <c r="FJ642" s="30"/>
      <c r="FK642" s="30"/>
      <c r="FL642" s="30"/>
      <c r="FM642" s="30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  <c r="GA642" s="30"/>
      <c r="GB642" s="30"/>
      <c r="GC642" s="30"/>
      <c r="GD642" s="30"/>
      <c r="GE642" s="30"/>
      <c r="GF642" s="30"/>
      <c r="GG642" s="30"/>
      <c r="GH642" s="30"/>
      <c r="GI642" s="30"/>
      <c r="GJ642" s="30"/>
      <c r="GK642" s="30"/>
      <c r="GL642" s="30"/>
      <c r="GM642" s="30"/>
      <c r="GN642" s="30"/>
      <c r="GO642" s="30"/>
      <c r="GP642" s="30"/>
      <c r="GQ642" s="30"/>
      <c r="GR642" s="30"/>
      <c r="GS642" s="30"/>
      <c r="GT642" s="30"/>
      <c r="GU642" s="30"/>
      <c r="GV642" s="30"/>
      <c r="GW642" s="30"/>
      <c r="GX642" s="30"/>
      <c r="GY642" s="30"/>
      <c r="GZ642" s="30"/>
      <c r="HA642" s="30"/>
      <c r="HB642" s="30"/>
      <c r="HC642" s="30"/>
      <c r="HD642" s="30"/>
      <c r="HE642" s="30"/>
      <c r="HF642" s="30"/>
      <c r="HG642" s="30"/>
      <c r="HH642" s="30"/>
      <c r="HI642" s="30"/>
      <c r="HJ642" s="30"/>
    </row>
    <row r="643">
      <c r="BQ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/>
      <c r="EW643" s="30"/>
      <c r="EX643" s="30"/>
      <c r="EY643" s="30"/>
      <c r="EZ643" s="30"/>
      <c r="FA643" s="30"/>
      <c r="FB643" s="30"/>
      <c r="FC643" s="30"/>
      <c r="FD643" s="30"/>
      <c r="FE643" s="30"/>
      <c r="FF643" s="30"/>
      <c r="FG643" s="30"/>
      <c r="FH643" s="30"/>
      <c r="FI643" s="30"/>
      <c r="FJ643" s="30"/>
      <c r="FK643" s="30"/>
      <c r="FL643" s="30"/>
      <c r="FM643" s="30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  <c r="GA643" s="30"/>
      <c r="GB643" s="30"/>
      <c r="GC643" s="30"/>
      <c r="GD643" s="30"/>
      <c r="GE643" s="30"/>
      <c r="GF643" s="30"/>
      <c r="GG643" s="30"/>
      <c r="GH643" s="30"/>
      <c r="GI643" s="30"/>
      <c r="GJ643" s="30"/>
      <c r="GK643" s="30"/>
      <c r="GL643" s="30"/>
      <c r="GM643" s="30"/>
      <c r="GN643" s="30"/>
      <c r="GO643" s="30"/>
      <c r="GP643" s="30"/>
      <c r="GQ643" s="30"/>
      <c r="GR643" s="30"/>
      <c r="GS643" s="30"/>
      <c r="GT643" s="30"/>
      <c r="GU643" s="30"/>
      <c r="GV643" s="30"/>
      <c r="GW643" s="30"/>
      <c r="GX643" s="30"/>
      <c r="GY643" s="30"/>
      <c r="GZ643" s="30"/>
      <c r="HA643" s="30"/>
      <c r="HB643" s="30"/>
      <c r="HC643" s="30"/>
      <c r="HD643" s="30"/>
      <c r="HE643" s="30"/>
      <c r="HF643" s="30"/>
      <c r="HG643" s="30"/>
      <c r="HH643" s="30"/>
      <c r="HI643" s="30"/>
      <c r="HJ643" s="30"/>
    </row>
    <row r="644">
      <c r="BQ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/>
      <c r="EW644" s="30"/>
      <c r="EX644" s="30"/>
      <c r="EY644" s="30"/>
      <c r="EZ644" s="30"/>
      <c r="FA644" s="30"/>
      <c r="FB644" s="30"/>
      <c r="FC644" s="30"/>
      <c r="FD644" s="30"/>
      <c r="FE644" s="30"/>
      <c r="FF644" s="30"/>
      <c r="FG644" s="30"/>
      <c r="FH644" s="30"/>
      <c r="FI644" s="30"/>
      <c r="FJ644" s="30"/>
      <c r="FK644" s="30"/>
      <c r="FL644" s="30"/>
      <c r="FM644" s="30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  <c r="GA644" s="30"/>
      <c r="GB644" s="30"/>
      <c r="GC644" s="30"/>
      <c r="GD644" s="30"/>
      <c r="GE644" s="30"/>
      <c r="GF644" s="30"/>
      <c r="GG644" s="30"/>
      <c r="GH644" s="30"/>
      <c r="GI644" s="30"/>
      <c r="GJ644" s="30"/>
      <c r="GK644" s="30"/>
      <c r="GL644" s="30"/>
      <c r="GM644" s="30"/>
      <c r="GN644" s="30"/>
      <c r="GO644" s="30"/>
      <c r="GP644" s="30"/>
      <c r="GQ644" s="30"/>
      <c r="GR644" s="30"/>
      <c r="GS644" s="30"/>
      <c r="GT644" s="30"/>
      <c r="GU644" s="30"/>
      <c r="GV644" s="30"/>
      <c r="GW644" s="30"/>
      <c r="GX644" s="30"/>
      <c r="GY644" s="30"/>
      <c r="GZ644" s="30"/>
      <c r="HA644" s="30"/>
      <c r="HB644" s="30"/>
      <c r="HC644" s="30"/>
      <c r="HD644" s="30"/>
      <c r="HE644" s="30"/>
      <c r="HF644" s="30"/>
      <c r="HG644" s="30"/>
      <c r="HH644" s="30"/>
      <c r="HI644" s="30"/>
      <c r="HJ644" s="30"/>
    </row>
    <row r="645">
      <c r="BQ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/>
      <c r="EV645" s="30"/>
      <c r="EW645" s="30"/>
      <c r="EX645" s="30"/>
      <c r="EY645" s="30"/>
      <c r="EZ645" s="30"/>
      <c r="FA645" s="30"/>
      <c r="FB645" s="30"/>
      <c r="FC645" s="30"/>
      <c r="FD645" s="30"/>
      <c r="FE645" s="30"/>
      <c r="FF645" s="30"/>
      <c r="FG645" s="30"/>
      <c r="FH645" s="30"/>
      <c r="FI645" s="30"/>
      <c r="FJ645" s="30"/>
      <c r="FK645" s="30"/>
      <c r="FL645" s="30"/>
      <c r="FM645" s="30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  <c r="GA645" s="30"/>
      <c r="GB645" s="30"/>
      <c r="GC645" s="30"/>
      <c r="GD645" s="30"/>
      <c r="GE645" s="30"/>
      <c r="GF645" s="30"/>
      <c r="GG645" s="30"/>
      <c r="GH645" s="30"/>
      <c r="GI645" s="30"/>
      <c r="GJ645" s="30"/>
      <c r="GK645" s="30"/>
      <c r="GL645" s="30"/>
      <c r="GM645" s="30"/>
      <c r="GN645" s="30"/>
      <c r="GO645" s="30"/>
      <c r="GP645" s="30"/>
      <c r="GQ645" s="30"/>
      <c r="GR645" s="30"/>
      <c r="GS645" s="30"/>
      <c r="GT645" s="30"/>
      <c r="GU645" s="30"/>
      <c r="GV645" s="30"/>
      <c r="GW645" s="30"/>
      <c r="GX645" s="30"/>
      <c r="GY645" s="30"/>
      <c r="GZ645" s="30"/>
      <c r="HA645" s="30"/>
      <c r="HB645" s="30"/>
      <c r="HC645" s="30"/>
      <c r="HD645" s="30"/>
      <c r="HE645" s="30"/>
      <c r="HF645" s="30"/>
      <c r="HG645" s="30"/>
      <c r="HH645" s="30"/>
      <c r="HI645" s="30"/>
      <c r="HJ645" s="30"/>
    </row>
    <row r="646">
      <c r="BQ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/>
      <c r="EW646" s="30"/>
      <c r="EX646" s="30"/>
      <c r="EY646" s="30"/>
      <c r="EZ646" s="30"/>
      <c r="FA646" s="30"/>
      <c r="FB646" s="30"/>
      <c r="FC646" s="30"/>
      <c r="FD646" s="30"/>
      <c r="FE646" s="30"/>
      <c r="FF646" s="30"/>
      <c r="FG646" s="30"/>
      <c r="FH646" s="30"/>
      <c r="FI646" s="30"/>
      <c r="FJ646" s="30"/>
      <c r="FK646" s="30"/>
      <c r="FL646" s="30"/>
      <c r="FM646" s="30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  <c r="GA646" s="30"/>
      <c r="GB646" s="30"/>
      <c r="GC646" s="30"/>
      <c r="GD646" s="30"/>
      <c r="GE646" s="30"/>
      <c r="GF646" s="30"/>
      <c r="GG646" s="30"/>
      <c r="GH646" s="30"/>
      <c r="GI646" s="30"/>
      <c r="GJ646" s="30"/>
      <c r="GK646" s="30"/>
      <c r="GL646" s="30"/>
      <c r="GM646" s="30"/>
      <c r="GN646" s="30"/>
      <c r="GO646" s="30"/>
      <c r="GP646" s="30"/>
      <c r="GQ646" s="30"/>
      <c r="GR646" s="30"/>
      <c r="GS646" s="30"/>
      <c r="GT646" s="30"/>
      <c r="GU646" s="30"/>
      <c r="GV646" s="30"/>
      <c r="GW646" s="30"/>
      <c r="GX646" s="30"/>
      <c r="GY646" s="30"/>
      <c r="GZ646" s="30"/>
      <c r="HA646" s="30"/>
      <c r="HB646" s="30"/>
      <c r="HC646" s="30"/>
      <c r="HD646" s="30"/>
      <c r="HE646" s="30"/>
      <c r="HF646" s="30"/>
      <c r="HG646" s="30"/>
      <c r="HH646" s="30"/>
      <c r="HI646" s="30"/>
      <c r="HJ646" s="30"/>
    </row>
    <row r="647">
      <c r="BQ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/>
      <c r="EW647" s="30"/>
      <c r="EX647" s="30"/>
      <c r="EY647" s="30"/>
      <c r="EZ647" s="30"/>
      <c r="FA647" s="30"/>
      <c r="FB647" s="30"/>
      <c r="FC647" s="30"/>
      <c r="FD647" s="30"/>
      <c r="FE647" s="30"/>
      <c r="FF647" s="30"/>
      <c r="FG647" s="30"/>
      <c r="FH647" s="30"/>
      <c r="FI647" s="30"/>
      <c r="FJ647" s="30"/>
      <c r="FK647" s="30"/>
      <c r="FL647" s="30"/>
      <c r="FM647" s="30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  <c r="GA647" s="30"/>
      <c r="GB647" s="30"/>
      <c r="GC647" s="30"/>
      <c r="GD647" s="30"/>
      <c r="GE647" s="30"/>
      <c r="GF647" s="30"/>
      <c r="GG647" s="30"/>
      <c r="GH647" s="30"/>
      <c r="GI647" s="30"/>
      <c r="GJ647" s="30"/>
      <c r="GK647" s="30"/>
      <c r="GL647" s="30"/>
      <c r="GM647" s="30"/>
      <c r="GN647" s="30"/>
      <c r="GO647" s="30"/>
      <c r="GP647" s="30"/>
      <c r="GQ647" s="30"/>
      <c r="GR647" s="30"/>
      <c r="GS647" s="30"/>
      <c r="GT647" s="30"/>
      <c r="GU647" s="30"/>
      <c r="GV647" s="30"/>
      <c r="GW647" s="30"/>
      <c r="GX647" s="30"/>
      <c r="GY647" s="30"/>
      <c r="GZ647" s="30"/>
      <c r="HA647" s="30"/>
      <c r="HB647" s="30"/>
      <c r="HC647" s="30"/>
      <c r="HD647" s="30"/>
      <c r="HE647" s="30"/>
      <c r="HF647" s="30"/>
      <c r="HG647" s="30"/>
      <c r="HH647" s="30"/>
      <c r="HI647" s="30"/>
      <c r="HJ647" s="30"/>
    </row>
    <row r="648">
      <c r="BQ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/>
      <c r="EW648" s="30"/>
      <c r="EX648" s="30"/>
      <c r="EY648" s="30"/>
      <c r="EZ648" s="30"/>
      <c r="FA648" s="30"/>
      <c r="FB648" s="30"/>
      <c r="FC648" s="30"/>
      <c r="FD648" s="30"/>
      <c r="FE648" s="30"/>
      <c r="FF648" s="30"/>
      <c r="FG648" s="30"/>
      <c r="FH648" s="30"/>
      <c r="FI648" s="30"/>
      <c r="FJ648" s="30"/>
      <c r="FK648" s="30"/>
      <c r="FL648" s="30"/>
      <c r="FM648" s="30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  <c r="GA648" s="30"/>
      <c r="GB648" s="30"/>
      <c r="GC648" s="30"/>
      <c r="GD648" s="30"/>
      <c r="GE648" s="30"/>
      <c r="GF648" s="30"/>
      <c r="GG648" s="30"/>
      <c r="GH648" s="30"/>
      <c r="GI648" s="30"/>
      <c r="GJ648" s="30"/>
      <c r="GK648" s="30"/>
      <c r="GL648" s="30"/>
      <c r="GM648" s="30"/>
      <c r="GN648" s="30"/>
      <c r="GO648" s="30"/>
      <c r="GP648" s="30"/>
      <c r="GQ648" s="30"/>
      <c r="GR648" s="30"/>
      <c r="GS648" s="30"/>
      <c r="GT648" s="30"/>
      <c r="GU648" s="30"/>
      <c r="GV648" s="30"/>
      <c r="GW648" s="30"/>
      <c r="GX648" s="30"/>
      <c r="GY648" s="30"/>
      <c r="GZ648" s="30"/>
      <c r="HA648" s="30"/>
      <c r="HB648" s="30"/>
      <c r="HC648" s="30"/>
      <c r="HD648" s="30"/>
      <c r="HE648" s="30"/>
      <c r="HF648" s="30"/>
      <c r="HG648" s="30"/>
      <c r="HH648" s="30"/>
      <c r="HI648" s="30"/>
      <c r="HJ648" s="30"/>
    </row>
    <row r="649">
      <c r="BQ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/>
      <c r="EW649" s="30"/>
      <c r="EX649" s="30"/>
      <c r="EY649" s="30"/>
      <c r="EZ649" s="30"/>
      <c r="FA649" s="30"/>
      <c r="FB649" s="30"/>
      <c r="FC649" s="30"/>
      <c r="FD649" s="30"/>
      <c r="FE649" s="30"/>
      <c r="FF649" s="30"/>
      <c r="FG649" s="30"/>
      <c r="FH649" s="30"/>
      <c r="FI649" s="30"/>
      <c r="FJ649" s="30"/>
      <c r="FK649" s="30"/>
      <c r="FL649" s="30"/>
      <c r="FM649" s="30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  <c r="GA649" s="30"/>
      <c r="GB649" s="30"/>
      <c r="GC649" s="30"/>
      <c r="GD649" s="30"/>
      <c r="GE649" s="30"/>
      <c r="GF649" s="30"/>
      <c r="GG649" s="30"/>
      <c r="GH649" s="30"/>
      <c r="GI649" s="30"/>
      <c r="GJ649" s="30"/>
      <c r="GK649" s="30"/>
      <c r="GL649" s="30"/>
      <c r="GM649" s="30"/>
      <c r="GN649" s="30"/>
      <c r="GO649" s="30"/>
      <c r="GP649" s="30"/>
      <c r="GQ649" s="30"/>
      <c r="GR649" s="30"/>
      <c r="GS649" s="30"/>
      <c r="GT649" s="30"/>
      <c r="GU649" s="30"/>
      <c r="GV649" s="30"/>
      <c r="GW649" s="30"/>
      <c r="GX649" s="30"/>
      <c r="GY649" s="30"/>
      <c r="GZ649" s="30"/>
      <c r="HA649" s="30"/>
      <c r="HB649" s="30"/>
      <c r="HC649" s="30"/>
      <c r="HD649" s="30"/>
      <c r="HE649" s="30"/>
      <c r="HF649" s="30"/>
      <c r="HG649" s="30"/>
      <c r="HH649" s="30"/>
      <c r="HI649" s="30"/>
      <c r="HJ649" s="30"/>
    </row>
    <row r="650">
      <c r="BQ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/>
      <c r="EW650" s="30"/>
      <c r="EX650" s="30"/>
      <c r="EY650" s="30"/>
      <c r="EZ650" s="30"/>
      <c r="FA650" s="30"/>
      <c r="FB650" s="30"/>
      <c r="FC650" s="30"/>
      <c r="FD650" s="30"/>
      <c r="FE650" s="30"/>
      <c r="FF650" s="30"/>
      <c r="FG650" s="30"/>
      <c r="FH650" s="30"/>
      <c r="FI650" s="30"/>
      <c r="FJ650" s="30"/>
      <c r="FK650" s="30"/>
      <c r="FL650" s="30"/>
      <c r="FM650" s="30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  <c r="GA650" s="30"/>
      <c r="GB650" s="30"/>
      <c r="GC650" s="30"/>
      <c r="GD650" s="30"/>
      <c r="GE650" s="30"/>
      <c r="GF650" s="30"/>
      <c r="GG650" s="30"/>
      <c r="GH650" s="30"/>
      <c r="GI650" s="30"/>
      <c r="GJ650" s="30"/>
      <c r="GK650" s="30"/>
      <c r="GL650" s="30"/>
      <c r="GM650" s="30"/>
      <c r="GN650" s="30"/>
      <c r="GO650" s="30"/>
      <c r="GP650" s="30"/>
      <c r="GQ650" s="30"/>
      <c r="GR650" s="30"/>
      <c r="GS650" s="30"/>
      <c r="GT650" s="30"/>
      <c r="GU650" s="30"/>
      <c r="GV650" s="30"/>
      <c r="GW650" s="30"/>
      <c r="GX650" s="30"/>
      <c r="GY650" s="30"/>
      <c r="GZ650" s="30"/>
      <c r="HA650" s="30"/>
      <c r="HB650" s="30"/>
      <c r="HC650" s="30"/>
      <c r="HD650" s="30"/>
      <c r="HE650" s="30"/>
      <c r="HF650" s="30"/>
      <c r="HG650" s="30"/>
      <c r="HH650" s="30"/>
      <c r="HI650" s="30"/>
      <c r="HJ650" s="30"/>
    </row>
    <row r="651">
      <c r="BQ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/>
      <c r="EV651" s="30"/>
      <c r="EW651" s="30"/>
      <c r="EX651" s="30"/>
      <c r="EY651" s="30"/>
      <c r="EZ651" s="30"/>
      <c r="FA651" s="30"/>
      <c r="FB651" s="30"/>
      <c r="FC651" s="30"/>
      <c r="FD651" s="30"/>
      <c r="FE651" s="30"/>
      <c r="FF651" s="30"/>
      <c r="FG651" s="30"/>
      <c r="FH651" s="30"/>
      <c r="FI651" s="30"/>
      <c r="FJ651" s="30"/>
      <c r="FK651" s="30"/>
      <c r="FL651" s="30"/>
      <c r="FM651" s="30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  <c r="GA651" s="30"/>
      <c r="GB651" s="30"/>
      <c r="GC651" s="30"/>
      <c r="GD651" s="30"/>
      <c r="GE651" s="30"/>
      <c r="GF651" s="30"/>
      <c r="GG651" s="30"/>
      <c r="GH651" s="30"/>
      <c r="GI651" s="30"/>
      <c r="GJ651" s="30"/>
      <c r="GK651" s="30"/>
      <c r="GL651" s="30"/>
      <c r="GM651" s="30"/>
      <c r="GN651" s="30"/>
      <c r="GO651" s="30"/>
      <c r="GP651" s="30"/>
      <c r="GQ651" s="30"/>
      <c r="GR651" s="30"/>
      <c r="GS651" s="30"/>
      <c r="GT651" s="30"/>
      <c r="GU651" s="30"/>
      <c r="GV651" s="30"/>
      <c r="GW651" s="30"/>
      <c r="GX651" s="30"/>
      <c r="GY651" s="30"/>
      <c r="GZ651" s="30"/>
      <c r="HA651" s="30"/>
      <c r="HB651" s="30"/>
      <c r="HC651" s="30"/>
      <c r="HD651" s="30"/>
      <c r="HE651" s="30"/>
      <c r="HF651" s="30"/>
      <c r="HG651" s="30"/>
      <c r="HH651" s="30"/>
      <c r="HI651" s="30"/>
      <c r="HJ651" s="30"/>
    </row>
    <row r="652">
      <c r="BQ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/>
      <c r="EW652" s="30"/>
      <c r="EX652" s="30"/>
      <c r="EY652" s="30"/>
      <c r="EZ652" s="30"/>
      <c r="FA652" s="30"/>
      <c r="FB652" s="30"/>
      <c r="FC652" s="30"/>
      <c r="FD652" s="30"/>
      <c r="FE652" s="30"/>
      <c r="FF652" s="30"/>
      <c r="FG652" s="30"/>
      <c r="FH652" s="30"/>
      <c r="FI652" s="30"/>
      <c r="FJ652" s="30"/>
      <c r="FK652" s="30"/>
      <c r="FL652" s="30"/>
      <c r="FM652" s="30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  <c r="GA652" s="30"/>
      <c r="GB652" s="30"/>
      <c r="GC652" s="30"/>
      <c r="GD652" s="30"/>
      <c r="GE652" s="30"/>
      <c r="GF652" s="30"/>
      <c r="GG652" s="30"/>
      <c r="GH652" s="30"/>
      <c r="GI652" s="30"/>
      <c r="GJ652" s="30"/>
      <c r="GK652" s="30"/>
      <c r="GL652" s="30"/>
      <c r="GM652" s="30"/>
      <c r="GN652" s="30"/>
      <c r="GO652" s="30"/>
      <c r="GP652" s="30"/>
      <c r="GQ652" s="30"/>
      <c r="GR652" s="30"/>
      <c r="GS652" s="30"/>
      <c r="GT652" s="30"/>
      <c r="GU652" s="30"/>
      <c r="GV652" s="30"/>
      <c r="GW652" s="30"/>
      <c r="GX652" s="30"/>
      <c r="GY652" s="30"/>
      <c r="GZ652" s="30"/>
      <c r="HA652" s="30"/>
      <c r="HB652" s="30"/>
      <c r="HC652" s="30"/>
      <c r="HD652" s="30"/>
      <c r="HE652" s="30"/>
      <c r="HF652" s="30"/>
      <c r="HG652" s="30"/>
      <c r="HH652" s="30"/>
      <c r="HI652" s="30"/>
      <c r="HJ652" s="30"/>
    </row>
    <row r="653">
      <c r="BQ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/>
      <c r="EW653" s="30"/>
      <c r="EX653" s="30"/>
      <c r="EY653" s="30"/>
      <c r="EZ653" s="30"/>
      <c r="FA653" s="30"/>
      <c r="FB653" s="30"/>
      <c r="FC653" s="30"/>
      <c r="FD653" s="30"/>
      <c r="FE653" s="30"/>
      <c r="FF653" s="30"/>
      <c r="FG653" s="30"/>
      <c r="FH653" s="30"/>
      <c r="FI653" s="30"/>
      <c r="FJ653" s="30"/>
      <c r="FK653" s="30"/>
      <c r="FL653" s="30"/>
      <c r="FM653" s="30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  <c r="GA653" s="30"/>
      <c r="GB653" s="30"/>
      <c r="GC653" s="30"/>
      <c r="GD653" s="30"/>
      <c r="GE653" s="30"/>
      <c r="GF653" s="30"/>
      <c r="GG653" s="30"/>
      <c r="GH653" s="30"/>
      <c r="GI653" s="30"/>
      <c r="GJ653" s="30"/>
      <c r="GK653" s="30"/>
      <c r="GL653" s="30"/>
      <c r="GM653" s="30"/>
      <c r="GN653" s="30"/>
      <c r="GO653" s="30"/>
      <c r="GP653" s="30"/>
      <c r="GQ653" s="30"/>
      <c r="GR653" s="30"/>
      <c r="GS653" s="30"/>
      <c r="GT653" s="30"/>
      <c r="GU653" s="30"/>
      <c r="GV653" s="30"/>
      <c r="GW653" s="30"/>
      <c r="GX653" s="30"/>
      <c r="GY653" s="30"/>
      <c r="GZ653" s="30"/>
      <c r="HA653" s="30"/>
      <c r="HB653" s="30"/>
      <c r="HC653" s="30"/>
      <c r="HD653" s="30"/>
      <c r="HE653" s="30"/>
      <c r="HF653" s="30"/>
      <c r="HG653" s="30"/>
      <c r="HH653" s="30"/>
      <c r="HI653" s="30"/>
      <c r="HJ653" s="30"/>
    </row>
    <row r="654">
      <c r="BQ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/>
      <c r="EW654" s="30"/>
      <c r="EX654" s="30"/>
      <c r="EY654" s="30"/>
      <c r="EZ654" s="30"/>
      <c r="FA654" s="30"/>
      <c r="FB654" s="30"/>
      <c r="FC654" s="30"/>
      <c r="FD654" s="30"/>
      <c r="FE654" s="30"/>
      <c r="FF654" s="30"/>
      <c r="FG654" s="30"/>
      <c r="FH654" s="30"/>
      <c r="FI654" s="30"/>
      <c r="FJ654" s="30"/>
      <c r="FK654" s="30"/>
      <c r="FL654" s="30"/>
      <c r="FM654" s="30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  <c r="GA654" s="30"/>
      <c r="GB654" s="30"/>
      <c r="GC654" s="30"/>
      <c r="GD654" s="30"/>
      <c r="GE654" s="30"/>
      <c r="GF654" s="30"/>
      <c r="GG654" s="30"/>
      <c r="GH654" s="30"/>
      <c r="GI654" s="30"/>
      <c r="GJ654" s="30"/>
      <c r="GK654" s="30"/>
      <c r="GL654" s="30"/>
      <c r="GM654" s="30"/>
      <c r="GN654" s="30"/>
      <c r="GO654" s="30"/>
      <c r="GP654" s="30"/>
      <c r="GQ654" s="30"/>
      <c r="GR654" s="30"/>
      <c r="GS654" s="30"/>
      <c r="GT654" s="30"/>
      <c r="GU654" s="30"/>
      <c r="GV654" s="30"/>
      <c r="GW654" s="30"/>
      <c r="GX654" s="30"/>
      <c r="GY654" s="30"/>
      <c r="GZ654" s="30"/>
      <c r="HA654" s="30"/>
      <c r="HB654" s="30"/>
      <c r="HC654" s="30"/>
      <c r="HD654" s="30"/>
      <c r="HE654" s="30"/>
      <c r="HF654" s="30"/>
      <c r="HG654" s="30"/>
      <c r="HH654" s="30"/>
      <c r="HI654" s="30"/>
      <c r="HJ654" s="30"/>
    </row>
    <row r="655">
      <c r="BQ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/>
      <c r="EW655" s="30"/>
      <c r="EX655" s="30"/>
      <c r="EY655" s="30"/>
      <c r="EZ655" s="30"/>
      <c r="FA655" s="30"/>
      <c r="FB655" s="30"/>
      <c r="FC655" s="30"/>
      <c r="FD655" s="30"/>
      <c r="FE655" s="30"/>
      <c r="FF655" s="30"/>
      <c r="FG655" s="30"/>
      <c r="FH655" s="30"/>
      <c r="FI655" s="30"/>
      <c r="FJ655" s="30"/>
      <c r="FK655" s="30"/>
      <c r="FL655" s="30"/>
      <c r="FM655" s="30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  <c r="GA655" s="30"/>
      <c r="GB655" s="30"/>
      <c r="GC655" s="30"/>
      <c r="GD655" s="30"/>
      <c r="GE655" s="30"/>
      <c r="GF655" s="30"/>
      <c r="GG655" s="30"/>
      <c r="GH655" s="30"/>
      <c r="GI655" s="30"/>
      <c r="GJ655" s="30"/>
      <c r="GK655" s="30"/>
      <c r="GL655" s="30"/>
      <c r="GM655" s="30"/>
      <c r="GN655" s="30"/>
      <c r="GO655" s="30"/>
      <c r="GP655" s="30"/>
      <c r="GQ655" s="30"/>
      <c r="GR655" s="30"/>
      <c r="GS655" s="30"/>
      <c r="GT655" s="30"/>
      <c r="GU655" s="30"/>
      <c r="GV655" s="30"/>
      <c r="GW655" s="30"/>
      <c r="GX655" s="30"/>
      <c r="GY655" s="30"/>
      <c r="GZ655" s="30"/>
      <c r="HA655" s="30"/>
      <c r="HB655" s="30"/>
      <c r="HC655" s="30"/>
      <c r="HD655" s="30"/>
      <c r="HE655" s="30"/>
      <c r="HF655" s="30"/>
      <c r="HG655" s="30"/>
      <c r="HH655" s="30"/>
      <c r="HI655" s="30"/>
      <c r="HJ655" s="30"/>
    </row>
    <row r="656">
      <c r="BQ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/>
      <c r="EW656" s="30"/>
      <c r="EX656" s="30"/>
      <c r="EY656" s="30"/>
      <c r="EZ656" s="30"/>
      <c r="FA656" s="30"/>
      <c r="FB656" s="30"/>
      <c r="FC656" s="30"/>
      <c r="FD656" s="30"/>
      <c r="FE656" s="30"/>
      <c r="FF656" s="30"/>
      <c r="FG656" s="30"/>
      <c r="FH656" s="30"/>
      <c r="FI656" s="30"/>
      <c r="FJ656" s="30"/>
      <c r="FK656" s="30"/>
      <c r="FL656" s="30"/>
      <c r="FM656" s="30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  <c r="GA656" s="30"/>
      <c r="GB656" s="30"/>
      <c r="GC656" s="30"/>
      <c r="GD656" s="30"/>
      <c r="GE656" s="30"/>
      <c r="GF656" s="30"/>
      <c r="GG656" s="30"/>
      <c r="GH656" s="30"/>
      <c r="GI656" s="30"/>
      <c r="GJ656" s="30"/>
      <c r="GK656" s="30"/>
      <c r="GL656" s="30"/>
      <c r="GM656" s="30"/>
      <c r="GN656" s="30"/>
      <c r="GO656" s="30"/>
      <c r="GP656" s="30"/>
      <c r="GQ656" s="30"/>
      <c r="GR656" s="30"/>
      <c r="GS656" s="30"/>
      <c r="GT656" s="30"/>
      <c r="GU656" s="30"/>
      <c r="GV656" s="30"/>
      <c r="GW656" s="30"/>
      <c r="GX656" s="30"/>
      <c r="GY656" s="30"/>
      <c r="GZ656" s="30"/>
      <c r="HA656" s="30"/>
      <c r="HB656" s="30"/>
      <c r="HC656" s="30"/>
      <c r="HD656" s="30"/>
      <c r="HE656" s="30"/>
      <c r="HF656" s="30"/>
      <c r="HG656" s="30"/>
      <c r="HH656" s="30"/>
      <c r="HI656" s="30"/>
      <c r="HJ656" s="30"/>
    </row>
    <row r="657">
      <c r="BQ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/>
      <c r="EW657" s="30"/>
      <c r="EX657" s="30"/>
      <c r="EY657" s="30"/>
      <c r="EZ657" s="30"/>
      <c r="FA657" s="30"/>
      <c r="FB657" s="30"/>
      <c r="FC657" s="30"/>
      <c r="FD657" s="30"/>
      <c r="FE657" s="30"/>
      <c r="FF657" s="30"/>
      <c r="FG657" s="30"/>
      <c r="FH657" s="30"/>
      <c r="FI657" s="30"/>
      <c r="FJ657" s="30"/>
      <c r="FK657" s="30"/>
      <c r="FL657" s="30"/>
      <c r="FM657" s="30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  <c r="GA657" s="30"/>
      <c r="GB657" s="30"/>
      <c r="GC657" s="30"/>
      <c r="GD657" s="30"/>
      <c r="GE657" s="30"/>
      <c r="GF657" s="30"/>
      <c r="GG657" s="30"/>
      <c r="GH657" s="30"/>
      <c r="GI657" s="30"/>
      <c r="GJ657" s="30"/>
      <c r="GK657" s="30"/>
      <c r="GL657" s="30"/>
      <c r="GM657" s="30"/>
      <c r="GN657" s="30"/>
      <c r="GO657" s="30"/>
      <c r="GP657" s="30"/>
      <c r="GQ657" s="30"/>
      <c r="GR657" s="30"/>
      <c r="GS657" s="30"/>
      <c r="GT657" s="30"/>
      <c r="GU657" s="30"/>
      <c r="GV657" s="30"/>
      <c r="GW657" s="30"/>
      <c r="GX657" s="30"/>
      <c r="GY657" s="30"/>
      <c r="GZ657" s="30"/>
      <c r="HA657" s="30"/>
      <c r="HB657" s="30"/>
      <c r="HC657" s="30"/>
      <c r="HD657" s="30"/>
      <c r="HE657" s="30"/>
      <c r="HF657" s="30"/>
      <c r="HG657" s="30"/>
      <c r="HH657" s="30"/>
      <c r="HI657" s="30"/>
      <c r="HJ657" s="30"/>
    </row>
    <row r="658">
      <c r="BQ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/>
      <c r="EW658" s="30"/>
      <c r="EX658" s="30"/>
      <c r="EY658" s="30"/>
      <c r="EZ658" s="30"/>
      <c r="FA658" s="30"/>
      <c r="FB658" s="30"/>
      <c r="FC658" s="30"/>
      <c r="FD658" s="30"/>
      <c r="FE658" s="30"/>
      <c r="FF658" s="30"/>
      <c r="FG658" s="30"/>
      <c r="FH658" s="30"/>
      <c r="FI658" s="30"/>
      <c r="FJ658" s="30"/>
      <c r="FK658" s="30"/>
      <c r="FL658" s="30"/>
      <c r="FM658" s="30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  <c r="GA658" s="30"/>
      <c r="GB658" s="30"/>
      <c r="GC658" s="30"/>
      <c r="GD658" s="30"/>
      <c r="GE658" s="30"/>
      <c r="GF658" s="30"/>
      <c r="GG658" s="30"/>
      <c r="GH658" s="30"/>
      <c r="GI658" s="30"/>
      <c r="GJ658" s="30"/>
      <c r="GK658" s="30"/>
      <c r="GL658" s="30"/>
      <c r="GM658" s="30"/>
      <c r="GN658" s="30"/>
      <c r="GO658" s="30"/>
      <c r="GP658" s="30"/>
      <c r="GQ658" s="30"/>
      <c r="GR658" s="30"/>
      <c r="GS658" s="30"/>
      <c r="GT658" s="30"/>
      <c r="GU658" s="30"/>
      <c r="GV658" s="30"/>
      <c r="GW658" s="30"/>
      <c r="GX658" s="30"/>
      <c r="GY658" s="30"/>
      <c r="GZ658" s="30"/>
      <c r="HA658" s="30"/>
      <c r="HB658" s="30"/>
      <c r="HC658" s="30"/>
      <c r="HD658" s="30"/>
      <c r="HE658" s="30"/>
      <c r="HF658" s="30"/>
      <c r="HG658" s="30"/>
      <c r="HH658" s="30"/>
      <c r="HI658" s="30"/>
      <c r="HJ658" s="30"/>
    </row>
    <row r="659">
      <c r="BQ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/>
      <c r="EW659" s="30"/>
      <c r="EX659" s="30"/>
      <c r="EY659" s="30"/>
      <c r="EZ659" s="30"/>
      <c r="FA659" s="30"/>
      <c r="FB659" s="30"/>
      <c r="FC659" s="30"/>
      <c r="FD659" s="30"/>
      <c r="FE659" s="30"/>
      <c r="FF659" s="30"/>
      <c r="FG659" s="30"/>
      <c r="FH659" s="30"/>
      <c r="FI659" s="30"/>
      <c r="FJ659" s="30"/>
      <c r="FK659" s="30"/>
      <c r="FL659" s="30"/>
      <c r="FM659" s="30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  <c r="GA659" s="30"/>
      <c r="GB659" s="30"/>
      <c r="GC659" s="30"/>
      <c r="GD659" s="30"/>
      <c r="GE659" s="30"/>
      <c r="GF659" s="30"/>
      <c r="GG659" s="30"/>
      <c r="GH659" s="30"/>
      <c r="GI659" s="30"/>
      <c r="GJ659" s="30"/>
      <c r="GK659" s="30"/>
      <c r="GL659" s="30"/>
      <c r="GM659" s="30"/>
      <c r="GN659" s="30"/>
      <c r="GO659" s="30"/>
      <c r="GP659" s="30"/>
      <c r="GQ659" s="30"/>
      <c r="GR659" s="30"/>
      <c r="GS659" s="30"/>
      <c r="GT659" s="30"/>
      <c r="GU659" s="30"/>
      <c r="GV659" s="30"/>
      <c r="GW659" s="30"/>
      <c r="GX659" s="30"/>
      <c r="GY659" s="30"/>
      <c r="GZ659" s="30"/>
      <c r="HA659" s="30"/>
      <c r="HB659" s="30"/>
      <c r="HC659" s="30"/>
      <c r="HD659" s="30"/>
      <c r="HE659" s="30"/>
      <c r="HF659" s="30"/>
      <c r="HG659" s="30"/>
      <c r="HH659" s="30"/>
      <c r="HI659" s="30"/>
      <c r="HJ659" s="30"/>
    </row>
    <row r="660">
      <c r="BQ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/>
      <c r="EW660" s="30"/>
      <c r="EX660" s="30"/>
      <c r="EY660" s="30"/>
      <c r="EZ660" s="30"/>
      <c r="FA660" s="30"/>
      <c r="FB660" s="30"/>
      <c r="FC660" s="30"/>
      <c r="FD660" s="30"/>
      <c r="FE660" s="30"/>
      <c r="FF660" s="30"/>
      <c r="FG660" s="30"/>
      <c r="FH660" s="30"/>
      <c r="FI660" s="30"/>
      <c r="FJ660" s="30"/>
      <c r="FK660" s="30"/>
      <c r="FL660" s="30"/>
      <c r="FM660" s="30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  <c r="GA660" s="30"/>
      <c r="GB660" s="30"/>
      <c r="GC660" s="30"/>
      <c r="GD660" s="30"/>
      <c r="GE660" s="30"/>
      <c r="GF660" s="30"/>
      <c r="GG660" s="30"/>
      <c r="GH660" s="30"/>
      <c r="GI660" s="30"/>
      <c r="GJ660" s="30"/>
      <c r="GK660" s="30"/>
      <c r="GL660" s="30"/>
      <c r="GM660" s="30"/>
      <c r="GN660" s="30"/>
      <c r="GO660" s="30"/>
      <c r="GP660" s="30"/>
      <c r="GQ660" s="30"/>
      <c r="GR660" s="30"/>
      <c r="GS660" s="30"/>
      <c r="GT660" s="30"/>
      <c r="GU660" s="30"/>
      <c r="GV660" s="30"/>
      <c r="GW660" s="30"/>
      <c r="GX660" s="30"/>
      <c r="GY660" s="30"/>
      <c r="GZ660" s="30"/>
      <c r="HA660" s="30"/>
      <c r="HB660" s="30"/>
      <c r="HC660" s="30"/>
      <c r="HD660" s="30"/>
      <c r="HE660" s="30"/>
      <c r="HF660" s="30"/>
      <c r="HG660" s="30"/>
      <c r="HH660" s="30"/>
      <c r="HI660" s="30"/>
      <c r="HJ660" s="30"/>
    </row>
    <row r="661">
      <c r="BQ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/>
      <c r="EW661" s="30"/>
      <c r="EX661" s="30"/>
      <c r="EY661" s="30"/>
      <c r="EZ661" s="30"/>
      <c r="FA661" s="30"/>
      <c r="FB661" s="30"/>
      <c r="FC661" s="30"/>
      <c r="FD661" s="30"/>
      <c r="FE661" s="30"/>
      <c r="FF661" s="30"/>
      <c r="FG661" s="30"/>
      <c r="FH661" s="30"/>
      <c r="FI661" s="30"/>
      <c r="FJ661" s="30"/>
      <c r="FK661" s="30"/>
      <c r="FL661" s="30"/>
      <c r="FM661" s="30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  <c r="GA661" s="30"/>
      <c r="GB661" s="30"/>
      <c r="GC661" s="30"/>
      <c r="GD661" s="30"/>
      <c r="GE661" s="30"/>
      <c r="GF661" s="30"/>
      <c r="GG661" s="30"/>
      <c r="GH661" s="30"/>
      <c r="GI661" s="30"/>
      <c r="GJ661" s="30"/>
      <c r="GK661" s="30"/>
      <c r="GL661" s="30"/>
      <c r="GM661" s="30"/>
      <c r="GN661" s="30"/>
      <c r="GO661" s="30"/>
      <c r="GP661" s="30"/>
      <c r="GQ661" s="30"/>
      <c r="GR661" s="30"/>
      <c r="GS661" s="30"/>
      <c r="GT661" s="30"/>
      <c r="GU661" s="30"/>
      <c r="GV661" s="30"/>
      <c r="GW661" s="30"/>
      <c r="GX661" s="30"/>
      <c r="GY661" s="30"/>
      <c r="GZ661" s="30"/>
      <c r="HA661" s="30"/>
      <c r="HB661" s="30"/>
      <c r="HC661" s="30"/>
      <c r="HD661" s="30"/>
      <c r="HE661" s="30"/>
      <c r="HF661" s="30"/>
      <c r="HG661" s="30"/>
      <c r="HH661" s="30"/>
      <c r="HI661" s="30"/>
      <c r="HJ661" s="30"/>
    </row>
    <row r="662">
      <c r="BQ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/>
      <c r="EW662" s="30"/>
      <c r="EX662" s="30"/>
      <c r="EY662" s="30"/>
      <c r="EZ662" s="30"/>
      <c r="FA662" s="30"/>
      <c r="FB662" s="30"/>
      <c r="FC662" s="30"/>
      <c r="FD662" s="30"/>
      <c r="FE662" s="30"/>
      <c r="FF662" s="30"/>
      <c r="FG662" s="30"/>
      <c r="FH662" s="30"/>
      <c r="FI662" s="30"/>
      <c r="FJ662" s="30"/>
      <c r="FK662" s="30"/>
      <c r="FL662" s="30"/>
      <c r="FM662" s="30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  <c r="GA662" s="30"/>
      <c r="GB662" s="30"/>
      <c r="GC662" s="30"/>
      <c r="GD662" s="30"/>
      <c r="GE662" s="30"/>
      <c r="GF662" s="30"/>
      <c r="GG662" s="30"/>
      <c r="GH662" s="30"/>
      <c r="GI662" s="30"/>
      <c r="GJ662" s="30"/>
      <c r="GK662" s="30"/>
      <c r="GL662" s="30"/>
      <c r="GM662" s="30"/>
      <c r="GN662" s="30"/>
      <c r="GO662" s="30"/>
      <c r="GP662" s="30"/>
      <c r="GQ662" s="30"/>
      <c r="GR662" s="30"/>
      <c r="GS662" s="30"/>
      <c r="GT662" s="30"/>
      <c r="GU662" s="30"/>
      <c r="GV662" s="30"/>
      <c r="GW662" s="30"/>
      <c r="GX662" s="30"/>
      <c r="GY662" s="30"/>
      <c r="GZ662" s="30"/>
      <c r="HA662" s="30"/>
      <c r="HB662" s="30"/>
      <c r="HC662" s="30"/>
      <c r="HD662" s="30"/>
      <c r="HE662" s="30"/>
      <c r="HF662" s="30"/>
      <c r="HG662" s="30"/>
      <c r="HH662" s="30"/>
      <c r="HI662" s="30"/>
      <c r="HJ662" s="30"/>
    </row>
    <row r="663">
      <c r="BQ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/>
      <c r="EW663" s="30"/>
      <c r="EX663" s="30"/>
      <c r="EY663" s="30"/>
      <c r="EZ663" s="30"/>
      <c r="FA663" s="30"/>
      <c r="FB663" s="30"/>
      <c r="FC663" s="30"/>
      <c r="FD663" s="30"/>
      <c r="FE663" s="30"/>
      <c r="FF663" s="30"/>
      <c r="FG663" s="30"/>
      <c r="FH663" s="30"/>
      <c r="FI663" s="30"/>
      <c r="FJ663" s="30"/>
      <c r="FK663" s="30"/>
      <c r="FL663" s="30"/>
      <c r="FM663" s="30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  <c r="GA663" s="30"/>
      <c r="GB663" s="30"/>
      <c r="GC663" s="30"/>
      <c r="GD663" s="30"/>
      <c r="GE663" s="30"/>
      <c r="GF663" s="30"/>
      <c r="GG663" s="30"/>
      <c r="GH663" s="30"/>
      <c r="GI663" s="30"/>
      <c r="GJ663" s="30"/>
      <c r="GK663" s="30"/>
      <c r="GL663" s="30"/>
      <c r="GM663" s="30"/>
      <c r="GN663" s="30"/>
      <c r="GO663" s="30"/>
      <c r="GP663" s="30"/>
      <c r="GQ663" s="30"/>
      <c r="GR663" s="30"/>
      <c r="GS663" s="30"/>
      <c r="GT663" s="30"/>
      <c r="GU663" s="30"/>
      <c r="GV663" s="30"/>
      <c r="GW663" s="30"/>
      <c r="GX663" s="30"/>
      <c r="GY663" s="30"/>
      <c r="GZ663" s="30"/>
      <c r="HA663" s="30"/>
      <c r="HB663" s="30"/>
      <c r="HC663" s="30"/>
      <c r="HD663" s="30"/>
      <c r="HE663" s="30"/>
      <c r="HF663" s="30"/>
      <c r="HG663" s="30"/>
      <c r="HH663" s="30"/>
      <c r="HI663" s="30"/>
      <c r="HJ663" s="30"/>
    </row>
    <row r="664">
      <c r="BQ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/>
      <c r="EW664" s="30"/>
      <c r="EX664" s="30"/>
      <c r="EY664" s="30"/>
      <c r="EZ664" s="30"/>
      <c r="FA664" s="30"/>
      <c r="FB664" s="30"/>
      <c r="FC664" s="30"/>
      <c r="FD664" s="30"/>
      <c r="FE664" s="30"/>
      <c r="FF664" s="30"/>
      <c r="FG664" s="30"/>
      <c r="FH664" s="30"/>
      <c r="FI664" s="30"/>
      <c r="FJ664" s="30"/>
      <c r="FK664" s="30"/>
      <c r="FL664" s="30"/>
      <c r="FM664" s="30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  <c r="GA664" s="30"/>
      <c r="GB664" s="30"/>
      <c r="GC664" s="30"/>
      <c r="GD664" s="30"/>
      <c r="GE664" s="30"/>
      <c r="GF664" s="30"/>
      <c r="GG664" s="30"/>
      <c r="GH664" s="30"/>
      <c r="GI664" s="30"/>
      <c r="GJ664" s="30"/>
      <c r="GK664" s="30"/>
      <c r="GL664" s="30"/>
      <c r="GM664" s="30"/>
      <c r="GN664" s="30"/>
      <c r="GO664" s="30"/>
      <c r="GP664" s="30"/>
      <c r="GQ664" s="30"/>
      <c r="GR664" s="30"/>
      <c r="GS664" s="30"/>
      <c r="GT664" s="30"/>
      <c r="GU664" s="30"/>
      <c r="GV664" s="30"/>
      <c r="GW664" s="30"/>
      <c r="GX664" s="30"/>
      <c r="GY664" s="30"/>
      <c r="GZ664" s="30"/>
      <c r="HA664" s="30"/>
      <c r="HB664" s="30"/>
      <c r="HC664" s="30"/>
      <c r="HD664" s="30"/>
      <c r="HE664" s="30"/>
      <c r="HF664" s="30"/>
      <c r="HG664" s="30"/>
      <c r="HH664" s="30"/>
      <c r="HI664" s="30"/>
      <c r="HJ664" s="30"/>
    </row>
    <row r="665">
      <c r="BQ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/>
      <c r="EW665" s="30"/>
      <c r="EX665" s="30"/>
      <c r="EY665" s="30"/>
      <c r="EZ665" s="30"/>
      <c r="FA665" s="30"/>
      <c r="FB665" s="30"/>
      <c r="FC665" s="30"/>
      <c r="FD665" s="30"/>
      <c r="FE665" s="30"/>
      <c r="FF665" s="30"/>
      <c r="FG665" s="30"/>
      <c r="FH665" s="30"/>
      <c r="FI665" s="30"/>
      <c r="FJ665" s="30"/>
      <c r="FK665" s="30"/>
      <c r="FL665" s="30"/>
      <c r="FM665" s="30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  <c r="GA665" s="30"/>
      <c r="GB665" s="30"/>
      <c r="GC665" s="30"/>
      <c r="GD665" s="30"/>
      <c r="GE665" s="30"/>
      <c r="GF665" s="30"/>
      <c r="GG665" s="30"/>
      <c r="GH665" s="30"/>
      <c r="GI665" s="30"/>
      <c r="GJ665" s="30"/>
      <c r="GK665" s="30"/>
      <c r="GL665" s="30"/>
      <c r="GM665" s="30"/>
      <c r="GN665" s="30"/>
      <c r="GO665" s="30"/>
      <c r="GP665" s="30"/>
      <c r="GQ665" s="30"/>
      <c r="GR665" s="30"/>
      <c r="GS665" s="30"/>
      <c r="GT665" s="30"/>
      <c r="GU665" s="30"/>
      <c r="GV665" s="30"/>
      <c r="GW665" s="30"/>
      <c r="GX665" s="30"/>
      <c r="GY665" s="30"/>
      <c r="GZ665" s="30"/>
      <c r="HA665" s="30"/>
      <c r="HB665" s="30"/>
      <c r="HC665" s="30"/>
      <c r="HD665" s="30"/>
      <c r="HE665" s="30"/>
      <c r="HF665" s="30"/>
      <c r="HG665" s="30"/>
      <c r="HH665" s="30"/>
      <c r="HI665" s="30"/>
      <c r="HJ665" s="30"/>
    </row>
    <row r="666">
      <c r="BQ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/>
      <c r="EW666" s="30"/>
      <c r="EX666" s="30"/>
      <c r="EY666" s="30"/>
      <c r="EZ666" s="30"/>
      <c r="FA666" s="30"/>
      <c r="FB666" s="30"/>
      <c r="FC666" s="30"/>
      <c r="FD666" s="30"/>
      <c r="FE666" s="30"/>
      <c r="FF666" s="30"/>
      <c r="FG666" s="30"/>
      <c r="FH666" s="30"/>
      <c r="FI666" s="30"/>
      <c r="FJ666" s="30"/>
      <c r="FK666" s="30"/>
      <c r="FL666" s="30"/>
      <c r="FM666" s="30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  <c r="GA666" s="30"/>
      <c r="GB666" s="30"/>
      <c r="GC666" s="30"/>
      <c r="GD666" s="30"/>
      <c r="GE666" s="30"/>
      <c r="GF666" s="30"/>
      <c r="GG666" s="30"/>
      <c r="GH666" s="30"/>
      <c r="GI666" s="30"/>
      <c r="GJ666" s="30"/>
      <c r="GK666" s="30"/>
      <c r="GL666" s="30"/>
      <c r="GM666" s="30"/>
      <c r="GN666" s="30"/>
      <c r="GO666" s="30"/>
      <c r="GP666" s="30"/>
      <c r="GQ666" s="30"/>
      <c r="GR666" s="30"/>
      <c r="GS666" s="30"/>
      <c r="GT666" s="30"/>
      <c r="GU666" s="30"/>
      <c r="GV666" s="30"/>
      <c r="GW666" s="30"/>
      <c r="GX666" s="30"/>
      <c r="GY666" s="30"/>
      <c r="GZ666" s="30"/>
      <c r="HA666" s="30"/>
      <c r="HB666" s="30"/>
      <c r="HC666" s="30"/>
      <c r="HD666" s="30"/>
      <c r="HE666" s="30"/>
      <c r="HF666" s="30"/>
      <c r="HG666" s="30"/>
      <c r="HH666" s="30"/>
      <c r="HI666" s="30"/>
      <c r="HJ666" s="30"/>
    </row>
    <row r="667">
      <c r="BQ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/>
      <c r="EW667" s="30"/>
      <c r="EX667" s="30"/>
      <c r="EY667" s="30"/>
      <c r="EZ667" s="30"/>
      <c r="FA667" s="30"/>
      <c r="FB667" s="30"/>
      <c r="FC667" s="30"/>
      <c r="FD667" s="30"/>
      <c r="FE667" s="30"/>
      <c r="FF667" s="30"/>
      <c r="FG667" s="30"/>
      <c r="FH667" s="30"/>
      <c r="FI667" s="30"/>
      <c r="FJ667" s="30"/>
      <c r="FK667" s="30"/>
      <c r="FL667" s="30"/>
      <c r="FM667" s="30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  <c r="GA667" s="30"/>
      <c r="GB667" s="30"/>
      <c r="GC667" s="30"/>
      <c r="GD667" s="30"/>
      <c r="GE667" s="30"/>
      <c r="GF667" s="30"/>
      <c r="GG667" s="30"/>
      <c r="GH667" s="30"/>
      <c r="GI667" s="30"/>
      <c r="GJ667" s="30"/>
      <c r="GK667" s="30"/>
      <c r="GL667" s="30"/>
      <c r="GM667" s="30"/>
      <c r="GN667" s="30"/>
      <c r="GO667" s="30"/>
      <c r="GP667" s="30"/>
      <c r="GQ667" s="30"/>
      <c r="GR667" s="30"/>
      <c r="GS667" s="30"/>
      <c r="GT667" s="30"/>
      <c r="GU667" s="30"/>
      <c r="GV667" s="30"/>
      <c r="GW667" s="30"/>
      <c r="GX667" s="30"/>
      <c r="GY667" s="30"/>
      <c r="GZ667" s="30"/>
      <c r="HA667" s="30"/>
      <c r="HB667" s="30"/>
      <c r="HC667" s="30"/>
      <c r="HD667" s="30"/>
      <c r="HE667" s="30"/>
      <c r="HF667" s="30"/>
      <c r="HG667" s="30"/>
      <c r="HH667" s="30"/>
      <c r="HI667" s="30"/>
      <c r="HJ667" s="30"/>
    </row>
    <row r="668">
      <c r="BQ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/>
      <c r="EW668" s="30"/>
      <c r="EX668" s="30"/>
      <c r="EY668" s="30"/>
      <c r="EZ668" s="30"/>
      <c r="FA668" s="30"/>
      <c r="FB668" s="30"/>
      <c r="FC668" s="30"/>
      <c r="FD668" s="30"/>
      <c r="FE668" s="30"/>
      <c r="FF668" s="30"/>
      <c r="FG668" s="30"/>
      <c r="FH668" s="30"/>
      <c r="FI668" s="30"/>
      <c r="FJ668" s="30"/>
      <c r="FK668" s="30"/>
      <c r="FL668" s="30"/>
      <c r="FM668" s="30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  <c r="GA668" s="30"/>
      <c r="GB668" s="30"/>
      <c r="GC668" s="30"/>
      <c r="GD668" s="30"/>
      <c r="GE668" s="30"/>
      <c r="GF668" s="30"/>
      <c r="GG668" s="30"/>
      <c r="GH668" s="30"/>
      <c r="GI668" s="30"/>
      <c r="GJ668" s="30"/>
      <c r="GK668" s="30"/>
      <c r="GL668" s="30"/>
      <c r="GM668" s="30"/>
      <c r="GN668" s="30"/>
      <c r="GO668" s="30"/>
      <c r="GP668" s="30"/>
      <c r="GQ668" s="30"/>
      <c r="GR668" s="30"/>
      <c r="GS668" s="30"/>
      <c r="GT668" s="30"/>
      <c r="GU668" s="30"/>
      <c r="GV668" s="30"/>
      <c r="GW668" s="30"/>
      <c r="GX668" s="30"/>
      <c r="GY668" s="30"/>
      <c r="GZ668" s="30"/>
      <c r="HA668" s="30"/>
      <c r="HB668" s="30"/>
      <c r="HC668" s="30"/>
      <c r="HD668" s="30"/>
      <c r="HE668" s="30"/>
      <c r="HF668" s="30"/>
      <c r="HG668" s="30"/>
      <c r="HH668" s="30"/>
      <c r="HI668" s="30"/>
      <c r="HJ668" s="30"/>
    </row>
    <row r="669">
      <c r="BQ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/>
      <c r="EW669" s="30"/>
      <c r="EX669" s="30"/>
      <c r="EY669" s="30"/>
      <c r="EZ669" s="30"/>
      <c r="FA669" s="30"/>
      <c r="FB669" s="30"/>
      <c r="FC669" s="30"/>
      <c r="FD669" s="30"/>
      <c r="FE669" s="30"/>
      <c r="FF669" s="30"/>
      <c r="FG669" s="30"/>
      <c r="FH669" s="30"/>
      <c r="FI669" s="30"/>
      <c r="FJ669" s="30"/>
      <c r="FK669" s="30"/>
      <c r="FL669" s="30"/>
      <c r="FM669" s="30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  <c r="GA669" s="30"/>
      <c r="GB669" s="30"/>
      <c r="GC669" s="30"/>
      <c r="GD669" s="30"/>
      <c r="GE669" s="30"/>
      <c r="GF669" s="30"/>
      <c r="GG669" s="30"/>
      <c r="GH669" s="30"/>
      <c r="GI669" s="30"/>
      <c r="GJ669" s="30"/>
      <c r="GK669" s="30"/>
      <c r="GL669" s="30"/>
      <c r="GM669" s="30"/>
      <c r="GN669" s="30"/>
      <c r="GO669" s="30"/>
      <c r="GP669" s="30"/>
      <c r="GQ669" s="30"/>
      <c r="GR669" s="30"/>
      <c r="GS669" s="30"/>
      <c r="GT669" s="30"/>
      <c r="GU669" s="30"/>
      <c r="GV669" s="30"/>
      <c r="GW669" s="30"/>
      <c r="GX669" s="30"/>
      <c r="GY669" s="30"/>
      <c r="GZ669" s="30"/>
      <c r="HA669" s="30"/>
      <c r="HB669" s="30"/>
      <c r="HC669" s="30"/>
      <c r="HD669" s="30"/>
      <c r="HE669" s="30"/>
      <c r="HF669" s="30"/>
      <c r="HG669" s="30"/>
      <c r="HH669" s="30"/>
      <c r="HI669" s="30"/>
      <c r="HJ669" s="30"/>
    </row>
    <row r="670">
      <c r="BQ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/>
      <c r="EW670" s="30"/>
      <c r="EX670" s="30"/>
      <c r="EY670" s="30"/>
      <c r="EZ670" s="30"/>
      <c r="FA670" s="30"/>
      <c r="FB670" s="30"/>
      <c r="FC670" s="30"/>
      <c r="FD670" s="30"/>
      <c r="FE670" s="30"/>
      <c r="FF670" s="30"/>
      <c r="FG670" s="30"/>
      <c r="FH670" s="30"/>
      <c r="FI670" s="30"/>
      <c r="FJ670" s="30"/>
      <c r="FK670" s="30"/>
      <c r="FL670" s="30"/>
      <c r="FM670" s="30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  <c r="GA670" s="30"/>
      <c r="GB670" s="30"/>
      <c r="GC670" s="30"/>
      <c r="GD670" s="30"/>
      <c r="GE670" s="30"/>
      <c r="GF670" s="30"/>
      <c r="GG670" s="30"/>
      <c r="GH670" s="30"/>
      <c r="GI670" s="30"/>
      <c r="GJ670" s="30"/>
      <c r="GK670" s="30"/>
      <c r="GL670" s="30"/>
      <c r="GM670" s="30"/>
      <c r="GN670" s="30"/>
      <c r="GO670" s="30"/>
      <c r="GP670" s="30"/>
      <c r="GQ670" s="30"/>
      <c r="GR670" s="30"/>
      <c r="GS670" s="30"/>
      <c r="GT670" s="30"/>
      <c r="GU670" s="30"/>
      <c r="GV670" s="30"/>
      <c r="GW670" s="30"/>
      <c r="GX670" s="30"/>
      <c r="GY670" s="30"/>
      <c r="GZ670" s="30"/>
      <c r="HA670" s="30"/>
      <c r="HB670" s="30"/>
      <c r="HC670" s="30"/>
      <c r="HD670" s="30"/>
      <c r="HE670" s="30"/>
      <c r="HF670" s="30"/>
      <c r="HG670" s="30"/>
      <c r="HH670" s="30"/>
      <c r="HI670" s="30"/>
      <c r="HJ670" s="30"/>
    </row>
    <row r="671">
      <c r="BQ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/>
      <c r="EW671" s="30"/>
      <c r="EX671" s="30"/>
      <c r="EY671" s="30"/>
      <c r="EZ671" s="30"/>
      <c r="FA671" s="30"/>
      <c r="FB671" s="30"/>
      <c r="FC671" s="30"/>
      <c r="FD671" s="30"/>
      <c r="FE671" s="30"/>
      <c r="FF671" s="30"/>
      <c r="FG671" s="30"/>
      <c r="FH671" s="30"/>
      <c r="FI671" s="30"/>
      <c r="FJ671" s="30"/>
      <c r="FK671" s="30"/>
      <c r="FL671" s="30"/>
      <c r="FM671" s="30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  <c r="GA671" s="30"/>
      <c r="GB671" s="30"/>
      <c r="GC671" s="30"/>
      <c r="GD671" s="30"/>
      <c r="GE671" s="30"/>
      <c r="GF671" s="30"/>
      <c r="GG671" s="30"/>
      <c r="GH671" s="30"/>
      <c r="GI671" s="30"/>
      <c r="GJ671" s="30"/>
      <c r="GK671" s="30"/>
      <c r="GL671" s="30"/>
      <c r="GM671" s="30"/>
      <c r="GN671" s="30"/>
      <c r="GO671" s="30"/>
      <c r="GP671" s="30"/>
      <c r="GQ671" s="30"/>
      <c r="GR671" s="30"/>
      <c r="GS671" s="30"/>
      <c r="GT671" s="30"/>
      <c r="GU671" s="30"/>
      <c r="GV671" s="30"/>
      <c r="GW671" s="30"/>
      <c r="GX671" s="30"/>
      <c r="GY671" s="30"/>
      <c r="GZ671" s="30"/>
      <c r="HA671" s="30"/>
      <c r="HB671" s="30"/>
      <c r="HC671" s="30"/>
      <c r="HD671" s="30"/>
      <c r="HE671" s="30"/>
      <c r="HF671" s="30"/>
      <c r="HG671" s="30"/>
      <c r="HH671" s="30"/>
      <c r="HI671" s="30"/>
      <c r="HJ671" s="30"/>
    </row>
    <row r="672">
      <c r="BQ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/>
      <c r="EW672" s="30"/>
      <c r="EX672" s="30"/>
      <c r="EY672" s="30"/>
      <c r="EZ672" s="30"/>
      <c r="FA672" s="30"/>
      <c r="FB672" s="30"/>
      <c r="FC672" s="30"/>
      <c r="FD672" s="30"/>
      <c r="FE672" s="30"/>
      <c r="FF672" s="30"/>
      <c r="FG672" s="30"/>
      <c r="FH672" s="30"/>
      <c r="FI672" s="30"/>
      <c r="FJ672" s="30"/>
      <c r="FK672" s="30"/>
      <c r="FL672" s="30"/>
      <c r="FM672" s="30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  <c r="GA672" s="30"/>
      <c r="GB672" s="30"/>
      <c r="GC672" s="30"/>
      <c r="GD672" s="30"/>
      <c r="GE672" s="30"/>
      <c r="GF672" s="30"/>
      <c r="GG672" s="30"/>
      <c r="GH672" s="30"/>
      <c r="GI672" s="30"/>
      <c r="GJ672" s="30"/>
      <c r="GK672" s="30"/>
      <c r="GL672" s="30"/>
      <c r="GM672" s="30"/>
      <c r="GN672" s="30"/>
      <c r="GO672" s="30"/>
      <c r="GP672" s="30"/>
      <c r="GQ672" s="30"/>
      <c r="GR672" s="30"/>
      <c r="GS672" s="30"/>
      <c r="GT672" s="30"/>
      <c r="GU672" s="30"/>
      <c r="GV672" s="30"/>
      <c r="GW672" s="30"/>
      <c r="GX672" s="30"/>
      <c r="GY672" s="30"/>
      <c r="GZ672" s="30"/>
      <c r="HA672" s="30"/>
      <c r="HB672" s="30"/>
      <c r="HC672" s="30"/>
      <c r="HD672" s="30"/>
      <c r="HE672" s="30"/>
      <c r="HF672" s="30"/>
      <c r="HG672" s="30"/>
      <c r="HH672" s="30"/>
      <c r="HI672" s="30"/>
      <c r="HJ672" s="30"/>
    </row>
    <row r="673">
      <c r="BQ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/>
      <c r="EW673" s="30"/>
      <c r="EX673" s="30"/>
      <c r="EY673" s="30"/>
      <c r="EZ673" s="30"/>
      <c r="FA673" s="30"/>
      <c r="FB673" s="30"/>
      <c r="FC673" s="30"/>
      <c r="FD673" s="30"/>
      <c r="FE673" s="30"/>
      <c r="FF673" s="30"/>
      <c r="FG673" s="30"/>
      <c r="FH673" s="30"/>
      <c r="FI673" s="30"/>
      <c r="FJ673" s="30"/>
      <c r="FK673" s="30"/>
      <c r="FL673" s="30"/>
      <c r="FM673" s="30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  <c r="GA673" s="30"/>
      <c r="GB673" s="30"/>
      <c r="GC673" s="30"/>
      <c r="GD673" s="30"/>
      <c r="GE673" s="30"/>
      <c r="GF673" s="30"/>
      <c r="GG673" s="30"/>
      <c r="GH673" s="30"/>
      <c r="GI673" s="30"/>
      <c r="GJ673" s="30"/>
      <c r="GK673" s="30"/>
      <c r="GL673" s="30"/>
      <c r="GM673" s="30"/>
      <c r="GN673" s="30"/>
      <c r="GO673" s="30"/>
      <c r="GP673" s="30"/>
      <c r="GQ673" s="30"/>
      <c r="GR673" s="30"/>
      <c r="GS673" s="30"/>
      <c r="GT673" s="30"/>
      <c r="GU673" s="30"/>
      <c r="GV673" s="30"/>
      <c r="GW673" s="30"/>
      <c r="GX673" s="30"/>
      <c r="GY673" s="30"/>
      <c r="GZ673" s="30"/>
      <c r="HA673" s="30"/>
      <c r="HB673" s="30"/>
      <c r="HC673" s="30"/>
      <c r="HD673" s="30"/>
      <c r="HE673" s="30"/>
      <c r="HF673" s="30"/>
      <c r="HG673" s="30"/>
      <c r="HH673" s="30"/>
      <c r="HI673" s="30"/>
      <c r="HJ673" s="30"/>
    </row>
    <row r="674">
      <c r="BQ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/>
      <c r="EW674" s="30"/>
      <c r="EX674" s="30"/>
      <c r="EY674" s="30"/>
      <c r="EZ674" s="30"/>
      <c r="FA674" s="30"/>
      <c r="FB674" s="30"/>
      <c r="FC674" s="30"/>
      <c r="FD674" s="30"/>
      <c r="FE674" s="30"/>
      <c r="FF674" s="30"/>
      <c r="FG674" s="30"/>
      <c r="FH674" s="30"/>
      <c r="FI674" s="30"/>
      <c r="FJ674" s="30"/>
      <c r="FK674" s="30"/>
      <c r="FL674" s="30"/>
      <c r="FM674" s="30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  <c r="GA674" s="30"/>
      <c r="GB674" s="30"/>
      <c r="GC674" s="30"/>
      <c r="GD674" s="30"/>
      <c r="GE674" s="30"/>
      <c r="GF674" s="30"/>
      <c r="GG674" s="30"/>
      <c r="GH674" s="30"/>
      <c r="GI674" s="30"/>
      <c r="GJ674" s="30"/>
      <c r="GK674" s="30"/>
      <c r="GL674" s="30"/>
      <c r="GM674" s="30"/>
      <c r="GN674" s="30"/>
      <c r="GO674" s="30"/>
      <c r="GP674" s="30"/>
      <c r="GQ674" s="30"/>
      <c r="GR674" s="30"/>
      <c r="GS674" s="30"/>
      <c r="GT674" s="30"/>
      <c r="GU674" s="30"/>
      <c r="GV674" s="30"/>
      <c r="GW674" s="30"/>
      <c r="GX674" s="30"/>
      <c r="GY674" s="30"/>
      <c r="GZ674" s="30"/>
      <c r="HA674" s="30"/>
      <c r="HB674" s="30"/>
      <c r="HC674" s="30"/>
      <c r="HD674" s="30"/>
      <c r="HE674" s="30"/>
      <c r="HF674" s="30"/>
      <c r="HG674" s="30"/>
      <c r="HH674" s="30"/>
      <c r="HI674" s="30"/>
      <c r="HJ674" s="30"/>
    </row>
    <row r="675">
      <c r="BQ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/>
      <c r="EW675" s="30"/>
      <c r="EX675" s="30"/>
      <c r="EY675" s="30"/>
      <c r="EZ675" s="30"/>
      <c r="FA675" s="30"/>
      <c r="FB675" s="30"/>
      <c r="FC675" s="30"/>
      <c r="FD675" s="30"/>
      <c r="FE675" s="30"/>
      <c r="FF675" s="30"/>
      <c r="FG675" s="30"/>
      <c r="FH675" s="30"/>
      <c r="FI675" s="30"/>
      <c r="FJ675" s="30"/>
      <c r="FK675" s="30"/>
      <c r="FL675" s="30"/>
      <c r="FM675" s="30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  <c r="GA675" s="30"/>
      <c r="GB675" s="30"/>
      <c r="GC675" s="30"/>
      <c r="GD675" s="30"/>
      <c r="GE675" s="30"/>
      <c r="GF675" s="30"/>
      <c r="GG675" s="30"/>
      <c r="GH675" s="30"/>
      <c r="GI675" s="30"/>
      <c r="GJ675" s="30"/>
      <c r="GK675" s="30"/>
      <c r="GL675" s="30"/>
      <c r="GM675" s="30"/>
      <c r="GN675" s="30"/>
      <c r="GO675" s="30"/>
      <c r="GP675" s="30"/>
      <c r="GQ675" s="30"/>
      <c r="GR675" s="30"/>
      <c r="GS675" s="30"/>
      <c r="GT675" s="30"/>
      <c r="GU675" s="30"/>
      <c r="GV675" s="30"/>
      <c r="GW675" s="30"/>
      <c r="GX675" s="30"/>
      <c r="GY675" s="30"/>
      <c r="GZ675" s="30"/>
      <c r="HA675" s="30"/>
      <c r="HB675" s="30"/>
      <c r="HC675" s="30"/>
      <c r="HD675" s="30"/>
      <c r="HE675" s="30"/>
      <c r="HF675" s="30"/>
      <c r="HG675" s="30"/>
      <c r="HH675" s="30"/>
      <c r="HI675" s="30"/>
      <c r="HJ675" s="30"/>
    </row>
    <row r="676">
      <c r="BQ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/>
      <c r="EW676" s="30"/>
      <c r="EX676" s="30"/>
      <c r="EY676" s="30"/>
      <c r="EZ676" s="30"/>
      <c r="FA676" s="30"/>
      <c r="FB676" s="30"/>
      <c r="FC676" s="30"/>
      <c r="FD676" s="30"/>
      <c r="FE676" s="30"/>
      <c r="FF676" s="30"/>
      <c r="FG676" s="30"/>
      <c r="FH676" s="30"/>
      <c r="FI676" s="30"/>
      <c r="FJ676" s="30"/>
      <c r="FK676" s="30"/>
      <c r="FL676" s="30"/>
      <c r="FM676" s="30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  <c r="GA676" s="30"/>
      <c r="GB676" s="30"/>
      <c r="GC676" s="30"/>
      <c r="GD676" s="30"/>
      <c r="GE676" s="30"/>
      <c r="GF676" s="30"/>
      <c r="GG676" s="30"/>
      <c r="GH676" s="30"/>
      <c r="GI676" s="30"/>
      <c r="GJ676" s="30"/>
      <c r="GK676" s="30"/>
      <c r="GL676" s="30"/>
      <c r="GM676" s="30"/>
      <c r="GN676" s="30"/>
      <c r="GO676" s="30"/>
      <c r="GP676" s="30"/>
      <c r="GQ676" s="30"/>
      <c r="GR676" s="30"/>
      <c r="GS676" s="30"/>
      <c r="GT676" s="30"/>
      <c r="GU676" s="30"/>
      <c r="GV676" s="30"/>
      <c r="GW676" s="30"/>
      <c r="GX676" s="30"/>
      <c r="GY676" s="30"/>
      <c r="GZ676" s="30"/>
      <c r="HA676" s="30"/>
      <c r="HB676" s="30"/>
      <c r="HC676" s="30"/>
      <c r="HD676" s="30"/>
      <c r="HE676" s="30"/>
      <c r="HF676" s="30"/>
      <c r="HG676" s="30"/>
      <c r="HH676" s="30"/>
      <c r="HI676" s="30"/>
      <c r="HJ676" s="30"/>
    </row>
    <row r="677">
      <c r="BQ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/>
      <c r="EW677" s="30"/>
      <c r="EX677" s="30"/>
      <c r="EY677" s="30"/>
      <c r="EZ677" s="30"/>
      <c r="FA677" s="30"/>
      <c r="FB677" s="30"/>
      <c r="FC677" s="30"/>
      <c r="FD677" s="30"/>
      <c r="FE677" s="30"/>
      <c r="FF677" s="30"/>
      <c r="FG677" s="30"/>
      <c r="FH677" s="30"/>
      <c r="FI677" s="30"/>
      <c r="FJ677" s="30"/>
      <c r="FK677" s="30"/>
      <c r="FL677" s="30"/>
      <c r="FM677" s="30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  <c r="GA677" s="30"/>
      <c r="GB677" s="30"/>
      <c r="GC677" s="30"/>
      <c r="GD677" s="30"/>
      <c r="GE677" s="30"/>
      <c r="GF677" s="30"/>
      <c r="GG677" s="30"/>
      <c r="GH677" s="30"/>
      <c r="GI677" s="30"/>
      <c r="GJ677" s="30"/>
      <c r="GK677" s="30"/>
      <c r="GL677" s="30"/>
      <c r="GM677" s="30"/>
      <c r="GN677" s="30"/>
      <c r="GO677" s="30"/>
      <c r="GP677" s="30"/>
      <c r="GQ677" s="30"/>
      <c r="GR677" s="30"/>
      <c r="GS677" s="30"/>
      <c r="GT677" s="30"/>
      <c r="GU677" s="30"/>
      <c r="GV677" s="30"/>
      <c r="GW677" s="30"/>
      <c r="GX677" s="30"/>
      <c r="GY677" s="30"/>
      <c r="GZ677" s="30"/>
      <c r="HA677" s="30"/>
      <c r="HB677" s="30"/>
      <c r="HC677" s="30"/>
      <c r="HD677" s="30"/>
      <c r="HE677" s="30"/>
      <c r="HF677" s="30"/>
      <c r="HG677" s="30"/>
      <c r="HH677" s="30"/>
      <c r="HI677" s="30"/>
      <c r="HJ677" s="30"/>
    </row>
    <row r="678">
      <c r="BQ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/>
      <c r="EW678" s="30"/>
      <c r="EX678" s="30"/>
      <c r="EY678" s="30"/>
      <c r="EZ678" s="30"/>
      <c r="FA678" s="30"/>
      <c r="FB678" s="30"/>
      <c r="FC678" s="30"/>
      <c r="FD678" s="30"/>
      <c r="FE678" s="30"/>
      <c r="FF678" s="30"/>
      <c r="FG678" s="30"/>
      <c r="FH678" s="30"/>
      <c r="FI678" s="30"/>
      <c r="FJ678" s="30"/>
      <c r="FK678" s="30"/>
      <c r="FL678" s="30"/>
      <c r="FM678" s="30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  <c r="GA678" s="30"/>
      <c r="GB678" s="30"/>
      <c r="GC678" s="30"/>
      <c r="GD678" s="30"/>
      <c r="GE678" s="30"/>
      <c r="GF678" s="30"/>
      <c r="GG678" s="30"/>
      <c r="GH678" s="30"/>
      <c r="GI678" s="30"/>
      <c r="GJ678" s="30"/>
      <c r="GK678" s="30"/>
      <c r="GL678" s="30"/>
      <c r="GM678" s="30"/>
      <c r="GN678" s="30"/>
      <c r="GO678" s="30"/>
      <c r="GP678" s="30"/>
      <c r="GQ678" s="30"/>
      <c r="GR678" s="30"/>
      <c r="GS678" s="30"/>
      <c r="GT678" s="30"/>
      <c r="GU678" s="30"/>
      <c r="GV678" s="30"/>
      <c r="GW678" s="30"/>
      <c r="GX678" s="30"/>
      <c r="GY678" s="30"/>
      <c r="GZ678" s="30"/>
      <c r="HA678" s="30"/>
      <c r="HB678" s="30"/>
      <c r="HC678" s="30"/>
      <c r="HD678" s="30"/>
      <c r="HE678" s="30"/>
      <c r="HF678" s="30"/>
      <c r="HG678" s="30"/>
      <c r="HH678" s="30"/>
      <c r="HI678" s="30"/>
      <c r="HJ678" s="30"/>
    </row>
    <row r="679">
      <c r="BQ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/>
      <c r="EW679" s="30"/>
      <c r="EX679" s="30"/>
      <c r="EY679" s="30"/>
      <c r="EZ679" s="30"/>
      <c r="FA679" s="30"/>
      <c r="FB679" s="30"/>
      <c r="FC679" s="30"/>
      <c r="FD679" s="30"/>
      <c r="FE679" s="30"/>
      <c r="FF679" s="30"/>
      <c r="FG679" s="30"/>
      <c r="FH679" s="30"/>
      <c r="FI679" s="30"/>
      <c r="FJ679" s="30"/>
      <c r="FK679" s="30"/>
      <c r="FL679" s="30"/>
      <c r="FM679" s="30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  <c r="GA679" s="30"/>
      <c r="GB679" s="30"/>
      <c r="GC679" s="30"/>
      <c r="GD679" s="30"/>
      <c r="GE679" s="30"/>
      <c r="GF679" s="30"/>
      <c r="GG679" s="30"/>
      <c r="GH679" s="30"/>
      <c r="GI679" s="30"/>
      <c r="GJ679" s="30"/>
      <c r="GK679" s="30"/>
      <c r="GL679" s="30"/>
      <c r="GM679" s="30"/>
      <c r="GN679" s="30"/>
      <c r="GO679" s="30"/>
      <c r="GP679" s="30"/>
      <c r="GQ679" s="30"/>
      <c r="GR679" s="30"/>
      <c r="GS679" s="30"/>
      <c r="GT679" s="30"/>
      <c r="GU679" s="30"/>
      <c r="GV679" s="30"/>
      <c r="GW679" s="30"/>
      <c r="GX679" s="30"/>
      <c r="GY679" s="30"/>
      <c r="GZ679" s="30"/>
      <c r="HA679" s="30"/>
      <c r="HB679" s="30"/>
      <c r="HC679" s="30"/>
      <c r="HD679" s="30"/>
      <c r="HE679" s="30"/>
      <c r="HF679" s="30"/>
      <c r="HG679" s="30"/>
      <c r="HH679" s="30"/>
      <c r="HI679" s="30"/>
      <c r="HJ679" s="30"/>
    </row>
    <row r="680">
      <c r="BQ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/>
      <c r="EW680" s="30"/>
      <c r="EX680" s="30"/>
      <c r="EY680" s="30"/>
      <c r="EZ680" s="30"/>
      <c r="FA680" s="30"/>
      <c r="FB680" s="30"/>
      <c r="FC680" s="30"/>
      <c r="FD680" s="30"/>
      <c r="FE680" s="30"/>
      <c r="FF680" s="30"/>
      <c r="FG680" s="30"/>
      <c r="FH680" s="30"/>
      <c r="FI680" s="30"/>
      <c r="FJ680" s="30"/>
      <c r="FK680" s="30"/>
      <c r="FL680" s="30"/>
      <c r="FM680" s="30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  <c r="GA680" s="30"/>
      <c r="GB680" s="30"/>
      <c r="GC680" s="30"/>
      <c r="GD680" s="30"/>
      <c r="GE680" s="30"/>
      <c r="GF680" s="30"/>
      <c r="GG680" s="30"/>
      <c r="GH680" s="30"/>
      <c r="GI680" s="30"/>
      <c r="GJ680" s="30"/>
      <c r="GK680" s="30"/>
      <c r="GL680" s="30"/>
      <c r="GM680" s="30"/>
      <c r="GN680" s="30"/>
      <c r="GO680" s="30"/>
      <c r="GP680" s="30"/>
      <c r="GQ680" s="30"/>
      <c r="GR680" s="30"/>
      <c r="GS680" s="30"/>
      <c r="GT680" s="30"/>
      <c r="GU680" s="30"/>
      <c r="GV680" s="30"/>
      <c r="GW680" s="30"/>
      <c r="GX680" s="30"/>
      <c r="GY680" s="30"/>
      <c r="GZ680" s="30"/>
      <c r="HA680" s="30"/>
      <c r="HB680" s="30"/>
      <c r="HC680" s="30"/>
      <c r="HD680" s="30"/>
      <c r="HE680" s="30"/>
      <c r="HF680" s="30"/>
      <c r="HG680" s="30"/>
      <c r="HH680" s="30"/>
      <c r="HI680" s="30"/>
      <c r="HJ680" s="30"/>
    </row>
    <row r="681">
      <c r="BQ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/>
      <c r="EW681" s="30"/>
      <c r="EX681" s="30"/>
      <c r="EY681" s="30"/>
      <c r="EZ681" s="30"/>
      <c r="FA681" s="30"/>
      <c r="FB681" s="30"/>
      <c r="FC681" s="30"/>
      <c r="FD681" s="30"/>
      <c r="FE681" s="30"/>
      <c r="FF681" s="30"/>
      <c r="FG681" s="30"/>
      <c r="FH681" s="30"/>
      <c r="FI681" s="30"/>
      <c r="FJ681" s="30"/>
      <c r="FK681" s="30"/>
      <c r="FL681" s="30"/>
      <c r="FM681" s="30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  <c r="GA681" s="30"/>
      <c r="GB681" s="30"/>
      <c r="GC681" s="30"/>
      <c r="GD681" s="30"/>
      <c r="GE681" s="30"/>
      <c r="GF681" s="30"/>
      <c r="GG681" s="30"/>
      <c r="GH681" s="30"/>
      <c r="GI681" s="30"/>
      <c r="GJ681" s="30"/>
      <c r="GK681" s="30"/>
      <c r="GL681" s="30"/>
      <c r="GM681" s="30"/>
      <c r="GN681" s="30"/>
      <c r="GO681" s="30"/>
      <c r="GP681" s="30"/>
      <c r="GQ681" s="30"/>
      <c r="GR681" s="30"/>
      <c r="GS681" s="30"/>
      <c r="GT681" s="30"/>
      <c r="GU681" s="30"/>
      <c r="GV681" s="30"/>
      <c r="GW681" s="30"/>
      <c r="GX681" s="30"/>
      <c r="GY681" s="30"/>
      <c r="GZ681" s="30"/>
      <c r="HA681" s="30"/>
      <c r="HB681" s="30"/>
      <c r="HC681" s="30"/>
      <c r="HD681" s="30"/>
      <c r="HE681" s="30"/>
      <c r="HF681" s="30"/>
      <c r="HG681" s="30"/>
      <c r="HH681" s="30"/>
      <c r="HI681" s="30"/>
      <c r="HJ681" s="30"/>
    </row>
    <row r="682">
      <c r="BQ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/>
      <c r="EW682" s="30"/>
      <c r="EX682" s="30"/>
      <c r="EY682" s="30"/>
      <c r="EZ682" s="30"/>
      <c r="FA682" s="30"/>
      <c r="FB682" s="30"/>
      <c r="FC682" s="30"/>
      <c r="FD682" s="30"/>
      <c r="FE682" s="30"/>
      <c r="FF682" s="30"/>
      <c r="FG682" s="30"/>
      <c r="FH682" s="30"/>
      <c r="FI682" s="30"/>
      <c r="FJ682" s="30"/>
      <c r="FK682" s="30"/>
      <c r="FL682" s="30"/>
      <c r="FM682" s="30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  <c r="GA682" s="30"/>
      <c r="GB682" s="30"/>
      <c r="GC682" s="30"/>
      <c r="GD682" s="30"/>
      <c r="GE682" s="30"/>
      <c r="GF682" s="30"/>
      <c r="GG682" s="30"/>
      <c r="GH682" s="30"/>
      <c r="GI682" s="30"/>
      <c r="GJ682" s="30"/>
      <c r="GK682" s="30"/>
      <c r="GL682" s="30"/>
      <c r="GM682" s="30"/>
      <c r="GN682" s="30"/>
      <c r="GO682" s="30"/>
      <c r="GP682" s="30"/>
      <c r="GQ682" s="30"/>
      <c r="GR682" s="30"/>
      <c r="GS682" s="30"/>
      <c r="GT682" s="30"/>
      <c r="GU682" s="30"/>
      <c r="GV682" s="30"/>
      <c r="GW682" s="30"/>
      <c r="GX682" s="30"/>
      <c r="GY682" s="30"/>
      <c r="GZ682" s="30"/>
      <c r="HA682" s="30"/>
      <c r="HB682" s="30"/>
      <c r="HC682" s="30"/>
      <c r="HD682" s="30"/>
      <c r="HE682" s="30"/>
      <c r="HF682" s="30"/>
      <c r="HG682" s="30"/>
      <c r="HH682" s="30"/>
      <c r="HI682" s="30"/>
      <c r="HJ682" s="30"/>
    </row>
    <row r="683">
      <c r="BQ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/>
      <c r="EW683" s="30"/>
      <c r="EX683" s="30"/>
      <c r="EY683" s="30"/>
      <c r="EZ683" s="30"/>
      <c r="FA683" s="30"/>
      <c r="FB683" s="30"/>
      <c r="FC683" s="30"/>
      <c r="FD683" s="30"/>
      <c r="FE683" s="30"/>
      <c r="FF683" s="30"/>
      <c r="FG683" s="30"/>
      <c r="FH683" s="30"/>
      <c r="FI683" s="30"/>
      <c r="FJ683" s="30"/>
      <c r="FK683" s="30"/>
      <c r="FL683" s="30"/>
      <c r="FM683" s="30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  <c r="GA683" s="30"/>
      <c r="GB683" s="30"/>
      <c r="GC683" s="30"/>
      <c r="GD683" s="30"/>
      <c r="GE683" s="30"/>
      <c r="GF683" s="30"/>
      <c r="GG683" s="30"/>
      <c r="GH683" s="30"/>
      <c r="GI683" s="30"/>
      <c r="GJ683" s="30"/>
      <c r="GK683" s="30"/>
      <c r="GL683" s="30"/>
      <c r="GM683" s="30"/>
      <c r="GN683" s="30"/>
      <c r="GO683" s="30"/>
      <c r="GP683" s="30"/>
      <c r="GQ683" s="30"/>
      <c r="GR683" s="30"/>
      <c r="GS683" s="30"/>
      <c r="GT683" s="30"/>
      <c r="GU683" s="30"/>
      <c r="GV683" s="30"/>
      <c r="GW683" s="30"/>
      <c r="GX683" s="30"/>
      <c r="GY683" s="30"/>
      <c r="GZ683" s="30"/>
      <c r="HA683" s="30"/>
      <c r="HB683" s="30"/>
      <c r="HC683" s="30"/>
      <c r="HD683" s="30"/>
      <c r="HE683" s="30"/>
      <c r="HF683" s="30"/>
      <c r="HG683" s="30"/>
      <c r="HH683" s="30"/>
      <c r="HI683" s="30"/>
      <c r="HJ683" s="30"/>
    </row>
    <row r="684">
      <c r="BQ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/>
      <c r="EW684" s="30"/>
      <c r="EX684" s="30"/>
      <c r="EY684" s="30"/>
      <c r="EZ684" s="30"/>
      <c r="FA684" s="30"/>
      <c r="FB684" s="30"/>
      <c r="FC684" s="30"/>
      <c r="FD684" s="30"/>
      <c r="FE684" s="30"/>
      <c r="FF684" s="30"/>
      <c r="FG684" s="30"/>
      <c r="FH684" s="30"/>
      <c r="FI684" s="30"/>
      <c r="FJ684" s="30"/>
      <c r="FK684" s="30"/>
      <c r="FL684" s="30"/>
      <c r="FM684" s="30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  <c r="GA684" s="30"/>
      <c r="GB684" s="30"/>
      <c r="GC684" s="30"/>
      <c r="GD684" s="30"/>
      <c r="GE684" s="30"/>
      <c r="GF684" s="30"/>
      <c r="GG684" s="30"/>
      <c r="GH684" s="30"/>
      <c r="GI684" s="30"/>
      <c r="GJ684" s="30"/>
      <c r="GK684" s="30"/>
      <c r="GL684" s="30"/>
      <c r="GM684" s="30"/>
      <c r="GN684" s="30"/>
      <c r="GO684" s="30"/>
      <c r="GP684" s="30"/>
      <c r="GQ684" s="30"/>
      <c r="GR684" s="30"/>
      <c r="GS684" s="30"/>
      <c r="GT684" s="30"/>
      <c r="GU684" s="30"/>
      <c r="GV684" s="30"/>
      <c r="GW684" s="30"/>
      <c r="GX684" s="30"/>
      <c r="GY684" s="30"/>
      <c r="GZ684" s="30"/>
      <c r="HA684" s="30"/>
      <c r="HB684" s="30"/>
      <c r="HC684" s="30"/>
      <c r="HD684" s="30"/>
      <c r="HE684" s="30"/>
      <c r="HF684" s="30"/>
      <c r="HG684" s="30"/>
      <c r="HH684" s="30"/>
      <c r="HI684" s="30"/>
      <c r="HJ684" s="30"/>
    </row>
    <row r="685">
      <c r="BQ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/>
      <c r="EW685" s="30"/>
      <c r="EX685" s="30"/>
      <c r="EY685" s="30"/>
      <c r="EZ685" s="30"/>
      <c r="FA685" s="30"/>
      <c r="FB685" s="30"/>
      <c r="FC685" s="30"/>
      <c r="FD685" s="30"/>
      <c r="FE685" s="30"/>
      <c r="FF685" s="30"/>
      <c r="FG685" s="30"/>
      <c r="FH685" s="30"/>
      <c r="FI685" s="30"/>
      <c r="FJ685" s="30"/>
      <c r="FK685" s="30"/>
      <c r="FL685" s="30"/>
      <c r="FM685" s="30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  <c r="GA685" s="30"/>
      <c r="GB685" s="30"/>
      <c r="GC685" s="30"/>
      <c r="GD685" s="30"/>
      <c r="GE685" s="30"/>
      <c r="GF685" s="30"/>
      <c r="GG685" s="30"/>
      <c r="GH685" s="30"/>
      <c r="GI685" s="30"/>
      <c r="GJ685" s="30"/>
      <c r="GK685" s="30"/>
      <c r="GL685" s="30"/>
      <c r="GM685" s="30"/>
      <c r="GN685" s="30"/>
      <c r="GO685" s="30"/>
      <c r="GP685" s="30"/>
      <c r="GQ685" s="30"/>
      <c r="GR685" s="30"/>
      <c r="GS685" s="30"/>
      <c r="GT685" s="30"/>
      <c r="GU685" s="30"/>
      <c r="GV685" s="30"/>
      <c r="GW685" s="30"/>
      <c r="GX685" s="30"/>
      <c r="GY685" s="30"/>
      <c r="GZ685" s="30"/>
      <c r="HA685" s="30"/>
      <c r="HB685" s="30"/>
      <c r="HC685" s="30"/>
      <c r="HD685" s="30"/>
      <c r="HE685" s="30"/>
      <c r="HF685" s="30"/>
      <c r="HG685" s="30"/>
      <c r="HH685" s="30"/>
      <c r="HI685" s="30"/>
      <c r="HJ685" s="30"/>
    </row>
    <row r="686">
      <c r="BQ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/>
      <c r="EW686" s="30"/>
      <c r="EX686" s="30"/>
      <c r="EY686" s="30"/>
      <c r="EZ686" s="30"/>
      <c r="FA686" s="30"/>
      <c r="FB686" s="30"/>
      <c r="FC686" s="30"/>
      <c r="FD686" s="30"/>
      <c r="FE686" s="30"/>
      <c r="FF686" s="30"/>
      <c r="FG686" s="30"/>
      <c r="FH686" s="30"/>
      <c r="FI686" s="30"/>
      <c r="FJ686" s="30"/>
      <c r="FK686" s="30"/>
      <c r="FL686" s="30"/>
      <c r="FM686" s="30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  <c r="GA686" s="30"/>
      <c r="GB686" s="30"/>
      <c r="GC686" s="30"/>
      <c r="GD686" s="30"/>
      <c r="GE686" s="30"/>
      <c r="GF686" s="30"/>
      <c r="GG686" s="30"/>
      <c r="GH686" s="30"/>
      <c r="GI686" s="30"/>
      <c r="GJ686" s="30"/>
      <c r="GK686" s="30"/>
      <c r="GL686" s="30"/>
      <c r="GM686" s="30"/>
      <c r="GN686" s="30"/>
      <c r="GO686" s="30"/>
      <c r="GP686" s="30"/>
      <c r="GQ686" s="30"/>
      <c r="GR686" s="30"/>
      <c r="GS686" s="30"/>
      <c r="GT686" s="30"/>
      <c r="GU686" s="30"/>
      <c r="GV686" s="30"/>
      <c r="GW686" s="30"/>
      <c r="GX686" s="30"/>
      <c r="GY686" s="30"/>
      <c r="GZ686" s="30"/>
      <c r="HA686" s="30"/>
      <c r="HB686" s="30"/>
      <c r="HC686" s="30"/>
      <c r="HD686" s="30"/>
      <c r="HE686" s="30"/>
      <c r="HF686" s="30"/>
      <c r="HG686" s="30"/>
      <c r="HH686" s="30"/>
      <c r="HI686" s="30"/>
      <c r="HJ686" s="30"/>
    </row>
    <row r="687">
      <c r="BQ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/>
      <c r="EW687" s="30"/>
      <c r="EX687" s="30"/>
      <c r="EY687" s="30"/>
      <c r="EZ687" s="30"/>
      <c r="FA687" s="30"/>
      <c r="FB687" s="30"/>
      <c r="FC687" s="30"/>
      <c r="FD687" s="30"/>
      <c r="FE687" s="30"/>
      <c r="FF687" s="30"/>
      <c r="FG687" s="30"/>
      <c r="FH687" s="30"/>
      <c r="FI687" s="30"/>
      <c r="FJ687" s="30"/>
      <c r="FK687" s="30"/>
      <c r="FL687" s="30"/>
      <c r="FM687" s="30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  <c r="GA687" s="30"/>
      <c r="GB687" s="30"/>
      <c r="GC687" s="30"/>
      <c r="GD687" s="30"/>
      <c r="GE687" s="30"/>
      <c r="GF687" s="30"/>
      <c r="GG687" s="30"/>
      <c r="GH687" s="30"/>
      <c r="GI687" s="30"/>
      <c r="GJ687" s="30"/>
      <c r="GK687" s="30"/>
      <c r="GL687" s="30"/>
      <c r="GM687" s="30"/>
      <c r="GN687" s="30"/>
      <c r="GO687" s="30"/>
      <c r="GP687" s="30"/>
      <c r="GQ687" s="30"/>
      <c r="GR687" s="30"/>
      <c r="GS687" s="30"/>
      <c r="GT687" s="30"/>
      <c r="GU687" s="30"/>
      <c r="GV687" s="30"/>
      <c r="GW687" s="30"/>
      <c r="GX687" s="30"/>
      <c r="GY687" s="30"/>
      <c r="GZ687" s="30"/>
      <c r="HA687" s="30"/>
      <c r="HB687" s="30"/>
      <c r="HC687" s="30"/>
      <c r="HD687" s="30"/>
      <c r="HE687" s="30"/>
      <c r="HF687" s="30"/>
      <c r="HG687" s="30"/>
      <c r="HH687" s="30"/>
      <c r="HI687" s="30"/>
      <c r="HJ687" s="30"/>
    </row>
    <row r="688">
      <c r="BQ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/>
      <c r="EW688" s="30"/>
      <c r="EX688" s="30"/>
      <c r="EY688" s="30"/>
      <c r="EZ688" s="30"/>
      <c r="FA688" s="30"/>
      <c r="FB688" s="30"/>
      <c r="FC688" s="30"/>
      <c r="FD688" s="30"/>
      <c r="FE688" s="30"/>
      <c r="FF688" s="30"/>
      <c r="FG688" s="30"/>
      <c r="FH688" s="30"/>
      <c r="FI688" s="30"/>
      <c r="FJ688" s="30"/>
      <c r="FK688" s="30"/>
      <c r="FL688" s="30"/>
      <c r="FM688" s="30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  <c r="GA688" s="30"/>
      <c r="GB688" s="30"/>
      <c r="GC688" s="30"/>
      <c r="GD688" s="30"/>
      <c r="GE688" s="30"/>
      <c r="GF688" s="30"/>
      <c r="GG688" s="30"/>
      <c r="GH688" s="30"/>
      <c r="GI688" s="30"/>
      <c r="GJ688" s="30"/>
      <c r="GK688" s="30"/>
      <c r="GL688" s="30"/>
      <c r="GM688" s="30"/>
      <c r="GN688" s="30"/>
      <c r="GO688" s="30"/>
      <c r="GP688" s="30"/>
      <c r="GQ688" s="30"/>
      <c r="GR688" s="30"/>
      <c r="GS688" s="30"/>
      <c r="GT688" s="30"/>
      <c r="GU688" s="30"/>
      <c r="GV688" s="30"/>
      <c r="GW688" s="30"/>
      <c r="GX688" s="30"/>
      <c r="GY688" s="30"/>
      <c r="GZ688" s="30"/>
      <c r="HA688" s="30"/>
      <c r="HB688" s="30"/>
      <c r="HC688" s="30"/>
      <c r="HD688" s="30"/>
      <c r="HE688" s="30"/>
      <c r="HF688" s="30"/>
      <c r="HG688" s="30"/>
      <c r="HH688" s="30"/>
      <c r="HI688" s="30"/>
      <c r="HJ688" s="30"/>
    </row>
    <row r="689">
      <c r="BQ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/>
      <c r="EW689" s="30"/>
      <c r="EX689" s="30"/>
      <c r="EY689" s="30"/>
      <c r="EZ689" s="30"/>
      <c r="FA689" s="30"/>
      <c r="FB689" s="30"/>
      <c r="FC689" s="30"/>
      <c r="FD689" s="30"/>
      <c r="FE689" s="30"/>
      <c r="FF689" s="30"/>
      <c r="FG689" s="30"/>
      <c r="FH689" s="30"/>
      <c r="FI689" s="30"/>
      <c r="FJ689" s="30"/>
      <c r="FK689" s="30"/>
      <c r="FL689" s="30"/>
      <c r="FM689" s="30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  <c r="GA689" s="30"/>
      <c r="GB689" s="30"/>
      <c r="GC689" s="30"/>
      <c r="GD689" s="30"/>
      <c r="GE689" s="30"/>
      <c r="GF689" s="30"/>
      <c r="GG689" s="30"/>
      <c r="GH689" s="30"/>
      <c r="GI689" s="30"/>
      <c r="GJ689" s="30"/>
      <c r="GK689" s="30"/>
      <c r="GL689" s="30"/>
      <c r="GM689" s="30"/>
      <c r="GN689" s="30"/>
      <c r="GO689" s="30"/>
      <c r="GP689" s="30"/>
      <c r="GQ689" s="30"/>
      <c r="GR689" s="30"/>
      <c r="GS689" s="30"/>
      <c r="GT689" s="30"/>
      <c r="GU689" s="30"/>
      <c r="GV689" s="30"/>
      <c r="GW689" s="30"/>
      <c r="GX689" s="30"/>
      <c r="GY689" s="30"/>
      <c r="GZ689" s="30"/>
      <c r="HA689" s="30"/>
      <c r="HB689" s="30"/>
      <c r="HC689" s="30"/>
      <c r="HD689" s="30"/>
      <c r="HE689" s="30"/>
      <c r="HF689" s="30"/>
      <c r="HG689" s="30"/>
      <c r="HH689" s="30"/>
      <c r="HI689" s="30"/>
      <c r="HJ689" s="30"/>
    </row>
    <row r="690">
      <c r="BQ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/>
      <c r="EW690" s="30"/>
      <c r="EX690" s="30"/>
      <c r="EY690" s="30"/>
      <c r="EZ690" s="30"/>
      <c r="FA690" s="30"/>
      <c r="FB690" s="30"/>
      <c r="FC690" s="30"/>
      <c r="FD690" s="30"/>
      <c r="FE690" s="30"/>
      <c r="FF690" s="30"/>
      <c r="FG690" s="30"/>
      <c r="FH690" s="30"/>
      <c r="FI690" s="30"/>
      <c r="FJ690" s="30"/>
      <c r="FK690" s="30"/>
      <c r="FL690" s="30"/>
      <c r="FM690" s="30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  <c r="GA690" s="30"/>
      <c r="GB690" s="30"/>
      <c r="GC690" s="30"/>
      <c r="GD690" s="30"/>
      <c r="GE690" s="30"/>
      <c r="GF690" s="30"/>
      <c r="GG690" s="30"/>
      <c r="GH690" s="30"/>
      <c r="GI690" s="30"/>
      <c r="GJ690" s="30"/>
      <c r="GK690" s="30"/>
      <c r="GL690" s="30"/>
      <c r="GM690" s="30"/>
      <c r="GN690" s="30"/>
      <c r="GO690" s="30"/>
      <c r="GP690" s="30"/>
      <c r="GQ690" s="30"/>
      <c r="GR690" s="30"/>
      <c r="GS690" s="30"/>
      <c r="GT690" s="30"/>
      <c r="GU690" s="30"/>
      <c r="GV690" s="30"/>
      <c r="GW690" s="30"/>
      <c r="GX690" s="30"/>
      <c r="GY690" s="30"/>
      <c r="GZ690" s="30"/>
      <c r="HA690" s="30"/>
      <c r="HB690" s="30"/>
      <c r="HC690" s="30"/>
      <c r="HD690" s="30"/>
      <c r="HE690" s="30"/>
      <c r="HF690" s="30"/>
      <c r="HG690" s="30"/>
      <c r="HH690" s="30"/>
      <c r="HI690" s="30"/>
      <c r="HJ690" s="30"/>
    </row>
    <row r="691">
      <c r="BQ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/>
      <c r="EW691" s="30"/>
      <c r="EX691" s="30"/>
      <c r="EY691" s="30"/>
      <c r="EZ691" s="30"/>
      <c r="FA691" s="30"/>
      <c r="FB691" s="30"/>
      <c r="FC691" s="30"/>
      <c r="FD691" s="30"/>
      <c r="FE691" s="30"/>
      <c r="FF691" s="30"/>
      <c r="FG691" s="30"/>
      <c r="FH691" s="30"/>
      <c r="FI691" s="30"/>
      <c r="FJ691" s="30"/>
      <c r="FK691" s="30"/>
      <c r="FL691" s="30"/>
      <c r="FM691" s="30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  <c r="GA691" s="30"/>
      <c r="GB691" s="30"/>
      <c r="GC691" s="30"/>
      <c r="GD691" s="30"/>
      <c r="GE691" s="30"/>
      <c r="GF691" s="30"/>
      <c r="GG691" s="30"/>
      <c r="GH691" s="30"/>
      <c r="GI691" s="30"/>
      <c r="GJ691" s="30"/>
      <c r="GK691" s="30"/>
      <c r="GL691" s="30"/>
      <c r="GM691" s="30"/>
      <c r="GN691" s="30"/>
      <c r="GO691" s="30"/>
      <c r="GP691" s="30"/>
      <c r="GQ691" s="30"/>
      <c r="GR691" s="30"/>
      <c r="GS691" s="30"/>
      <c r="GT691" s="30"/>
      <c r="GU691" s="30"/>
      <c r="GV691" s="30"/>
      <c r="GW691" s="30"/>
      <c r="GX691" s="30"/>
      <c r="GY691" s="30"/>
      <c r="GZ691" s="30"/>
      <c r="HA691" s="30"/>
      <c r="HB691" s="30"/>
      <c r="HC691" s="30"/>
      <c r="HD691" s="30"/>
      <c r="HE691" s="30"/>
      <c r="HF691" s="30"/>
      <c r="HG691" s="30"/>
      <c r="HH691" s="30"/>
      <c r="HI691" s="30"/>
      <c r="HJ691" s="30"/>
    </row>
    <row r="692">
      <c r="BQ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/>
      <c r="EW692" s="30"/>
      <c r="EX692" s="30"/>
      <c r="EY692" s="30"/>
      <c r="EZ692" s="30"/>
      <c r="FA692" s="30"/>
      <c r="FB692" s="30"/>
      <c r="FC692" s="30"/>
      <c r="FD692" s="30"/>
      <c r="FE692" s="30"/>
      <c r="FF692" s="30"/>
      <c r="FG692" s="30"/>
      <c r="FH692" s="30"/>
      <c r="FI692" s="30"/>
      <c r="FJ692" s="30"/>
      <c r="FK692" s="30"/>
      <c r="FL692" s="30"/>
      <c r="FM692" s="30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  <c r="GA692" s="30"/>
      <c r="GB692" s="30"/>
      <c r="GC692" s="30"/>
      <c r="GD692" s="30"/>
      <c r="GE692" s="30"/>
      <c r="GF692" s="30"/>
      <c r="GG692" s="30"/>
      <c r="GH692" s="30"/>
      <c r="GI692" s="30"/>
      <c r="GJ692" s="30"/>
      <c r="GK692" s="30"/>
      <c r="GL692" s="30"/>
      <c r="GM692" s="30"/>
      <c r="GN692" s="30"/>
      <c r="GO692" s="30"/>
      <c r="GP692" s="30"/>
      <c r="GQ692" s="30"/>
      <c r="GR692" s="30"/>
      <c r="GS692" s="30"/>
      <c r="GT692" s="30"/>
      <c r="GU692" s="30"/>
      <c r="GV692" s="30"/>
      <c r="GW692" s="30"/>
      <c r="GX692" s="30"/>
      <c r="GY692" s="30"/>
      <c r="GZ692" s="30"/>
      <c r="HA692" s="30"/>
      <c r="HB692" s="30"/>
      <c r="HC692" s="30"/>
      <c r="HD692" s="30"/>
      <c r="HE692" s="30"/>
      <c r="HF692" s="30"/>
      <c r="HG692" s="30"/>
      <c r="HH692" s="30"/>
      <c r="HI692" s="30"/>
      <c r="HJ692" s="30"/>
    </row>
    <row r="693">
      <c r="BQ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/>
      <c r="EW693" s="30"/>
      <c r="EX693" s="30"/>
      <c r="EY693" s="30"/>
      <c r="EZ693" s="30"/>
      <c r="FA693" s="30"/>
      <c r="FB693" s="30"/>
      <c r="FC693" s="30"/>
      <c r="FD693" s="30"/>
      <c r="FE693" s="30"/>
      <c r="FF693" s="30"/>
      <c r="FG693" s="30"/>
      <c r="FH693" s="30"/>
      <c r="FI693" s="30"/>
      <c r="FJ693" s="30"/>
      <c r="FK693" s="30"/>
      <c r="FL693" s="30"/>
      <c r="FM693" s="30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  <c r="GA693" s="30"/>
      <c r="GB693" s="30"/>
      <c r="GC693" s="30"/>
      <c r="GD693" s="30"/>
      <c r="GE693" s="30"/>
      <c r="GF693" s="30"/>
      <c r="GG693" s="30"/>
      <c r="GH693" s="30"/>
      <c r="GI693" s="30"/>
      <c r="GJ693" s="30"/>
      <c r="GK693" s="30"/>
      <c r="GL693" s="30"/>
      <c r="GM693" s="30"/>
      <c r="GN693" s="30"/>
      <c r="GO693" s="30"/>
      <c r="GP693" s="30"/>
      <c r="GQ693" s="30"/>
      <c r="GR693" s="30"/>
      <c r="GS693" s="30"/>
      <c r="GT693" s="30"/>
      <c r="GU693" s="30"/>
      <c r="GV693" s="30"/>
      <c r="GW693" s="30"/>
      <c r="GX693" s="30"/>
      <c r="GY693" s="30"/>
      <c r="GZ693" s="30"/>
      <c r="HA693" s="30"/>
      <c r="HB693" s="30"/>
      <c r="HC693" s="30"/>
      <c r="HD693" s="30"/>
      <c r="HE693" s="30"/>
      <c r="HF693" s="30"/>
      <c r="HG693" s="30"/>
      <c r="HH693" s="30"/>
      <c r="HI693" s="30"/>
      <c r="HJ693" s="30"/>
    </row>
    <row r="694">
      <c r="BQ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0"/>
      <c r="FD694" s="30"/>
      <c r="FE694" s="30"/>
      <c r="FF694" s="30"/>
      <c r="FG694" s="30"/>
      <c r="FH694" s="30"/>
      <c r="FI694" s="30"/>
      <c r="FJ694" s="30"/>
      <c r="FK694" s="30"/>
      <c r="FL694" s="30"/>
      <c r="FM694" s="30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  <c r="GA694" s="30"/>
      <c r="GB694" s="30"/>
      <c r="GC694" s="30"/>
      <c r="GD694" s="30"/>
      <c r="GE694" s="30"/>
      <c r="GF694" s="30"/>
      <c r="GG694" s="30"/>
      <c r="GH694" s="30"/>
      <c r="GI694" s="30"/>
      <c r="GJ694" s="30"/>
      <c r="GK694" s="30"/>
      <c r="GL694" s="30"/>
      <c r="GM694" s="30"/>
      <c r="GN694" s="30"/>
      <c r="GO694" s="30"/>
      <c r="GP694" s="30"/>
      <c r="GQ694" s="30"/>
      <c r="GR694" s="30"/>
      <c r="GS694" s="30"/>
      <c r="GT694" s="30"/>
      <c r="GU694" s="30"/>
      <c r="GV694" s="30"/>
      <c r="GW694" s="30"/>
      <c r="GX694" s="30"/>
      <c r="GY694" s="30"/>
      <c r="GZ694" s="30"/>
      <c r="HA694" s="30"/>
      <c r="HB694" s="30"/>
      <c r="HC694" s="30"/>
      <c r="HD694" s="30"/>
      <c r="HE694" s="30"/>
      <c r="HF694" s="30"/>
      <c r="HG694" s="30"/>
      <c r="HH694" s="30"/>
      <c r="HI694" s="30"/>
      <c r="HJ694" s="30"/>
    </row>
    <row r="695">
      <c r="BQ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  <c r="EY695" s="30"/>
      <c r="EZ695" s="30"/>
      <c r="FA695" s="30"/>
      <c r="FB695" s="30"/>
      <c r="FC695" s="30"/>
      <c r="FD695" s="30"/>
      <c r="FE695" s="30"/>
      <c r="FF695" s="30"/>
      <c r="FG695" s="30"/>
      <c r="FH695" s="30"/>
      <c r="FI695" s="30"/>
      <c r="FJ695" s="30"/>
      <c r="FK695" s="30"/>
      <c r="FL695" s="30"/>
      <c r="FM695" s="30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  <c r="GA695" s="30"/>
      <c r="GB695" s="30"/>
      <c r="GC695" s="30"/>
      <c r="GD695" s="30"/>
      <c r="GE695" s="30"/>
      <c r="GF695" s="30"/>
      <c r="GG695" s="30"/>
      <c r="GH695" s="30"/>
      <c r="GI695" s="30"/>
      <c r="GJ695" s="30"/>
      <c r="GK695" s="30"/>
      <c r="GL695" s="30"/>
      <c r="GM695" s="30"/>
      <c r="GN695" s="30"/>
      <c r="GO695" s="30"/>
      <c r="GP695" s="30"/>
      <c r="GQ695" s="30"/>
      <c r="GR695" s="30"/>
      <c r="GS695" s="30"/>
      <c r="GT695" s="30"/>
      <c r="GU695" s="30"/>
      <c r="GV695" s="30"/>
      <c r="GW695" s="30"/>
      <c r="GX695" s="30"/>
      <c r="GY695" s="30"/>
      <c r="GZ695" s="30"/>
      <c r="HA695" s="30"/>
      <c r="HB695" s="30"/>
      <c r="HC695" s="30"/>
      <c r="HD695" s="30"/>
      <c r="HE695" s="30"/>
      <c r="HF695" s="30"/>
      <c r="HG695" s="30"/>
      <c r="HH695" s="30"/>
      <c r="HI695" s="30"/>
      <c r="HJ695" s="30"/>
    </row>
    <row r="696">
      <c r="BQ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  <c r="EY696" s="30"/>
      <c r="EZ696" s="30"/>
      <c r="FA696" s="30"/>
      <c r="FB696" s="30"/>
      <c r="FC696" s="30"/>
      <c r="FD696" s="30"/>
      <c r="FE696" s="30"/>
      <c r="FF696" s="30"/>
      <c r="FG696" s="30"/>
      <c r="FH696" s="30"/>
      <c r="FI696" s="30"/>
      <c r="FJ696" s="30"/>
      <c r="FK696" s="30"/>
      <c r="FL696" s="30"/>
      <c r="FM696" s="30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  <c r="GA696" s="30"/>
      <c r="GB696" s="30"/>
      <c r="GC696" s="30"/>
      <c r="GD696" s="30"/>
      <c r="GE696" s="30"/>
      <c r="GF696" s="30"/>
      <c r="GG696" s="30"/>
      <c r="GH696" s="30"/>
      <c r="GI696" s="30"/>
      <c r="GJ696" s="30"/>
      <c r="GK696" s="30"/>
      <c r="GL696" s="30"/>
      <c r="GM696" s="30"/>
      <c r="GN696" s="30"/>
      <c r="GO696" s="30"/>
      <c r="GP696" s="30"/>
      <c r="GQ696" s="30"/>
      <c r="GR696" s="30"/>
      <c r="GS696" s="30"/>
      <c r="GT696" s="30"/>
      <c r="GU696" s="30"/>
      <c r="GV696" s="30"/>
      <c r="GW696" s="30"/>
      <c r="GX696" s="30"/>
      <c r="GY696" s="30"/>
      <c r="GZ696" s="30"/>
      <c r="HA696" s="30"/>
      <c r="HB696" s="30"/>
      <c r="HC696" s="30"/>
      <c r="HD696" s="30"/>
      <c r="HE696" s="30"/>
      <c r="HF696" s="30"/>
      <c r="HG696" s="30"/>
      <c r="HH696" s="30"/>
      <c r="HI696" s="30"/>
      <c r="HJ696" s="30"/>
    </row>
    <row r="697">
      <c r="BQ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  <c r="EY697" s="30"/>
      <c r="EZ697" s="30"/>
      <c r="FA697" s="30"/>
      <c r="FB697" s="30"/>
      <c r="FC697" s="30"/>
      <c r="FD697" s="30"/>
      <c r="FE697" s="30"/>
      <c r="FF697" s="30"/>
      <c r="FG697" s="30"/>
      <c r="FH697" s="30"/>
      <c r="FI697" s="30"/>
      <c r="FJ697" s="30"/>
      <c r="FK697" s="30"/>
      <c r="FL697" s="30"/>
      <c r="FM697" s="30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  <c r="GA697" s="30"/>
      <c r="GB697" s="30"/>
      <c r="GC697" s="30"/>
      <c r="GD697" s="30"/>
      <c r="GE697" s="30"/>
      <c r="GF697" s="30"/>
      <c r="GG697" s="30"/>
      <c r="GH697" s="30"/>
      <c r="GI697" s="30"/>
      <c r="GJ697" s="30"/>
      <c r="GK697" s="30"/>
      <c r="GL697" s="30"/>
      <c r="GM697" s="30"/>
      <c r="GN697" s="30"/>
      <c r="GO697" s="30"/>
      <c r="GP697" s="30"/>
      <c r="GQ697" s="30"/>
      <c r="GR697" s="30"/>
      <c r="GS697" s="30"/>
      <c r="GT697" s="30"/>
      <c r="GU697" s="30"/>
      <c r="GV697" s="30"/>
      <c r="GW697" s="30"/>
      <c r="GX697" s="30"/>
      <c r="GY697" s="30"/>
      <c r="GZ697" s="30"/>
      <c r="HA697" s="30"/>
      <c r="HB697" s="30"/>
      <c r="HC697" s="30"/>
      <c r="HD697" s="30"/>
      <c r="HE697" s="30"/>
      <c r="HF697" s="30"/>
      <c r="HG697" s="30"/>
      <c r="HH697" s="30"/>
      <c r="HI697" s="30"/>
      <c r="HJ697" s="30"/>
    </row>
    <row r="698">
      <c r="BQ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  <c r="EY698" s="30"/>
      <c r="EZ698" s="30"/>
      <c r="FA698" s="30"/>
      <c r="FB698" s="30"/>
      <c r="FC698" s="30"/>
      <c r="FD698" s="30"/>
      <c r="FE698" s="30"/>
      <c r="FF698" s="30"/>
      <c r="FG698" s="30"/>
      <c r="FH698" s="30"/>
      <c r="FI698" s="30"/>
      <c r="FJ698" s="30"/>
      <c r="FK698" s="30"/>
      <c r="FL698" s="30"/>
      <c r="FM698" s="30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  <c r="GA698" s="30"/>
      <c r="GB698" s="30"/>
      <c r="GC698" s="30"/>
      <c r="GD698" s="30"/>
      <c r="GE698" s="30"/>
      <c r="GF698" s="30"/>
      <c r="GG698" s="30"/>
      <c r="GH698" s="30"/>
      <c r="GI698" s="30"/>
      <c r="GJ698" s="30"/>
      <c r="GK698" s="30"/>
      <c r="GL698" s="30"/>
      <c r="GM698" s="30"/>
      <c r="GN698" s="30"/>
      <c r="GO698" s="30"/>
      <c r="GP698" s="30"/>
      <c r="GQ698" s="30"/>
      <c r="GR698" s="30"/>
      <c r="GS698" s="30"/>
      <c r="GT698" s="30"/>
      <c r="GU698" s="30"/>
      <c r="GV698" s="30"/>
      <c r="GW698" s="30"/>
      <c r="GX698" s="30"/>
      <c r="GY698" s="30"/>
      <c r="GZ698" s="30"/>
      <c r="HA698" s="30"/>
      <c r="HB698" s="30"/>
      <c r="HC698" s="30"/>
      <c r="HD698" s="30"/>
      <c r="HE698" s="30"/>
      <c r="HF698" s="30"/>
      <c r="HG698" s="30"/>
      <c r="HH698" s="30"/>
      <c r="HI698" s="30"/>
      <c r="HJ698" s="30"/>
    </row>
    <row r="699">
      <c r="BQ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/>
      <c r="EW699" s="30"/>
      <c r="EX699" s="30"/>
      <c r="EY699" s="30"/>
      <c r="EZ699" s="30"/>
      <c r="FA699" s="30"/>
      <c r="FB699" s="30"/>
      <c r="FC699" s="30"/>
      <c r="FD699" s="30"/>
      <c r="FE699" s="30"/>
      <c r="FF699" s="30"/>
      <c r="FG699" s="30"/>
      <c r="FH699" s="30"/>
      <c r="FI699" s="30"/>
      <c r="FJ699" s="30"/>
      <c r="FK699" s="30"/>
      <c r="FL699" s="30"/>
      <c r="FM699" s="30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  <c r="GA699" s="30"/>
      <c r="GB699" s="30"/>
      <c r="GC699" s="30"/>
      <c r="GD699" s="30"/>
      <c r="GE699" s="30"/>
      <c r="GF699" s="30"/>
      <c r="GG699" s="30"/>
      <c r="GH699" s="30"/>
      <c r="GI699" s="30"/>
      <c r="GJ699" s="30"/>
      <c r="GK699" s="30"/>
      <c r="GL699" s="30"/>
      <c r="GM699" s="30"/>
      <c r="GN699" s="30"/>
      <c r="GO699" s="30"/>
      <c r="GP699" s="30"/>
      <c r="GQ699" s="30"/>
      <c r="GR699" s="30"/>
      <c r="GS699" s="30"/>
      <c r="GT699" s="30"/>
      <c r="GU699" s="30"/>
      <c r="GV699" s="30"/>
      <c r="GW699" s="30"/>
      <c r="GX699" s="30"/>
      <c r="GY699" s="30"/>
      <c r="GZ699" s="30"/>
      <c r="HA699" s="30"/>
      <c r="HB699" s="30"/>
      <c r="HC699" s="30"/>
      <c r="HD699" s="30"/>
      <c r="HE699" s="30"/>
      <c r="HF699" s="30"/>
      <c r="HG699" s="30"/>
      <c r="HH699" s="30"/>
      <c r="HI699" s="30"/>
      <c r="HJ699" s="30"/>
    </row>
    <row r="700">
      <c r="BQ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/>
      <c r="EW700" s="30"/>
      <c r="EX700" s="30"/>
      <c r="EY700" s="30"/>
      <c r="EZ700" s="30"/>
      <c r="FA700" s="30"/>
      <c r="FB700" s="30"/>
      <c r="FC700" s="30"/>
      <c r="FD700" s="30"/>
      <c r="FE700" s="30"/>
      <c r="FF700" s="30"/>
      <c r="FG700" s="30"/>
      <c r="FH700" s="30"/>
      <c r="FI700" s="30"/>
      <c r="FJ700" s="30"/>
      <c r="FK700" s="30"/>
      <c r="FL700" s="30"/>
      <c r="FM700" s="30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  <c r="GA700" s="30"/>
      <c r="GB700" s="30"/>
      <c r="GC700" s="30"/>
      <c r="GD700" s="30"/>
      <c r="GE700" s="30"/>
      <c r="GF700" s="30"/>
      <c r="GG700" s="30"/>
      <c r="GH700" s="30"/>
      <c r="GI700" s="30"/>
      <c r="GJ700" s="30"/>
      <c r="GK700" s="30"/>
      <c r="GL700" s="30"/>
      <c r="GM700" s="30"/>
      <c r="GN700" s="30"/>
      <c r="GO700" s="30"/>
      <c r="GP700" s="30"/>
      <c r="GQ700" s="30"/>
      <c r="GR700" s="30"/>
      <c r="GS700" s="30"/>
      <c r="GT700" s="30"/>
      <c r="GU700" s="30"/>
      <c r="GV700" s="30"/>
      <c r="GW700" s="30"/>
      <c r="GX700" s="30"/>
      <c r="GY700" s="30"/>
      <c r="GZ700" s="30"/>
      <c r="HA700" s="30"/>
      <c r="HB700" s="30"/>
      <c r="HC700" s="30"/>
      <c r="HD700" s="30"/>
      <c r="HE700" s="30"/>
      <c r="HF700" s="30"/>
      <c r="HG700" s="30"/>
      <c r="HH700" s="30"/>
      <c r="HI700" s="30"/>
      <c r="HJ700" s="30"/>
    </row>
    <row r="701">
      <c r="BQ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/>
      <c r="EW701" s="30"/>
      <c r="EX701" s="30"/>
      <c r="EY701" s="30"/>
      <c r="EZ701" s="30"/>
      <c r="FA701" s="30"/>
      <c r="FB701" s="30"/>
      <c r="FC701" s="30"/>
      <c r="FD701" s="30"/>
      <c r="FE701" s="30"/>
      <c r="FF701" s="30"/>
      <c r="FG701" s="30"/>
      <c r="FH701" s="30"/>
      <c r="FI701" s="30"/>
      <c r="FJ701" s="30"/>
      <c r="FK701" s="30"/>
      <c r="FL701" s="30"/>
      <c r="FM701" s="30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  <c r="GA701" s="30"/>
      <c r="GB701" s="30"/>
      <c r="GC701" s="30"/>
      <c r="GD701" s="30"/>
      <c r="GE701" s="30"/>
      <c r="GF701" s="30"/>
      <c r="GG701" s="30"/>
      <c r="GH701" s="30"/>
      <c r="GI701" s="30"/>
      <c r="GJ701" s="30"/>
      <c r="GK701" s="30"/>
      <c r="GL701" s="30"/>
      <c r="GM701" s="30"/>
      <c r="GN701" s="30"/>
      <c r="GO701" s="30"/>
      <c r="GP701" s="30"/>
      <c r="GQ701" s="30"/>
      <c r="GR701" s="30"/>
      <c r="GS701" s="30"/>
      <c r="GT701" s="30"/>
      <c r="GU701" s="30"/>
      <c r="GV701" s="30"/>
      <c r="GW701" s="30"/>
      <c r="GX701" s="30"/>
      <c r="GY701" s="30"/>
      <c r="GZ701" s="30"/>
      <c r="HA701" s="30"/>
      <c r="HB701" s="30"/>
      <c r="HC701" s="30"/>
      <c r="HD701" s="30"/>
      <c r="HE701" s="30"/>
      <c r="HF701" s="30"/>
      <c r="HG701" s="30"/>
      <c r="HH701" s="30"/>
      <c r="HI701" s="30"/>
      <c r="HJ701" s="30"/>
    </row>
    <row r="702">
      <c r="BQ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/>
      <c r="EW702" s="30"/>
      <c r="EX702" s="30"/>
      <c r="EY702" s="30"/>
      <c r="EZ702" s="30"/>
      <c r="FA702" s="30"/>
      <c r="FB702" s="30"/>
      <c r="FC702" s="30"/>
      <c r="FD702" s="30"/>
      <c r="FE702" s="30"/>
      <c r="FF702" s="30"/>
      <c r="FG702" s="30"/>
      <c r="FH702" s="30"/>
      <c r="FI702" s="30"/>
      <c r="FJ702" s="30"/>
      <c r="FK702" s="30"/>
      <c r="FL702" s="30"/>
      <c r="FM702" s="30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  <c r="GA702" s="30"/>
      <c r="GB702" s="30"/>
      <c r="GC702" s="30"/>
      <c r="GD702" s="30"/>
      <c r="GE702" s="30"/>
      <c r="GF702" s="30"/>
      <c r="GG702" s="30"/>
      <c r="GH702" s="30"/>
      <c r="GI702" s="30"/>
      <c r="GJ702" s="30"/>
      <c r="GK702" s="30"/>
      <c r="GL702" s="30"/>
      <c r="GM702" s="30"/>
      <c r="GN702" s="30"/>
      <c r="GO702" s="30"/>
      <c r="GP702" s="30"/>
      <c r="GQ702" s="30"/>
      <c r="GR702" s="30"/>
      <c r="GS702" s="30"/>
      <c r="GT702" s="30"/>
      <c r="GU702" s="30"/>
      <c r="GV702" s="30"/>
      <c r="GW702" s="30"/>
      <c r="GX702" s="30"/>
      <c r="GY702" s="30"/>
      <c r="GZ702" s="30"/>
      <c r="HA702" s="30"/>
      <c r="HB702" s="30"/>
      <c r="HC702" s="30"/>
      <c r="HD702" s="30"/>
      <c r="HE702" s="30"/>
      <c r="HF702" s="30"/>
      <c r="HG702" s="30"/>
      <c r="HH702" s="30"/>
      <c r="HI702" s="30"/>
      <c r="HJ702" s="30"/>
    </row>
    <row r="703">
      <c r="BQ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/>
      <c r="EW703" s="30"/>
      <c r="EX703" s="30"/>
      <c r="EY703" s="30"/>
      <c r="EZ703" s="30"/>
      <c r="FA703" s="30"/>
      <c r="FB703" s="30"/>
      <c r="FC703" s="30"/>
      <c r="FD703" s="30"/>
      <c r="FE703" s="30"/>
      <c r="FF703" s="30"/>
      <c r="FG703" s="30"/>
      <c r="FH703" s="30"/>
      <c r="FI703" s="30"/>
      <c r="FJ703" s="30"/>
      <c r="FK703" s="30"/>
      <c r="FL703" s="30"/>
      <c r="FM703" s="30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  <c r="GA703" s="30"/>
      <c r="GB703" s="30"/>
      <c r="GC703" s="30"/>
      <c r="GD703" s="30"/>
      <c r="GE703" s="30"/>
      <c r="GF703" s="30"/>
      <c r="GG703" s="30"/>
      <c r="GH703" s="30"/>
      <c r="GI703" s="30"/>
      <c r="GJ703" s="30"/>
      <c r="GK703" s="30"/>
      <c r="GL703" s="30"/>
      <c r="GM703" s="30"/>
      <c r="GN703" s="30"/>
      <c r="GO703" s="30"/>
      <c r="GP703" s="30"/>
      <c r="GQ703" s="30"/>
      <c r="GR703" s="30"/>
      <c r="GS703" s="30"/>
      <c r="GT703" s="30"/>
      <c r="GU703" s="30"/>
      <c r="GV703" s="30"/>
      <c r="GW703" s="30"/>
      <c r="GX703" s="30"/>
      <c r="GY703" s="30"/>
      <c r="GZ703" s="30"/>
      <c r="HA703" s="30"/>
      <c r="HB703" s="30"/>
      <c r="HC703" s="30"/>
      <c r="HD703" s="30"/>
      <c r="HE703" s="30"/>
      <c r="HF703" s="30"/>
      <c r="HG703" s="30"/>
      <c r="HH703" s="30"/>
      <c r="HI703" s="30"/>
      <c r="HJ703" s="30"/>
    </row>
    <row r="704">
      <c r="BQ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/>
      <c r="EW704" s="30"/>
      <c r="EX704" s="30"/>
      <c r="EY704" s="30"/>
      <c r="EZ704" s="30"/>
      <c r="FA704" s="30"/>
      <c r="FB704" s="30"/>
      <c r="FC704" s="30"/>
      <c r="FD704" s="30"/>
      <c r="FE704" s="30"/>
      <c r="FF704" s="30"/>
      <c r="FG704" s="30"/>
      <c r="FH704" s="30"/>
      <c r="FI704" s="30"/>
      <c r="FJ704" s="30"/>
      <c r="FK704" s="30"/>
      <c r="FL704" s="30"/>
      <c r="FM704" s="30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  <c r="GA704" s="30"/>
      <c r="GB704" s="30"/>
      <c r="GC704" s="30"/>
      <c r="GD704" s="30"/>
      <c r="GE704" s="30"/>
      <c r="GF704" s="30"/>
      <c r="GG704" s="30"/>
      <c r="GH704" s="30"/>
      <c r="GI704" s="30"/>
      <c r="GJ704" s="30"/>
      <c r="GK704" s="30"/>
      <c r="GL704" s="30"/>
      <c r="GM704" s="30"/>
      <c r="GN704" s="30"/>
      <c r="GO704" s="30"/>
      <c r="GP704" s="30"/>
      <c r="GQ704" s="30"/>
      <c r="GR704" s="30"/>
      <c r="GS704" s="30"/>
      <c r="GT704" s="30"/>
      <c r="GU704" s="30"/>
      <c r="GV704" s="30"/>
      <c r="GW704" s="30"/>
      <c r="GX704" s="30"/>
      <c r="GY704" s="30"/>
      <c r="GZ704" s="30"/>
      <c r="HA704" s="30"/>
      <c r="HB704" s="30"/>
      <c r="HC704" s="30"/>
      <c r="HD704" s="30"/>
      <c r="HE704" s="30"/>
      <c r="HF704" s="30"/>
      <c r="HG704" s="30"/>
      <c r="HH704" s="30"/>
      <c r="HI704" s="30"/>
      <c r="HJ704" s="30"/>
    </row>
    <row r="705">
      <c r="BQ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/>
      <c r="EW705" s="30"/>
      <c r="EX705" s="30"/>
      <c r="EY705" s="30"/>
      <c r="EZ705" s="30"/>
      <c r="FA705" s="30"/>
      <c r="FB705" s="30"/>
      <c r="FC705" s="30"/>
      <c r="FD705" s="30"/>
      <c r="FE705" s="30"/>
      <c r="FF705" s="30"/>
      <c r="FG705" s="30"/>
      <c r="FH705" s="30"/>
      <c r="FI705" s="30"/>
      <c r="FJ705" s="30"/>
      <c r="FK705" s="30"/>
      <c r="FL705" s="30"/>
      <c r="FM705" s="30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  <c r="GA705" s="30"/>
      <c r="GB705" s="30"/>
      <c r="GC705" s="30"/>
      <c r="GD705" s="30"/>
      <c r="GE705" s="30"/>
      <c r="GF705" s="30"/>
      <c r="GG705" s="30"/>
      <c r="GH705" s="30"/>
      <c r="GI705" s="30"/>
      <c r="GJ705" s="30"/>
      <c r="GK705" s="30"/>
      <c r="GL705" s="30"/>
      <c r="GM705" s="30"/>
      <c r="GN705" s="30"/>
      <c r="GO705" s="30"/>
      <c r="GP705" s="30"/>
      <c r="GQ705" s="30"/>
      <c r="GR705" s="30"/>
      <c r="GS705" s="30"/>
      <c r="GT705" s="30"/>
      <c r="GU705" s="30"/>
      <c r="GV705" s="30"/>
      <c r="GW705" s="30"/>
      <c r="GX705" s="30"/>
      <c r="GY705" s="30"/>
      <c r="GZ705" s="30"/>
      <c r="HA705" s="30"/>
      <c r="HB705" s="30"/>
      <c r="HC705" s="30"/>
      <c r="HD705" s="30"/>
      <c r="HE705" s="30"/>
      <c r="HF705" s="30"/>
      <c r="HG705" s="30"/>
      <c r="HH705" s="30"/>
      <c r="HI705" s="30"/>
      <c r="HJ705" s="30"/>
    </row>
    <row r="706">
      <c r="BQ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/>
      <c r="EW706" s="30"/>
      <c r="EX706" s="30"/>
      <c r="EY706" s="30"/>
      <c r="EZ706" s="30"/>
      <c r="FA706" s="30"/>
      <c r="FB706" s="30"/>
      <c r="FC706" s="30"/>
      <c r="FD706" s="30"/>
      <c r="FE706" s="30"/>
      <c r="FF706" s="30"/>
      <c r="FG706" s="30"/>
      <c r="FH706" s="30"/>
      <c r="FI706" s="30"/>
      <c r="FJ706" s="30"/>
      <c r="FK706" s="30"/>
      <c r="FL706" s="30"/>
      <c r="FM706" s="30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  <c r="GA706" s="30"/>
      <c r="GB706" s="30"/>
      <c r="GC706" s="30"/>
      <c r="GD706" s="30"/>
      <c r="GE706" s="30"/>
      <c r="GF706" s="30"/>
      <c r="GG706" s="30"/>
      <c r="GH706" s="30"/>
      <c r="GI706" s="30"/>
      <c r="GJ706" s="30"/>
      <c r="GK706" s="30"/>
      <c r="GL706" s="30"/>
      <c r="GM706" s="30"/>
      <c r="GN706" s="30"/>
      <c r="GO706" s="30"/>
      <c r="GP706" s="30"/>
      <c r="GQ706" s="30"/>
      <c r="GR706" s="30"/>
      <c r="GS706" s="30"/>
      <c r="GT706" s="30"/>
      <c r="GU706" s="30"/>
      <c r="GV706" s="30"/>
      <c r="GW706" s="30"/>
      <c r="GX706" s="30"/>
      <c r="GY706" s="30"/>
      <c r="GZ706" s="30"/>
      <c r="HA706" s="30"/>
      <c r="HB706" s="30"/>
      <c r="HC706" s="30"/>
      <c r="HD706" s="30"/>
      <c r="HE706" s="30"/>
      <c r="HF706" s="30"/>
      <c r="HG706" s="30"/>
      <c r="HH706" s="30"/>
      <c r="HI706" s="30"/>
      <c r="HJ706" s="30"/>
    </row>
    <row r="707">
      <c r="BQ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/>
      <c r="EW707" s="30"/>
      <c r="EX707" s="30"/>
      <c r="EY707" s="30"/>
      <c r="EZ707" s="30"/>
      <c r="FA707" s="30"/>
      <c r="FB707" s="30"/>
      <c r="FC707" s="30"/>
      <c r="FD707" s="30"/>
      <c r="FE707" s="30"/>
      <c r="FF707" s="30"/>
      <c r="FG707" s="30"/>
      <c r="FH707" s="30"/>
      <c r="FI707" s="30"/>
      <c r="FJ707" s="30"/>
      <c r="FK707" s="30"/>
      <c r="FL707" s="30"/>
      <c r="FM707" s="30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  <c r="GA707" s="30"/>
      <c r="GB707" s="30"/>
      <c r="GC707" s="30"/>
      <c r="GD707" s="30"/>
      <c r="GE707" s="30"/>
      <c r="GF707" s="30"/>
      <c r="GG707" s="30"/>
      <c r="GH707" s="30"/>
      <c r="GI707" s="30"/>
      <c r="GJ707" s="30"/>
      <c r="GK707" s="30"/>
      <c r="GL707" s="30"/>
      <c r="GM707" s="30"/>
      <c r="GN707" s="30"/>
      <c r="GO707" s="30"/>
      <c r="GP707" s="30"/>
      <c r="GQ707" s="30"/>
      <c r="GR707" s="30"/>
      <c r="GS707" s="30"/>
      <c r="GT707" s="30"/>
      <c r="GU707" s="30"/>
      <c r="GV707" s="30"/>
      <c r="GW707" s="30"/>
      <c r="GX707" s="30"/>
      <c r="GY707" s="30"/>
      <c r="GZ707" s="30"/>
      <c r="HA707" s="30"/>
      <c r="HB707" s="30"/>
      <c r="HC707" s="30"/>
      <c r="HD707" s="30"/>
      <c r="HE707" s="30"/>
      <c r="HF707" s="30"/>
      <c r="HG707" s="30"/>
      <c r="HH707" s="30"/>
      <c r="HI707" s="30"/>
      <c r="HJ707" s="30"/>
    </row>
    <row r="708">
      <c r="BQ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/>
      <c r="EW708" s="30"/>
      <c r="EX708" s="30"/>
      <c r="EY708" s="30"/>
      <c r="EZ708" s="30"/>
      <c r="FA708" s="30"/>
      <c r="FB708" s="30"/>
      <c r="FC708" s="30"/>
      <c r="FD708" s="30"/>
      <c r="FE708" s="30"/>
      <c r="FF708" s="30"/>
      <c r="FG708" s="30"/>
      <c r="FH708" s="30"/>
      <c r="FI708" s="30"/>
      <c r="FJ708" s="30"/>
      <c r="FK708" s="30"/>
      <c r="FL708" s="30"/>
      <c r="FM708" s="30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  <c r="GA708" s="30"/>
      <c r="GB708" s="30"/>
      <c r="GC708" s="30"/>
      <c r="GD708" s="30"/>
      <c r="GE708" s="30"/>
      <c r="GF708" s="30"/>
      <c r="GG708" s="30"/>
      <c r="GH708" s="30"/>
      <c r="GI708" s="30"/>
      <c r="GJ708" s="30"/>
      <c r="GK708" s="30"/>
      <c r="GL708" s="30"/>
      <c r="GM708" s="30"/>
      <c r="GN708" s="30"/>
      <c r="GO708" s="30"/>
      <c r="GP708" s="30"/>
      <c r="GQ708" s="30"/>
      <c r="GR708" s="30"/>
      <c r="GS708" s="30"/>
      <c r="GT708" s="30"/>
      <c r="GU708" s="30"/>
      <c r="GV708" s="30"/>
      <c r="GW708" s="30"/>
      <c r="GX708" s="30"/>
      <c r="GY708" s="30"/>
      <c r="GZ708" s="30"/>
      <c r="HA708" s="30"/>
      <c r="HB708" s="30"/>
      <c r="HC708" s="30"/>
      <c r="HD708" s="30"/>
      <c r="HE708" s="30"/>
      <c r="HF708" s="30"/>
      <c r="HG708" s="30"/>
      <c r="HH708" s="30"/>
      <c r="HI708" s="30"/>
      <c r="HJ708" s="30"/>
    </row>
    <row r="709">
      <c r="BQ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/>
      <c r="EW709" s="30"/>
      <c r="EX709" s="30"/>
      <c r="EY709" s="30"/>
      <c r="EZ709" s="30"/>
      <c r="FA709" s="30"/>
      <c r="FB709" s="30"/>
      <c r="FC709" s="30"/>
      <c r="FD709" s="30"/>
      <c r="FE709" s="30"/>
      <c r="FF709" s="30"/>
      <c r="FG709" s="30"/>
      <c r="FH709" s="30"/>
      <c r="FI709" s="30"/>
      <c r="FJ709" s="30"/>
      <c r="FK709" s="30"/>
      <c r="FL709" s="30"/>
      <c r="FM709" s="30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  <c r="GA709" s="30"/>
      <c r="GB709" s="30"/>
      <c r="GC709" s="30"/>
      <c r="GD709" s="30"/>
      <c r="GE709" s="30"/>
      <c r="GF709" s="30"/>
      <c r="GG709" s="30"/>
      <c r="GH709" s="30"/>
      <c r="GI709" s="30"/>
      <c r="GJ709" s="30"/>
      <c r="GK709" s="30"/>
      <c r="GL709" s="30"/>
      <c r="GM709" s="30"/>
      <c r="GN709" s="30"/>
      <c r="GO709" s="30"/>
      <c r="GP709" s="30"/>
      <c r="GQ709" s="30"/>
      <c r="GR709" s="30"/>
      <c r="GS709" s="30"/>
      <c r="GT709" s="30"/>
      <c r="GU709" s="30"/>
      <c r="GV709" s="30"/>
      <c r="GW709" s="30"/>
      <c r="GX709" s="30"/>
      <c r="GY709" s="30"/>
      <c r="GZ709" s="30"/>
      <c r="HA709" s="30"/>
      <c r="HB709" s="30"/>
      <c r="HC709" s="30"/>
      <c r="HD709" s="30"/>
      <c r="HE709" s="30"/>
      <c r="HF709" s="30"/>
      <c r="HG709" s="30"/>
      <c r="HH709" s="30"/>
      <c r="HI709" s="30"/>
      <c r="HJ709" s="30"/>
    </row>
    <row r="710">
      <c r="BQ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/>
      <c r="EW710" s="30"/>
      <c r="EX710" s="30"/>
      <c r="EY710" s="30"/>
      <c r="EZ710" s="30"/>
      <c r="FA710" s="30"/>
      <c r="FB710" s="30"/>
      <c r="FC710" s="30"/>
      <c r="FD710" s="30"/>
      <c r="FE710" s="30"/>
      <c r="FF710" s="30"/>
      <c r="FG710" s="30"/>
      <c r="FH710" s="30"/>
      <c r="FI710" s="30"/>
      <c r="FJ710" s="30"/>
      <c r="FK710" s="30"/>
      <c r="FL710" s="30"/>
      <c r="FM710" s="30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  <c r="GA710" s="30"/>
      <c r="GB710" s="30"/>
      <c r="GC710" s="30"/>
      <c r="GD710" s="30"/>
      <c r="GE710" s="30"/>
      <c r="GF710" s="30"/>
      <c r="GG710" s="30"/>
      <c r="GH710" s="30"/>
      <c r="GI710" s="30"/>
      <c r="GJ710" s="30"/>
      <c r="GK710" s="30"/>
      <c r="GL710" s="30"/>
      <c r="GM710" s="30"/>
      <c r="GN710" s="30"/>
      <c r="GO710" s="30"/>
      <c r="GP710" s="30"/>
      <c r="GQ710" s="30"/>
      <c r="GR710" s="30"/>
      <c r="GS710" s="30"/>
      <c r="GT710" s="30"/>
      <c r="GU710" s="30"/>
      <c r="GV710" s="30"/>
      <c r="GW710" s="30"/>
      <c r="GX710" s="30"/>
      <c r="GY710" s="30"/>
      <c r="GZ710" s="30"/>
      <c r="HA710" s="30"/>
      <c r="HB710" s="30"/>
      <c r="HC710" s="30"/>
      <c r="HD710" s="30"/>
      <c r="HE710" s="30"/>
      <c r="HF710" s="30"/>
      <c r="HG710" s="30"/>
      <c r="HH710" s="30"/>
      <c r="HI710" s="30"/>
      <c r="HJ710" s="30"/>
    </row>
    <row r="711">
      <c r="BQ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/>
      <c r="EW711" s="30"/>
      <c r="EX711" s="30"/>
      <c r="EY711" s="30"/>
      <c r="EZ711" s="30"/>
      <c r="FA711" s="30"/>
      <c r="FB711" s="30"/>
      <c r="FC711" s="30"/>
      <c r="FD711" s="30"/>
      <c r="FE711" s="30"/>
      <c r="FF711" s="30"/>
      <c r="FG711" s="30"/>
      <c r="FH711" s="30"/>
      <c r="FI711" s="30"/>
      <c r="FJ711" s="30"/>
      <c r="FK711" s="30"/>
      <c r="FL711" s="30"/>
      <c r="FM711" s="30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  <c r="GA711" s="30"/>
      <c r="GB711" s="30"/>
      <c r="GC711" s="30"/>
      <c r="GD711" s="30"/>
      <c r="GE711" s="30"/>
      <c r="GF711" s="30"/>
      <c r="GG711" s="30"/>
      <c r="GH711" s="30"/>
      <c r="GI711" s="30"/>
      <c r="GJ711" s="30"/>
      <c r="GK711" s="30"/>
      <c r="GL711" s="30"/>
      <c r="GM711" s="30"/>
      <c r="GN711" s="30"/>
      <c r="GO711" s="30"/>
      <c r="GP711" s="30"/>
      <c r="GQ711" s="30"/>
      <c r="GR711" s="30"/>
      <c r="GS711" s="30"/>
      <c r="GT711" s="30"/>
      <c r="GU711" s="30"/>
      <c r="GV711" s="30"/>
      <c r="GW711" s="30"/>
      <c r="GX711" s="30"/>
      <c r="GY711" s="30"/>
      <c r="GZ711" s="30"/>
      <c r="HA711" s="30"/>
      <c r="HB711" s="30"/>
      <c r="HC711" s="30"/>
      <c r="HD711" s="30"/>
      <c r="HE711" s="30"/>
      <c r="HF711" s="30"/>
      <c r="HG711" s="30"/>
      <c r="HH711" s="30"/>
      <c r="HI711" s="30"/>
      <c r="HJ711" s="30"/>
    </row>
    <row r="712">
      <c r="BQ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/>
      <c r="EW712" s="30"/>
      <c r="EX712" s="30"/>
      <c r="EY712" s="30"/>
      <c r="EZ712" s="30"/>
      <c r="FA712" s="30"/>
      <c r="FB712" s="30"/>
      <c r="FC712" s="30"/>
      <c r="FD712" s="30"/>
      <c r="FE712" s="30"/>
      <c r="FF712" s="30"/>
      <c r="FG712" s="30"/>
      <c r="FH712" s="30"/>
      <c r="FI712" s="30"/>
      <c r="FJ712" s="30"/>
      <c r="FK712" s="30"/>
      <c r="FL712" s="30"/>
      <c r="FM712" s="30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  <c r="GA712" s="30"/>
      <c r="GB712" s="30"/>
      <c r="GC712" s="30"/>
      <c r="GD712" s="30"/>
      <c r="GE712" s="30"/>
      <c r="GF712" s="30"/>
      <c r="GG712" s="30"/>
      <c r="GH712" s="30"/>
      <c r="GI712" s="30"/>
      <c r="GJ712" s="30"/>
      <c r="GK712" s="30"/>
      <c r="GL712" s="30"/>
      <c r="GM712" s="30"/>
      <c r="GN712" s="30"/>
      <c r="GO712" s="30"/>
      <c r="GP712" s="30"/>
      <c r="GQ712" s="30"/>
      <c r="GR712" s="30"/>
      <c r="GS712" s="30"/>
      <c r="GT712" s="30"/>
      <c r="GU712" s="30"/>
      <c r="GV712" s="30"/>
      <c r="GW712" s="30"/>
      <c r="GX712" s="30"/>
      <c r="GY712" s="30"/>
      <c r="GZ712" s="30"/>
      <c r="HA712" s="30"/>
      <c r="HB712" s="30"/>
      <c r="HC712" s="30"/>
      <c r="HD712" s="30"/>
      <c r="HE712" s="30"/>
      <c r="HF712" s="30"/>
      <c r="HG712" s="30"/>
      <c r="HH712" s="30"/>
      <c r="HI712" s="30"/>
      <c r="HJ712" s="30"/>
    </row>
    <row r="713">
      <c r="BQ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/>
      <c r="EW713" s="30"/>
      <c r="EX713" s="30"/>
      <c r="EY713" s="30"/>
      <c r="EZ713" s="30"/>
      <c r="FA713" s="30"/>
      <c r="FB713" s="30"/>
      <c r="FC713" s="30"/>
      <c r="FD713" s="30"/>
      <c r="FE713" s="30"/>
      <c r="FF713" s="30"/>
      <c r="FG713" s="30"/>
      <c r="FH713" s="30"/>
      <c r="FI713" s="30"/>
      <c r="FJ713" s="30"/>
      <c r="FK713" s="30"/>
      <c r="FL713" s="30"/>
      <c r="FM713" s="30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  <c r="GA713" s="30"/>
      <c r="GB713" s="30"/>
      <c r="GC713" s="30"/>
      <c r="GD713" s="30"/>
      <c r="GE713" s="30"/>
      <c r="GF713" s="30"/>
      <c r="GG713" s="30"/>
      <c r="GH713" s="30"/>
      <c r="GI713" s="30"/>
      <c r="GJ713" s="30"/>
      <c r="GK713" s="30"/>
      <c r="GL713" s="30"/>
      <c r="GM713" s="30"/>
      <c r="GN713" s="30"/>
      <c r="GO713" s="30"/>
      <c r="GP713" s="30"/>
      <c r="GQ713" s="30"/>
      <c r="GR713" s="30"/>
      <c r="GS713" s="30"/>
      <c r="GT713" s="30"/>
      <c r="GU713" s="30"/>
      <c r="GV713" s="30"/>
      <c r="GW713" s="30"/>
      <c r="GX713" s="30"/>
      <c r="GY713" s="30"/>
      <c r="GZ713" s="30"/>
      <c r="HA713" s="30"/>
      <c r="HB713" s="30"/>
      <c r="HC713" s="30"/>
      <c r="HD713" s="30"/>
      <c r="HE713" s="30"/>
      <c r="HF713" s="30"/>
      <c r="HG713" s="30"/>
      <c r="HH713" s="30"/>
      <c r="HI713" s="30"/>
      <c r="HJ713" s="30"/>
    </row>
    <row r="714">
      <c r="BQ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/>
      <c r="EW714" s="30"/>
      <c r="EX714" s="30"/>
      <c r="EY714" s="30"/>
      <c r="EZ714" s="30"/>
      <c r="FA714" s="30"/>
      <c r="FB714" s="30"/>
      <c r="FC714" s="30"/>
      <c r="FD714" s="30"/>
      <c r="FE714" s="30"/>
      <c r="FF714" s="30"/>
      <c r="FG714" s="30"/>
      <c r="FH714" s="30"/>
      <c r="FI714" s="30"/>
      <c r="FJ714" s="30"/>
      <c r="FK714" s="30"/>
      <c r="FL714" s="30"/>
      <c r="FM714" s="30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  <c r="GA714" s="30"/>
      <c r="GB714" s="30"/>
      <c r="GC714" s="30"/>
      <c r="GD714" s="30"/>
      <c r="GE714" s="30"/>
      <c r="GF714" s="30"/>
      <c r="GG714" s="30"/>
      <c r="GH714" s="30"/>
      <c r="GI714" s="30"/>
      <c r="GJ714" s="30"/>
      <c r="GK714" s="30"/>
      <c r="GL714" s="30"/>
      <c r="GM714" s="30"/>
      <c r="GN714" s="30"/>
      <c r="GO714" s="30"/>
      <c r="GP714" s="30"/>
      <c r="GQ714" s="30"/>
      <c r="GR714" s="30"/>
      <c r="GS714" s="30"/>
      <c r="GT714" s="30"/>
      <c r="GU714" s="30"/>
      <c r="GV714" s="30"/>
      <c r="GW714" s="30"/>
      <c r="GX714" s="30"/>
      <c r="GY714" s="30"/>
      <c r="GZ714" s="30"/>
      <c r="HA714" s="30"/>
      <c r="HB714" s="30"/>
      <c r="HC714" s="30"/>
      <c r="HD714" s="30"/>
      <c r="HE714" s="30"/>
      <c r="HF714" s="30"/>
      <c r="HG714" s="30"/>
      <c r="HH714" s="30"/>
      <c r="HI714" s="30"/>
      <c r="HJ714" s="30"/>
    </row>
    <row r="715">
      <c r="BQ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/>
      <c r="EW715" s="30"/>
      <c r="EX715" s="30"/>
      <c r="EY715" s="30"/>
      <c r="EZ715" s="30"/>
      <c r="FA715" s="30"/>
      <c r="FB715" s="30"/>
      <c r="FC715" s="30"/>
      <c r="FD715" s="30"/>
      <c r="FE715" s="30"/>
      <c r="FF715" s="30"/>
      <c r="FG715" s="30"/>
      <c r="FH715" s="30"/>
      <c r="FI715" s="30"/>
      <c r="FJ715" s="30"/>
      <c r="FK715" s="30"/>
      <c r="FL715" s="30"/>
      <c r="FM715" s="30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  <c r="GA715" s="30"/>
      <c r="GB715" s="30"/>
      <c r="GC715" s="30"/>
      <c r="GD715" s="30"/>
      <c r="GE715" s="30"/>
      <c r="GF715" s="30"/>
      <c r="GG715" s="30"/>
      <c r="GH715" s="30"/>
      <c r="GI715" s="30"/>
      <c r="GJ715" s="30"/>
      <c r="GK715" s="30"/>
      <c r="GL715" s="30"/>
      <c r="GM715" s="30"/>
      <c r="GN715" s="30"/>
      <c r="GO715" s="30"/>
      <c r="GP715" s="30"/>
      <c r="GQ715" s="30"/>
      <c r="GR715" s="30"/>
      <c r="GS715" s="30"/>
      <c r="GT715" s="30"/>
      <c r="GU715" s="30"/>
      <c r="GV715" s="30"/>
      <c r="GW715" s="30"/>
      <c r="GX715" s="30"/>
      <c r="GY715" s="30"/>
      <c r="GZ715" s="30"/>
      <c r="HA715" s="30"/>
      <c r="HB715" s="30"/>
      <c r="HC715" s="30"/>
      <c r="HD715" s="30"/>
      <c r="HE715" s="30"/>
      <c r="HF715" s="30"/>
      <c r="HG715" s="30"/>
      <c r="HH715" s="30"/>
      <c r="HI715" s="30"/>
      <c r="HJ715" s="30"/>
    </row>
    <row r="716">
      <c r="BQ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/>
      <c r="EW716" s="30"/>
      <c r="EX716" s="30"/>
      <c r="EY716" s="30"/>
      <c r="EZ716" s="30"/>
      <c r="FA716" s="30"/>
      <c r="FB716" s="30"/>
      <c r="FC716" s="30"/>
      <c r="FD716" s="30"/>
      <c r="FE716" s="30"/>
      <c r="FF716" s="30"/>
      <c r="FG716" s="30"/>
      <c r="FH716" s="30"/>
      <c r="FI716" s="30"/>
      <c r="FJ716" s="30"/>
      <c r="FK716" s="30"/>
      <c r="FL716" s="30"/>
      <c r="FM716" s="30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  <c r="GA716" s="30"/>
      <c r="GB716" s="30"/>
      <c r="GC716" s="30"/>
      <c r="GD716" s="30"/>
      <c r="GE716" s="30"/>
      <c r="GF716" s="30"/>
      <c r="GG716" s="30"/>
      <c r="GH716" s="30"/>
      <c r="GI716" s="30"/>
      <c r="GJ716" s="30"/>
      <c r="GK716" s="30"/>
      <c r="GL716" s="30"/>
      <c r="GM716" s="30"/>
      <c r="GN716" s="30"/>
      <c r="GO716" s="30"/>
      <c r="GP716" s="30"/>
      <c r="GQ716" s="30"/>
      <c r="GR716" s="30"/>
      <c r="GS716" s="30"/>
      <c r="GT716" s="30"/>
      <c r="GU716" s="30"/>
      <c r="GV716" s="30"/>
      <c r="GW716" s="30"/>
      <c r="GX716" s="30"/>
      <c r="GY716" s="30"/>
      <c r="GZ716" s="30"/>
      <c r="HA716" s="30"/>
      <c r="HB716" s="30"/>
      <c r="HC716" s="30"/>
      <c r="HD716" s="30"/>
      <c r="HE716" s="30"/>
      <c r="HF716" s="30"/>
      <c r="HG716" s="30"/>
      <c r="HH716" s="30"/>
      <c r="HI716" s="30"/>
      <c r="HJ716" s="30"/>
    </row>
    <row r="717">
      <c r="BQ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/>
      <c r="EW717" s="30"/>
      <c r="EX717" s="30"/>
      <c r="EY717" s="30"/>
      <c r="EZ717" s="30"/>
      <c r="FA717" s="30"/>
      <c r="FB717" s="30"/>
      <c r="FC717" s="30"/>
      <c r="FD717" s="30"/>
      <c r="FE717" s="30"/>
      <c r="FF717" s="30"/>
      <c r="FG717" s="30"/>
      <c r="FH717" s="30"/>
      <c r="FI717" s="30"/>
      <c r="FJ717" s="30"/>
      <c r="FK717" s="30"/>
      <c r="FL717" s="30"/>
      <c r="FM717" s="30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  <c r="GA717" s="30"/>
      <c r="GB717" s="30"/>
      <c r="GC717" s="30"/>
      <c r="GD717" s="30"/>
      <c r="GE717" s="30"/>
      <c r="GF717" s="30"/>
      <c r="GG717" s="30"/>
      <c r="GH717" s="30"/>
      <c r="GI717" s="30"/>
      <c r="GJ717" s="30"/>
      <c r="GK717" s="30"/>
      <c r="GL717" s="30"/>
      <c r="GM717" s="30"/>
      <c r="GN717" s="30"/>
      <c r="GO717" s="30"/>
      <c r="GP717" s="30"/>
      <c r="GQ717" s="30"/>
      <c r="GR717" s="30"/>
      <c r="GS717" s="30"/>
      <c r="GT717" s="30"/>
      <c r="GU717" s="30"/>
      <c r="GV717" s="30"/>
      <c r="GW717" s="30"/>
      <c r="GX717" s="30"/>
      <c r="GY717" s="30"/>
      <c r="GZ717" s="30"/>
      <c r="HA717" s="30"/>
      <c r="HB717" s="30"/>
      <c r="HC717" s="30"/>
      <c r="HD717" s="30"/>
      <c r="HE717" s="30"/>
      <c r="HF717" s="30"/>
      <c r="HG717" s="30"/>
      <c r="HH717" s="30"/>
      <c r="HI717" s="30"/>
      <c r="HJ717" s="30"/>
    </row>
    <row r="718">
      <c r="BQ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/>
      <c r="EW718" s="30"/>
      <c r="EX718" s="30"/>
      <c r="EY718" s="30"/>
      <c r="EZ718" s="30"/>
      <c r="FA718" s="30"/>
      <c r="FB718" s="30"/>
      <c r="FC718" s="30"/>
      <c r="FD718" s="30"/>
      <c r="FE718" s="30"/>
      <c r="FF718" s="30"/>
      <c r="FG718" s="30"/>
      <c r="FH718" s="30"/>
      <c r="FI718" s="30"/>
      <c r="FJ718" s="30"/>
      <c r="FK718" s="30"/>
      <c r="FL718" s="30"/>
      <c r="FM718" s="30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  <c r="GA718" s="30"/>
      <c r="GB718" s="30"/>
      <c r="GC718" s="30"/>
      <c r="GD718" s="30"/>
      <c r="GE718" s="30"/>
      <c r="GF718" s="30"/>
      <c r="GG718" s="30"/>
      <c r="GH718" s="30"/>
      <c r="GI718" s="30"/>
      <c r="GJ718" s="30"/>
      <c r="GK718" s="30"/>
      <c r="GL718" s="30"/>
      <c r="GM718" s="30"/>
      <c r="GN718" s="30"/>
      <c r="GO718" s="30"/>
      <c r="GP718" s="30"/>
      <c r="GQ718" s="30"/>
      <c r="GR718" s="30"/>
      <c r="GS718" s="30"/>
      <c r="GT718" s="30"/>
      <c r="GU718" s="30"/>
      <c r="GV718" s="30"/>
      <c r="GW718" s="30"/>
      <c r="GX718" s="30"/>
      <c r="GY718" s="30"/>
      <c r="GZ718" s="30"/>
      <c r="HA718" s="30"/>
      <c r="HB718" s="30"/>
      <c r="HC718" s="30"/>
      <c r="HD718" s="30"/>
      <c r="HE718" s="30"/>
      <c r="HF718" s="30"/>
      <c r="HG718" s="30"/>
      <c r="HH718" s="30"/>
      <c r="HI718" s="30"/>
      <c r="HJ718" s="30"/>
    </row>
    <row r="719">
      <c r="BQ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/>
      <c r="EW719" s="30"/>
      <c r="EX719" s="30"/>
      <c r="EY719" s="30"/>
      <c r="EZ719" s="30"/>
      <c r="FA719" s="30"/>
      <c r="FB719" s="30"/>
      <c r="FC719" s="30"/>
      <c r="FD719" s="30"/>
      <c r="FE719" s="30"/>
      <c r="FF719" s="30"/>
      <c r="FG719" s="30"/>
      <c r="FH719" s="30"/>
      <c r="FI719" s="30"/>
      <c r="FJ719" s="30"/>
      <c r="FK719" s="30"/>
      <c r="FL719" s="30"/>
      <c r="FM719" s="30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  <c r="GA719" s="30"/>
      <c r="GB719" s="30"/>
      <c r="GC719" s="30"/>
      <c r="GD719" s="30"/>
      <c r="GE719" s="30"/>
      <c r="GF719" s="30"/>
      <c r="GG719" s="30"/>
      <c r="GH719" s="30"/>
      <c r="GI719" s="30"/>
      <c r="GJ719" s="30"/>
      <c r="GK719" s="30"/>
      <c r="GL719" s="30"/>
      <c r="GM719" s="30"/>
      <c r="GN719" s="30"/>
      <c r="GO719" s="30"/>
      <c r="GP719" s="30"/>
      <c r="GQ719" s="30"/>
      <c r="GR719" s="30"/>
      <c r="GS719" s="30"/>
      <c r="GT719" s="30"/>
      <c r="GU719" s="30"/>
      <c r="GV719" s="30"/>
      <c r="GW719" s="30"/>
      <c r="GX719" s="30"/>
      <c r="GY719" s="30"/>
      <c r="GZ719" s="30"/>
      <c r="HA719" s="30"/>
      <c r="HB719" s="30"/>
      <c r="HC719" s="30"/>
      <c r="HD719" s="30"/>
      <c r="HE719" s="30"/>
      <c r="HF719" s="30"/>
      <c r="HG719" s="30"/>
      <c r="HH719" s="30"/>
      <c r="HI719" s="30"/>
      <c r="HJ719" s="30"/>
    </row>
    <row r="720">
      <c r="BQ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/>
      <c r="EW720" s="30"/>
      <c r="EX720" s="30"/>
      <c r="EY720" s="30"/>
      <c r="EZ720" s="30"/>
      <c r="FA720" s="30"/>
      <c r="FB720" s="30"/>
      <c r="FC720" s="30"/>
      <c r="FD720" s="30"/>
      <c r="FE720" s="30"/>
      <c r="FF720" s="30"/>
      <c r="FG720" s="30"/>
      <c r="FH720" s="30"/>
      <c r="FI720" s="30"/>
      <c r="FJ720" s="30"/>
      <c r="FK720" s="30"/>
      <c r="FL720" s="30"/>
      <c r="FM720" s="30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  <c r="GA720" s="30"/>
      <c r="GB720" s="30"/>
      <c r="GC720" s="30"/>
      <c r="GD720" s="30"/>
      <c r="GE720" s="30"/>
      <c r="GF720" s="30"/>
      <c r="GG720" s="30"/>
      <c r="GH720" s="30"/>
      <c r="GI720" s="30"/>
      <c r="GJ720" s="30"/>
      <c r="GK720" s="30"/>
      <c r="GL720" s="30"/>
      <c r="GM720" s="30"/>
      <c r="GN720" s="30"/>
      <c r="GO720" s="30"/>
      <c r="GP720" s="30"/>
      <c r="GQ720" s="30"/>
      <c r="GR720" s="30"/>
      <c r="GS720" s="30"/>
      <c r="GT720" s="30"/>
      <c r="GU720" s="30"/>
      <c r="GV720" s="30"/>
      <c r="GW720" s="30"/>
      <c r="GX720" s="30"/>
      <c r="GY720" s="30"/>
      <c r="GZ720" s="30"/>
      <c r="HA720" s="30"/>
      <c r="HB720" s="30"/>
      <c r="HC720" s="30"/>
      <c r="HD720" s="30"/>
      <c r="HE720" s="30"/>
      <c r="HF720" s="30"/>
      <c r="HG720" s="30"/>
      <c r="HH720" s="30"/>
      <c r="HI720" s="30"/>
      <c r="HJ720" s="30"/>
    </row>
    <row r="721">
      <c r="BQ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/>
      <c r="EW721" s="30"/>
      <c r="EX721" s="30"/>
      <c r="EY721" s="30"/>
      <c r="EZ721" s="30"/>
      <c r="FA721" s="30"/>
      <c r="FB721" s="30"/>
      <c r="FC721" s="30"/>
      <c r="FD721" s="30"/>
      <c r="FE721" s="30"/>
      <c r="FF721" s="30"/>
      <c r="FG721" s="30"/>
      <c r="FH721" s="30"/>
      <c r="FI721" s="30"/>
      <c r="FJ721" s="30"/>
      <c r="FK721" s="30"/>
      <c r="FL721" s="30"/>
      <c r="FM721" s="30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  <c r="GA721" s="30"/>
      <c r="GB721" s="30"/>
      <c r="GC721" s="30"/>
      <c r="GD721" s="30"/>
      <c r="GE721" s="30"/>
      <c r="GF721" s="30"/>
      <c r="GG721" s="30"/>
      <c r="GH721" s="30"/>
      <c r="GI721" s="30"/>
      <c r="GJ721" s="30"/>
      <c r="GK721" s="30"/>
      <c r="GL721" s="30"/>
      <c r="GM721" s="30"/>
      <c r="GN721" s="30"/>
      <c r="GO721" s="30"/>
      <c r="GP721" s="30"/>
      <c r="GQ721" s="30"/>
      <c r="GR721" s="30"/>
      <c r="GS721" s="30"/>
      <c r="GT721" s="30"/>
      <c r="GU721" s="30"/>
      <c r="GV721" s="30"/>
      <c r="GW721" s="30"/>
      <c r="GX721" s="30"/>
      <c r="GY721" s="30"/>
      <c r="GZ721" s="30"/>
      <c r="HA721" s="30"/>
      <c r="HB721" s="30"/>
      <c r="HC721" s="30"/>
      <c r="HD721" s="30"/>
      <c r="HE721" s="30"/>
      <c r="HF721" s="30"/>
      <c r="HG721" s="30"/>
      <c r="HH721" s="30"/>
      <c r="HI721" s="30"/>
      <c r="HJ721" s="30"/>
    </row>
    <row r="722">
      <c r="BQ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/>
      <c r="EW722" s="30"/>
      <c r="EX722" s="30"/>
      <c r="EY722" s="30"/>
      <c r="EZ722" s="30"/>
      <c r="FA722" s="30"/>
      <c r="FB722" s="30"/>
      <c r="FC722" s="30"/>
      <c r="FD722" s="30"/>
      <c r="FE722" s="30"/>
      <c r="FF722" s="30"/>
      <c r="FG722" s="30"/>
      <c r="FH722" s="30"/>
      <c r="FI722" s="30"/>
      <c r="FJ722" s="30"/>
      <c r="FK722" s="30"/>
      <c r="FL722" s="30"/>
      <c r="FM722" s="30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  <c r="GA722" s="30"/>
      <c r="GB722" s="30"/>
      <c r="GC722" s="30"/>
      <c r="GD722" s="30"/>
      <c r="GE722" s="30"/>
      <c r="GF722" s="30"/>
      <c r="GG722" s="30"/>
      <c r="GH722" s="30"/>
      <c r="GI722" s="30"/>
      <c r="GJ722" s="30"/>
      <c r="GK722" s="30"/>
      <c r="GL722" s="30"/>
      <c r="GM722" s="30"/>
      <c r="GN722" s="30"/>
      <c r="GO722" s="30"/>
      <c r="GP722" s="30"/>
      <c r="GQ722" s="30"/>
      <c r="GR722" s="30"/>
      <c r="GS722" s="30"/>
      <c r="GT722" s="30"/>
      <c r="GU722" s="30"/>
      <c r="GV722" s="30"/>
      <c r="GW722" s="30"/>
      <c r="GX722" s="30"/>
      <c r="GY722" s="30"/>
      <c r="GZ722" s="30"/>
      <c r="HA722" s="30"/>
      <c r="HB722" s="30"/>
      <c r="HC722" s="30"/>
      <c r="HD722" s="30"/>
      <c r="HE722" s="30"/>
      <c r="HF722" s="30"/>
      <c r="HG722" s="30"/>
      <c r="HH722" s="30"/>
      <c r="HI722" s="30"/>
      <c r="HJ722" s="30"/>
    </row>
    <row r="723">
      <c r="BQ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/>
      <c r="EW723" s="30"/>
      <c r="EX723" s="30"/>
      <c r="EY723" s="30"/>
      <c r="EZ723" s="30"/>
      <c r="FA723" s="30"/>
      <c r="FB723" s="30"/>
      <c r="FC723" s="30"/>
      <c r="FD723" s="30"/>
      <c r="FE723" s="30"/>
      <c r="FF723" s="30"/>
      <c r="FG723" s="30"/>
      <c r="FH723" s="30"/>
      <c r="FI723" s="30"/>
      <c r="FJ723" s="30"/>
      <c r="FK723" s="30"/>
      <c r="FL723" s="30"/>
      <c r="FM723" s="30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  <c r="GA723" s="30"/>
      <c r="GB723" s="30"/>
      <c r="GC723" s="30"/>
      <c r="GD723" s="30"/>
      <c r="GE723" s="30"/>
      <c r="GF723" s="30"/>
      <c r="GG723" s="30"/>
      <c r="GH723" s="30"/>
      <c r="GI723" s="30"/>
      <c r="GJ723" s="30"/>
      <c r="GK723" s="30"/>
      <c r="GL723" s="30"/>
      <c r="GM723" s="30"/>
      <c r="GN723" s="30"/>
      <c r="GO723" s="30"/>
      <c r="GP723" s="30"/>
      <c r="GQ723" s="30"/>
      <c r="GR723" s="30"/>
      <c r="GS723" s="30"/>
      <c r="GT723" s="30"/>
      <c r="GU723" s="30"/>
      <c r="GV723" s="30"/>
      <c r="GW723" s="30"/>
      <c r="GX723" s="30"/>
      <c r="GY723" s="30"/>
      <c r="GZ723" s="30"/>
      <c r="HA723" s="30"/>
      <c r="HB723" s="30"/>
      <c r="HC723" s="30"/>
      <c r="HD723" s="30"/>
      <c r="HE723" s="30"/>
      <c r="HF723" s="30"/>
      <c r="HG723" s="30"/>
      <c r="HH723" s="30"/>
      <c r="HI723" s="30"/>
      <c r="HJ723" s="30"/>
    </row>
    <row r="724">
      <c r="BQ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/>
      <c r="EW724" s="30"/>
      <c r="EX724" s="30"/>
      <c r="EY724" s="30"/>
      <c r="EZ724" s="30"/>
      <c r="FA724" s="30"/>
      <c r="FB724" s="30"/>
      <c r="FC724" s="30"/>
      <c r="FD724" s="30"/>
      <c r="FE724" s="30"/>
      <c r="FF724" s="30"/>
      <c r="FG724" s="30"/>
      <c r="FH724" s="30"/>
      <c r="FI724" s="30"/>
      <c r="FJ724" s="30"/>
      <c r="FK724" s="30"/>
      <c r="FL724" s="30"/>
      <c r="FM724" s="30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  <c r="GA724" s="30"/>
      <c r="GB724" s="30"/>
      <c r="GC724" s="30"/>
      <c r="GD724" s="30"/>
      <c r="GE724" s="30"/>
      <c r="GF724" s="30"/>
      <c r="GG724" s="30"/>
      <c r="GH724" s="30"/>
      <c r="GI724" s="30"/>
      <c r="GJ724" s="30"/>
      <c r="GK724" s="30"/>
      <c r="GL724" s="30"/>
      <c r="GM724" s="30"/>
      <c r="GN724" s="30"/>
      <c r="GO724" s="30"/>
      <c r="GP724" s="30"/>
      <c r="GQ724" s="30"/>
      <c r="GR724" s="30"/>
      <c r="GS724" s="30"/>
      <c r="GT724" s="30"/>
      <c r="GU724" s="30"/>
      <c r="GV724" s="30"/>
      <c r="GW724" s="30"/>
      <c r="GX724" s="30"/>
      <c r="GY724" s="30"/>
      <c r="GZ724" s="30"/>
      <c r="HA724" s="30"/>
      <c r="HB724" s="30"/>
      <c r="HC724" s="30"/>
      <c r="HD724" s="30"/>
      <c r="HE724" s="30"/>
      <c r="HF724" s="30"/>
      <c r="HG724" s="30"/>
      <c r="HH724" s="30"/>
      <c r="HI724" s="30"/>
      <c r="HJ724" s="30"/>
    </row>
    <row r="725">
      <c r="BQ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/>
      <c r="EW725" s="30"/>
      <c r="EX725" s="30"/>
      <c r="EY725" s="30"/>
      <c r="EZ725" s="30"/>
      <c r="FA725" s="30"/>
      <c r="FB725" s="30"/>
      <c r="FC725" s="30"/>
      <c r="FD725" s="30"/>
      <c r="FE725" s="30"/>
      <c r="FF725" s="30"/>
      <c r="FG725" s="30"/>
      <c r="FH725" s="30"/>
      <c r="FI725" s="30"/>
      <c r="FJ725" s="30"/>
      <c r="FK725" s="30"/>
      <c r="FL725" s="30"/>
      <c r="FM725" s="30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  <c r="GA725" s="30"/>
      <c r="GB725" s="30"/>
      <c r="GC725" s="30"/>
      <c r="GD725" s="30"/>
      <c r="GE725" s="30"/>
      <c r="GF725" s="30"/>
      <c r="GG725" s="30"/>
      <c r="GH725" s="30"/>
      <c r="GI725" s="30"/>
      <c r="GJ725" s="30"/>
      <c r="GK725" s="30"/>
      <c r="GL725" s="30"/>
      <c r="GM725" s="30"/>
      <c r="GN725" s="30"/>
      <c r="GO725" s="30"/>
      <c r="GP725" s="30"/>
      <c r="GQ725" s="30"/>
      <c r="GR725" s="30"/>
      <c r="GS725" s="30"/>
      <c r="GT725" s="30"/>
      <c r="GU725" s="30"/>
      <c r="GV725" s="30"/>
      <c r="GW725" s="30"/>
      <c r="GX725" s="30"/>
      <c r="GY725" s="30"/>
      <c r="GZ725" s="30"/>
      <c r="HA725" s="30"/>
      <c r="HB725" s="30"/>
      <c r="HC725" s="30"/>
      <c r="HD725" s="30"/>
      <c r="HE725" s="30"/>
      <c r="HF725" s="30"/>
      <c r="HG725" s="30"/>
      <c r="HH725" s="30"/>
      <c r="HI725" s="30"/>
      <c r="HJ725" s="30"/>
    </row>
    <row r="726">
      <c r="BQ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/>
      <c r="EW726" s="30"/>
      <c r="EX726" s="30"/>
      <c r="EY726" s="30"/>
      <c r="EZ726" s="30"/>
      <c r="FA726" s="30"/>
      <c r="FB726" s="30"/>
      <c r="FC726" s="30"/>
      <c r="FD726" s="30"/>
      <c r="FE726" s="30"/>
      <c r="FF726" s="30"/>
      <c r="FG726" s="30"/>
      <c r="FH726" s="30"/>
      <c r="FI726" s="30"/>
      <c r="FJ726" s="30"/>
      <c r="FK726" s="30"/>
      <c r="FL726" s="30"/>
      <c r="FM726" s="30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  <c r="GA726" s="30"/>
      <c r="GB726" s="30"/>
      <c r="GC726" s="30"/>
      <c r="GD726" s="30"/>
      <c r="GE726" s="30"/>
      <c r="GF726" s="30"/>
      <c r="GG726" s="30"/>
      <c r="GH726" s="30"/>
      <c r="GI726" s="30"/>
      <c r="GJ726" s="30"/>
      <c r="GK726" s="30"/>
      <c r="GL726" s="30"/>
      <c r="GM726" s="30"/>
      <c r="GN726" s="30"/>
      <c r="GO726" s="30"/>
      <c r="GP726" s="30"/>
      <c r="GQ726" s="30"/>
      <c r="GR726" s="30"/>
      <c r="GS726" s="30"/>
      <c r="GT726" s="30"/>
      <c r="GU726" s="30"/>
      <c r="GV726" s="30"/>
      <c r="GW726" s="30"/>
      <c r="GX726" s="30"/>
      <c r="GY726" s="30"/>
      <c r="GZ726" s="30"/>
      <c r="HA726" s="30"/>
      <c r="HB726" s="30"/>
      <c r="HC726" s="30"/>
      <c r="HD726" s="30"/>
      <c r="HE726" s="30"/>
      <c r="HF726" s="30"/>
      <c r="HG726" s="30"/>
      <c r="HH726" s="30"/>
      <c r="HI726" s="30"/>
      <c r="HJ726" s="30"/>
    </row>
    <row r="727">
      <c r="BQ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/>
      <c r="EW727" s="30"/>
      <c r="EX727" s="30"/>
      <c r="EY727" s="30"/>
      <c r="EZ727" s="30"/>
      <c r="FA727" s="30"/>
      <c r="FB727" s="30"/>
      <c r="FC727" s="30"/>
      <c r="FD727" s="30"/>
      <c r="FE727" s="30"/>
      <c r="FF727" s="30"/>
      <c r="FG727" s="30"/>
      <c r="FH727" s="30"/>
      <c r="FI727" s="30"/>
      <c r="FJ727" s="30"/>
      <c r="FK727" s="30"/>
      <c r="FL727" s="30"/>
      <c r="FM727" s="30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  <c r="GA727" s="30"/>
      <c r="GB727" s="30"/>
      <c r="GC727" s="30"/>
      <c r="GD727" s="30"/>
      <c r="GE727" s="30"/>
      <c r="GF727" s="30"/>
      <c r="GG727" s="30"/>
      <c r="GH727" s="30"/>
      <c r="GI727" s="30"/>
      <c r="GJ727" s="30"/>
      <c r="GK727" s="30"/>
      <c r="GL727" s="30"/>
      <c r="GM727" s="30"/>
      <c r="GN727" s="30"/>
      <c r="GO727" s="30"/>
      <c r="GP727" s="30"/>
      <c r="GQ727" s="30"/>
      <c r="GR727" s="30"/>
      <c r="GS727" s="30"/>
      <c r="GT727" s="30"/>
      <c r="GU727" s="30"/>
      <c r="GV727" s="30"/>
      <c r="GW727" s="30"/>
      <c r="GX727" s="30"/>
      <c r="GY727" s="30"/>
      <c r="GZ727" s="30"/>
      <c r="HA727" s="30"/>
      <c r="HB727" s="30"/>
      <c r="HC727" s="30"/>
      <c r="HD727" s="30"/>
      <c r="HE727" s="30"/>
      <c r="HF727" s="30"/>
      <c r="HG727" s="30"/>
      <c r="HH727" s="30"/>
      <c r="HI727" s="30"/>
      <c r="HJ727" s="30"/>
    </row>
    <row r="728">
      <c r="BQ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/>
      <c r="EW728" s="30"/>
      <c r="EX728" s="30"/>
      <c r="EY728" s="30"/>
      <c r="EZ728" s="30"/>
      <c r="FA728" s="30"/>
      <c r="FB728" s="30"/>
      <c r="FC728" s="30"/>
      <c r="FD728" s="30"/>
      <c r="FE728" s="30"/>
      <c r="FF728" s="30"/>
      <c r="FG728" s="30"/>
      <c r="FH728" s="30"/>
      <c r="FI728" s="30"/>
      <c r="FJ728" s="30"/>
      <c r="FK728" s="30"/>
      <c r="FL728" s="30"/>
      <c r="FM728" s="30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  <c r="GA728" s="30"/>
      <c r="GB728" s="30"/>
      <c r="GC728" s="30"/>
      <c r="GD728" s="30"/>
      <c r="GE728" s="30"/>
      <c r="GF728" s="30"/>
      <c r="GG728" s="30"/>
      <c r="GH728" s="30"/>
      <c r="GI728" s="30"/>
      <c r="GJ728" s="30"/>
      <c r="GK728" s="30"/>
      <c r="GL728" s="30"/>
      <c r="GM728" s="30"/>
      <c r="GN728" s="30"/>
      <c r="GO728" s="30"/>
      <c r="GP728" s="30"/>
      <c r="GQ728" s="30"/>
      <c r="GR728" s="30"/>
      <c r="GS728" s="30"/>
      <c r="GT728" s="30"/>
      <c r="GU728" s="30"/>
      <c r="GV728" s="30"/>
      <c r="GW728" s="30"/>
      <c r="GX728" s="30"/>
      <c r="GY728" s="30"/>
      <c r="GZ728" s="30"/>
      <c r="HA728" s="30"/>
      <c r="HB728" s="30"/>
      <c r="HC728" s="30"/>
      <c r="HD728" s="30"/>
      <c r="HE728" s="30"/>
      <c r="HF728" s="30"/>
      <c r="HG728" s="30"/>
      <c r="HH728" s="30"/>
      <c r="HI728" s="30"/>
      <c r="HJ728" s="30"/>
    </row>
    <row r="729">
      <c r="BQ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/>
      <c r="EW729" s="30"/>
      <c r="EX729" s="30"/>
      <c r="EY729" s="30"/>
      <c r="EZ729" s="30"/>
      <c r="FA729" s="30"/>
      <c r="FB729" s="30"/>
      <c r="FC729" s="30"/>
      <c r="FD729" s="30"/>
      <c r="FE729" s="30"/>
      <c r="FF729" s="30"/>
      <c r="FG729" s="30"/>
      <c r="FH729" s="30"/>
      <c r="FI729" s="30"/>
      <c r="FJ729" s="30"/>
      <c r="FK729" s="30"/>
      <c r="FL729" s="30"/>
      <c r="FM729" s="30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  <c r="GA729" s="30"/>
      <c r="GB729" s="30"/>
      <c r="GC729" s="30"/>
      <c r="GD729" s="30"/>
      <c r="GE729" s="30"/>
      <c r="GF729" s="30"/>
      <c r="GG729" s="30"/>
      <c r="GH729" s="30"/>
      <c r="GI729" s="30"/>
      <c r="GJ729" s="30"/>
      <c r="GK729" s="30"/>
      <c r="GL729" s="30"/>
      <c r="GM729" s="30"/>
      <c r="GN729" s="30"/>
      <c r="GO729" s="30"/>
      <c r="GP729" s="30"/>
      <c r="GQ729" s="30"/>
      <c r="GR729" s="30"/>
      <c r="GS729" s="30"/>
      <c r="GT729" s="30"/>
      <c r="GU729" s="30"/>
      <c r="GV729" s="30"/>
      <c r="GW729" s="30"/>
      <c r="GX729" s="30"/>
      <c r="GY729" s="30"/>
      <c r="GZ729" s="30"/>
      <c r="HA729" s="30"/>
      <c r="HB729" s="30"/>
      <c r="HC729" s="30"/>
      <c r="HD729" s="30"/>
      <c r="HE729" s="30"/>
      <c r="HF729" s="30"/>
      <c r="HG729" s="30"/>
      <c r="HH729" s="30"/>
      <c r="HI729" s="30"/>
      <c r="HJ729" s="30"/>
    </row>
    <row r="730">
      <c r="BQ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/>
      <c r="EW730" s="30"/>
      <c r="EX730" s="30"/>
      <c r="EY730" s="30"/>
      <c r="EZ730" s="30"/>
      <c r="FA730" s="30"/>
      <c r="FB730" s="30"/>
      <c r="FC730" s="30"/>
      <c r="FD730" s="30"/>
      <c r="FE730" s="30"/>
      <c r="FF730" s="30"/>
      <c r="FG730" s="30"/>
      <c r="FH730" s="30"/>
      <c r="FI730" s="30"/>
      <c r="FJ730" s="30"/>
      <c r="FK730" s="30"/>
      <c r="FL730" s="30"/>
      <c r="FM730" s="30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  <c r="GA730" s="30"/>
      <c r="GB730" s="30"/>
      <c r="GC730" s="30"/>
      <c r="GD730" s="30"/>
      <c r="GE730" s="30"/>
      <c r="GF730" s="30"/>
      <c r="GG730" s="30"/>
      <c r="GH730" s="30"/>
      <c r="GI730" s="30"/>
      <c r="GJ730" s="30"/>
      <c r="GK730" s="30"/>
      <c r="GL730" s="30"/>
      <c r="GM730" s="30"/>
      <c r="GN730" s="30"/>
      <c r="GO730" s="30"/>
      <c r="GP730" s="30"/>
      <c r="GQ730" s="30"/>
      <c r="GR730" s="30"/>
      <c r="GS730" s="30"/>
      <c r="GT730" s="30"/>
      <c r="GU730" s="30"/>
      <c r="GV730" s="30"/>
      <c r="GW730" s="30"/>
      <c r="GX730" s="30"/>
      <c r="GY730" s="30"/>
      <c r="GZ730" s="30"/>
      <c r="HA730" s="30"/>
      <c r="HB730" s="30"/>
      <c r="HC730" s="30"/>
      <c r="HD730" s="30"/>
      <c r="HE730" s="30"/>
      <c r="HF730" s="30"/>
      <c r="HG730" s="30"/>
      <c r="HH730" s="30"/>
      <c r="HI730" s="30"/>
      <c r="HJ730" s="30"/>
    </row>
    <row r="731">
      <c r="BQ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/>
      <c r="EW731" s="30"/>
      <c r="EX731" s="30"/>
      <c r="EY731" s="30"/>
      <c r="EZ731" s="30"/>
      <c r="FA731" s="30"/>
      <c r="FB731" s="30"/>
      <c r="FC731" s="30"/>
      <c r="FD731" s="30"/>
      <c r="FE731" s="30"/>
      <c r="FF731" s="30"/>
      <c r="FG731" s="30"/>
      <c r="FH731" s="30"/>
      <c r="FI731" s="30"/>
      <c r="FJ731" s="30"/>
      <c r="FK731" s="30"/>
      <c r="FL731" s="30"/>
      <c r="FM731" s="30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  <c r="GA731" s="30"/>
      <c r="GB731" s="30"/>
      <c r="GC731" s="30"/>
      <c r="GD731" s="30"/>
      <c r="GE731" s="30"/>
      <c r="GF731" s="30"/>
      <c r="GG731" s="30"/>
      <c r="GH731" s="30"/>
      <c r="GI731" s="30"/>
      <c r="GJ731" s="30"/>
      <c r="GK731" s="30"/>
      <c r="GL731" s="30"/>
      <c r="GM731" s="30"/>
      <c r="GN731" s="30"/>
      <c r="GO731" s="30"/>
      <c r="GP731" s="30"/>
      <c r="GQ731" s="30"/>
      <c r="GR731" s="30"/>
      <c r="GS731" s="30"/>
      <c r="GT731" s="30"/>
      <c r="GU731" s="30"/>
      <c r="GV731" s="30"/>
      <c r="GW731" s="30"/>
      <c r="GX731" s="30"/>
      <c r="GY731" s="30"/>
      <c r="GZ731" s="30"/>
      <c r="HA731" s="30"/>
      <c r="HB731" s="30"/>
      <c r="HC731" s="30"/>
      <c r="HD731" s="30"/>
      <c r="HE731" s="30"/>
      <c r="HF731" s="30"/>
      <c r="HG731" s="30"/>
      <c r="HH731" s="30"/>
      <c r="HI731" s="30"/>
      <c r="HJ731" s="30"/>
    </row>
    <row r="732">
      <c r="BQ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/>
      <c r="EW732" s="30"/>
      <c r="EX732" s="30"/>
      <c r="EY732" s="30"/>
      <c r="EZ732" s="30"/>
      <c r="FA732" s="30"/>
      <c r="FB732" s="30"/>
      <c r="FC732" s="30"/>
      <c r="FD732" s="30"/>
      <c r="FE732" s="30"/>
      <c r="FF732" s="30"/>
      <c r="FG732" s="30"/>
      <c r="FH732" s="30"/>
      <c r="FI732" s="30"/>
      <c r="FJ732" s="30"/>
      <c r="FK732" s="30"/>
      <c r="FL732" s="30"/>
      <c r="FM732" s="30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  <c r="GA732" s="30"/>
      <c r="GB732" s="30"/>
      <c r="GC732" s="30"/>
      <c r="GD732" s="30"/>
      <c r="GE732" s="30"/>
      <c r="GF732" s="30"/>
      <c r="GG732" s="30"/>
      <c r="GH732" s="30"/>
      <c r="GI732" s="30"/>
      <c r="GJ732" s="30"/>
      <c r="GK732" s="30"/>
      <c r="GL732" s="30"/>
      <c r="GM732" s="30"/>
      <c r="GN732" s="30"/>
      <c r="GO732" s="30"/>
      <c r="GP732" s="30"/>
      <c r="GQ732" s="30"/>
      <c r="GR732" s="30"/>
      <c r="GS732" s="30"/>
      <c r="GT732" s="30"/>
      <c r="GU732" s="30"/>
      <c r="GV732" s="30"/>
      <c r="GW732" s="30"/>
      <c r="GX732" s="30"/>
      <c r="GY732" s="30"/>
      <c r="GZ732" s="30"/>
      <c r="HA732" s="30"/>
      <c r="HB732" s="30"/>
      <c r="HC732" s="30"/>
      <c r="HD732" s="30"/>
      <c r="HE732" s="30"/>
      <c r="HF732" s="30"/>
      <c r="HG732" s="30"/>
      <c r="HH732" s="30"/>
      <c r="HI732" s="30"/>
      <c r="HJ732" s="30"/>
    </row>
    <row r="733">
      <c r="BQ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/>
      <c r="EW733" s="30"/>
      <c r="EX733" s="30"/>
      <c r="EY733" s="30"/>
      <c r="EZ733" s="30"/>
      <c r="FA733" s="30"/>
      <c r="FB733" s="30"/>
      <c r="FC733" s="30"/>
      <c r="FD733" s="30"/>
      <c r="FE733" s="30"/>
      <c r="FF733" s="30"/>
      <c r="FG733" s="30"/>
      <c r="FH733" s="30"/>
      <c r="FI733" s="30"/>
      <c r="FJ733" s="30"/>
      <c r="FK733" s="30"/>
      <c r="FL733" s="30"/>
      <c r="FM733" s="30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  <c r="GA733" s="30"/>
      <c r="GB733" s="30"/>
      <c r="GC733" s="30"/>
      <c r="GD733" s="30"/>
      <c r="GE733" s="30"/>
      <c r="GF733" s="30"/>
      <c r="GG733" s="30"/>
      <c r="GH733" s="30"/>
      <c r="GI733" s="30"/>
      <c r="GJ733" s="30"/>
      <c r="GK733" s="30"/>
      <c r="GL733" s="30"/>
      <c r="GM733" s="30"/>
      <c r="GN733" s="30"/>
      <c r="GO733" s="30"/>
      <c r="GP733" s="30"/>
      <c r="GQ733" s="30"/>
      <c r="GR733" s="30"/>
      <c r="GS733" s="30"/>
      <c r="GT733" s="30"/>
      <c r="GU733" s="30"/>
      <c r="GV733" s="30"/>
      <c r="GW733" s="30"/>
      <c r="GX733" s="30"/>
      <c r="GY733" s="30"/>
      <c r="GZ733" s="30"/>
      <c r="HA733" s="30"/>
      <c r="HB733" s="30"/>
      <c r="HC733" s="30"/>
      <c r="HD733" s="30"/>
      <c r="HE733" s="30"/>
      <c r="HF733" s="30"/>
      <c r="HG733" s="30"/>
      <c r="HH733" s="30"/>
      <c r="HI733" s="30"/>
      <c r="HJ733" s="30"/>
    </row>
    <row r="734">
      <c r="BQ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/>
      <c r="EW734" s="30"/>
      <c r="EX734" s="30"/>
      <c r="EY734" s="30"/>
      <c r="EZ734" s="30"/>
      <c r="FA734" s="30"/>
      <c r="FB734" s="30"/>
      <c r="FC734" s="30"/>
      <c r="FD734" s="30"/>
      <c r="FE734" s="30"/>
      <c r="FF734" s="30"/>
      <c r="FG734" s="30"/>
      <c r="FH734" s="30"/>
      <c r="FI734" s="30"/>
      <c r="FJ734" s="30"/>
      <c r="FK734" s="30"/>
      <c r="FL734" s="30"/>
      <c r="FM734" s="30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  <c r="GA734" s="30"/>
      <c r="GB734" s="30"/>
      <c r="GC734" s="30"/>
      <c r="GD734" s="30"/>
      <c r="GE734" s="30"/>
      <c r="GF734" s="30"/>
      <c r="GG734" s="30"/>
      <c r="GH734" s="30"/>
      <c r="GI734" s="30"/>
      <c r="GJ734" s="30"/>
      <c r="GK734" s="30"/>
      <c r="GL734" s="30"/>
      <c r="GM734" s="30"/>
      <c r="GN734" s="30"/>
      <c r="GO734" s="30"/>
      <c r="GP734" s="30"/>
      <c r="GQ734" s="30"/>
      <c r="GR734" s="30"/>
      <c r="GS734" s="30"/>
      <c r="GT734" s="30"/>
      <c r="GU734" s="30"/>
      <c r="GV734" s="30"/>
      <c r="GW734" s="30"/>
      <c r="GX734" s="30"/>
      <c r="GY734" s="30"/>
      <c r="GZ734" s="30"/>
      <c r="HA734" s="30"/>
      <c r="HB734" s="30"/>
      <c r="HC734" s="30"/>
      <c r="HD734" s="30"/>
      <c r="HE734" s="30"/>
      <c r="HF734" s="30"/>
      <c r="HG734" s="30"/>
      <c r="HH734" s="30"/>
      <c r="HI734" s="30"/>
      <c r="HJ734" s="30"/>
    </row>
    <row r="735">
      <c r="BQ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/>
      <c r="EW735" s="30"/>
      <c r="EX735" s="30"/>
      <c r="EY735" s="30"/>
      <c r="EZ735" s="30"/>
      <c r="FA735" s="30"/>
      <c r="FB735" s="30"/>
      <c r="FC735" s="30"/>
      <c r="FD735" s="30"/>
      <c r="FE735" s="30"/>
      <c r="FF735" s="30"/>
      <c r="FG735" s="30"/>
      <c r="FH735" s="30"/>
      <c r="FI735" s="30"/>
      <c r="FJ735" s="30"/>
      <c r="FK735" s="30"/>
      <c r="FL735" s="30"/>
      <c r="FM735" s="30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  <c r="GA735" s="30"/>
      <c r="GB735" s="30"/>
      <c r="GC735" s="30"/>
      <c r="GD735" s="30"/>
      <c r="GE735" s="30"/>
      <c r="GF735" s="30"/>
      <c r="GG735" s="30"/>
      <c r="GH735" s="30"/>
      <c r="GI735" s="30"/>
      <c r="GJ735" s="30"/>
      <c r="GK735" s="30"/>
      <c r="GL735" s="30"/>
      <c r="GM735" s="30"/>
      <c r="GN735" s="30"/>
      <c r="GO735" s="30"/>
      <c r="GP735" s="30"/>
      <c r="GQ735" s="30"/>
      <c r="GR735" s="30"/>
      <c r="GS735" s="30"/>
      <c r="GT735" s="30"/>
      <c r="GU735" s="30"/>
      <c r="GV735" s="30"/>
      <c r="GW735" s="30"/>
      <c r="GX735" s="30"/>
      <c r="GY735" s="30"/>
      <c r="GZ735" s="30"/>
      <c r="HA735" s="30"/>
      <c r="HB735" s="30"/>
      <c r="HC735" s="30"/>
      <c r="HD735" s="30"/>
      <c r="HE735" s="30"/>
      <c r="HF735" s="30"/>
      <c r="HG735" s="30"/>
      <c r="HH735" s="30"/>
      <c r="HI735" s="30"/>
      <c r="HJ735" s="30"/>
    </row>
    <row r="736">
      <c r="BQ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/>
      <c r="EW736" s="30"/>
      <c r="EX736" s="30"/>
      <c r="EY736" s="30"/>
      <c r="EZ736" s="30"/>
      <c r="FA736" s="30"/>
      <c r="FB736" s="30"/>
      <c r="FC736" s="30"/>
      <c r="FD736" s="30"/>
      <c r="FE736" s="30"/>
      <c r="FF736" s="30"/>
      <c r="FG736" s="30"/>
      <c r="FH736" s="30"/>
      <c r="FI736" s="30"/>
      <c r="FJ736" s="30"/>
      <c r="FK736" s="30"/>
      <c r="FL736" s="30"/>
      <c r="FM736" s="30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  <c r="GA736" s="30"/>
      <c r="GB736" s="30"/>
      <c r="GC736" s="30"/>
      <c r="GD736" s="30"/>
      <c r="GE736" s="30"/>
      <c r="GF736" s="30"/>
      <c r="GG736" s="30"/>
      <c r="GH736" s="30"/>
      <c r="GI736" s="30"/>
      <c r="GJ736" s="30"/>
      <c r="GK736" s="30"/>
      <c r="GL736" s="30"/>
      <c r="GM736" s="30"/>
      <c r="GN736" s="30"/>
      <c r="GO736" s="30"/>
      <c r="GP736" s="30"/>
      <c r="GQ736" s="30"/>
      <c r="GR736" s="30"/>
      <c r="GS736" s="30"/>
      <c r="GT736" s="30"/>
      <c r="GU736" s="30"/>
      <c r="GV736" s="30"/>
      <c r="GW736" s="30"/>
      <c r="GX736" s="30"/>
      <c r="GY736" s="30"/>
      <c r="GZ736" s="30"/>
      <c r="HA736" s="30"/>
      <c r="HB736" s="30"/>
      <c r="HC736" s="30"/>
      <c r="HD736" s="30"/>
      <c r="HE736" s="30"/>
      <c r="HF736" s="30"/>
      <c r="HG736" s="30"/>
      <c r="HH736" s="30"/>
      <c r="HI736" s="30"/>
      <c r="HJ736" s="30"/>
    </row>
    <row r="737">
      <c r="BQ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/>
      <c r="EW737" s="30"/>
      <c r="EX737" s="30"/>
      <c r="EY737" s="30"/>
      <c r="EZ737" s="30"/>
      <c r="FA737" s="30"/>
      <c r="FB737" s="30"/>
      <c r="FC737" s="30"/>
      <c r="FD737" s="30"/>
      <c r="FE737" s="30"/>
      <c r="FF737" s="30"/>
      <c r="FG737" s="30"/>
      <c r="FH737" s="30"/>
      <c r="FI737" s="30"/>
      <c r="FJ737" s="30"/>
      <c r="FK737" s="30"/>
      <c r="FL737" s="30"/>
      <c r="FM737" s="30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  <c r="GA737" s="30"/>
      <c r="GB737" s="30"/>
      <c r="GC737" s="30"/>
      <c r="GD737" s="30"/>
      <c r="GE737" s="30"/>
      <c r="GF737" s="30"/>
      <c r="GG737" s="30"/>
      <c r="GH737" s="30"/>
      <c r="GI737" s="30"/>
      <c r="GJ737" s="30"/>
      <c r="GK737" s="30"/>
      <c r="GL737" s="30"/>
      <c r="GM737" s="30"/>
      <c r="GN737" s="30"/>
      <c r="GO737" s="30"/>
      <c r="GP737" s="30"/>
      <c r="GQ737" s="30"/>
      <c r="GR737" s="30"/>
      <c r="GS737" s="30"/>
      <c r="GT737" s="30"/>
      <c r="GU737" s="30"/>
      <c r="GV737" s="30"/>
      <c r="GW737" s="30"/>
      <c r="GX737" s="30"/>
      <c r="GY737" s="30"/>
      <c r="GZ737" s="30"/>
      <c r="HA737" s="30"/>
      <c r="HB737" s="30"/>
      <c r="HC737" s="30"/>
      <c r="HD737" s="30"/>
      <c r="HE737" s="30"/>
      <c r="HF737" s="30"/>
      <c r="HG737" s="30"/>
      <c r="HH737" s="30"/>
      <c r="HI737" s="30"/>
      <c r="HJ737" s="30"/>
    </row>
    <row r="738">
      <c r="BQ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/>
      <c r="EW738" s="30"/>
      <c r="EX738" s="30"/>
      <c r="EY738" s="30"/>
      <c r="EZ738" s="30"/>
      <c r="FA738" s="30"/>
      <c r="FB738" s="30"/>
      <c r="FC738" s="30"/>
      <c r="FD738" s="30"/>
      <c r="FE738" s="30"/>
      <c r="FF738" s="30"/>
      <c r="FG738" s="30"/>
      <c r="FH738" s="30"/>
      <c r="FI738" s="30"/>
      <c r="FJ738" s="30"/>
      <c r="FK738" s="30"/>
      <c r="FL738" s="30"/>
      <c r="FM738" s="30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  <c r="GA738" s="30"/>
      <c r="GB738" s="30"/>
      <c r="GC738" s="30"/>
      <c r="GD738" s="30"/>
      <c r="GE738" s="30"/>
      <c r="GF738" s="30"/>
      <c r="GG738" s="30"/>
      <c r="GH738" s="30"/>
      <c r="GI738" s="30"/>
      <c r="GJ738" s="30"/>
      <c r="GK738" s="30"/>
      <c r="GL738" s="30"/>
      <c r="GM738" s="30"/>
      <c r="GN738" s="30"/>
      <c r="GO738" s="30"/>
      <c r="GP738" s="30"/>
      <c r="GQ738" s="30"/>
      <c r="GR738" s="30"/>
      <c r="GS738" s="30"/>
      <c r="GT738" s="30"/>
      <c r="GU738" s="30"/>
      <c r="GV738" s="30"/>
      <c r="GW738" s="30"/>
      <c r="GX738" s="30"/>
      <c r="GY738" s="30"/>
      <c r="GZ738" s="30"/>
      <c r="HA738" s="30"/>
      <c r="HB738" s="30"/>
      <c r="HC738" s="30"/>
      <c r="HD738" s="30"/>
      <c r="HE738" s="30"/>
      <c r="HF738" s="30"/>
      <c r="HG738" s="30"/>
      <c r="HH738" s="30"/>
      <c r="HI738" s="30"/>
      <c r="HJ738" s="30"/>
    </row>
    <row r="739">
      <c r="BQ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/>
      <c r="EW739" s="30"/>
      <c r="EX739" s="30"/>
      <c r="EY739" s="30"/>
      <c r="EZ739" s="30"/>
      <c r="FA739" s="30"/>
      <c r="FB739" s="30"/>
      <c r="FC739" s="30"/>
      <c r="FD739" s="30"/>
      <c r="FE739" s="30"/>
      <c r="FF739" s="30"/>
      <c r="FG739" s="30"/>
      <c r="FH739" s="30"/>
      <c r="FI739" s="30"/>
      <c r="FJ739" s="30"/>
      <c r="FK739" s="30"/>
      <c r="FL739" s="30"/>
      <c r="FM739" s="30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  <c r="GA739" s="30"/>
      <c r="GB739" s="30"/>
      <c r="GC739" s="30"/>
      <c r="GD739" s="30"/>
      <c r="GE739" s="30"/>
      <c r="GF739" s="30"/>
      <c r="GG739" s="30"/>
      <c r="GH739" s="30"/>
      <c r="GI739" s="30"/>
      <c r="GJ739" s="30"/>
      <c r="GK739" s="30"/>
      <c r="GL739" s="30"/>
      <c r="GM739" s="30"/>
      <c r="GN739" s="30"/>
      <c r="GO739" s="30"/>
      <c r="GP739" s="30"/>
      <c r="GQ739" s="30"/>
      <c r="GR739" s="30"/>
      <c r="GS739" s="30"/>
      <c r="GT739" s="30"/>
      <c r="GU739" s="30"/>
      <c r="GV739" s="30"/>
      <c r="GW739" s="30"/>
      <c r="GX739" s="30"/>
      <c r="GY739" s="30"/>
      <c r="GZ739" s="30"/>
      <c r="HA739" s="30"/>
      <c r="HB739" s="30"/>
      <c r="HC739" s="30"/>
      <c r="HD739" s="30"/>
      <c r="HE739" s="30"/>
      <c r="HF739" s="30"/>
      <c r="HG739" s="30"/>
      <c r="HH739" s="30"/>
      <c r="HI739" s="30"/>
      <c r="HJ739" s="30"/>
    </row>
    <row r="740">
      <c r="BQ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/>
      <c r="EW740" s="30"/>
      <c r="EX740" s="30"/>
      <c r="EY740" s="30"/>
      <c r="EZ740" s="30"/>
      <c r="FA740" s="30"/>
      <c r="FB740" s="30"/>
      <c r="FC740" s="30"/>
      <c r="FD740" s="30"/>
      <c r="FE740" s="30"/>
      <c r="FF740" s="30"/>
      <c r="FG740" s="30"/>
      <c r="FH740" s="30"/>
      <c r="FI740" s="30"/>
      <c r="FJ740" s="30"/>
      <c r="FK740" s="30"/>
      <c r="FL740" s="30"/>
      <c r="FM740" s="30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  <c r="GA740" s="30"/>
      <c r="GB740" s="30"/>
      <c r="GC740" s="30"/>
      <c r="GD740" s="30"/>
      <c r="GE740" s="30"/>
      <c r="GF740" s="30"/>
      <c r="GG740" s="30"/>
      <c r="GH740" s="30"/>
      <c r="GI740" s="30"/>
      <c r="GJ740" s="30"/>
      <c r="GK740" s="30"/>
      <c r="GL740" s="30"/>
      <c r="GM740" s="30"/>
      <c r="GN740" s="30"/>
      <c r="GO740" s="30"/>
      <c r="GP740" s="30"/>
      <c r="GQ740" s="30"/>
      <c r="GR740" s="30"/>
      <c r="GS740" s="30"/>
      <c r="GT740" s="30"/>
      <c r="GU740" s="30"/>
      <c r="GV740" s="30"/>
      <c r="GW740" s="30"/>
      <c r="GX740" s="30"/>
      <c r="GY740" s="30"/>
      <c r="GZ740" s="30"/>
      <c r="HA740" s="30"/>
      <c r="HB740" s="30"/>
      <c r="HC740" s="30"/>
      <c r="HD740" s="30"/>
      <c r="HE740" s="30"/>
      <c r="HF740" s="30"/>
      <c r="HG740" s="30"/>
      <c r="HH740" s="30"/>
      <c r="HI740" s="30"/>
      <c r="HJ740" s="30"/>
    </row>
    <row r="741">
      <c r="BQ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/>
      <c r="EW741" s="30"/>
      <c r="EX741" s="30"/>
      <c r="EY741" s="30"/>
      <c r="EZ741" s="30"/>
      <c r="FA741" s="30"/>
      <c r="FB741" s="30"/>
      <c r="FC741" s="30"/>
      <c r="FD741" s="30"/>
      <c r="FE741" s="30"/>
      <c r="FF741" s="30"/>
      <c r="FG741" s="30"/>
      <c r="FH741" s="30"/>
      <c r="FI741" s="30"/>
      <c r="FJ741" s="30"/>
      <c r="FK741" s="30"/>
      <c r="FL741" s="30"/>
      <c r="FM741" s="30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  <c r="GA741" s="30"/>
      <c r="GB741" s="30"/>
      <c r="GC741" s="30"/>
      <c r="GD741" s="30"/>
      <c r="GE741" s="30"/>
      <c r="GF741" s="30"/>
      <c r="GG741" s="30"/>
      <c r="GH741" s="30"/>
      <c r="GI741" s="30"/>
      <c r="GJ741" s="30"/>
      <c r="GK741" s="30"/>
      <c r="GL741" s="30"/>
      <c r="GM741" s="30"/>
      <c r="GN741" s="30"/>
      <c r="GO741" s="30"/>
      <c r="GP741" s="30"/>
      <c r="GQ741" s="30"/>
      <c r="GR741" s="30"/>
      <c r="GS741" s="30"/>
      <c r="GT741" s="30"/>
      <c r="GU741" s="30"/>
      <c r="GV741" s="30"/>
      <c r="GW741" s="30"/>
      <c r="GX741" s="30"/>
      <c r="GY741" s="30"/>
      <c r="GZ741" s="30"/>
      <c r="HA741" s="30"/>
      <c r="HB741" s="30"/>
      <c r="HC741" s="30"/>
      <c r="HD741" s="30"/>
      <c r="HE741" s="30"/>
      <c r="HF741" s="30"/>
      <c r="HG741" s="30"/>
      <c r="HH741" s="30"/>
      <c r="HI741" s="30"/>
      <c r="HJ741" s="30"/>
    </row>
    <row r="742">
      <c r="BQ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/>
      <c r="EW742" s="30"/>
      <c r="EX742" s="30"/>
      <c r="EY742" s="30"/>
      <c r="EZ742" s="30"/>
      <c r="FA742" s="30"/>
      <c r="FB742" s="30"/>
      <c r="FC742" s="30"/>
      <c r="FD742" s="30"/>
      <c r="FE742" s="30"/>
      <c r="FF742" s="30"/>
      <c r="FG742" s="30"/>
      <c r="FH742" s="30"/>
      <c r="FI742" s="30"/>
      <c r="FJ742" s="30"/>
      <c r="FK742" s="30"/>
      <c r="FL742" s="30"/>
      <c r="FM742" s="30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  <c r="GA742" s="30"/>
      <c r="GB742" s="30"/>
      <c r="GC742" s="30"/>
      <c r="GD742" s="30"/>
      <c r="GE742" s="30"/>
      <c r="GF742" s="30"/>
      <c r="GG742" s="30"/>
      <c r="GH742" s="30"/>
      <c r="GI742" s="30"/>
      <c r="GJ742" s="30"/>
      <c r="GK742" s="30"/>
      <c r="GL742" s="30"/>
      <c r="GM742" s="30"/>
      <c r="GN742" s="30"/>
      <c r="GO742" s="30"/>
      <c r="GP742" s="30"/>
      <c r="GQ742" s="30"/>
      <c r="GR742" s="30"/>
      <c r="GS742" s="30"/>
      <c r="GT742" s="30"/>
      <c r="GU742" s="30"/>
      <c r="GV742" s="30"/>
      <c r="GW742" s="30"/>
      <c r="GX742" s="30"/>
      <c r="GY742" s="30"/>
      <c r="GZ742" s="30"/>
      <c r="HA742" s="30"/>
      <c r="HB742" s="30"/>
      <c r="HC742" s="30"/>
      <c r="HD742" s="30"/>
      <c r="HE742" s="30"/>
      <c r="HF742" s="30"/>
      <c r="HG742" s="30"/>
      <c r="HH742" s="30"/>
      <c r="HI742" s="30"/>
      <c r="HJ742" s="30"/>
    </row>
    <row r="743">
      <c r="BQ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/>
      <c r="EW743" s="30"/>
      <c r="EX743" s="30"/>
      <c r="EY743" s="30"/>
      <c r="EZ743" s="30"/>
      <c r="FA743" s="30"/>
      <c r="FB743" s="30"/>
      <c r="FC743" s="30"/>
      <c r="FD743" s="30"/>
      <c r="FE743" s="30"/>
      <c r="FF743" s="30"/>
      <c r="FG743" s="30"/>
      <c r="FH743" s="30"/>
      <c r="FI743" s="30"/>
      <c r="FJ743" s="30"/>
      <c r="FK743" s="30"/>
      <c r="FL743" s="30"/>
      <c r="FM743" s="30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  <c r="GA743" s="30"/>
      <c r="GB743" s="30"/>
      <c r="GC743" s="30"/>
      <c r="GD743" s="30"/>
      <c r="GE743" s="30"/>
      <c r="GF743" s="30"/>
      <c r="GG743" s="30"/>
      <c r="GH743" s="30"/>
      <c r="GI743" s="30"/>
      <c r="GJ743" s="30"/>
      <c r="GK743" s="30"/>
      <c r="GL743" s="30"/>
      <c r="GM743" s="30"/>
      <c r="GN743" s="30"/>
      <c r="GO743" s="30"/>
      <c r="GP743" s="30"/>
      <c r="GQ743" s="30"/>
      <c r="GR743" s="30"/>
      <c r="GS743" s="30"/>
      <c r="GT743" s="30"/>
      <c r="GU743" s="30"/>
      <c r="GV743" s="30"/>
      <c r="GW743" s="30"/>
      <c r="GX743" s="30"/>
      <c r="GY743" s="30"/>
      <c r="GZ743" s="30"/>
      <c r="HA743" s="30"/>
      <c r="HB743" s="30"/>
      <c r="HC743" s="30"/>
      <c r="HD743" s="30"/>
      <c r="HE743" s="30"/>
      <c r="HF743" s="30"/>
      <c r="HG743" s="30"/>
      <c r="HH743" s="30"/>
      <c r="HI743" s="30"/>
      <c r="HJ743" s="30"/>
    </row>
    <row r="744">
      <c r="BQ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/>
      <c r="EW744" s="30"/>
      <c r="EX744" s="30"/>
      <c r="EY744" s="30"/>
      <c r="EZ744" s="30"/>
      <c r="FA744" s="30"/>
      <c r="FB744" s="30"/>
      <c r="FC744" s="30"/>
      <c r="FD744" s="30"/>
      <c r="FE744" s="30"/>
      <c r="FF744" s="30"/>
      <c r="FG744" s="30"/>
      <c r="FH744" s="30"/>
      <c r="FI744" s="30"/>
      <c r="FJ744" s="30"/>
      <c r="FK744" s="30"/>
      <c r="FL744" s="30"/>
      <c r="FM744" s="30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  <c r="GA744" s="30"/>
      <c r="GB744" s="30"/>
      <c r="GC744" s="30"/>
      <c r="GD744" s="30"/>
      <c r="GE744" s="30"/>
      <c r="GF744" s="30"/>
      <c r="GG744" s="30"/>
      <c r="GH744" s="30"/>
      <c r="GI744" s="30"/>
      <c r="GJ744" s="30"/>
      <c r="GK744" s="30"/>
      <c r="GL744" s="30"/>
      <c r="GM744" s="30"/>
      <c r="GN744" s="30"/>
      <c r="GO744" s="30"/>
      <c r="GP744" s="30"/>
      <c r="GQ744" s="30"/>
      <c r="GR744" s="30"/>
      <c r="GS744" s="30"/>
      <c r="GT744" s="30"/>
      <c r="GU744" s="30"/>
      <c r="GV744" s="30"/>
      <c r="GW744" s="30"/>
      <c r="GX744" s="30"/>
      <c r="GY744" s="30"/>
      <c r="GZ744" s="30"/>
      <c r="HA744" s="30"/>
      <c r="HB744" s="30"/>
      <c r="HC744" s="30"/>
      <c r="HD744" s="30"/>
      <c r="HE744" s="30"/>
      <c r="HF744" s="30"/>
      <c r="HG744" s="30"/>
      <c r="HH744" s="30"/>
      <c r="HI744" s="30"/>
      <c r="HJ744" s="30"/>
    </row>
    <row r="745">
      <c r="BQ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/>
      <c r="EW745" s="30"/>
      <c r="EX745" s="30"/>
      <c r="EY745" s="30"/>
      <c r="EZ745" s="30"/>
      <c r="FA745" s="30"/>
      <c r="FB745" s="30"/>
      <c r="FC745" s="30"/>
      <c r="FD745" s="30"/>
      <c r="FE745" s="30"/>
      <c r="FF745" s="30"/>
      <c r="FG745" s="30"/>
      <c r="FH745" s="30"/>
      <c r="FI745" s="30"/>
      <c r="FJ745" s="30"/>
      <c r="FK745" s="30"/>
      <c r="FL745" s="30"/>
      <c r="FM745" s="30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  <c r="GA745" s="30"/>
      <c r="GB745" s="30"/>
      <c r="GC745" s="30"/>
      <c r="GD745" s="30"/>
      <c r="GE745" s="30"/>
      <c r="GF745" s="30"/>
      <c r="GG745" s="30"/>
      <c r="GH745" s="30"/>
      <c r="GI745" s="30"/>
      <c r="GJ745" s="30"/>
      <c r="GK745" s="30"/>
      <c r="GL745" s="30"/>
      <c r="GM745" s="30"/>
      <c r="GN745" s="30"/>
      <c r="GO745" s="30"/>
      <c r="GP745" s="30"/>
      <c r="GQ745" s="30"/>
      <c r="GR745" s="30"/>
      <c r="GS745" s="30"/>
      <c r="GT745" s="30"/>
      <c r="GU745" s="30"/>
      <c r="GV745" s="30"/>
      <c r="GW745" s="30"/>
      <c r="GX745" s="30"/>
      <c r="GY745" s="30"/>
      <c r="GZ745" s="30"/>
      <c r="HA745" s="30"/>
      <c r="HB745" s="30"/>
      <c r="HC745" s="30"/>
      <c r="HD745" s="30"/>
      <c r="HE745" s="30"/>
      <c r="HF745" s="30"/>
      <c r="HG745" s="30"/>
      <c r="HH745" s="30"/>
      <c r="HI745" s="30"/>
      <c r="HJ745" s="30"/>
    </row>
    <row r="746">
      <c r="BQ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/>
      <c r="EW746" s="30"/>
      <c r="EX746" s="30"/>
      <c r="EY746" s="30"/>
      <c r="EZ746" s="30"/>
      <c r="FA746" s="30"/>
      <c r="FB746" s="30"/>
      <c r="FC746" s="30"/>
      <c r="FD746" s="30"/>
      <c r="FE746" s="30"/>
      <c r="FF746" s="30"/>
      <c r="FG746" s="30"/>
      <c r="FH746" s="30"/>
      <c r="FI746" s="30"/>
      <c r="FJ746" s="30"/>
      <c r="FK746" s="30"/>
      <c r="FL746" s="30"/>
      <c r="FM746" s="30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  <c r="GA746" s="30"/>
      <c r="GB746" s="30"/>
      <c r="GC746" s="30"/>
      <c r="GD746" s="30"/>
      <c r="GE746" s="30"/>
      <c r="GF746" s="30"/>
      <c r="GG746" s="30"/>
      <c r="GH746" s="30"/>
      <c r="GI746" s="30"/>
      <c r="GJ746" s="30"/>
      <c r="GK746" s="30"/>
      <c r="GL746" s="30"/>
      <c r="GM746" s="30"/>
      <c r="GN746" s="30"/>
      <c r="GO746" s="30"/>
      <c r="GP746" s="30"/>
      <c r="GQ746" s="30"/>
      <c r="GR746" s="30"/>
      <c r="GS746" s="30"/>
      <c r="GT746" s="30"/>
      <c r="GU746" s="30"/>
      <c r="GV746" s="30"/>
      <c r="GW746" s="30"/>
      <c r="GX746" s="30"/>
      <c r="GY746" s="30"/>
      <c r="GZ746" s="30"/>
      <c r="HA746" s="30"/>
      <c r="HB746" s="30"/>
      <c r="HC746" s="30"/>
      <c r="HD746" s="30"/>
      <c r="HE746" s="30"/>
      <c r="HF746" s="30"/>
      <c r="HG746" s="30"/>
      <c r="HH746" s="30"/>
      <c r="HI746" s="30"/>
      <c r="HJ746" s="30"/>
    </row>
    <row r="747">
      <c r="BQ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/>
      <c r="EW747" s="30"/>
      <c r="EX747" s="30"/>
      <c r="EY747" s="30"/>
      <c r="EZ747" s="30"/>
      <c r="FA747" s="30"/>
      <c r="FB747" s="30"/>
      <c r="FC747" s="30"/>
      <c r="FD747" s="30"/>
      <c r="FE747" s="30"/>
      <c r="FF747" s="30"/>
      <c r="FG747" s="30"/>
      <c r="FH747" s="30"/>
      <c r="FI747" s="30"/>
      <c r="FJ747" s="30"/>
      <c r="FK747" s="30"/>
      <c r="FL747" s="30"/>
      <c r="FM747" s="30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  <c r="GA747" s="30"/>
      <c r="GB747" s="30"/>
      <c r="GC747" s="30"/>
      <c r="GD747" s="30"/>
      <c r="GE747" s="30"/>
      <c r="GF747" s="30"/>
      <c r="GG747" s="30"/>
      <c r="GH747" s="30"/>
      <c r="GI747" s="30"/>
      <c r="GJ747" s="30"/>
      <c r="GK747" s="30"/>
      <c r="GL747" s="30"/>
      <c r="GM747" s="30"/>
      <c r="GN747" s="30"/>
      <c r="GO747" s="30"/>
      <c r="GP747" s="30"/>
      <c r="GQ747" s="30"/>
      <c r="GR747" s="30"/>
      <c r="GS747" s="30"/>
      <c r="GT747" s="30"/>
      <c r="GU747" s="30"/>
      <c r="GV747" s="30"/>
      <c r="GW747" s="30"/>
      <c r="GX747" s="30"/>
      <c r="GY747" s="30"/>
      <c r="GZ747" s="30"/>
      <c r="HA747" s="30"/>
      <c r="HB747" s="30"/>
      <c r="HC747" s="30"/>
      <c r="HD747" s="30"/>
      <c r="HE747" s="30"/>
      <c r="HF747" s="30"/>
      <c r="HG747" s="30"/>
      <c r="HH747" s="30"/>
      <c r="HI747" s="30"/>
      <c r="HJ747" s="30"/>
    </row>
    <row r="748">
      <c r="BQ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/>
      <c r="EW748" s="30"/>
      <c r="EX748" s="30"/>
      <c r="EY748" s="30"/>
      <c r="EZ748" s="30"/>
      <c r="FA748" s="30"/>
      <c r="FB748" s="30"/>
      <c r="FC748" s="30"/>
      <c r="FD748" s="30"/>
      <c r="FE748" s="30"/>
      <c r="FF748" s="30"/>
      <c r="FG748" s="30"/>
      <c r="FH748" s="30"/>
      <c r="FI748" s="30"/>
      <c r="FJ748" s="30"/>
      <c r="FK748" s="30"/>
      <c r="FL748" s="30"/>
      <c r="FM748" s="30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  <c r="GA748" s="30"/>
      <c r="GB748" s="30"/>
      <c r="GC748" s="30"/>
      <c r="GD748" s="30"/>
      <c r="GE748" s="30"/>
      <c r="GF748" s="30"/>
      <c r="GG748" s="30"/>
      <c r="GH748" s="30"/>
      <c r="GI748" s="30"/>
      <c r="GJ748" s="30"/>
      <c r="GK748" s="30"/>
      <c r="GL748" s="30"/>
      <c r="GM748" s="30"/>
      <c r="GN748" s="30"/>
      <c r="GO748" s="30"/>
      <c r="GP748" s="30"/>
      <c r="GQ748" s="30"/>
      <c r="GR748" s="30"/>
      <c r="GS748" s="30"/>
      <c r="GT748" s="30"/>
      <c r="GU748" s="30"/>
      <c r="GV748" s="30"/>
      <c r="GW748" s="30"/>
      <c r="GX748" s="30"/>
      <c r="GY748" s="30"/>
      <c r="GZ748" s="30"/>
      <c r="HA748" s="30"/>
      <c r="HB748" s="30"/>
      <c r="HC748" s="30"/>
      <c r="HD748" s="30"/>
      <c r="HE748" s="30"/>
      <c r="HF748" s="30"/>
      <c r="HG748" s="30"/>
      <c r="HH748" s="30"/>
      <c r="HI748" s="30"/>
      <c r="HJ748" s="30"/>
    </row>
    <row r="749">
      <c r="BQ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/>
      <c r="EW749" s="30"/>
      <c r="EX749" s="30"/>
      <c r="EY749" s="30"/>
      <c r="EZ749" s="30"/>
      <c r="FA749" s="30"/>
      <c r="FB749" s="30"/>
      <c r="FC749" s="30"/>
      <c r="FD749" s="30"/>
      <c r="FE749" s="30"/>
      <c r="FF749" s="30"/>
      <c r="FG749" s="30"/>
      <c r="FH749" s="30"/>
      <c r="FI749" s="30"/>
      <c r="FJ749" s="30"/>
      <c r="FK749" s="30"/>
      <c r="FL749" s="30"/>
      <c r="FM749" s="30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  <c r="GA749" s="30"/>
      <c r="GB749" s="30"/>
      <c r="GC749" s="30"/>
      <c r="GD749" s="30"/>
      <c r="GE749" s="30"/>
      <c r="GF749" s="30"/>
      <c r="GG749" s="30"/>
      <c r="GH749" s="30"/>
      <c r="GI749" s="30"/>
      <c r="GJ749" s="30"/>
      <c r="GK749" s="30"/>
      <c r="GL749" s="30"/>
      <c r="GM749" s="30"/>
      <c r="GN749" s="30"/>
      <c r="GO749" s="30"/>
      <c r="GP749" s="30"/>
      <c r="GQ749" s="30"/>
      <c r="GR749" s="30"/>
      <c r="GS749" s="30"/>
      <c r="GT749" s="30"/>
      <c r="GU749" s="30"/>
      <c r="GV749" s="30"/>
      <c r="GW749" s="30"/>
      <c r="GX749" s="30"/>
      <c r="GY749" s="30"/>
      <c r="GZ749" s="30"/>
      <c r="HA749" s="30"/>
      <c r="HB749" s="30"/>
      <c r="HC749" s="30"/>
      <c r="HD749" s="30"/>
      <c r="HE749" s="30"/>
      <c r="HF749" s="30"/>
      <c r="HG749" s="30"/>
      <c r="HH749" s="30"/>
      <c r="HI749" s="30"/>
      <c r="HJ749" s="30"/>
    </row>
    <row r="750">
      <c r="BQ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/>
      <c r="EW750" s="30"/>
      <c r="EX750" s="30"/>
      <c r="EY750" s="30"/>
      <c r="EZ750" s="30"/>
      <c r="FA750" s="30"/>
      <c r="FB750" s="30"/>
      <c r="FC750" s="30"/>
      <c r="FD750" s="30"/>
      <c r="FE750" s="30"/>
      <c r="FF750" s="30"/>
      <c r="FG750" s="30"/>
      <c r="FH750" s="30"/>
      <c r="FI750" s="30"/>
      <c r="FJ750" s="30"/>
      <c r="FK750" s="30"/>
      <c r="FL750" s="30"/>
      <c r="FM750" s="30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  <c r="GA750" s="30"/>
      <c r="GB750" s="30"/>
      <c r="GC750" s="30"/>
      <c r="GD750" s="30"/>
      <c r="GE750" s="30"/>
      <c r="GF750" s="30"/>
      <c r="GG750" s="30"/>
      <c r="GH750" s="30"/>
      <c r="GI750" s="30"/>
      <c r="GJ750" s="30"/>
      <c r="GK750" s="30"/>
      <c r="GL750" s="30"/>
      <c r="GM750" s="30"/>
      <c r="GN750" s="30"/>
      <c r="GO750" s="30"/>
      <c r="GP750" s="30"/>
      <c r="GQ750" s="30"/>
      <c r="GR750" s="30"/>
      <c r="GS750" s="30"/>
      <c r="GT750" s="30"/>
      <c r="GU750" s="30"/>
      <c r="GV750" s="30"/>
      <c r="GW750" s="30"/>
      <c r="GX750" s="30"/>
      <c r="GY750" s="30"/>
      <c r="GZ750" s="30"/>
      <c r="HA750" s="30"/>
      <c r="HB750" s="30"/>
      <c r="HC750" s="30"/>
      <c r="HD750" s="30"/>
      <c r="HE750" s="30"/>
      <c r="HF750" s="30"/>
      <c r="HG750" s="30"/>
      <c r="HH750" s="30"/>
      <c r="HI750" s="30"/>
      <c r="HJ750" s="30"/>
    </row>
    <row r="751">
      <c r="BQ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/>
      <c r="EW751" s="30"/>
      <c r="EX751" s="30"/>
      <c r="EY751" s="30"/>
      <c r="EZ751" s="30"/>
      <c r="FA751" s="30"/>
      <c r="FB751" s="30"/>
      <c r="FC751" s="30"/>
      <c r="FD751" s="30"/>
      <c r="FE751" s="30"/>
      <c r="FF751" s="30"/>
      <c r="FG751" s="30"/>
      <c r="FH751" s="30"/>
      <c r="FI751" s="30"/>
      <c r="FJ751" s="30"/>
      <c r="FK751" s="30"/>
      <c r="FL751" s="30"/>
      <c r="FM751" s="30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  <c r="GA751" s="30"/>
      <c r="GB751" s="30"/>
      <c r="GC751" s="30"/>
      <c r="GD751" s="30"/>
      <c r="GE751" s="30"/>
      <c r="GF751" s="30"/>
      <c r="GG751" s="30"/>
      <c r="GH751" s="30"/>
      <c r="GI751" s="30"/>
      <c r="GJ751" s="30"/>
      <c r="GK751" s="30"/>
      <c r="GL751" s="30"/>
      <c r="GM751" s="30"/>
      <c r="GN751" s="30"/>
      <c r="GO751" s="30"/>
      <c r="GP751" s="30"/>
      <c r="GQ751" s="30"/>
      <c r="GR751" s="30"/>
      <c r="GS751" s="30"/>
      <c r="GT751" s="30"/>
      <c r="GU751" s="30"/>
      <c r="GV751" s="30"/>
      <c r="GW751" s="30"/>
      <c r="GX751" s="30"/>
      <c r="GY751" s="30"/>
      <c r="GZ751" s="30"/>
      <c r="HA751" s="30"/>
      <c r="HB751" s="30"/>
      <c r="HC751" s="30"/>
      <c r="HD751" s="30"/>
      <c r="HE751" s="30"/>
      <c r="HF751" s="30"/>
      <c r="HG751" s="30"/>
      <c r="HH751" s="30"/>
      <c r="HI751" s="30"/>
      <c r="HJ751" s="30"/>
    </row>
    <row r="752">
      <c r="BQ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/>
      <c r="EW752" s="30"/>
      <c r="EX752" s="30"/>
      <c r="EY752" s="30"/>
      <c r="EZ752" s="30"/>
      <c r="FA752" s="30"/>
      <c r="FB752" s="30"/>
      <c r="FC752" s="30"/>
      <c r="FD752" s="30"/>
      <c r="FE752" s="30"/>
      <c r="FF752" s="30"/>
      <c r="FG752" s="30"/>
      <c r="FH752" s="30"/>
      <c r="FI752" s="30"/>
      <c r="FJ752" s="30"/>
      <c r="FK752" s="30"/>
      <c r="FL752" s="30"/>
      <c r="FM752" s="30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  <c r="GA752" s="30"/>
      <c r="GB752" s="30"/>
      <c r="GC752" s="30"/>
      <c r="GD752" s="30"/>
      <c r="GE752" s="30"/>
      <c r="GF752" s="30"/>
      <c r="GG752" s="30"/>
      <c r="GH752" s="30"/>
      <c r="GI752" s="30"/>
      <c r="GJ752" s="30"/>
      <c r="GK752" s="30"/>
      <c r="GL752" s="30"/>
      <c r="GM752" s="30"/>
      <c r="GN752" s="30"/>
      <c r="GO752" s="30"/>
      <c r="GP752" s="30"/>
      <c r="GQ752" s="30"/>
      <c r="GR752" s="30"/>
      <c r="GS752" s="30"/>
      <c r="GT752" s="30"/>
      <c r="GU752" s="30"/>
      <c r="GV752" s="30"/>
      <c r="GW752" s="30"/>
      <c r="GX752" s="30"/>
      <c r="GY752" s="30"/>
      <c r="GZ752" s="30"/>
      <c r="HA752" s="30"/>
      <c r="HB752" s="30"/>
      <c r="HC752" s="30"/>
      <c r="HD752" s="30"/>
      <c r="HE752" s="30"/>
      <c r="HF752" s="30"/>
      <c r="HG752" s="30"/>
      <c r="HH752" s="30"/>
      <c r="HI752" s="30"/>
      <c r="HJ752" s="30"/>
    </row>
    <row r="753">
      <c r="BQ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/>
      <c r="EW753" s="30"/>
      <c r="EX753" s="30"/>
      <c r="EY753" s="30"/>
      <c r="EZ753" s="30"/>
      <c r="FA753" s="30"/>
      <c r="FB753" s="30"/>
      <c r="FC753" s="30"/>
      <c r="FD753" s="30"/>
      <c r="FE753" s="30"/>
      <c r="FF753" s="30"/>
      <c r="FG753" s="30"/>
      <c r="FH753" s="30"/>
      <c r="FI753" s="30"/>
      <c r="FJ753" s="30"/>
      <c r="FK753" s="30"/>
      <c r="FL753" s="30"/>
      <c r="FM753" s="30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  <c r="GA753" s="30"/>
      <c r="GB753" s="30"/>
      <c r="GC753" s="30"/>
      <c r="GD753" s="30"/>
      <c r="GE753" s="30"/>
      <c r="GF753" s="30"/>
      <c r="GG753" s="30"/>
      <c r="GH753" s="30"/>
      <c r="GI753" s="30"/>
      <c r="GJ753" s="30"/>
      <c r="GK753" s="30"/>
      <c r="GL753" s="30"/>
      <c r="GM753" s="30"/>
      <c r="GN753" s="30"/>
      <c r="GO753" s="30"/>
      <c r="GP753" s="30"/>
      <c r="GQ753" s="30"/>
      <c r="GR753" s="30"/>
      <c r="GS753" s="30"/>
      <c r="GT753" s="30"/>
      <c r="GU753" s="30"/>
      <c r="GV753" s="30"/>
      <c r="GW753" s="30"/>
      <c r="GX753" s="30"/>
      <c r="GY753" s="30"/>
      <c r="GZ753" s="30"/>
      <c r="HA753" s="30"/>
      <c r="HB753" s="30"/>
      <c r="HC753" s="30"/>
      <c r="HD753" s="30"/>
      <c r="HE753" s="30"/>
      <c r="HF753" s="30"/>
      <c r="HG753" s="30"/>
      <c r="HH753" s="30"/>
      <c r="HI753" s="30"/>
      <c r="HJ753" s="30"/>
    </row>
    <row r="754">
      <c r="BQ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/>
      <c r="EW754" s="30"/>
      <c r="EX754" s="30"/>
      <c r="EY754" s="30"/>
      <c r="EZ754" s="30"/>
      <c r="FA754" s="30"/>
      <c r="FB754" s="30"/>
      <c r="FC754" s="30"/>
      <c r="FD754" s="30"/>
      <c r="FE754" s="30"/>
      <c r="FF754" s="30"/>
      <c r="FG754" s="30"/>
      <c r="FH754" s="30"/>
      <c r="FI754" s="30"/>
      <c r="FJ754" s="30"/>
      <c r="FK754" s="30"/>
      <c r="FL754" s="30"/>
      <c r="FM754" s="30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  <c r="GA754" s="30"/>
      <c r="GB754" s="30"/>
      <c r="GC754" s="30"/>
      <c r="GD754" s="30"/>
      <c r="GE754" s="30"/>
      <c r="GF754" s="30"/>
      <c r="GG754" s="30"/>
      <c r="GH754" s="30"/>
      <c r="GI754" s="30"/>
      <c r="GJ754" s="30"/>
      <c r="GK754" s="30"/>
      <c r="GL754" s="30"/>
      <c r="GM754" s="30"/>
      <c r="GN754" s="30"/>
      <c r="GO754" s="30"/>
      <c r="GP754" s="30"/>
      <c r="GQ754" s="30"/>
      <c r="GR754" s="30"/>
      <c r="GS754" s="30"/>
      <c r="GT754" s="30"/>
      <c r="GU754" s="30"/>
      <c r="GV754" s="30"/>
      <c r="GW754" s="30"/>
      <c r="GX754" s="30"/>
      <c r="GY754" s="30"/>
      <c r="GZ754" s="30"/>
      <c r="HA754" s="30"/>
      <c r="HB754" s="30"/>
      <c r="HC754" s="30"/>
      <c r="HD754" s="30"/>
      <c r="HE754" s="30"/>
      <c r="HF754" s="30"/>
      <c r="HG754" s="30"/>
      <c r="HH754" s="30"/>
      <c r="HI754" s="30"/>
      <c r="HJ754" s="30"/>
    </row>
    <row r="755">
      <c r="BQ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/>
      <c r="EW755" s="30"/>
      <c r="EX755" s="30"/>
      <c r="EY755" s="30"/>
      <c r="EZ755" s="30"/>
      <c r="FA755" s="30"/>
      <c r="FB755" s="30"/>
      <c r="FC755" s="30"/>
      <c r="FD755" s="30"/>
      <c r="FE755" s="30"/>
      <c r="FF755" s="30"/>
      <c r="FG755" s="30"/>
      <c r="FH755" s="30"/>
      <c r="FI755" s="30"/>
      <c r="FJ755" s="30"/>
      <c r="FK755" s="30"/>
      <c r="FL755" s="30"/>
      <c r="FM755" s="30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  <c r="GA755" s="30"/>
      <c r="GB755" s="30"/>
      <c r="GC755" s="30"/>
      <c r="GD755" s="30"/>
      <c r="GE755" s="30"/>
      <c r="GF755" s="30"/>
      <c r="GG755" s="30"/>
      <c r="GH755" s="30"/>
      <c r="GI755" s="30"/>
      <c r="GJ755" s="30"/>
      <c r="GK755" s="30"/>
      <c r="GL755" s="30"/>
      <c r="GM755" s="30"/>
      <c r="GN755" s="30"/>
      <c r="GO755" s="30"/>
      <c r="GP755" s="30"/>
      <c r="GQ755" s="30"/>
      <c r="GR755" s="30"/>
      <c r="GS755" s="30"/>
      <c r="GT755" s="30"/>
      <c r="GU755" s="30"/>
      <c r="GV755" s="30"/>
      <c r="GW755" s="30"/>
      <c r="GX755" s="30"/>
      <c r="GY755" s="30"/>
      <c r="GZ755" s="30"/>
      <c r="HA755" s="30"/>
      <c r="HB755" s="30"/>
      <c r="HC755" s="30"/>
      <c r="HD755" s="30"/>
      <c r="HE755" s="30"/>
      <c r="HF755" s="30"/>
      <c r="HG755" s="30"/>
      <c r="HH755" s="30"/>
      <c r="HI755" s="30"/>
      <c r="HJ755" s="30"/>
    </row>
    <row r="756">
      <c r="BQ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/>
      <c r="EW756" s="30"/>
      <c r="EX756" s="30"/>
      <c r="EY756" s="30"/>
      <c r="EZ756" s="30"/>
      <c r="FA756" s="30"/>
      <c r="FB756" s="30"/>
      <c r="FC756" s="30"/>
      <c r="FD756" s="30"/>
      <c r="FE756" s="30"/>
      <c r="FF756" s="30"/>
      <c r="FG756" s="30"/>
      <c r="FH756" s="30"/>
      <c r="FI756" s="30"/>
      <c r="FJ756" s="30"/>
      <c r="FK756" s="30"/>
      <c r="FL756" s="30"/>
      <c r="FM756" s="30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  <c r="GA756" s="30"/>
      <c r="GB756" s="30"/>
      <c r="GC756" s="30"/>
      <c r="GD756" s="30"/>
      <c r="GE756" s="30"/>
      <c r="GF756" s="30"/>
      <c r="GG756" s="30"/>
      <c r="GH756" s="30"/>
      <c r="GI756" s="30"/>
      <c r="GJ756" s="30"/>
      <c r="GK756" s="30"/>
      <c r="GL756" s="30"/>
      <c r="GM756" s="30"/>
      <c r="GN756" s="30"/>
      <c r="GO756" s="30"/>
      <c r="GP756" s="30"/>
      <c r="GQ756" s="30"/>
      <c r="GR756" s="30"/>
      <c r="GS756" s="30"/>
      <c r="GT756" s="30"/>
      <c r="GU756" s="30"/>
      <c r="GV756" s="30"/>
      <c r="GW756" s="30"/>
      <c r="GX756" s="30"/>
      <c r="GY756" s="30"/>
      <c r="GZ756" s="30"/>
      <c r="HA756" s="30"/>
      <c r="HB756" s="30"/>
      <c r="HC756" s="30"/>
      <c r="HD756" s="30"/>
      <c r="HE756" s="30"/>
      <c r="HF756" s="30"/>
      <c r="HG756" s="30"/>
      <c r="HH756" s="30"/>
      <c r="HI756" s="30"/>
      <c r="HJ756" s="30"/>
    </row>
    <row r="757">
      <c r="BQ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/>
      <c r="EW757" s="30"/>
      <c r="EX757" s="30"/>
      <c r="EY757" s="30"/>
      <c r="EZ757" s="30"/>
      <c r="FA757" s="30"/>
      <c r="FB757" s="30"/>
      <c r="FC757" s="30"/>
      <c r="FD757" s="30"/>
      <c r="FE757" s="30"/>
      <c r="FF757" s="30"/>
      <c r="FG757" s="30"/>
      <c r="FH757" s="30"/>
      <c r="FI757" s="30"/>
      <c r="FJ757" s="30"/>
      <c r="FK757" s="30"/>
      <c r="FL757" s="30"/>
      <c r="FM757" s="30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  <c r="GA757" s="30"/>
      <c r="GB757" s="30"/>
      <c r="GC757" s="30"/>
      <c r="GD757" s="30"/>
      <c r="GE757" s="30"/>
      <c r="GF757" s="30"/>
      <c r="GG757" s="30"/>
      <c r="GH757" s="30"/>
      <c r="GI757" s="30"/>
      <c r="GJ757" s="30"/>
      <c r="GK757" s="30"/>
      <c r="GL757" s="30"/>
      <c r="GM757" s="30"/>
      <c r="GN757" s="30"/>
      <c r="GO757" s="30"/>
      <c r="GP757" s="30"/>
      <c r="GQ757" s="30"/>
      <c r="GR757" s="30"/>
      <c r="GS757" s="30"/>
      <c r="GT757" s="30"/>
      <c r="GU757" s="30"/>
      <c r="GV757" s="30"/>
      <c r="GW757" s="30"/>
      <c r="GX757" s="30"/>
      <c r="GY757" s="30"/>
      <c r="GZ757" s="30"/>
      <c r="HA757" s="30"/>
      <c r="HB757" s="30"/>
      <c r="HC757" s="30"/>
      <c r="HD757" s="30"/>
      <c r="HE757" s="30"/>
      <c r="HF757" s="30"/>
      <c r="HG757" s="30"/>
      <c r="HH757" s="30"/>
      <c r="HI757" s="30"/>
      <c r="HJ757" s="30"/>
    </row>
    <row r="758">
      <c r="BQ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/>
      <c r="EW758" s="30"/>
      <c r="EX758" s="30"/>
      <c r="EY758" s="30"/>
      <c r="EZ758" s="30"/>
      <c r="FA758" s="30"/>
      <c r="FB758" s="30"/>
      <c r="FC758" s="30"/>
      <c r="FD758" s="30"/>
      <c r="FE758" s="30"/>
      <c r="FF758" s="30"/>
      <c r="FG758" s="30"/>
      <c r="FH758" s="30"/>
      <c r="FI758" s="30"/>
      <c r="FJ758" s="30"/>
      <c r="FK758" s="30"/>
      <c r="FL758" s="30"/>
      <c r="FM758" s="30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  <c r="GA758" s="30"/>
      <c r="GB758" s="30"/>
      <c r="GC758" s="30"/>
      <c r="GD758" s="30"/>
      <c r="GE758" s="30"/>
      <c r="GF758" s="30"/>
      <c r="GG758" s="30"/>
      <c r="GH758" s="30"/>
      <c r="GI758" s="30"/>
      <c r="GJ758" s="30"/>
      <c r="GK758" s="30"/>
      <c r="GL758" s="30"/>
      <c r="GM758" s="30"/>
      <c r="GN758" s="30"/>
      <c r="GO758" s="30"/>
      <c r="GP758" s="30"/>
      <c r="GQ758" s="30"/>
      <c r="GR758" s="30"/>
      <c r="GS758" s="30"/>
      <c r="GT758" s="30"/>
      <c r="GU758" s="30"/>
      <c r="GV758" s="30"/>
      <c r="GW758" s="30"/>
      <c r="GX758" s="30"/>
      <c r="GY758" s="30"/>
      <c r="GZ758" s="30"/>
      <c r="HA758" s="30"/>
      <c r="HB758" s="30"/>
      <c r="HC758" s="30"/>
      <c r="HD758" s="30"/>
      <c r="HE758" s="30"/>
      <c r="HF758" s="30"/>
      <c r="HG758" s="30"/>
      <c r="HH758" s="30"/>
      <c r="HI758" s="30"/>
      <c r="HJ758" s="30"/>
    </row>
    <row r="759">
      <c r="BQ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/>
      <c r="EW759" s="30"/>
      <c r="EX759" s="30"/>
      <c r="EY759" s="30"/>
      <c r="EZ759" s="30"/>
      <c r="FA759" s="30"/>
      <c r="FB759" s="30"/>
      <c r="FC759" s="30"/>
      <c r="FD759" s="30"/>
      <c r="FE759" s="30"/>
      <c r="FF759" s="30"/>
      <c r="FG759" s="30"/>
      <c r="FH759" s="30"/>
      <c r="FI759" s="30"/>
      <c r="FJ759" s="30"/>
      <c r="FK759" s="30"/>
      <c r="FL759" s="30"/>
      <c r="FM759" s="30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  <c r="GA759" s="30"/>
      <c r="GB759" s="30"/>
      <c r="GC759" s="30"/>
      <c r="GD759" s="30"/>
      <c r="GE759" s="30"/>
      <c r="GF759" s="30"/>
      <c r="GG759" s="30"/>
      <c r="GH759" s="30"/>
      <c r="GI759" s="30"/>
      <c r="GJ759" s="30"/>
      <c r="GK759" s="30"/>
      <c r="GL759" s="30"/>
      <c r="GM759" s="30"/>
      <c r="GN759" s="30"/>
      <c r="GO759" s="30"/>
      <c r="GP759" s="30"/>
      <c r="GQ759" s="30"/>
      <c r="GR759" s="30"/>
      <c r="GS759" s="30"/>
      <c r="GT759" s="30"/>
      <c r="GU759" s="30"/>
      <c r="GV759" s="30"/>
      <c r="GW759" s="30"/>
      <c r="GX759" s="30"/>
      <c r="GY759" s="30"/>
      <c r="GZ759" s="30"/>
      <c r="HA759" s="30"/>
      <c r="HB759" s="30"/>
      <c r="HC759" s="30"/>
      <c r="HD759" s="30"/>
      <c r="HE759" s="30"/>
      <c r="HF759" s="30"/>
      <c r="HG759" s="30"/>
      <c r="HH759" s="30"/>
      <c r="HI759" s="30"/>
      <c r="HJ759" s="30"/>
    </row>
    <row r="760">
      <c r="BQ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/>
      <c r="EW760" s="30"/>
      <c r="EX760" s="30"/>
      <c r="EY760" s="30"/>
      <c r="EZ760" s="30"/>
      <c r="FA760" s="30"/>
      <c r="FB760" s="30"/>
      <c r="FC760" s="30"/>
      <c r="FD760" s="30"/>
      <c r="FE760" s="30"/>
      <c r="FF760" s="30"/>
      <c r="FG760" s="30"/>
      <c r="FH760" s="30"/>
      <c r="FI760" s="30"/>
      <c r="FJ760" s="30"/>
      <c r="FK760" s="30"/>
      <c r="FL760" s="30"/>
      <c r="FM760" s="30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  <c r="GA760" s="30"/>
      <c r="GB760" s="30"/>
      <c r="GC760" s="30"/>
      <c r="GD760" s="30"/>
      <c r="GE760" s="30"/>
      <c r="GF760" s="30"/>
      <c r="GG760" s="30"/>
      <c r="GH760" s="30"/>
      <c r="GI760" s="30"/>
      <c r="GJ760" s="30"/>
      <c r="GK760" s="30"/>
      <c r="GL760" s="30"/>
      <c r="GM760" s="30"/>
      <c r="GN760" s="30"/>
      <c r="GO760" s="30"/>
      <c r="GP760" s="30"/>
      <c r="GQ760" s="30"/>
      <c r="GR760" s="30"/>
      <c r="GS760" s="30"/>
      <c r="GT760" s="30"/>
      <c r="GU760" s="30"/>
      <c r="GV760" s="30"/>
      <c r="GW760" s="30"/>
      <c r="GX760" s="30"/>
      <c r="GY760" s="30"/>
      <c r="GZ760" s="30"/>
      <c r="HA760" s="30"/>
      <c r="HB760" s="30"/>
      <c r="HC760" s="30"/>
      <c r="HD760" s="30"/>
      <c r="HE760" s="30"/>
      <c r="HF760" s="30"/>
      <c r="HG760" s="30"/>
      <c r="HH760" s="30"/>
      <c r="HI760" s="30"/>
      <c r="HJ760" s="30"/>
    </row>
    <row r="761">
      <c r="BQ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/>
      <c r="EW761" s="30"/>
      <c r="EX761" s="30"/>
      <c r="EY761" s="30"/>
      <c r="EZ761" s="30"/>
      <c r="FA761" s="30"/>
      <c r="FB761" s="30"/>
      <c r="FC761" s="30"/>
      <c r="FD761" s="30"/>
      <c r="FE761" s="30"/>
      <c r="FF761" s="30"/>
      <c r="FG761" s="30"/>
      <c r="FH761" s="30"/>
      <c r="FI761" s="30"/>
      <c r="FJ761" s="30"/>
      <c r="FK761" s="30"/>
      <c r="FL761" s="30"/>
      <c r="FM761" s="30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  <c r="GA761" s="30"/>
      <c r="GB761" s="30"/>
      <c r="GC761" s="30"/>
      <c r="GD761" s="30"/>
      <c r="GE761" s="30"/>
      <c r="GF761" s="30"/>
      <c r="GG761" s="30"/>
      <c r="GH761" s="30"/>
      <c r="GI761" s="30"/>
      <c r="GJ761" s="30"/>
      <c r="GK761" s="30"/>
      <c r="GL761" s="30"/>
      <c r="GM761" s="30"/>
      <c r="GN761" s="30"/>
      <c r="GO761" s="30"/>
      <c r="GP761" s="30"/>
      <c r="GQ761" s="30"/>
      <c r="GR761" s="30"/>
      <c r="GS761" s="30"/>
      <c r="GT761" s="30"/>
      <c r="GU761" s="30"/>
      <c r="GV761" s="30"/>
      <c r="GW761" s="30"/>
      <c r="GX761" s="30"/>
      <c r="GY761" s="30"/>
      <c r="GZ761" s="30"/>
      <c r="HA761" s="30"/>
      <c r="HB761" s="30"/>
      <c r="HC761" s="30"/>
      <c r="HD761" s="30"/>
      <c r="HE761" s="30"/>
      <c r="HF761" s="30"/>
      <c r="HG761" s="30"/>
      <c r="HH761" s="30"/>
      <c r="HI761" s="30"/>
      <c r="HJ761" s="30"/>
    </row>
    <row r="762">
      <c r="BQ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/>
      <c r="EV762" s="30"/>
      <c r="EW762" s="30"/>
      <c r="EX762" s="30"/>
      <c r="EY762" s="30"/>
      <c r="EZ762" s="30"/>
      <c r="FA762" s="30"/>
      <c r="FB762" s="30"/>
      <c r="FC762" s="30"/>
      <c r="FD762" s="30"/>
      <c r="FE762" s="30"/>
      <c r="FF762" s="30"/>
      <c r="FG762" s="30"/>
      <c r="FH762" s="30"/>
      <c r="FI762" s="30"/>
      <c r="FJ762" s="30"/>
      <c r="FK762" s="30"/>
      <c r="FL762" s="30"/>
      <c r="FM762" s="30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  <c r="GA762" s="30"/>
      <c r="GB762" s="30"/>
      <c r="GC762" s="30"/>
      <c r="GD762" s="30"/>
      <c r="GE762" s="30"/>
      <c r="GF762" s="30"/>
      <c r="GG762" s="30"/>
      <c r="GH762" s="30"/>
      <c r="GI762" s="30"/>
      <c r="GJ762" s="30"/>
      <c r="GK762" s="30"/>
      <c r="GL762" s="30"/>
      <c r="GM762" s="30"/>
      <c r="GN762" s="30"/>
      <c r="GO762" s="30"/>
      <c r="GP762" s="30"/>
      <c r="GQ762" s="30"/>
      <c r="GR762" s="30"/>
      <c r="GS762" s="30"/>
      <c r="GT762" s="30"/>
      <c r="GU762" s="30"/>
      <c r="GV762" s="30"/>
      <c r="GW762" s="30"/>
      <c r="GX762" s="30"/>
      <c r="GY762" s="30"/>
      <c r="GZ762" s="30"/>
      <c r="HA762" s="30"/>
      <c r="HB762" s="30"/>
      <c r="HC762" s="30"/>
      <c r="HD762" s="30"/>
      <c r="HE762" s="30"/>
      <c r="HF762" s="30"/>
      <c r="HG762" s="30"/>
      <c r="HH762" s="30"/>
      <c r="HI762" s="30"/>
      <c r="HJ762" s="30"/>
    </row>
    <row r="763">
      <c r="BQ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/>
      <c r="EV763" s="30"/>
      <c r="EW763" s="30"/>
      <c r="EX763" s="30"/>
      <c r="EY763" s="30"/>
      <c r="EZ763" s="30"/>
      <c r="FA763" s="30"/>
      <c r="FB763" s="30"/>
      <c r="FC763" s="30"/>
      <c r="FD763" s="30"/>
      <c r="FE763" s="30"/>
      <c r="FF763" s="30"/>
      <c r="FG763" s="30"/>
      <c r="FH763" s="30"/>
      <c r="FI763" s="30"/>
      <c r="FJ763" s="30"/>
      <c r="FK763" s="30"/>
      <c r="FL763" s="30"/>
      <c r="FM763" s="30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  <c r="GA763" s="30"/>
      <c r="GB763" s="30"/>
      <c r="GC763" s="30"/>
      <c r="GD763" s="30"/>
      <c r="GE763" s="30"/>
      <c r="GF763" s="30"/>
      <c r="GG763" s="30"/>
      <c r="GH763" s="30"/>
      <c r="GI763" s="30"/>
      <c r="GJ763" s="30"/>
      <c r="GK763" s="30"/>
      <c r="GL763" s="30"/>
      <c r="GM763" s="30"/>
      <c r="GN763" s="30"/>
      <c r="GO763" s="30"/>
      <c r="GP763" s="30"/>
      <c r="GQ763" s="30"/>
      <c r="GR763" s="30"/>
      <c r="GS763" s="30"/>
      <c r="GT763" s="30"/>
      <c r="GU763" s="30"/>
      <c r="GV763" s="30"/>
      <c r="GW763" s="30"/>
      <c r="GX763" s="30"/>
      <c r="GY763" s="30"/>
      <c r="GZ763" s="30"/>
      <c r="HA763" s="30"/>
      <c r="HB763" s="30"/>
      <c r="HC763" s="30"/>
      <c r="HD763" s="30"/>
      <c r="HE763" s="30"/>
      <c r="HF763" s="30"/>
      <c r="HG763" s="30"/>
      <c r="HH763" s="30"/>
      <c r="HI763" s="30"/>
      <c r="HJ763" s="30"/>
    </row>
    <row r="764">
      <c r="BQ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/>
      <c r="EW764" s="30"/>
      <c r="EX764" s="30"/>
      <c r="EY764" s="30"/>
      <c r="EZ764" s="30"/>
      <c r="FA764" s="30"/>
      <c r="FB764" s="30"/>
      <c r="FC764" s="30"/>
      <c r="FD764" s="30"/>
      <c r="FE764" s="30"/>
      <c r="FF764" s="30"/>
      <c r="FG764" s="30"/>
      <c r="FH764" s="30"/>
      <c r="FI764" s="30"/>
      <c r="FJ764" s="30"/>
      <c r="FK764" s="30"/>
      <c r="FL764" s="30"/>
      <c r="FM764" s="30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  <c r="GA764" s="30"/>
      <c r="GB764" s="30"/>
      <c r="GC764" s="30"/>
      <c r="GD764" s="30"/>
      <c r="GE764" s="30"/>
      <c r="GF764" s="30"/>
      <c r="GG764" s="30"/>
      <c r="GH764" s="30"/>
      <c r="GI764" s="30"/>
      <c r="GJ764" s="30"/>
      <c r="GK764" s="30"/>
      <c r="GL764" s="30"/>
      <c r="GM764" s="30"/>
      <c r="GN764" s="30"/>
      <c r="GO764" s="30"/>
      <c r="GP764" s="30"/>
      <c r="GQ764" s="30"/>
      <c r="GR764" s="30"/>
      <c r="GS764" s="30"/>
      <c r="GT764" s="30"/>
      <c r="GU764" s="30"/>
      <c r="GV764" s="30"/>
      <c r="GW764" s="30"/>
      <c r="GX764" s="30"/>
      <c r="GY764" s="30"/>
      <c r="GZ764" s="30"/>
      <c r="HA764" s="30"/>
      <c r="HB764" s="30"/>
      <c r="HC764" s="30"/>
      <c r="HD764" s="30"/>
      <c r="HE764" s="30"/>
      <c r="HF764" s="30"/>
      <c r="HG764" s="30"/>
      <c r="HH764" s="30"/>
      <c r="HI764" s="30"/>
      <c r="HJ764" s="30"/>
    </row>
    <row r="765">
      <c r="BQ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/>
      <c r="EW765" s="30"/>
      <c r="EX765" s="30"/>
      <c r="EY765" s="30"/>
      <c r="EZ765" s="30"/>
      <c r="FA765" s="30"/>
      <c r="FB765" s="30"/>
      <c r="FC765" s="30"/>
      <c r="FD765" s="30"/>
      <c r="FE765" s="30"/>
      <c r="FF765" s="30"/>
      <c r="FG765" s="30"/>
      <c r="FH765" s="30"/>
      <c r="FI765" s="30"/>
      <c r="FJ765" s="30"/>
      <c r="FK765" s="30"/>
      <c r="FL765" s="30"/>
      <c r="FM765" s="30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  <c r="GA765" s="30"/>
      <c r="GB765" s="30"/>
      <c r="GC765" s="30"/>
      <c r="GD765" s="30"/>
      <c r="GE765" s="30"/>
      <c r="GF765" s="30"/>
      <c r="GG765" s="30"/>
      <c r="GH765" s="30"/>
      <c r="GI765" s="30"/>
      <c r="GJ765" s="30"/>
      <c r="GK765" s="30"/>
      <c r="GL765" s="30"/>
      <c r="GM765" s="30"/>
      <c r="GN765" s="30"/>
      <c r="GO765" s="30"/>
      <c r="GP765" s="30"/>
      <c r="GQ765" s="30"/>
      <c r="GR765" s="30"/>
      <c r="GS765" s="30"/>
      <c r="GT765" s="30"/>
      <c r="GU765" s="30"/>
      <c r="GV765" s="30"/>
      <c r="GW765" s="30"/>
      <c r="GX765" s="30"/>
      <c r="GY765" s="30"/>
      <c r="GZ765" s="30"/>
      <c r="HA765" s="30"/>
      <c r="HB765" s="30"/>
      <c r="HC765" s="30"/>
      <c r="HD765" s="30"/>
      <c r="HE765" s="30"/>
      <c r="HF765" s="30"/>
      <c r="HG765" s="30"/>
      <c r="HH765" s="30"/>
      <c r="HI765" s="30"/>
      <c r="HJ765" s="30"/>
    </row>
    <row r="766">
      <c r="BQ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/>
      <c r="EW766" s="30"/>
      <c r="EX766" s="30"/>
      <c r="EY766" s="30"/>
      <c r="EZ766" s="30"/>
      <c r="FA766" s="30"/>
      <c r="FB766" s="30"/>
      <c r="FC766" s="30"/>
      <c r="FD766" s="30"/>
      <c r="FE766" s="30"/>
      <c r="FF766" s="30"/>
      <c r="FG766" s="30"/>
      <c r="FH766" s="30"/>
      <c r="FI766" s="30"/>
      <c r="FJ766" s="30"/>
      <c r="FK766" s="30"/>
      <c r="FL766" s="30"/>
      <c r="FM766" s="30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  <c r="GA766" s="30"/>
      <c r="GB766" s="30"/>
      <c r="GC766" s="30"/>
      <c r="GD766" s="30"/>
      <c r="GE766" s="30"/>
      <c r="GF766" s="30"/>
      <c r="GG766" s="30"/>
      <c r="GH766" s="30"/>
      <c r="GI766" s="30"/>
      <c r="GJ766" s="30"/>
      <c r="GK766" s="30"/>
      <c r="GL766" s="30"/>
      <c r="GM766" s="30"/>
      <c r="GN766" s="30"/>
      <c r="GO766" s="30"/>
      <c r="GP766" s="30"/>
      <c r="GQ766" s="30"/>
      <c r="GR766" s="30"/>
      <c r="GS766" s="30"/>
      <c r="GT766" s="30"/>
      <c r="GU766" s="30"/>
      <c r="GV766" s="30"/>
      <c r="GW766" s="30"/>
      <c r="GX766" s="30"/>
      <c r="GY766" s="30"/>
      <c r="GZ766" s="30"/>
      <c r="HA766" s="30"/>
      <c r="HB766" s="30"/>
      <c r="HC766" s="30"/>
      <c r="HD766" s="30"/>
      <c r="HE766" s="30"/>
      <c r="HF766" s="30"/>
      <c r="HG766" s="30"/>
      <c r="HH766" s="30"/>
      <c r="HI766" s="30"/>
      <c r="HJ766" s="30"/>
    </row>
    <row r="767">
      <c r="BQ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/>
      <c r="EW767" s="30"/>
      <c r="EX767" s="30"/>
      <c r="EY767" s="30"/>
      <c r="EZ767" s="30"/>
      <c r="FA767" s="30"/>
      <c r="FB767" s="30"/>
      <c r="FC767" s="30"/>
      <c r="FD767" s="30"/>
      <c r="FE767" s="30"/>
      <c r="FF767" s="30"/>
      <c r="FG767" s="30"/>
      <c r="FH767" s="30"/>
      <c r="FI767" s="30"/>
      <c r="FJ767" s="30"/>
      <c r="FK767" s="30"/>
      <c r="FL767" s="30"/>
      <c r="FM767" s="30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  <c r="GA767" s="30"/>
      <c r="GB767" s="30"/>
      <c r="GC767" s="30"/>
      <c r="GD767" s="30"/>
      <c r="GE767" s="30"/>
      <c r="GF767" s="30"/>
      <c r="GG767" s="30"/>
      <c r="GH767" s="30"/>
      <c r="GI767" s="30"/>
      <c r="GJ767" s="30"/>
      <c r="GK767" s="30"/>
      <c r="GL767" s="30"/>
      <c r="GM767" s="30"/>
      <c r="GN767" s="30"/>
      <c r="GO767" s="30"/>
      <c r="GP767" s="30"/>
      <c r="GQ767" s="30"/>
      <c r="GR767" s="30"/>
      <c r="GS767" s="30"/>
      <c r="GT767" s="30"/>
      <c r="GU767" s="30"/>
      <c r="GV767" s="30"/>
      <c r="GW767" s="30"/>
      <c r="GX767" s="30"/>
      <c r="GY767" s="30"/>
      <c r="GZ767" s="30"/>
      <c r="HA767" s="30"/>
      <c r="HB767" s="30"/>
      <c r="HC767" s="30"/>
      <c r="HD767" s="30"/>
      <c r="HE767" s="30"/>
      <c r="HF767" s="30"/>
      <c r="HG767" s="30"/>
      <c r="HH767" s="30"/>
      <c r="HI767" s="30"/>
      <c r="HJ767" s="30"/>
    </row>
    <row r="768">
      <c r="BQ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/>
      <c r="EW768" s="30"/>
      <c r="EX768" s="30"/>
      <c r="EY768" s="30"/>
      <c r="EZ768" s="30"/>
      <c r="FA768" s="30"/>
      <c r="FB768" s="30"/>
      <c r="FC768" s="30"/>
      <c r="FD768" s="30"/>
      <c r="FE768" s="30"/>
      <c r="FF768" s="30"/>
      <c r="FG768" s="30"/>
      <c r="FH768" s="30"/>
      <c r="FI768" s="30"/>
      <c r="FJ768" s="30"/>
      <c r="FK768" s="30"/>
      <c r="FL768" s="30"/>
      <c r="FM768" s="30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  <c r="GA768" s="30"/>
      <c r="GB768" s="30"/>
      <c r="GC768" s="30"/>
      <c r="GD768" s="30"/>
      <c r="GE768" s="30"/>
      <c r="GF768" s="30"/>
      <c r="GG768" s="30"/>
      <c r="GH768" s="30"/>
      <c r="GI768" s="30"/>
      <c r="GJ768" s="30"/>
      <c r="GK768" s="30"/>
      <c r="GL768" s="30"/>
      <c r="GM768" s="30"/>
      <c r="GN768" s="30"/>
      <c r="GO768" s="30"/>
      <c r="GP768" s="30"/>
      <c r="GQ768" s="30"/>
      <c r="GR768" s="30"/>
      <c r="GS768" s="30"/>
      <c r="GT768" s="30"/>
      <c r="GU768" s="30"/>
      <c r="GV768" s="30"/>
      <c r="GW768" s="30"/>
      <c r="GX768" s="30"/>
      <c r="GY768" s="30"/>
      <c r="GZ768" s="30"/>
      <c r="HA768" s="30"/>
      <c r="HB768" s="30"/>
      <c r="HC768" s="30"/>
      <c r="HD768" s="30"/>
      <c r="HE768" s="30"/>
      <c r="HF768" s="30"/>
      <c r="HG768" s="30"/>
      <c r="HH768" s="30"/>
      <c r="HI768" s="30"/>
      <c r="HJ768" s="30"/>
    </row>
    <row r="769">
      <c r="BQ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/>
      <c r="EV769" s="30"/>
      <c r="EW769" s="30"/>
      <c r="EX769" s="30"/>
      <c r="EY769" s="30"/>
      <c r="EZ769" s="30"/>
      <c r="FA769" s="30"/>
      <c r="FB769" s="30"/>
      <c r="FC769" s="30"/>
      <c r="FD769" s="30"/>
      <c r="FE769" s="30"/>
      <c r="FF769" s="30"/>
      <c r="FG769" s="30"/>
      <c r="FH769" s="30"/>
      <c r="FI769" s="30"/>
      <c r="FJ769" s="30"/>
      <c r="FK769" s="30"/>
      <c r="FL769" s="30"/>
      <c r="FM769" s="30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  <c r="GA769" s="30"/>
      <c r="GB769" s="30"/>
      <c r="GC769" s="30"/>
      <c r="GD769" s="30"/>
      <c r="GE769" s="30"/>
      <c r="GF769" s="30"/>
      <c r="GG769" s="30"/>
      <c r="GH769" s="30"/>
      <c r="GI769" s="30"/>
      <c r="GJ769" s="30"/>
      <c r="GK769" s="30"/>
      <c r="GL769" s="30"/>
      <c r="GM769" s="30"/>
      <c r="GN769" s="30"/>
      <c r="GO769" s="30"/>
      <c r="GP769" s="30"/>
      <c r="GQ769" s="30"/>
      <c r="GR769" s="30"/>
      <c r="GS769" s="30"/>
      <c r="GT769" s="30"/>
      <c r="GU769" s="30"/>
      <c r="GV769" s="30"/>
      <c r="GW769" s="30"/>
      <c r="GX769" s="30"/>
      <c r="GY769" s="30"/>
      <c r="GZ769" s="30"/>
      <c r="HA769" s="30"/>
      <c r="HB769" s="30"/>
      <c r="HC769" s="30"/>
      <c r="HD769" s="30"/>
      <c r="HE769" s="30"/>
      <c r="HF769" s="30"/>
      <c r="HG769" s="30"/>
      <c r="HH769" s="30"/>
      <c r="HI769" s="30"/>
      <c r="HJ769" s="30"/>
    </row>
    <row r="770">
      <c r="BQ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/>
      <c r="EW770" s="30"/>
      <c r="EX770" s="30"/>
      <c r="EY770" s="30"/>
      <c r="EZ770" s="30"/>
      <c r="FA770" s="30"/>
      <c r="FB770" s="30"/>
      <c r="FC770" s="30"/>
      <c r="FD770" s="30"/>
      <c r="FE770" s="30"/>
      <c r="FF770" s="30"/>
      <c r="FG770" s="30"/>
      <c r="FH770" s="30"/>
      <c r="FI770" s="30"/>
      <c r="FJ770" s="30"/>
      <c r="FK770" s="30"/>
      <c r="FL770" s="30"/>
      <c r="FM770" s="30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  <c r="GA770" s="30"/>
      <c r="GB770" s="30"/>
      <c r="GC770" s="30"/>
      <c r="GD770" s="30"/>
      <c r="GE770" s="30"/>
      <c r="GF770" s="30"/>
      <c r="GG770" s="30"/>
      <c r="GH770" s="30"/>
      <c r="GI770" s="30"/>
      <c r="GJ770" s="30"/>
      <c r="GK770" s="30"/>
      <c r="GL770" s="30"/>
      <c r="GM770" s="30"/>
      <c r="GN770" s="30"/>
      <c r="GO770" s="30"/>
      <c r="GP770" s="30"/>
      <c r="GQ770" s="30"/>
      <c r="GR770" s="30"/>
      <c r="GS770" s="30"/>
      <c r="GT770" s="30"/>
      <c r="GU770" s="30"/>
      <c r="GV770" s="30"/>
      <c r="GW770" s="30"/>
      <c r="GX770" s="30"/>
      <c r="GY770" s="30"/>
      <c r="GZ770" s="30"/>
      <c r="HA770" s="30"/>
      <c r="HB770" s="30"/>
      <c r="HC770" s="30"/>
      <c r="HD770" s="30"/>
      <c r="HE770" s="30"/>
      <c r="HF770" s="30"/>
      <c r="HG770" s="30"/>
      <c r="HH770" s="30"/>
      <c r="HI770" s="30"/>
      <c r="HJ770" s="30"/>
    </row>
    <row r="771">
      <c r="BQ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/>
      <c r="EW771" s="30"/>
      <c r="EX771" s="30"/>
      <c r="EY771" s="30"/>
      <c r="EZ771" s="30"/>
      <c r="FA771" s="30"/>
      <c r="FB771" s="30"/>
      <c r="FC771" s="30"/>
      <c r="FD771" s="30"/>
      <c r="FE771" s="30"/>
      <c r="FF771" s="30"/>
      <c r="FG771" s="30"/>
      <c r="FH771" s="30"/>
      <c r="FI771" s="30"/>
      <c r="FJ771" s="30"/>
      <c r="FK771" s="30"/>
      <c r="FL771" s="30"/>
      <c r="FM771" s="30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  <c r="GA771" s="30"/>
      <c r="GB771" s="30"/>
      <c r="GC771" s="30"/>
      <c r="GD771" s="30"/>
      <c r="GE771" s="30"/>
      <c r="GF771" s="30"/>
      <c r="GG771" s="30"/>
      <c r="GH771" s="30"/>
      <c r="GI771" s="30"/>
      <c r="GJ771" s="30"/>
      <c r="GK771" s="30"/>
      <c r="GL771" s="30"/>
      <c r="GM771" s="30"/>
      <c r="GN771" s="30"/>
      <c r="GO771" s="30"/>
      <c r="GP771" s="30"/>
      <c r="GQ771" s="30"/>
      <c r="GR771" s="30"/>
      <c r="GS771" s="30"/>
      <c r="GT771" s="30"/>
      <c r="GU771" s="30"/>
      <c r="GV771" s="30"/>
      <c r="GW771" s="30"/>
      <c r="GX771" s="30"/>
      <c r="GY771" s="30"/>
      <c r="GZ771" s="30"/>
      <c r="HA771" s="30"/>
      <c r="HB771" s="30"/>
      <c r="HC771" s="30"/>
      <c r="HD771" s="30"/>
      <c r="HE771" s="30"/>
      <c r="HF771" s="30"/>
      <c r="HG771" s="30"/>
      <c r="HH771" s="30"/>
      <c r="HI771" s="30"/>
      <c r="HJ771" s="30"/>
    </row>
    <row r="772">
      <c r="BQ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/>
      <c r="EW772" s="30"/>
      <c r="EX772" s="30"/>
      <c r="EY772" s="30"/>
      <c r="EZ772" s="30"/>
      <c r="FA772" s="30"/>
      <c r="FB772" s="30"/>
      <c r="FC772" s="30"/>
      <c r="FD772" s="30"/>
      <c r="FE772" s="30"/>
      <c r="FF772" s="30"/>
      <c r="FG772" s="30"/>
      <c r="FH772" s="30"/>
      <c r="FI772" s="30"/>
      <c r="FJ772" s="30"/>
      <c r="FK772" s="30"/>
      <c r="FL772" s="30"/>
      <c r="FM772" s="30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  <c r="GA772" s="30"/>
      <c r="GB772" s="30"/>
      <c r="GC772" s="30"/>
      <c r="GD772" s="30"/>
      <c r="GE772" s="30"/>
      <c r="GF772" s="30"/>
      <c r="GG772" s="30"/>
      <c r="GH772" s="30"/>
      <c r="GI772" s="30"/>
      <c r="GJ772" s="30"/>
      <c r="GK772" s="30"/>
      <c r="GL772" s="30"/>
      <c r="GM772" s="30"/>
      <c r="GN772" s="30"/>
      <c r="GO772" s="30"/>
      <c r="GP772" s="30"/>
      <c r="GQ772" s="30"/>
      <c r="GR772" s="30"/>
      <c r="GS772" s="30"/>
      <c r="GT772" s="30"/>
      <c r="GU772" s="30"/>
      <c r="GV772" s="30"/>
      <c r="GW772" s="30"/>
      <c r="GX772" s="30"/>
      <c r="GY772" s="30"/>
      <c r="GZ772" s="30"/>
      <c r="HA772" s="30"/>
      <c r="HB772" s="30"/>
      <c r="HC772" s="30"/>
      <c r="HD772" s="30"/>
      <c r="HE772" s="30"/>
      <c r="HF772" s="30"/>
      <c r="HG772" s="30"/>
      <c r="HH772" s="30"/>
      <c r="HI772" s="30"/>
      <c r="HJ772" s="30"/>
    </row>
    <row r="773">
      <c r="BQ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/>
      <c r="EW773" s="30"/>
      <c r="EX773" s="30"/>
      <c r="EY773" s="30"/>
      <c r="EZ773" s="30"/>
      <c r="FA773" s="30"/>
      <c r="FB773" s="30"/>
      <c r="FC773" s="30"/>
      <c r="FD773" s="30"/>
      <c r="FE773" s="30"/>
      <c r="FF773" s="30"/>
      <c r="FG773" s="30"/>
      <c r="FH773" s="30"/>
      <c r="FI773" s="30"/>
      <c r="FJ773" s="30"/>
      <c r="FK773" s="30"/>
      <c r="FL773" s="30"/>
      <c r="FM773" s="30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  <c r="GA773" s="30"/>
      <c r="GB773" s="30"/>
      <c r="GC773" s="30"/>
      <c r="GD773" s="30"/>
      <c r="GE773" s="30"/>
      <c r="GF773" s="30"/>
      <c r="GG773" s="30"/>
      <c r="GH773" s="30"/>
      <c r="GI773" s="30"/>
      <c r="GJ773" s="30"/>
      <c r="GK773" s="30"/>
      <c r="GL773" s="30"/>
      <c r="GM773" s="30"/>
      <c r="GN773" s="30"/>
      <c r="GO773" s="30"/>
      <c r="GP773" s="30"/>
      <c r="GQ773" s="30"/>
      <c r="GR773" s="30"/>
      <c r="GS773" s="30"/>
      <c r="GT773" s="30"/>
      <c r="GU773" s="30"/>
      <c r="GV773" s="30"/>
      <c r="GW773" s="30"/>
      <c r="GX773" s="30"/>
      <c r="GY773" s="30"/>
      <c r="GZ773" s="30"/>
      <c r="HA773" s="30"/>
      <c r="HB773" s="30"/>
      <c r="HC773" s="30"/>
      <c r="HD773" s="30"/>
      <c r="HE773" s="30"/>
      <c r="HF773" s="30"/>
      <c r="HG773" s="30"/>
      <c r="HH773" s="30"/>
      <c r="HI773" s="30"/>
      <c r="HJ773" s="30"/>
    </row>
    <row r="774">
      <c r="BQ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/>
      <c r="EV774" s="30"/>
      <c r="EW774" s="30"/>
      <c r="EX774" s="30"/>
      <c r="EY774" s="30"/>
      <c r="EZ774" s="30"/>
      <c r="FA774" s="30"/>
      <c r="FB774" s="30"/>
      <c r="FC774" s="30"/>
      <c r="FD774" s="30"/>
      <c r="FE774" s="30"/>
      <c r="FF774" s="30"/>
      <c r="FG774" s="30"/>
      <c r="FH774" s="30"/>
      <c r="FI774" s="30"/>
      <c r="FJ774" s="30"/>
      <c r="FK774" s="30"/>
      <c r="FL774" s="30"/>
      <c r="FM774" s="30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  <c r="GA774" s="30"/>
      <c r="GB774" s="30"/>
      <c r="GC774" s="30"/>
      <c r="GD774" s="30"/>
      <c r="GE774" s="30"/>
      <c r="GF774" s="30"/>
      <c r="GG774" s="30"/>
      <c r="GH774" s="30"/>
      <c r="GI774" s="30"/>
      <c r="GJ774" s="30"/>
      <c r="GK774" s="30"/>
      <c r="GL774" s="30"/>
      <c r="GM774" s="30"/>
      <c r="GN774" s="30"/>
      <c r="GO774" s="30"/>
      <c r="GP774" s="30"/>
      <c r="GQ774" s="30"/>
      <c r="GR774" s="30"/>
      <c r="GS774" s="30"/>
      <c r="GT774" s="30"/>
      <c r="GU774" s="30"/>
      <c r="GV774" s="30"/>
      <c r="GW774" s="30"/>
      <c r="GX774" s="30"/>
      <c r="GY774" s="30"/>
      <c r="GZ774" s="30"/>
      <c r="HA774" s="30"/>
      <c r="HB774" s="30"/>
      <c r="HC774" s="30"/>
      <c r="HD774" s="30"/>
      <c r="HE774" s="30"/>
      <c r="HF774" s="30"/>
      <c r="HG774" s="30"/>
      <c r="HH774" s="30"/>
      <c r="HI774" s="30"/>
      <c r="HJ774" s="30"/>
    </row>
    <row r="775">
      <c r="BQ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/>
      <c r="EW775" s="30"/>
      <c r="EX775" s="30"/>
      <c r="EY775" s="30"/>
      <c r="EZ775" s="30"/>
      <c r="FA775" s="30"/>
      <c r="FB775" s="30"/>
      <c r="FC775" s="30"/>
      <c r="FD775" s="30"/>
      <c r="FE775" s="30"/>
      <c r="FF775" s="30"/>
      <c r="FG775" s="30"/>
      <c r="FH775" s="30"/>
      <c r="FI775" s="30"/>
      <c r="FJ775" s="30"/>
      <c r="FK775" s="30"/>
      <c r="FL775" s="30"/>
      <c r="FM775" s="30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  <c r="GA775" s="30"/>
      <c r="GB775" s="30"/>
      <c r="GC775" s="30"/>
      <c r="GD775" s="30"/>
      <c r="GE775" s="30"/>
      <c r="GF775" s="30"/>
      <c r="GG775" s="30"/>
      <c r="GH775" s="30"/>
      <c r="GI775" s="30"/>
      <c r="GJ775" s="30"/>
      <c r="GK775" s="30"/>
      <c r="GL775" s="30"/>
      <c r="GM775" s="30"/>
      <c r="GN775" s="30"/>
      <c r="GO775" s="30"/>
      <c r="GP775" s="30"/>
      <c r="GQ775" s="30"/>
      <c r="GR775" s="30"/>
      <c r="GS775" s="30"/>
      <c r="GT775" s="30"/>
      <c r="GU775" s="30"/>
      <c r="GV775" s="30"/>
      <c r="GW775" s="30"/>
      <c r="GX775" s="30"/>
      <c r="GY775" s="30"/>
      <c r="GZ775" s="30"/>
      <c r="HA775" s="30"/>
      <c r="HB775" s="30"/>
      <c r="HC775" s="30"/>
      <c r="HD775" s="30"/>
      <c r="HE775" s="30"/>
      <c r="HF775" s="30"/>
      <c r="HG775" s="30"/>
      <c r="HH775" s="30"/>
      <c r="HI775" s="30"/>
      <c r="HJ775" s="30"/>
    </row>
    <row r="776">
      <c r="BQ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/>
      <c r="EW776" s="30"/>
      <c r="EX776" s="30"/>
      <c r="EY776" s="30"/>
      <c r="EZ776" s="30"/>
      <c r="FA776" s="30"/>
      <c r="FB776" s="30"/>
      <c r="FC776" s="30"/>
      <c r="FD776" s="30"/>
      <c r="FE776" s="30"/>
      <c r="FF776" s="30"/>
      <c r="FG776" s="30"/>
      <c r="FH776" s="30"/>
      <c r="FI776" s="30"/>
      <c r="FJ776" s="30"/>
      <c r="FK776" s="30"/>
      <c r="FL776" s="30"/>
      <c r="FM776" s="30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  <c r="GA776" s="30"/>
      <c r="GB776" s="30"/>
      <c r="GC776" s="30"/>
      <c r="GD776" s="30"/>
      <c r="GE776" s="30"/>
      <c r="GF776" s="30"/>
      <c r="GG776" s="30"/>
      <c r="GH776" s="30"/>
      <c r="GI776" s="30"/>
      <c r="GJ776" s="30"/>
      <c r="GK776" s="30"/>
      <c r="GL776" s="30"/>
      <c r="GM776" s="30"/>
      <c r="GN776" s="30"/>
      <c r="GO776" s="30"/>
      <c r="GP776" s="30"/>
      <c r="GQ776" s="30"/>
      <c r="GR776" s="30"/>
      <c r="GS776" s="30"/>
      <c r="GT776" s="30"/>
      <c r="GU776" s="30"/>
      <c r="GV776" s="30"/>
      <c r="GW776" s="30"/>
      <c r="GX776" s="30"/>
      <c r="GY776" s="30"/>
      <c r="GZ776" s="30"/>
      <c r="HA776" s="30"/>
      <c r="HB776" s="30"/>
      <c r="HC776" s="30"/>
      <c r="HD776" s="30"/>
      <c r="HE776" s="30"/>
      <c r="HF776" s="30"/>
      <c r="HG776" s="30"/>
      <c r="HH776" s="30"/>
      <c r="HI776" s="30"/>
      <c r="HJ776" s="30"/>
    </row>
    <row r="777">
      <c r="BQ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/>
      <c r="EW777" s="30"/>
      <c r="EX777" s="30"/>
      <c r="EY777" s="30"/>
      <c r="EZ777" s="30"/>
      <c r="FA777" s="30"/>
      <c r="FB777" s="30"/>
      <c r="FC777" s="30"/>
      <c r="FD777" s="30"/>
      <c r="FE777" s="30"/>
      <c r="FF777" s="30"/>
      <c r="FG777" s="30"/>
      <c r="FH777" s="30"/>
      <c r="FI777" s="30"/>
      <c r="FJ777" s="30"/>
      <c r="FK777" s="30"/>
      <c r="FL777" s="30"/>
      <c r="FM777" s="30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  <c r="GA777" s="30"/>
      <c r="GB777" s="30"/>
      <c r="GC777" s="30"/>
      <c r="GD777" s="30"/>
      <c r="GE777" s="30"/>
      <c r="GF777" s="30"/>
      <c r="GG777" s="30"/>
      <c r="GH777" s="30"/>
      <c r="GI777" s="30"/>
      <c r="GJ777" s="30"/>
      <c r="GK777" s="30"/>
      <c r="GL777" s="30"/>
      <c r="GM777" s="30"/>
      <c r="GN777" s="30"/>
      <c r="GO777" s="30"/>
      <c r="GP777" s="30"/>
      <c r="GQ777" s="30"/>
      <c r="GR777" s="30"/>
      <c r="GS777" s="30"/>
      <c r="GT777" s="30"/>
      <c r="GU777" s="30"/>
      <c r="GV777" s="30"/>
      <c r="GW777" s="30"/>
      <c r="GX777" s="30"/>
      <c r="GY777" s="30"/>
      <c r="GZ777" s="30"/>
      <c r="HA777" s="30"/>
      <c r="HB777" s="30"/>
      <c r="HC777" s="30"/>
      <c r="HD777" s="30"/>
      <c r="HE777" s="30"/>
      <c r="HF777" s="30"/>
      <c r="HG777" s="30"/>
      <c r="HH777" s="30"/>
      <c r="HI777" s="30"/>
      <c r="HJ777" s="30"/>
    </row>
    <row r="778">
      <c r="BQ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/>
      <c r="EW778" s="30"/>
      <c r="EX778" s="30"/>
      <c r="EY778" s="30"/>
      <c r="EZ778" s="30"/>
      <c r="FA778" s="30"/>
      <c r="FB778" s="30"/>
      <c r="FC778" s="30"/>
      <c r="FD778" s="30"/>
      <c r="FE778" s="30"/>
      <c r="FF778" s="30"/>
      <c r="FG778" s="30"/>
      <c r="FH778" s="30"/>
      <c r="FI778" s="30"/>
      <c r="FJ778" s="30"/>
      <c r="FK778" s="30"/>
      <c r="FL778" s="30"/>
      <c r="FM778" s="30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  <c r="GA778" s="30"/>
      <c r="GB778" s="30"/>
      <c r="GC778" s="30"/>
      <c r="GD778" s="30"/>
      <c r="GE778" s="30"/>
      <c r="GF778" s="30"/>
      <c r="GG778" s="30"/>
      <c r="GH778" s="30"/>
      <c r="GI778" s="30"/>
      <c r="GJ778" s="30"/>
      <c r="GK778" s="30"/>
      <c r="GL778" s="30"/>
      <c r="GM778" s="30"/>
      <c r="GN778" s="30"/>
      <c r="GO778" s="30"/>
      <c r="GP778" s="30"/>
      <c r="GQ778" s="30"/>
      <c r="GR778" s="30"/>
      <c r="GS778" s="30"/>
      <c r="GT778" s="30"/>
      <c r="GU778" s="30"/>
      <c r="GV778" s="30"/>
      <c r="GW778" s="30"/>
      <c r="GX778" s="30"/>
      <c r="GY778" s="30"/>
      <c r="GZ778" s="30"/>
      <c r="HA778" s="30"/>
      <c r="HB778" s="30"/>
      <c r="HC778" s="30"/>
      <c r="HD778" s="30"/>
      <c r="HE778" s="30"/>
      <c r="HF778" s="30"/>
      <c r="HG778" s="30"/>
      <c r="HH778" s="30"/>
      <c r="HI778" s="30"/>
      <c r="HJ778" s="30"/>
    </row>
    <row r="779">
      <c r="BQ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/>
      <c r="EW779" s="30"/>
      <c r="EX779" s="30"/>
      <c r="EY779" s="30"/>
      <c r="EZ779" s="30"/>
      <c r="FA779" s="30"/>
      <c r="FB779" s="30"/>
      <c r="FC779" s="30"/>
      <c r="FD779" s="30"/>
      <c r="FE779" s="30"/>
      <c r="FF779" s="30"/>
      <c r="FG779" s="30"/>
      <c r="FH779" s="30"/>
      <c r="FI779" s="30"/>
      <c r="FJ779" s="30"/>
      <c r="FK779" s="30"/>
      <c r="FL779" s="30"/>
      <c r="FM779" s="30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  <c r="GA779" s="30"/>
      <c r="GB779" s="30"/>
      <c r="GC779" s="30"/>
      <c r="GD779" s="30"/>
      <c r="GE779" s="30"/>
      <c r="GF779" s="30"/>
      <c r="GG779" s="30"/>
      <c r="GH779" s="30"/>
      <c r="GI779" s="30"/>
      <c r="GJ779" s="30"/>
      <c r="GK779" s="30"/>
      <c r="GL779" s="30"/>
      <c r="GM779" s="30"/>
      <c r="GN779" s="30"/>
      <c r="GO779" s="30"/>
      <c r="GP779" s="30"/>
      <c r="GQ779" s="30"/>
      <c r="GR779" s="30"/>
      <c r="GS779" s="30"/>
      <c r="GT779" s="30"/>
      <c r="GU779" s="30"/>
      <c r="GV779" s="30"/>
      <c r="GW779" s="30"/>
      <c r="GX779" s="30"/>
      <c r="GY779" s="30"/>
      <c r="GZ779" s="30"/>
      <c r="HA779" s="30"/>
      <c r="HB779" s="30"/>
      <c r="HC779" s="30"/>
      <c r="HD779" s="30"/>
      <c r="HE779" s="30"/>
      <c r="HF779" s="30"/>
      <c r="HG779" s="30"/>
      <c r="HH779" s="30"/>
      <c r="HI779" s="30"/>
      <c r="HJ779" s="30"/>
    </row>
    <row r="780">
      <c r="BQ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/>
      <c r="EW780" s="30"/>
      <c r="EX780" s="30"/>
      <c r="EY780" s="30"/>
      <c r="EZ780" s="30"/>
      <c r="FA780" s="30"/>
      <c r="FB780" s="30"/>
      <c r="FC780" s="30"/>
      <c r="FD780" s="30"/>
      <c r="FE780" s="30"/>
      <c r="FF780" s="30"/>
      <c r="FG780" s="30"/>
      <c r="FH780" s="30"/>
      <c r="FI780" s="30"/>
      <c r="FJ780" s="30"/>
      <c r="FK780" s="30"/>
      <c r="FL780" s="30"/>
      <c r="FM780" s="30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  <c r="GA780" s="30"/>
      <c r="GB780" s="30"/>
      <c r="GC780" s="30"/>
      <c r="GD780" s="30"/>
      <c r="GE780" s="30"/>
      <c r="GF780" s="30"/>
      <c r="GG780" s="30"/>
      <c r="GH780" s="30"/>
      <c r="GI780" s="30"/>
      <c r="GJ780" s="30"/>
      <c r="GK780" s="30"/>
      <c r="GL780" s="30"/>
      <c r="GM780" s="30"/>
      <c r="GN780" s="30"/>
      <c r="GO780" s="30"/>
      <c r="GP780" s="30"/>
      <c r="GQ780" s="30"/>
      <c r="GR780" s="30"/>
      <c r="GS780" s="30"/>
      <c r="GT780" s="30"/>
      <c r="GU780" s="30"/>
      <c r="GV780" s="30"/>
      <c r="GW780" s="30"/>
      <c r="GX780" s="30"/>
      <c r="GY780" s="30"/>
      <c r="GZ780" s="30"/>
      <c r="HA780" s="30"/>
      <c r="HB780" s="30"/>
      <c r="HC780" s="30"/>
      <c r="HD780" s="30"/>
      <c r="HE780" s="30"/>
      <c r="HF780" s="30"/>
      <c r="HG780" s="30"/>
      <c r="HH780" s="30"/>
      <c r="HI780" s="30"/>
      <c r="HJ780" s="30"/>
    </row>
    <row r="781">
      <c r="BQ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/>
      <c r="EW781" s="30"/>
      <c r="EX781" s="30"/>
      <c r="EY781" s="30"/>
      <c r="EZ781" s="30"/>
      <c r="FA781" s="30"/>
      <c r="FB781" s="30"/>
      <c r="FC781" s="30"/>
      <c r="FD781" s="30"/>
      <c r="FE781" s="30"/>
      <c r="FF781" s="30"/>
      <c r="FG781" s="30"/>
      <c r="FH781" s="30"/>
      <c r="FI781" s="30"/>
      <c r="FJ781" s="30"/>
      <c r="FK781" s="30"/>
      <c r="FL781" s="30"/>
      <c r="FM781" s="30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  <c r="GA781" s="30"/>
      <c r="GB781" s="30"/>
      <c r="GC781" s="30"/>
      <c r="GD781" s="30"/>
      <c r="GE781" s="30"/>
      <c r="GF781" s="30"/>
      <c r="GG781" s="30"/>
      <c r="GH781" s="30"/>
      <c r="GI781" s="30"/>
      <c r="GJ781" s="30"/>
      <c r="GK781" s="30"/>
      <c r="GL781" s="30"/>
      <c r="GM781" s="30"/>
      <c r="GN781" s="30"/>
      <c r="GO781" s="30"/>
      <c r="GP781" s="30"/>
      <c r="GQ781" s="30"/>
      <c r="GR781" s="30"/>
      <c r="GS781" s="30"/>
      <c r="GT781" s="30"/>
      <c r="GU781" s="30"/>
      <c r="GV781" s="30"/>
      <c r="GW781" s="30"/>
      <c r="GX781" s="30"/>
      <c r="GY781" s="30"/>
      <c r="GZ781" s="30"/>
      <c r="HA781" s="30"/>
      <c r="HB781" s="30"/>
      <c r="HC781" s="30"/>
      <c r="HD781" s="30"/>
      <c r="HE781" s="30"/>
      <c r="HF781" s="30"/>
      <c r="HG781" s="30"/>
      <c r="HH781" s="30"/>
      <c r="HI781" s="30"/>
      <c r="HJ781" s="30"/>
    </row>
    <row r="782">
      <c r="BQ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/>
      <c r="EW782" s="30"/>
      <c r="EX782" s="30"/>
      <c r="EY782" s="30"/>
      <c r="EZ782" s="30"/>
      <c r="FA782" s="30"/>
      <c r="FB782" s="30"/>
      <c r="FC782" s="30"/>
      <c r="FD782" s="30"/>
      <c r="FE782" s="30"/>
      <c r="FF782" s="30"/>
      <c r="FG782" s="30"/>
      <c r="FH782" s="30"/>
      <c r="FI782" s="30"/>
      <c r="FJ782" s="30"/>
      <c r="FK782" s="30"/>
      <c r="FL782" s="30"/>
      <c r="FM782" s="30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  <c r="GA782" s="30"/>
      <c r="GB782" s="30"/>
      <c r="GC782" s="30"/>
      <c r="GD782" s="30"/>
      <c r="GE782" s="30"/>
      <c r="GF782" s="30"/>
      <c r="GG782" s="30"/>
      <c r="GH782" s="30"/>
      <c r="GI782" s="30"/>
      <c r="GJ782" s="30"/>
      <c r="GK782" s="30"/>
      <c r="GL782" s="30"/>
      <c r="GM782" s="30"/>
      <c r="GN782" s="30"/>
      <c r="GO782" s="30"/>
      <c r="GP782" s="30"/>
      <c r="GQ782" s="30"/>
      <c r="GR782" s="30"/>
      <c r="GS782" s="30"/>
      <c r="GT782" s="30"/>
      <c r="GU782" s="30"/>
      <c r="GV782" s="30"/>
      <c r="GW782" s="30"/>
      <c r="GX782" s="30"/>
      <c r="GY782" s="30"/>
      <c r="GZ782" s="30"/>
      <c r="HA782" s="30"/>
      <c r="HB782" s="30"/>
      <c r="HC782" s="30"/>
      <c r="HD782" s="30"/>
      <c r="HE782" s="30"/>
      <c r="HF782" s="30"/>
      <c r="HG782" s="30"/>
      <c r="HH782" s="30"/>
      <c r="HI782" s="30"/>
      <c r="HJ782" s="30"/>
    </row>
    <row r="783">
      <c r="BQ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/>
      <c r="EW783" s="30"/>
      <c r="EX783" s="30"/>
      <c r="EY783" s="30"/>
      <c r="EZ783" s="30"/>
      <c r="FA783" s="30"/>
      <c r="FB783" s="30"/>
      <c r="FC783" s="30"/>
      <c r="FD783" s="30"/>
      <c r="FE783" s="30"/>
      <c r="FF783" s="30"/>
      <c r="FG783" s="30"/>
      <c r="FH783" s="30"/>
      <c r="FI783" s="30"/>
      <c r="FJ783" s="30"/>
      <c r="FK783" s="30"/>
      <c r="FL783" s="30"/>
      <c r="FM783" s="30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  <c r="GA783" s="30"/>
      <c r="GB783" s="30"/>
      <c r="GC783" s="30"/>
      <c r="GD783" s="30"/>
      <c r="GE783" s="30"/>
      <c r="GF783" s="30"/>
      <c r="GG783" s="30"/>
      <c r="GH783" s="30"/>
      <c r="GI783" s="30"/>
      <c r="GJ783" s="30"/>
      <c r="GK783" s="30"/>
      <c r="GL783" s="30"/>
      <c r="GM783" s="30"/>
      <c r="GN783" s="30"/>
      <c r="GO783" s="30"/>
      <c r="GP783" s="30"/>
      <c r="GQ783" s="30"/>
      <c r="GR783" s="30"/>
      <c r="GS783" s="30"/>
      <c r="GT783" s="30"/>
      <c r="GU783" s="30"/>
      <c r="GV783" s="30"/>
      <c r="GW783" s="30"/>
      <c r="GX783" s="30"/>
      <c r="GY783" s="30"/>
      <c r="GZ783" s="30"/>
      <c r="HA783" s="30"/>
      <c r="HB783" s="30"/>
      <c r="HC783" s="30"/>
      <c r="HD783" s="30"/>
      <c r="HE783" s="30"/>
      <c r="HF783" s="30"/>
      <c r="HG783" s="30"/>
      <c r="HH783" s="30"/>
      <c r="HI783" s="30"/>
      <c r="HJ783" s="30"/>
    </row>
    <row r="784">
      <c r="BQ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/>
      <c r="EW784" s="30"/>
      <c r="EX784" s="30"/>
      <c r="EY784" s="30"/>
      <c r="EZ784" s="30"/>
      <c r="FA784" s="30"/>
      <c r="FB784" s="30"/>
      <c r="FC784" s="30"/>
      <c r="FD784" s="30"/>
      <c r="FE784" s="30"/>
      <c r="FF784" s="30"/>
      <c r="FG784" s="30"/>
      <c r="FH784" s="30"/>
      <c r="FI784" s="30"/>
      <c r="FJ784" s="30"/>
      <c r="FK784" s="30"/>
      <c r="FL784" s="30"/>
      <c r="FM784" s="30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  <c r="GA784" s="30"/>
      <c r="GB784" s="30"/>
      <c r="GC784" s="30"/>
      <c r="GD784" s="30"/>
      <c r="GE784" s="30"/>
      <c r="GF784" s="30"/>
      <c r="GG784" s="30"/>
      <c r="GH784" s="30"/>
      <c r="GI784" s="30"/>
      <c r="GJ784" s="30"/>
      <c r="GK784" s="30"/>
      <c r="GL784" s="30"/>
      <c r="GM784" s="30"/>
      <c r="GN784" s="30"/>
      <c r="GO784" s="30"/>
      <c r="GP784" s="30"/>
      <c r="GQ784" s="30"/>
      <c r="GR784" s="30"/>
      <c r="GS784" s="30"/>
      <c r="GT784" s="30"/>
      <c r="GU784" s="30"/>
      <c r="GV784" s="30"/>
      <c r="GW784" s="30"/>
      <c r="GX784" s="30"/>
      <c r="GY784" s="30"/>
      <c r="GZ784" s="30"/>
      <c r="HA784" s="30"/>
      <c r="HB784" s="30"/>
      <c r="HC784" s="30"/>
      <c r="HD784" s="30"/>
      <c r="HE784" s="30"/>
      <c r="HF784" s="30"/>
      <c r="HG784" s="30"/>
      <c r="HH784" s="30"/>
      <c r="HI784" s="30"/>
      <c r="HJ784" s="30"/>
    </row>
    <row r="785">
      <c r="BQ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/>
      <c r="EW785" s="30"/>
      <c r="EX785" s="30"/>
      <c r="EY785" s="30"/>
      <c r="EZ785" s="30"/>
      <c r="FA785" s="30"/>
      <c r="FB785" s="30"/>
      <c r="FC785" s="30"/>
      <c r="FD785" s="30"/>
      <c r="FE785" s="30"/>
      <c r="FF785" s="30"/>
      <c r="FG785" s="30"/>
      <c r="FH785" s="30"/>
      <c r="FI785" s="30"/>
      <c r="FJ785" s="30"/>
      <c r="FK785" s="30"/>
      <c r="FL785" s="30"/>
      <c r="FM785" s="30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  <c r="GA785" s="30"/>
      <c r="GB785" s="30"/>
      <c r="GC785" s="30"/>
      <c r="GD785" s="30"/>
      <c r="GE785" s="30"/>
      <c r="GF785" s="30"/>
      <c r="GG785" s="30"/>
      <c r="GH785" s="30"/>
      <c r="GI785" s="30"/>
      <c r="GJ785" s="30"/>
      <c r="GK785" s="30"/>
      <c r="GL785" s="30"/>
      <c r="GM785" s="30"/>
      <c r="GN785" s="30"/>
      <c r="GO785" s="30"/>
      <c r="GP785" s="30"/>
      <c r="GQ785" s="30"/>
      <c r="GR785" s="30"/>
      <c r="GS785" s="30"/>
      <c r="GT785" s="30"/>
      <c r="GU785" s="30"/>
      <c r="GV785" s="30"/>
      <c r="GW785" s="30"/>
      <c r="GX785" s="30"/>
      <c r="GY785" s="30"/>
      <c r="GZ785" s="30"/>
      <c r="HA785" s="30"/>
      <c r="HB785" s="30"/>
      <c r="HC785" s="30"/>
      <c r="HD785" s="30"/>
      <c r="HE785" s="30"/>
      <c r="HF785" s="30"/>
      <c r="HG785" s="30"/>
      <c r="HH785" s="30"/>
      <c r="HI785" s="30"/>
      <c r="HJ785" s="30"/>
    </row>
    <row r="786">
      <c r="BQ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/>
      <c r="EV786" s="30"/>
      <c r="EW786" s="30"/>
      <c r="EX786" s="30"/>
      <c r="EY786" s="30"/>
      <c r="EZ786" s="30"/>
      <c r="FA786" s="30"/>
      <c r="FB786" s="30"/>
      <c r="FC786" s="30"/>
      <c r="FD786" s="30"/>
      <c r="FE786" s="30"/>
      <c r="FF786" s="30"/>
      <c r="FG786" s="30"/>
      <c r="FH786" s="30"/>
      <c r="FI786" s="30"/>
      <c r="FJ786" s="30"/>
      <c r="FK786" s="30"/>
      <c r="FL786" s="30"/>
      <c r="FM786" s="30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  <c r="GA786" s="30"/>
      <c r="GB786" s="30"/>
      <c r="GC786" s="30"/>
      <c r="GD786" s="30"/>
      <c r="GE786" s="30"/>
      <c r="GF786" s="30"/>
      <c r="GG786" s="30"/>
      <c r="GH786" s="30"/>
      <c r="GI786" s="30"/>
      <c r="GJ786" s="30"/>
      <c r="GK786" s="30"/>
      <c r="GL786" s="30"/>
      <c r="GM786" s="30"/>
      <c r="GN786" s="30"/>
      <c r="GO786" s="30"/>
      <c r="GP786" s="30"/>
      <c r="GQ786" s="30"/>
      <c r="GR786" s="30"/>
      <c r="GS786" s="30"/>
      <c r="GT786" s="30"/>
      <c r="GU786" s="30"/>
      <c r="GV786" s="30"/>
      <c r="GW786" s="30"/>
      <c r="GX786" s="30"/>
      <c r="GY786" s="30"/>
      <c r="GZ786" s="30"/>
      <c r="HA786" s="30"/>
      <c r="HB786" s="30"/>
      <c r="HC786" s="30"/>
      <c r="HD786" s="30"/>
      <c r="HE786" s="30"/>
      <c r="HF786" s="30"/>
      <c r="HG786" s="30"/>
      <c r="HH786" s="30"/>
      <c r="HI786" s="30"/>
      <c r="HJ786" s="30"/>
    </row>
    <row r="787">
      <c r="BQ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/>
      <c r="EV787" s="30"/>
      <c r="EW787" s="30"/>
      <c r="EX787" s="30"/>
      <c r="EY787" s="30"/>
      <c r="EZ787" s="30"/>
      <c r="FA787" s="30"/>
      <c r="FB787" s="30"/>
      <c r="FC787" s="30"/>
      <c r="FD787" s="30"/>
      <c r="FE787" s="30"/>
      <c r="FF787" s="30"/>
      <c r="FG787" s="30"/>
      <c r="FH787" s="30"/>
      <c r="FI787" s="30"/>
      <c r="FJ787" s="30"/>
      <c r="FK787" s="30"/>
      <c r="FL787" s="30"/>
      <c r="FM787" s="30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  <c r="GA787" s="30"/>
      <c r="GB787" s="30"/>
      <c r="GC787" s="30"/>
      <c r="GD787" s="30"/>
      <c r="GE787" s="30"/>
      <c r="GF787" s="30"/>
      <c r="GG787" s="30"/>
      <c r="GH787" s="30"/>
      <c r="GI787" s="30"/>
      <c r="GJ787" s="30"/>
      <c r="GK787" s="30"/>
      <c r="GL787" s="30"/>
      <c r="GM787" s="30"/>
      <c r="GN787" s="30"/>
      <c r="GO787" s="30"/>
      <c r="GP787" s="30"/>
      <c r="GQ787" s="30"/>
      <c r="GR787" s="30"/>
      <c r="GS787" s="30"/>
      <c r="GT787" s="30"/>
      <c r="GU787" s="30"/>
      <c r="GV787" s="30"/>
      <c r="GW787" s="30"/>
      <c r="GX787" s="30"/>
      <c r="GY787" s="30"/>
      <c r="GZ787" s="30"/>
      <c r="HA787" s="30"/>
      <c r="HB787" s="30"/>
      <c r="HC787" s="30"/>
      <c r="HD787" s="30"/>
      <c r="HE787" s="30"/>
      <c r="HF787" s="30"/>
      <c r="HG787" s="30"/>
      <c r="HH787" s="30"/>
      <c r="HI787" s="30"/>
      <c r="HJ787" s="30"/>
    </row>
    <row r="788">
      <c r="BQ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/>
      <c r="EV788" s="30"/>
      <c r="EW788" s="30"/>
      <c r="EX788" s="30"/>
      <c r="EY788" s="30"/>
      <c r="EZ788" s="30"/>
      <c r="FA788" s="30"/>
      <c r="FB788" s="30"/>
      <c r="FC788" s="30"/>
      <c r="FD788" s="30"/>
      <c r="FE788" s="30"/>
      <c r="FF788" s="30"/>
      <c r="FG788" s="30"/>
      <c r="FH788" s="30"/>
      <c r="FI788" s="30"/>
      <c r="FJ788" s="30"/>
      <c r="FK788" s="30"/>
      <c r="FL788" s="30"/>
      <c r="FM788" s="30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  <c r="GA788" s="30"/>
      <c r="GB788" s="30"/>
      <c r="GC788" s="30"/>
      <c r="GD788" s="30"/>
      <c r="GE788" s="30"/>
      <c r="GF788" s="30"/>
      <c r="GG788" s="30"/>
      <c r="GH788" s="30"/>
      <c r="GI788" s="30"/>
      <c r="GJ788" s="30"/>
      <c r="GK788" s="30"/>
      <c r="GL788" s="30"/>
      <c r="GM788" s="30"/>
      <c r="GN788" s="30"/>
      <c r="GO788" s="30"/>
      <c r="GP788" s="30"/>
      <c r="GQ788" s="30"/>
      <c r="GR788" s="30"/>
      <c r="GS788" s="30"/>
      <c r="GT788" s="30"/>
      <c r="GU788" s="30"/>
      <c r="GV788" s="30"/>
      <c r="GW788" s="30"/>
      <c r="GX788" s="30"/>
      <c r="GY788" s="30"/>
      <c r="GZ788" s="30"/>
      <c r="HA788" s="30"/>
      <c r="HB788" s="30"/>
      <c r="HC788" s="30"/>
      <c r="HD788" s="30"/>
      <c r="HE788" s="30"/>
      <c r="HF788" s="30"/>
      <c r="HG788" s="30"/>
      <c r="HH788" s="30"/>
      <c r="HI788" s="30"/>
      <c r="HJ788" s="30"/>
    </row>
    <row r="789">
      <c r="BQ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/>
      <c r="EW789" s="30"/>
      <c r="EX789" s="30"/>
      <c r="EY789" s="30"/>
      <c r="EZ789" s="30"/>
      <c r="FA789" s="30"/>
      <c r="FB789" s="30"/>
      <c r="FC789" s="30"/>
      <c r="FD789" s="30"/>
      <c r="FE789" s="30"/>
      <c r="FF789" s="30"/>
      <c r="FG789" s="30"/>
      <c r="FH789" s="30"/>
      <c r="FI789" s="30"/>
      <c r="FJ789" s="30"/>
      <c r="FK789" s="30"/>
      <c r="FL789" s="30"/>
      <c r="FM789" s="30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  <c r="GA789" s="30"/>
      <c r="GB789" s="30"/>
      <c r="GC789" s="30"/>
      <c r="GD789" s="30"/>
      <c r="GE789" s="30"/>
      <c r="GF789" s="30"/>
      <c r="GG789" s="30"/>
      <c r="GH789" s="30"/>
      <c r="GI789" s="30"/>
      <c r="GJ789" s="30"/>
      <c r="GK789" s="30"/>
      <c r="GL789" s="30"/>
      <c r="GM789" s="30"/>
      <c r="GN789" s="30"/>
      <c r="GO789" s="30"/>
      <c r="GP789" s="30"/>
      <c r="GQ789" s="30"/>
      <c r="GR789" s="30"/>
      <c r="GS789" s="30"/>
      <c r="GT789" s="30"/>
      <c r="GU789" s="30"/>
      <c r="GV789" s="30"/>
      <c r="GW789" s="30"/>
      <c r="GX789" s="30"/>
      <c r="GY789" s="30"/>
      <c r="GZ789" s="30"/>
      <c r="HA789" s="30"/>
      <c r="HB789" s="30"/>
      <c r="HC789" s="30"/>
      <c r="HD789" s="30"/>
      <c r="HE789" s="30"/>
      <c r="HF789" s="30"/>
      <c r="HG789" s="30"/>
      <c r="HH789" s="30"/>
      <c r="HI789" s="30"/>
      <c r="HJ789" s="30"/>
    </row>
    <row r="790">
      <c r="BQ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/>
      <c r="EW790" s="30"/>
      <c r="EX790" s="30"/>
      <c r="EY790" s="30"/>
      <c r="EZ790" s="30"/>
      <c r="FA790" s="30"/>
      <c r="FB790" s="30"/>
      <c r="FC790" s="30"/>
      <c r="FD790" s="30"/>
      <c r="FE790" s="30"/>
      <c r="FF790" s="30"/>
      <c r="FG790" s="30"/>
      <c r="FH790" s="30"/>
      <c r="FI790" s="30"/>
      <c r="FJ790" s="30"/>
      <c r="FK790" s="30"/>
      <c r="FL790" s="30"/>
      <c r="FM790" s="30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  <c r="GA790" s="30"/>
      <c r="GB790" s="30"/>
      <c r="GC790" s="30"/>
      <c r="GD790" s="30"/>
      <c r="GE790" s="30"/>
      <c r="GF790" s="30"/>
      <c r="GG790" s="30"/>
      <c r="GH790" s="30"/>
      <c r="GI790" s="30"/>
      <c r="GJ790" s="30"/>
      <c r="GK790" s="30"/>
      <c r="GL790" s="30"/>
      <c r="GM790" s="30"/>
      <c r="GN790" s="30"/>
      <c r="GO790" s="30"/>
      <c r="GP790" s="30"/>
      <c r="GQ790" s="30"/>
      <c r="GR790" s="30"/>
      <c r="GS790" s="30"/>
      <c r="GT790" s="30"/>
      <c r="GU790" s="30"/>
      <c r="GV790" s="30"/>
      <c r="GW790" s="30"/>
      <c r="GX790" s="30"/>
      <c r="GY790" s="30"/>
      <c r="GZ790" s="30"/>
      <c r="HA790" s="30"/>
      <c r="HB790" s="30"/>
      <c r="HC790" s="30"/>
      <c r="HD790" s="30"/>
      <c r="HE790" s="30"/>
      <c r="HF790" s="30"/>
      <c r="HG790" s="30"/>
      <c r="HH790" s="30"/>
      <c r="HI790" s="30"/>
      <c r="HJ790" s="30"/>
    </row>
    <row r="791">
      <c r="BQ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/>
      <c r="EW791" s="30"/>
      <c r="EX791" s="30"/>
      <c r="EY791" s="30"/>
      <c r="EZ791" s="30"/>
      <c r="FA791" s="30"/>
      <c r="FB791" s="30"/>
      <c r="FC791" s="30"/>
      <c r="FD791" s="30"/>
      <c r="FE791" s="30"/>
      <c r="FF791" s="30"/>
      <c r="FG791" s="30"/>
      <c r="FH791" s="30"/>
      <c r="FI791" s="30"/>
      <c r="FJ791" s="30"/>
      <c r="FK791" s="30"/>
      <c r="FL791" s="30"/>
      <c r="FM791" s="30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  <c r="GA791" s="30"/>
      <c r="GB791" s="30"/>
      <c r="GC791" s="30"/>
      <c r="GD791" s="30"/>
      <c r="GE791" s="30"/>
      <c r="GF791" s="30"/>
      <c r="GG791" s="30"/>
      <c r="GH791" s="30"/>
      <c r="GI791" s="30"/>
      <c r="GJ791" s="30"/>
      <c r="GK791" s="30"/>
      <c r="GL791" s="30"/>
      <c r="GM791" s="30"/>
      <c r="GN791" s="30"/>
      <c r="GO791" s="30"/>
      <c r="GP791" s="30"/>
      <c r="GQ791" s="30"/>
      <c r="GR791" s="30"/>
      <c r="GS791" s="30"/>
      <c r="GT791" s="30"/>
      <c r="GU791" s="30"/>
      <c r="GV791" s="30"/>
      <c r="GW791" s="30"/>
      <c r="GX791" s="30"/>
      <c r="GY791" s="30"/>
      <c r="GZ791" s="30"/>
      <c r="HA791" s="30"/>
      <c r="HB791" s="30"/>
      <c r="HC791" s="30"/>
      <c r="HD791" s="30"/>
      <c r="HE791" s="30"/>
      <c r="HF791" s="30"/>
      <c r="HG791" s="30"/>
      <c r="HH791" s="30"/>
      <c r="HI791" s="30"/>
      <c r="HJ791" s="30"/>
    </row>
    <row r="792">
      <c r="BQ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/>
      <c r="EW792" s="30"/>
      <c r="EX792" s="30"/>
      <c r="EY792" s="30"/>
      <c r="EZ792" s="30"/>
      <c r="FA792" s="30"/>
      <c r="FB792" s="30"/>
      <c r="FC792" s="30"/>
      <c r="FD792" s="30"/>
      <c r="FE792" s="30"/>
      <c r="FF792" s="30"/>
      <c r="FG792" s="30"/>
      <c r="FH792" s="30"/>
      <c r="FI792" s="30"/>
      <c r="FJ792" s="30"/>
      <c r="FK792" s="30"/>
      <c r="FL792" s="30"/>
      <c r="FM792" s="30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  <c r="GA792" s="30"/>
      <c r="GB792" s="30"/>
      <c r="GC792" s="30"/>
      <c r="GD792" s="30"/>
      <c r="GE792" s="30"/>
      <c r="GF792" s="30"/>
      <c r="GG792" s="30"/>
      <c r="GH792" s="30"/>
      <c r="GI792" s="30"/>
      <c r="GJ792" s="30"/>
      <c r="GK792" s="30"/>
      <c r="GL792" s="30"/>
      <c r="GM792" s="30"/>
      <c r="GN792" s="30"/>
      <c r="GO792" s="30"/>
      <c r="GP792" s="30"/>
      <c r="GQ792" s="30"/>
      <c r="GR792" s="30"/>
      <c r="GS792" s="30"/>
      <c r="GT792" s="30"/>
      <c r="GU792" s="30"/>
      <c r="GV792" s="30"/>
      <c r="GW792" s="30"/>
      <c r="GX792" s="30"/>
      <c r="GY792" s="30"/>
      <c r="GZ792" s="30"/>
      <c r="HA792" s="30"/>
      <c r="HB792" s="30"/>
      <c r="HC792" s="30"/>
      <c r="HD792" s="30"/>
      <c r="HE792" s="30"/>
      <c r="HF792" s="30"/>
      <c r="HG792" s="30"/>
      <c r="HH792" s="30"/>
      <c r="HI792" s="30"/>
      <c r="HJ792" s="30"/>
    </row>
    <row r="793">
      <c r="BQ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/>
      <c r="EW793" s="30"/>
      <c r="EX793" s="30"/>
      <c r="EY793" s="30"/>
      <c r="EZ793" s="30"/>
      <c r="FA793" s="30"/>
      <c r="FB793" s="30"/>
      <c r="FC793" s="30"/>
      <c r="FD793" s="30"/>
      <c r="FE793" s="30"/>
      <c r="FF793" s="30"/>
      <c r="FG793" s="30"/>
      <c r="FH793" s="30"/>
      <c r="FI793" s="30"/>
      <c r="FJ793" s="30"/>
      <c r="FK793" s="30"/>
      <c r="FL793" s="30"/>
      <c r="FM793" s="30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  <c r="GA793" s="30"/>
      <c r="GB793" s="30"/>
      <c r="GC793" s="30"/>
      <c r="GD793" s="30"/>
      <c r="GE793" s="30"/>
      <c r="GF793" s="30"/>
      <c r="GG793" s="30"/>
      <c r="GH793" s="30"/>
      <c r="GI793" s="30"/>
      <c r="GJ793" s="30"/>
      <c r="GK793" s="30"/>
      <c r="GL793" s="30"/>
      <c r="GM793" s="30"/>
      <c r="GN793" s="30"/>
      <c r="GO793" s="30"/>
      <c r="GP793" s="30"/>
      <c r="GQ793" s="30"/>
      <c r="GR793" s="30"/>
      <c r="GS793" s="30"/>
      <c r="GT793" s="30"/>
      <c r="GU793" s="30"/>
      <c r="GV793" s="30"/>
      <c r="GW793" s="30"/>
      <c r="GX793" s="30"/>
      <c r="GY793" s="30"/>
      <c r="GZ793" s="30"/>
      <c r="HA793" s="30"/>
      <c r="HB793" s="30"/>
      <c r="HC793" s="30"/>
      <c r="HD793" s="30"/>
      <c r="HE793" s="30"/>
      <c r="HF793" s="30"/>
      <c r="HG793" s="30"/>
      <c r="HH793" s="30"/>
      <c r="HI793" s="30"/>
      <c r="HJ793" s="30"/>
    </row>
    <row r="794">
      <c r="BQ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/>
      <c r="EW794" s="30"/>
      <c r="EX794" s="30"/>
      <c r="EY794" s="30"/>
      <c r="EZ794" s="30"/>
      <c r="FA794" s="30"/>
      <c r="FB794" s="30"/>
      <c r="FC794" s="30"/>
      <c r="FD794" s="30"/>
      <c r="FE794" s="30"/>
      <c r="FF794" s="30"/>
      <c r="FG794" s="30"/>
      <c r="FH794" s="30"/>
      <c r="FI794" s="30"/>
      <c r="FJ794" s="30"/>
      <c r="FK794" s="30"/>
      <c r="FL794" s="30"/>
      <c r="FM794" s="30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  <c r="GA794" s="30"/>
      <c r="GB794" s="30"/>
      <c r="GC794" s="30"/>
      <c r="GD794" s="30"/>
      <c r="GE794" s="30"/>
      <c r="GF794" s="30"/>
      <c r="GG794" s="30"/>
      <c r="GH794" s="30"/>
      <c r="GI794" s="30"/>
      <c r="GJ794" s="30"/>
      <c r="GK794" s="30"/>
      <c r="GL794" s="30"/>
      <c r="GM794" s="30"/>
      <c r="GN794" s="30"/>
      <c r="GO794" s="30"/>
      <c r="GP794" s="30"/>
      <c r="GQ794" s="30"/>
      <c r="GR794" s="30"/>
      <c r="GS794" s="30"/>
      <c r="GT794" s="30"/>
      <c r="GU794" s="30"/>
      <c r="GV794" s="30"/>
      <c r="GW794" s="30"/>
      <c r="GX794" s="30"/>
      <c r="GY794" s="30"/>
      <c r="GZ794" s="30"/>
      <c r="HA794" s="30"/>
      <c r="HB794" s="30"/>
      <c r="HC794" s="30"/>
      <c r="HD794" s="30"/>
      <c r="HE794" s="30"/>
      <c r="HF794" s="30"/>
      <c r="HG794" s="30"/>
      <c r="HH794" s="30"/>
      <c r="HI794" s="30"/>
      <c r="HJ794" s="30"/>
    </row>
    <row r="795">
      <c r="BQ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/>
      <c r="EW795" s="30"/>
      <c r="EX795" s="30"/>
      <c r="EY795" s="30"/>
      <c r="EZ795" s="30"/>
      <c r="FA795" s="30"/>
      <c r="FB795" s="30"/>
      <c r="FC795" s="30"/>
      <c r="FD795" s="30"/>
      <c r="FE795" s="30"/>
      <c r="FF795" s="30"/>
      <c r="FG795" s="30"/>
      <c r="FH795" s="30"/>
      <c r="FI795" s="30"/>
      <c r="FJ795" s="30"/>
      <c r="FK795" s="30"/>
      <c r="FL795" s="30"/>
      <c r="FM795" s="30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  <c r="GA795" s="30"/>
      <c r="GB795" s="30"/>
      <c r="GC795" s="30"/>
      <c r="GD795" s="30"/>
      <c r="GE795" s="30"/>
      <c r="GF795" s="30"/>
      <c r="GG795" s="30"/>
      <c r="GH795" s="30"/>
      <c r="GI795" s="30"/>
      <c r="GJ795" s="30"/>
      <c r="GK795" s="30"/>
      <c r="GL795" s="30"/>
      <c r="GM795" s="30"/>
      <c r="GN795" s="30"/>
      <c r="GO795" s="30"/>
      <c r="GP795" s="30"/>
      <c r="GQ795" s="30"/>
      <c r="GR795" s="30"/>
      <c r="GS795" s="30"/>
      <c r="GT795" s="30"/>
      <c r="GU795" s="30"/>
      <c r="GV795" s="30"/>
      <c r="GW795" s="30"/>
      <c r="GX795" s="30"/>
      <c r="GY795" s="30"/>
      <c r="GZ795" s="30"/>
      <c r="HA795" s="30"/>
      <c r="HB795" s="30"/>
      <c r="HC795" s="30"/>
      <c r="HD795" s="30"/>
      <c r="HE795" s="30"/>
      <c r="HF795" s="30"/>
      <c r="HG795" s="30"/>
      <c r="HH795" s="30"/>
      <c r="HI795" s="30"/>
      <c r="HJ795" s="30"/>
    </row>
    <row r="796">
      <c r="BQ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/>
      <c r="EW796" s="30"/>
      <c r="EX796" s="30"/>
      <c r="EY796" s="30"/>
      <c r="EZ796" s="30"/>
      <c r="FA796" s="30"/>
      <c r="FB796" s="30"/>
      <c r="FC796" s="30"/>
      <c r="FD796" s="30"/>
      <c r="FE796" s="30"/>
      <c r="FF796" s="30"/>
      <c r="FG796" s="30"/>
      <c r="FH796" s="30"/>
      <c r="FI796" s="30"/>
      <c r="FJ796" s="30"/>
      <c r="FK796" s="30"/>
      <c r="FL796" s="30"/>
      <c r="FM796" s="30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  <c r="GA796" s="30"/>
      <c r="GB796" s="30"/>
      <c r="GC796" s="30"/>
      <c r="GD796" s="30"/>
      <c r="GE796" s="30"/>
      <c r="GF796" s="30"/>
      <c r="GG796" s="30"/>
      <c r="GH796" s="30"/>
      <c r="GI796" s="30"/>
      <c r="GJ796" s="30"/>
      <c r="GK796" s="30"/>
      <c r="GL796" s="30"/>
      <c r="GM796" s="30"/>
      <c r="GN796" s="30"/>
      <c r="GO796" s="30"/>
      <c r="GP796" s="30"/>
      <c r="GQ796" s="30"/>
      <c r="GR796" s="30"/>
      <c r="GS796" s="30"/>
      <c r="GT796" s="30"/>
      <c r="GU796" s="30"/>
      <c r="GV796" s="30"/>
      <c r="GW796" s="30"/>
      <c r="GX796" s="30"/>
      <c r="GY796" s="30"/>
      <c r="GZ796" s="30"/>
      <c r="HA796" s="30"/>
      <c r="HB796" s="30"/>
      <c r="HC796" s="30"/>
      <c r="HD796" s="30"/>
      <c r="HE796" s="30"/>
      <c r="HF796" s="30"/>
      <c r="HG796" s="30"/>
      <c r="HH796" s="30"/>
      <c r="HI796" s="30"/>
      <c r="HJ796" s="30"/>
    </row>
    <row r="797">
      <c r="BQ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/>
      <c r="EW797" s="30"/>
      <c r="EX797" s="30"/>
      <c r="EY797" s="30"/>
      <c r="EZ797" s="30"/>
      <c r="FA797" s="30"/>
      <c r="FB797" s="30"/>
      <c r="FC797" s="30"/>
      <c r="FD797" s="30"/>
      <c r="FE797" s="30"/>
      <c r="FF797" s="30"/>
      <c r="FG797" s="30"/>
      <c r="FH797" s="30"/>
      <c r="FI797" s="30"/>
      <c r="FJ797" s="30"/>
      <c r="FK797" s="30"/>
      <c r="FL797" s="30"/>
      <c r="FM797" s="30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  <c r="GA797" s="30"/>
      <c r="GB797" s="30"/>
      <c r="GC797" s="30"/>
      <c r="GD797" s="30"/>
      <c r="GE797" s="30"/>
      <c r="GF797" s="30"/>
      <c r="GG797" s="30"/>
      <c r="GH797" s="30"/>
      <c r="GI797" s="30"/>
      <c r="GJ797" s="30"/>
      <c r="GK797" s="30"/>
      <c r="GL797" s="30"/>
      <c r="GM797" s="30"/>
      <c r="GN797" s="30"/>
      <c r="GO797" s="30"/>
      <c r="GP797" s="30"/>
      <c r="GQ797" s="30"/>
      <c r="GR797" s="30"/>
      <c r="GS797" s="30"/>
      <c r="GT797" s="30"/>
      <c r="GU797" s="30"/>
      <c r="GV797" s="30"/>
      <c r="GW797" s="30"/>
      <c r="GX797" s="30"/>
      <c r="GY797" s="30"/>
      <c r="GZ797" s="30"/>
      <c r="HA797" s="30"/>
      <c r="HB797" s="30"/>
      <c r="HC797" s="30"/>
      <c r="HD797" s="30"/>
      <c r="HE797" s="30"/>
      <c r="HF797" s="30"/>
      <c r="HG797" s="30"/>
      <c r="HH797" s="30"/>
      <c r="HI797" s="30"/>
      <c r="HJ797" s="30"/>
    </row>
    <row r="798">
      <c r="BQ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/>
      <c r="EW798" s="30"/>
      <c r="EX798" s="30"/>
      <c r="EY798" s="30"/>
      <c r="EZ798" s="30"/>
      <c r="FA798" s="30"/>
      <c r="FB798" s="30"/>
      <c r="FC798" s="30"/>
      <c r="FD798" s="30"/>
      <c r="FE798" s="30"/>
      <c r="FF798" s="30"/>
      <c r="FG798" s="30"/>
      <c r="FH798" s="30"/>
      <c r="FI798" s="30"/>
      <c r="FJ798" s="30"/>
      <c r="FK798" s="30"/>
      <c r="FL798" s="30"/>
      <c r="FM798" s="30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  <c r="GA798" s="30"/>
      <c r="GB798" s="30"/>
      <c r="GC798" s="30"/>
      <c r="GD798" s="30"/>
      <c r="GE798" s="30"/>
      <c r="GF798" s="30"/>
      <c r="GG798" s="30"/>
      <c r="GH798" s="30"/>
      <c r="GI798" s="30"/>
      <c r="GJ798" s="30"/>
      <c r="GK798" s="30"/>
      <c r="GL798" s="30"/>
      <c r="GM798" s="30"/>
      <c r="GN798" s="30"/>
      <c r="GO798" s="30"/>
      <c r="GP798" s="30"/>
      <c r="GQ798" s="30"/>
      <c r="GR798" s="30"/>
      <c r="GS798" s="30"/>
      <c r="GT798" s="30"/>
      <c r="GU798" s="30"/>
      <c r="GV798" s="30"/>
      <c r="GW798" s="30"/>
      <c r="GX798" s="30"/>
      <c r="GY798" s="30"/>
      <c r="GZ798" s="30"/>
      <c r="HA798" s="30"/>
      <c r="HB798" s="30"/>
      <c r="HC798" s="30"/>
      <c r="HD798" s="30"/>
      <c r="HE798" s="30"/>
      <c r="HF798" s="30"/>
      <c r="HG798" s="30"/>
      <c r="HH798" s="30"/>
      <c r="HI798" s="30"/>
      <c r="HJ798" s="30"/>
    </row>
    <row r="799">
      <c r="BQ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/>
      <c r="EW799" s="30"/>
      <c r="EX799" s="30"/>
      <c r="EY799" s="30"/>
      <c r="EZ799" s="30"/>
      <c r="FA799" s="30"/>
      <c r="FB799" s="30"/>
      <c r="FC799" s="30"/>
      <c r="FD799" s="30"/>
      <c r="FE799" s="30"/>
      <c r="FF799" s="30"/>
      <c r="FG799" s="30"/>
      <c r="FH799" s="30"/>
      <c r="FI799" s="30"/>
      <c r="FJ799" s="30"/>
      <c r="FK799" s="30"/>
      <c r="FL799" s="30"/>
      <c r="FM799" s="30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  <c r="GA799" s="30"/>
      <c r="GB799" s="30"/>
      <c r="GC799" s="30"/>
      <c r="GD799" s="30"/>
      <c r="GE799" s="30"/>
      <c r="GF799" s="30"/>
      <c r="GG799" s="30"/>
      <c r="GH799" s="30"/>
      <c r="GI799" s="30"/>
      <c r="GJ799" s="30"/>
      <c r="GK799" s="30"/>
      <c r="GL799" s="30"/>
      <c r="GM799" s="30"/>
      <c r="GN799" s="30"/>
      <c r="GO799" s="30"/>
      <c r="GP799" s="30"/>
      <c r="GQ799" s="30"/>
      <c r="GR799" s="30"/>
      <c r="GS799" s="30"/>
      <c r="GT799" s="30"/>
      <c r="GU799" s="30"/>
      <c r="GV799" s="30"/>
      <c r="GW799" s="30"/>
      <c r="GX799" s="30"/>
      <c r="GY799" s="30"/>
      <c r="GZ799" s="30"/>
      <c r="HA799" s="30"/>
      <c r="HB799" s="30"/>
      <c r="HC799" s="30"/>
      <c r="HD799" s="30"/>
      <c r="HE799" s="30"/>
      <c r="HF799" s="30"/>
      <c r="HG799" s="30"/>
      <c r="HH799" s="30"/>
      <c r="HI799" s="30"/>
      <c r="HJ799" s="30"/>
    </row>
    <row r="800">
      <c r="BQ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/>
      <c r="EW800" s="30"/>
      <c r="EX800" s="30"/>
      <c r="EY800" s="30"/>
      <c r="EZ800" s="30"/>
      <c r="FA800" s="30"/>
      <c r="FB800" s="30"/>
      <c r="FC800" s="30"/>
      <c r="FD800" s="30"/>
      <c r="FE800" s="30"/>
      <c r="FF800" s="30"/>
      <c r="FG800" s="30"/>
      <c r="FH800" s="30"/>
      <c r="FI800" s="30"/>
      <c r="FJ800" s="30"/>
      <c r="FK800" s="30"/>
      <c r="FL800" s="30"/>
      <c r="FM800" s="30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  <c r="GA800" s="30"/>
      <c r="GB800" s="30"/>
      <c r="GC800" s="30"/>
      <c r="GD800" s="30"/>
      <c r="GE800" s="30"/>
      <c r="GF800" s="30"/>
      <c r="GG800" s="30"/>
      <c r="GH800" s="30"/>
      <c r="GI800" s="30"/>
      <c r="GJ800" s="30"/>
      <c r="GK800" s="30"/>
      <c r="GL800" s="30"/>
      <c r="GM800" s="30"/>
      <c r="GN800" s="30"/>
      <c r="GO800" s="30"/>
      <c r="GP800" s="30"/>
      <c r="GQ800" s="30"/>
      <c r="GR800" s="30"/>
      <c r="GS800" s="30"/>
      <c r="GT800" s="30"/>
      <c r="GU800" s="30"/>
      <c r="GV800" s="30"/>
      <c r="GW800" s="30"/>
      <c r="GX800" s="30"/>
      <c r="GY800" s="30"/>
      <c r="GZ800" s="30"/>
      <c r="HA800" s="30"/>
      <c r="HB800" s="30"/>
      <c r="HC800" s="30"/>
      <c r="HD800" s="30"/>
      <c r="HE800" s="30"/>
      <c r="HF800" s="30"/>
      <c r="HG800" s="30"/>
      <c r="HH800" s="30"/>
      <c r="HI800" s="30"/>
      <c r="HJ800" s="30"/>
    </row>
    <row r="801">
      <c r="BQ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/>
      <c r="EW801" s="30"/>
      <c r="EX801" s="30"/>
      <c r="EY801" s="30"/>
      <c r="EZ801" s="30"/>
      <c r="FA801" s="30"/>
      <c r="FB801" s="30"/>
      <c r="FC801" s="30"/>
      <c r="FD801" s="30"/>
      <c r="FE801" s="30"/>
      <c r="FF801" s="30"/>
      <c r="FG801" s="30"/>
      <c r="FH801" s="30"/>
      <c r="FI801" s="30"/>
      <c r="FJ801" s="30"/>
      <c r="FK801" s="30"/>
      <c r="FL801" s="30"/>
      <c r="FM801" s="30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  <c r="GA801" s="30"/>
      <c r="GB801" s="30"/>
      <c r="GC801" s="30"/>
      <c r="GD801" s="30"/>
      <c r="GE801" s="30"/>
      <c r="GF801" s="30"/>
      <c r="GG801" s="30"/>
      <c r="GH801" s="30"/>
      <c r="GI801" s="30"/>
      <c r="GJ801" s="30"/>
      <c r="GK801" s="30"/>
      <c r="GL801" s="30"/>
      <c r="GM801" s="30"/>
      <c r="GN801" s="30"/>
      <c r="GO801" s="30"/>
      <c r="GP801" s="30"/>
      <c r="GQ801" s="30"/>
      <c r="GR801" s="30"/>
      <c r="GS801" s="30"/>
      <c r="GT801" s="30"/>
      <c r="GU801" s="30"/>
      <c r="GV801" s="30"/>
      <c r="GW801" s="30"/>
      <c r="GX801" s="30"/>
      <c r="GY801" s="30"/>
      <c r="GZ801" s="30"/>
      <c r="HA801" s="30"/>
      <c r="HB801" s="30"/>
      <c r="HC801" s="30"/>
      <c r="HD801" s="30"/>
      <c r="HE801" s="30"/>
      <c r="HF801" s="30"/>
      <c r="HG801" s="30"/>
      <c r="HH801" s="30"/>
      <c r="HI801" s="30"/>
      <c r="HJ801" s="30"/>
    </row>
    <row r="802">
      <c r="BQ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/>
      <c r="EW802" s="30"/>
      <c r="EX802" s="30"/>
      <c r="EY802" s="30"/>
      <c r="EZ802" s="30"/>
      <c r="FA802" s="30"/>
      <c r="FB802" s="30"/>
      <c r="FC802" s="30"/>
      <c r="FD802" s="30"/>
      <c r="FE802" s="30"/>
      <c r="FF802" s="30"/>
      <c r="FG802" s="30"/>
      <c r="FH802" s="30"/>
      <c r="FI802" s="30"/>
      <c r="FJ802" s="30"/>
      <c r="FK802" s="30"/>
      <c r="FL802" s="30"/>
      <c r="FM802" s="30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  <c r="GA802" s="30"/>
      <c r="GB802" s="30"/>
      <c r="GC802" s="30"/>
      <c r="GD802" s="30"/>
      <c r="GE802" s="30"/>
      <c r="GF802" s="30"/>
      <c r="GG802" s="30"/>
      <c r="GH802" s="30"/>
      <c r="GI802" s="30"/>
      <c r="GJ802" s="30"/>
      <c r="GK802" s="30"/>
      <c r="GL802" s="30"/>
      <c r="GM802" s="30"/>
      <c r="GN802" s="30"/>
      <c r="GO802" s="30"/>
      <c r="GP802" s="30"/>
      <c r="GQ802" s="30"/>
      <c r="GR802" s="30"/>
      <c r="GS802" s="30"/>
      <c r="GT802" s="30"/>
      <c r="GU802" s="30"/>
      <c r="GV802" s="30"/>
      <c r="GW802" s="30"/>
      <c r="GX802" s="30"/>
      <c r="GY802" s="30"/>
      <c r="GZ802" s="30"/>
      <c r="HA802" s="30"/>
      <c r="HB802" s="30"/>
      <c r="HC802" s="30"/>
      <c r="HD802" s="30"/>
      <c r="HE802" s="30"/>
      <c r="HF802" s="30"/>
      <c r="HG802" s="30"/>
      <c r="HH802" s="30"/>
      <c r="HI802" s="30"/>
      <c r="HJ802" s="30"/>
    </row>
    <row r="803">
      <c r="BQ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/>
      <c r="EW803" s="30"/>
      <c r="EX803" s="30"/>
      <c r="EY803" s="30"/>
      <c r="EZ803" s="30"/>
      <c r="FA803" s="30"/>
      <c r="FB803" s="30"/>
      <c r="FC803" s="30"/>
      <c r="FD803" s="30"/>
      <c r="FE803" s="30"/>
      <c r="FF803" s="30"/>
      <c r="FG803" s="30"/>
      <c r="FH803" s="30"/>
      <c r="FI803" s="30"/>
      <c r="FJ803" s="30"/>
      <c r="FK803" s="30"/>
      <c r="FL803" s="30"/>
      <c r="FM803" s="30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  <c r="GA803" s="30"/>
      <c r="GB803" s="30"/>
      <c r="GC803" s="30"/>
      <c r="GD803" s="30"/>
      <c r="GE803" s="30"/>
      <c r="GF803" s="30"/>
      <c r="GG803" s="30"/>
      <c r="GH803" s="30"/>
      <c r="GI803" s="30"/>
      <c r="GJ803" s="30"/>
      <c r="GK803" s="30"/>
      <c r="GL803" s="30"/>
      <c r="GM803" s="30"/>
      <c r="GN803" s="30"/>
      <c r="GO803" s="30"/>
      <c r="GP803" s="30"/>
      <c r="GQ803" s="30"/>
      <c r="GR803" s="30"/>
      <c r="GS803" s="30"/>
      <c r="GT803" s="30"/>
      <c r="GU803" s="30"/>
      <c r="GV803" s="30"/>
      <c r="GW803" s="30"/>
      <c r="GX803" s="30"/>
      <c r="GY803" s="30"/>
      <c r="GZ803" s="30"/>
      <c r="HA803" s="30"/>
      <c r="HB803" s="30"/>
      <c r="HC803" s="30"/>
      <c r="HD803" s="30"/>
      <c r="HE803" s="30"/>
      <c r="HF803" s="30"/>
      <c r="HG803" s="30"/>
      <c r="HH803" s="30"/>
      <c r="HI803" s="30"/>
      <c r="HJ803" s="30"/>
    </row>
    <row r="804">
      <c r="BQ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/>
      <c r="EW804" s="30"/>
      <c r="EX804" s="30"/>
      <c r="EY804" s="30"/>
      <c r="EZ804" s="30"/>
      <c r="FA804" s="30"/>
      <c r="FB804" s="30"/>
      <c r="FC804" s="30"/>
      <c r="FD804" s="30"/>
      <c r="FE804" s="30"/>
      <c r="FF804" s="30"/>
      <c r="FG804" s="30"/>
      <c r="FH804" s="30"/>
      <c r="FI804" s="30"/>
      <c r="FJ804" s="30"/>
      <c r="FK804" s="30"/>
      <c r="FL804" s="30"/>
      <c r="FM804" s="30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  <c r="GA804" s="30"/>
      <c r="GB804" s="30"/>
      <c r="GC804" s="30"/>
      <c r="GD804" s="30"/>
      <c r="GE804" s="30"/>
      <c r="GF804" s="30"/>
      <c r="GG804" s="30"/>
      <c r="GH804" s="30"/>
      <c r="GI804" s="30"/>
      <c r="GJ804" s="30"/>
      <c r="GK804" s="30"/>
      <c r="GL804" s="30"/>
      <c r="GM804" s="30"/>
      <c r="GN804" s="30"/>
      <c r="GO804" s="30"/>
      <c r="GP804" s="30"/>
      <c r="GQ804" s="30"/>
      <c r="GR804" s="30"/>
      <c r="GS804" s="30"/>
      <c r="GT804" s="30"/>
      <c r="GU804" s="30"/>
      <c r="GV804" s="30"/>
      <c r="GW804" s="30"/>
      <c r="GX804" s="30"/>
      <c r="GY804" s="30"/>
      <c r="GZ804" s="30"/>
      <c r="HA804" s="30"/>
      <c r="HB804" s="30"/>
      <c r="HC804" s="30"/>
      <c r="HD804" s="30"/>
      <c r="HE804" s="30"/>
      <c r="HF804" s="30"/>
      <c r="HG804" s="30"/>
      <c r="HH804" s="30"/>
      <c r="HI804" s="30"/>
      <c r="HJ804" s="30"/>
    </row>
    <row r="805">
      <c r="BQ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/>
      <c r="EW805" s="30"/>
      <c r="EX805" s="30"/>
      <c r="EY805" s="30"/>
      <c r="EZ805" s="30"/>
      <c r="FA805" s="30"/>
      <c r="FB805" s="30"/>
      <c r="FC805" s="30"/>
      <c r="FD805" s="30"/>
      <c r="FE805" s="30"/>
      <c r="FF805" s="30"/>
      <c r="FG805" s="30"/>
      <c r="FH805" s="30"/>
      <c r="FI805" s="30"/>
      <c r="FJ805" s="30"/>
      <c r="FK805" s="30"/>
      <c r="FL805" s="30"/>
      <c r="FM805" s="30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  <c r="GA805" s="30"/>
      <c r="GB805" s="30"/>
      <c r="GC805" s="30"/>
      <c r="GD805" s="30"/>
      <c r="GE805" s="30"/>
      <c r="GF805" s="30"/>
      <c r="GG805" s="30"/>
      <c r="GH805" s="30"/>
      <c r="GI805" s="30"/>
      <c r="GJ805" s="30"/>
      <c r="GK805" s="30"/>
      <c r="GL805" s="30"/>
      <c r="GM805" s="30"/>
      <c r="GN805" s="30"/>
      <c r="GO805" s="30"/>
      <c r="GP805" s="30"/>
      <c r="GQ805" s="30"/>
      <c r="GR805" s="30"/>
      <c r="GS805" s="30"/>
      <c r="GT805" s="30"/>
      <c r="GU805" s="30"/>
      <c r="GV805" s="30"/>
      <c r="GW805" s="30"/>
      <c r="GX805" s="30"/>
      <c r="GY805" s="30"/>
      <c r="GZ805" s="30"/>
      <c r="HA805" s="30"/>
      <c r="HB805" s="30"/>
      <c r="HC805" s="30"/>
      <c r="HD805" s="30"/>
      <c r="HE805" s="30"/>
      <c r="HF805" s="30"/>
      <c r="HG805" s="30"/>
      <c r="HH805" s="30"/>
      <c r="HI805" s="30"/>
      <c r="HJ805" s="30"/>
    </row>
    <row r="806">
      <c r="BQ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/>
      <c r="EW806" s="30"/>
      <c r="EX806" s="30"/>
      <c r="EY806" s="30"/>
      <c r="EZ806" s="30"/>
      <c r="FA806" s="30"/>
      <c r="FB806" s="30"/>
      <c r="FC806" s="30"/>
      <c r="FD806" s="30"/>
      <c r="FE806" s="30"/>
      <c r="FF806" s="30"/>
      <c r="FG806" s="30"/>
      <c r="FH806" s="30"/>
      <c r="FI806" s="30"/>
      <c r="FJ806" s="30"/>
      <c r="FK806" s="30"/>
      <c r="FL806" s="30"/>
      <c r="FM806" s="30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  <c r="GA806" s="30"/>
      <c r="GB806" s="30"/>
      <c r="GC806" s="30"/>
      <c r="GD806" s="30"/>
      <c r="GE806" s="30"/>
      <c r="GF806" s="30"/>
      <c r="GG806" s="30"/>
      <c r="GH806" s="30"/>
      <c r="GI806" s="30"/>
      <c r="GJ806" s="30"/>
      <c r="GK806" s="30"/>
      <c r="GL806" s="30"/>
      <c r="GM806" s="30"/>
      <c r="GN806" s="30"/>
      <c r="GO806" s="30"/>
      <c r="GP806" s="30"/>
      <c r="GQ806" s="30"/>
      <c r="GR806" s="30"/>
      <c r="GS806" s="30"/>
      <c r="GT806" s="30"/>
      <c r="GU806" s="30"/>
      <c r="GV806" s="30"/>
      <c r="GW806" s="30"/>
      <c r="GX806" s="30"/>
      <c r="GY806" s="30"/>
      <c r="GZ806" s="30"/>
      <c r="HA806" s="30"/>
      <c r="HB806" s="30"/>
      <c r="HC806" s="30"/>
      <c r="HD806" s="30"/>
      <c r="HE806" s="30"/>
      <c r="HF806" s="30"/>
      <c r="HG806" s="30"/>
      <c r="HH806" s="30"/>
      <c r="HI806" s="30"/>
      <c r="HJ806" s="30"/>
    </row>
    <row r="807">
      <c r="BQ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/>
      <c r="EV807" s="30"/>
      <c r="EW807" s="30"/>
      <c r="EX807" s="30"/>
      <c r="EY807" s="30"/>
      <c r="EZ807" s="30"/>
      <c r="FA807" s="30"/>
      <c r="FB807" s="30"/>
      <c r="FC807" s="30"/>
      <c r="FD807" s="30"/>
      <c r="FE807" s="30"/>
      <c r="FF807" s="30"/>
      <c r="FG807" s="30"/>
      <c r="FH807" s="30"/>
      <c r="FI807" s="30"/>
      <c r="FJ807" s="30"/>
      <c r="FK807" s="30"/>
      <c r="FL807" s="30"/>
      <c r="FM807" s="30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  <c r="GA807" s="30"/>
      <c r="GB807" s="30"/>
      <c r="GC807" s="30"/>
      <c r="GD807" s="30"/>
      <c r="GE807" s="30"/>
      <c r="GF807" s="30"/>
      <c r="GG807" s="30"/>
      <c r="GH807" s="30"/>
      <c r="GI807" s="30"/>
      <c r="GJ807" s="30"/>
      <c r="GK807" s="30"/>
      <c r="GL807" s="30"/>
      <c r="GM807" s="30"/>
      <c r="GN807" s="30"/>
      <c r="GO807" s="30"/>
      <c r="GP807" s="30"/>
      <c r="GQ807" s="30"/>
      <c r="GR807" s="30"/>
      <c r="GS807" s="30"/>
      <c r="GT807" s="30"/>
      <c r="GU807" s="30"/>
      <c r="GV807" s="30"/>
      <c r="GW807" s="30"/>
      <c r="GX807" s="30"/>
      <c r="GY807" s="30"/>
      <c r="GZ807" s="30"/>
      <c r="HA807" s="30"/>
      <c r="HB807" s="30"/>
      <c r="HC807" s="30"/>
      <c r="HD807" s="30"/>
      <c r="HE807" s="30"/>
      <c r="HF807" s="30"/>
      <c r="HG807" s="30"/>
      <c r="HH807" s="30"/>
      <c r="HI807" s="30"/>
      <c r="HJ807" s="30"/>
    </row>
    <row r="808">
      <c r="BQ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/>
      <c r="EW808" s="30"/>
      <c r="EX808" s="30"/>
      <c r="EY808" s="30"/>
      <c r="EZ808" s="30"/>
      <c r="FA808" s="30"/>
      <c r="FB808" s="30"/>
      <c r="FC808" s="30"/>
      <c r="FD808" s="30"/>
      <c r="FE808" s="30"/>
      <c r="FF808" s="30"/>
      <c r="FG808" s="30"/>
      <c r="FH808" s="30"/>
      <c r="FI808" s="30"/>
      <c r="FJ808" s="30"/>
      <c r="FK808" s="30"/>
      <c r="FL808" s="30"/>
      <c r="FM808" s="30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  <c r="GA808" s="30"/>
      <c r="GB808" s="30"/>
      <c r="GC808" s="30"/>
      <c r="GD808" s="30"/>
      <c r="GE808" s="30"/>
      <c r="GF808" s="30"/>
      <c r="GG808" s="30"/>
      <c r="GH808" s="30"/>
      <c r="GI808" s="30"/>
      <c r="GJ808" s="30"/>
      <c r="GK808" s="30"/>
      <c r="GL808" s="30"/>
      <c r="GM808" s="30"/>
      <c r="GN808" s="30"/>
      <c r="GO808" s="30"/>
      <c r="GP808" s="30"/>
      <c r="GQ808" s="30"/>
      <c r="GR808" s="30"/>
      <c r="GS808" s="30"/>
      <c r="GT808" s="30"/>
      <c r="GU808" s="30"/>
      <c r="GV808" s="30"/>
      <c r="GW808" s="30"/>
      <c r="GX808" s="30"/>
      <c r="GY808" s="30"/>
      <c r="GZ808" s="30"/>
      <c r="HA808" s="30"/>
      <c r="HB808" s="30"/>
      <c r="HC808" s="30"/>
      <c r="HD808" s="30"/>
      <c r="HE808" s="30"/>
      <c r="HF808" s="30"/>
      <c r="HG808" s="30"/>
      <c r="HH808" s="30"/>
      <c r="HI808" s="30"/>
      <c r="HJ808" s="30"/>
    </row>
    <row r="809">
      <c r="BQ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/>
      <c r="EW809" s="30"/>
      <c r="EX809" s="30"/>
      <c r="EY809" s="30"/>
      <c r="EZ809" s="30"/>
      <c r="FA809" s="30"/>
      <c r="FB809" s="30"/>
      <c r="FC809" s="30"/>
      <c r="FD809" s="30"/>
      <c r="FE809" s="30"/>
      <c r="FF809" s="30"/>
      <c r="FG809" s="30"/>
      <c r="FH809" s="30"/>
      <c r="FI809" s="30"/>
      <c r="FJ809" s="30"/>
      <c r="FK809" s="30"/>
      <c r="FL809" s="30"/>
      <c r="FM809" s="30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  <c r="GA809" s="30"/>
      <c r="GB809" s="30"/>
      <c r="GC809" s="30"/>
      <c r="GD809" s="30"/>
      <c r="GE809" s="30"/>
      <c r="GF809" s="30"/>
      <c r="GG809" s="30"/>
      <c r="GH809" s="30"/>
      <c r="GI809" s="30"/>
      <c r="GJ809" s="30"/>
      <c r="GK809" s="30"/>
      <c r="GL809" s="30"/>
      <c r="GM809" s="30"/>
      <c r="GN809" s="30"/>
      <c r="GO809" s="30"/>
      <c r="GP809" s="30"/>
      <c r="GQ809" s="30"/>
      <c r="GR809" s="30"/>
      <c r="GS809" s="30"/>
      <c r="GT809" s="30"/>
      <c r="GU809" s="30"/>
      <c r="GV809" s="30"/>
      <c r="GW809" s="30"/>
      <c r="GX809" s="30"/>
      <c r="GY809" s="30"/>
      <c r="GZ809" s="30"/>
      <c r="HA809" s="30"/>
      <c r="HB809" s="30"/>
      <c r="HC809" s="30"/>
      <c r="HD809" s="30"/>
      <c r="HE809" s="30"/>
      <c r="HF809" s="30"/>
      <c r="HG809" s="30"/>
      <c r="HH809" s="30"/>
      <c r="HI809" s="30"/>
      <c r="HJ809" s="30"/>
    </row>
    <row r="810">
      <c r="BQ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/>
      <c r="EW810" s="30"/>
      <c r="EX810" s="30"/>
      <c r="EY810" s="30"/>
      <c r="EZ810" s="30"/>
      <c r="FA810" s="30"/>
      <c r="FB810" s="30"/>
      <c r="FC810" s="30"/>
      <c r="FD810" s="30"/>
      <c r="FE810" s="30"/>
      <c r="FF810" s="30"/>
      <c r="FG810" s="30"/>
      <c r="FH810" s="30"/>
      <c r="FI810" s="30"/>
      <c r="FJ810" s="30"/>
      <c r="FK810" s="30"/>
      <c r="FL810" s="30"/>
      <c r="FM810" s="30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  <c r="GA810" s="30"/>
      <c r="GB810" s="30"/>
      <c r="GC810" s="30"/>
      <c r="GD810" s="30"/>
      <c r="GE810" s="30"/>
      <c r="GF810" s="30"/>
      <c r="GG810" s="30"/>
      <c r="GH810" s="30"/>
      <c r="GI810" s="30"/>
      <c r="GJ810" s="30"/>
      <c r="GK810" s="30"/>
      <c r="GL810" s="30"/>
      <c r="GM810" s="30"/>
      <c r="GN810" s="30"/>
      <c r="GO810" s="30"/>
      <c r="GP810" s="30"/>
      <c r="GQ810" s="30"/>
      <c r="GR810" s="30"/>
      <c r="GS810" s="30"/>
      <c r="GT810" s="30"/>
      <c r="GU810" s="30"/>
      <c r="GV810" s="30"/>
      <c r="GW810" s="30"/>
      <c r="GX810" s="30"/>
      <c r="GY810" s="30"/>
      <c r="GZ810" s="30"/>
      <c r="HA810" s="30"/>
      <c r="HB810" s="30"/>
      <c r="HC810" s="30"/>
      <c r="HD810" s="30"/>
      <c r="HE810" s="30"/>
      <c r="HF810" s="30"/>
      <c r="HG810" s="30"/>
      <c r="HH810" s="30"/>
      <c r="HI810" s="30"/>
      <c r="HJ810" s="30"/>
    </row>
    <row r="811">
      <c r="BQ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/>
      <c r="EW811" s="30"/>
      <c r="EX811" s="30"/>
      <c r="EY811" s="30"/>
      <c r="EZ811" s="30"/>
      <c r="FA811" s="30"/>
      <c r="FB811" s="30"/>
      <c r="FC811" s="30"/>
      <c r="FD811" s="30"/>
      <c r="FE811" s="30"/>
      <c r="FF811" s="30"/>
      <c r="FG811" s="30"/>
      <c r="FH811" s="30"/>
      <c r="FI811" s="30"/>
      <c r="FJ811" s="30"/>
      <c r="FK811" s="30"/>
      <c r="FL811" s="30"/>
      <c r="FM811" s="30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  <c r="GA811" s="30"/>
      <c r="GB811" s="30"/>
      <c r="GC811" s="30"/>
      <c r="GD811" s="30"/>
      <c r="GE811" s="30"/>
      <c r="GF811" s="30"/>
      <c r="GG811" s="30"/>
      <c r="GH811" s="30"/>
      <c r="GI811" s="30"/>
      <c r="GJ811" s="30"/>
      <c r="GK811" s="30"/>
      <c r="GL811" s="30"/>
      <c r="GM811" s="30"/>
      <c r="GN811" s="30"/>
      <c r="GO811" s="30"/>
      <c r="GP811" s="30"/>
      <c r="GQ811" s="30"/>
      <c r="GR811" s="30"/>
      <c r="GS811" s="30"/>
      <c r="GT811" s="30"/>
      <c r="GU811" s="30"/>
      <c r="GV811" s="30"/>
      <c r="GW811" s="30"/>
      <c r="GX811" s="30"/>
      <c r="GY811" s="30"/>
      <c r="GZ811" s="30"/>
      <c r="HA811" s="30"/>
      <c r="HB811" s="30"/>
      <c r="HC811" s="30"/>
      <c r="HD811" s="30"/>
      <c r="HE811" s="30"/>
      <c r="HF811" s="30"/>
      <c r="HG811" s="30"/>
      <c r="HH811" s="30"/>
      <c r="HI811" s="30"/>
      <c r="HJ811" s="30"/>
    </row>
    <row r="812">
      <c r="BQ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/>
      <c r="EW812" s="30"/>
      <c r="EX812" s="30"/>
      <c r="EY812" s="30"/>
      <c r="EZ812" s="30"/>
      <c r="FA812" s="30"/>
      <c r="FB812" s="30"/>
      <c r="FC812" s="30"/>
      <c r="FD812" s="30"/>
      <c r="FE812" s="30"/>
      <c r="FF812" s="30"/>
      <c r="FG812" s="30"/>
      <c r="FH812" s="30"/>
      <c r="FI812" s="30"/>
      <c r="FJ812" s="30"/>
      <c r="FK812" s="30"/>
      <c r="FL812" s="30"/>
      <c r="FM812" s="30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  <c r="GA812" s="30"/>
      <c r="GB812" s="30"/>
      <c r="GC812" s="30"/>
      <c r="GD812" s="30"/>
      <c r="GE812" s="30"/>
      <c r="GF812" s="30"/>
      <c r="GG812" s="30"/>
      <c r="GH812" s="30"/>
      <c r="GI812" s="30"/>
      <c r="GJ812" s="30"/>
      <c r="GK812" s="30"/>
      <c r="GL812" s="30"/>
      <c r="GM812" s="30"/>
      <c r="GN812" s="30"/>
      <c r="GO812" s="30"/>
      <c r="GP812" s="30"/>
      <c r="GQ812" s="30"/>
      <c r="GR812" s="30"/>
      <c r="GS812" s="30"/>
      <c r="GT812" s="30"/>
      <c r="GU812" s="30"/>
      <c r="GV812" s="30"/>
      <c r="GW812" s="30"/>
      <c r="GX812" s="30"/>
      <c r="GY812" s="30"/>
      <c r="GZ812" s="30"/>
      <c r="HA812" s="30"/>
      <c r="HB812" s="30"/>
      <c r="HC812" s="30"/>
      <c r="HD812" s="30"/>
      <c r="HE812" s="30"/>
      <c r="HF812" s="30"/>
      <c r="HG812" s="30"/>
      <c r="HH812" s="30"/>
      <c r="HI812" s="30"/>
      <c r="HJ812" s="30"/>
    </row>
    <row r="813">
      <c r="BQ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/>
      <c r="EW813" s="30"/>
      <c r="EX813" s="30"/>
      <c r="EY813" s="30"/>
      <c r="EZ813" s="30"/>
      <c r="FA813" s="30"/>
      <c r="FB813" s="30"/>
      <c r="FC813" s="30"/>
      <c r="FD813" s="30"/>
      <c r="FE813" s="30"/>
      <c r="FF813" s="30"/>
      <c r="FG813" s="30"/>
      <c r="FH813" s="30"/>
      <c r="FI813" s="30"/>
      <c r="FJ813" s="30"/>
      <c r="FK813" s="30"/>
      <c r="FL813" s="30"/>
      <c r="FM813" s="30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  <c r="GA813" s="30"/>
      <c r="GB813" s="30"/>
      <c r="GC813" s="30"/>
      <c r="GD813" s="30"/>
      <c r="GE813" s="30"/>
      <c r="GF813" s="30"/>
      <c r="GG813" s="30"/>
      <c r="GH813" s="30"/>
      <c r="GI813" s="30"/>
      <c r="GJ813" s="30"/>
      <c r="GK813" s="30"/>
      <c r="GL813" s="30"/>
      <c r="GM813" s="30"/>
      <c r="GN813" s="30"/>
      <c r="GO813" s="30"/>
      <c r="GP813" s="30"/>
      <c r="GQ813" s="30"/>
      <c r="GR813" s="30"/>
      <c r="GS813" s="30"/>
      <c r="GT813" s="30"/>
      <c r="GU813" s="30"/>
      <c r="GV813" s="30"/>
      <c r="GW813" s="30"/>
      <c r="GX813" s="30"/>
      <c r="GY813" s="30"/>
      <c r="GZ813" s="30"/>
      <c r="HA813" s="30"/>
      <c r="HB813" s="30"/>
      <c r="HC813" s="30"/>
      <c r="HD813" s="30"/>
      <c r="HE813" s="30"/>
      <c r="HF813" s="30"/>
      <c r="HG813" s="30"/>
      <c r="HH813" s="30"/>
      <c r="HI813" s="30"/>
      <c r="HJ813" s="30"/>
    </row>
    <row r="814">
      <c r="BQ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/>
      <c r="EV814" s="30"/>
      <c r="EW814" s="30"/>
      <c r="EX814" s="30"/>
      <c r="EY814" s="30"/>
      <c r="EZ814" s="30"/>
      <c r="FA814" s="30"/>
      <c r="FB814" s="30"/>
      <c r="FC814" s="30"/>
      <c r="FD814" s="30"/>
      <c r="FE814" s="30"/>
      <c r="FF814" s="30"/>
      <c r="FG814" s="30"/>
      <c r="FH814" s="30"/>
      <c r="FI814" s="30"/>
      <c r="FJ814" s="30"/>
      <c r="FK814" s="30"/>
      <c r="FL814" s="30"/>
      <c r="FM814" s="30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  <c r="GA814" s="30"/>
      <c r="GB814" s="30"/>
      <c r="GC814" s="30"/>
      <c r="GD814" s="30"/>
      <c r="GE814" s="30"/>
      <c r="GF814" s="30"/>
      <c r="GG814" s="30"/>
      <c r="GH814" s="30"/>
      <c r="GI814" s="30"/>
      <c r="GJ814" s="30"/>
      <c r="GK814" s="30"/>
      <c r="GL814" s="30"/>
      <c r="GM814" s="30"/>
      <c r="GN814" s="30"/>
      <c r="GO814" s="30"/>
      <c r="GP814" s="30"/>
      <c r="GQ814" s="30"/>
      <c r="GR814" s="30"/>
      <c r="GS814" s="30"/>
      <c r="GT814" s="30"/>
      <c r="GU814" s="30"/>
      <c r="GV814" s="30"/>
      <c r="GW814" s="30"/>
      <c r="GX814" s="30"/>
      <c r="GY814" s="30"/>
      <c r="GZ814" s="30"/>
      <c r="HA814" s="30"/>
      <c r="HB814" s="30"/>
      <c r="HC814" s="30"/>
      <c r="HD814" s="30"/>
      <c r="HE814" s="30"/>
      <c r="HF814" s="30"/>
      <c r="HG814" s="30"/>
      <c r="HH814" s="30"/>
      <c r="HI814" s="30"/>
      <c r="HJ814" s="30"/>
    </row>
    <row r="815">
      <c r="BQ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/>
      <c r="EV815" s="30"/>
      <c r="EW815" s="30"/>
      <c r="EX815" s="30"/>
      <c r="EY815" s="30"/>
      <c r="EZ815" s="30"/>
      <c r="FA815" s="30"/>
      <c r="FB815" s="30"/>
      <c r="FC815" s="30"/>
      <c r="FD815" s="30"/>
      <c r="FE815" s="30"/>
      <c r="FF815" s="30"/>
      <c r="FG815" s="30"/>
      <c r="FH815" s="30"/>
      <c r="FI815" s="30"/>
      <c r="FJ815" s="30"/>
      <c r="FK815" s="30"/>
      <c r="FL815" s="30"/>
      <c r="FM815" s="30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  <c r="GA815" s="30"/>
      <c r="GB815" s="30"/>
      <c r="GC815" s="30"/>
      <c r="GD815" s="30"/>
      <c r="GE815" s="30"/>
      <c r="GF815" s="30"/>
      <c r="GG815" s="30"/>
      <c r="GH815" s="30"/>
      <c r="GI815" s="30"/>
      <c r="GJ815" s="30"/>
      <c r="GK815" s="30"/>
      <c r="GL815" s="30"/>
      <c r="GM815" s="30"/>
      <c r="GN815" s="30"/>
      <c r="GO815" s="30"/>
      <c r="GP815" s="30"/>
      <c r="GQ815" s="30"/>
      <c r="GR815" s="30"/>
      <c r="GS815" s="30"/>
      <c r="GT815" s="30"/>
      <c r="GU815" s="30"/>
      <c r="GV815" s="30"/>
      <c r="GW815" s="30"/>
      <c r="GX815" s="30"/>
      <c r="GY815" s="30"/>
      <c r="GZ815" s="30"/>
      <c r="HA815" s="30"/>
      <c r="HB815" s="30"/>
      <c r="HC815" s="30"/>
      <c r="HD815" s="30"/>
      <c r="HE815" s="30"/>
      <c r="HF815" s="30"/>
      <c r="HG815" s="30"/>
      <c r="HH815" s="30"/>
      <c r="HI815" s="30"/>
      <c r="HJ815" s="30"/>
    </row>
    <row r="816">
      <c r="BQ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/>
      <c r="EW816" s="30"/>
      <c r="EX816" s="30"/>
      <c r="EY816" s="30"/>
      <c r="EZ816" s="30"/>
      <c r="FA816" s="30"/>
      <c r="FB816" s="30"/>
      <c r="FC816" s="30"/>
      <c r="FD816" s="30"/>
      <c r="FE816" s="30"/>
      <c r="FF816" s="30"/>
      <c r="FG816" s="30"/>
      <c r="FH816" s="30"/>
      <c r="FI816" s="30"/>
      <c r="FJ816" s="30"/>
      <c r="FK816" s="30"/>
      <c r="FL816" s="30"/>
      <c r="FM816" s="30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  <c r="GA816" s="30"/>
      <c r="GB816" s="30"/>
      <c r="GC816" s="30"/>
      <c r="GD816" s="30"/>
      <c r="GE816" s="30"/>
      <c r="GF816" s="30"/>
      <c r="GG816" s="30"/>
      <c r="GH816" s="30"/>
      <c r="GI816" s="30"/>
      <c r="GJ816" s="30"/>
      <c r="GK816" s="30"/>
      <c r="GL816" s="30"/>
      <c r="GM816" s="30"/>
      <c r="GN816" s="30"/>
      <c r="GO816" s="30"/>
      <c r="GP816" s="30"/>
      <c r="GQ816" s="30"/>
      <c r="GR816" s="30"/>
      <c r="GS816" s="30"/>
      <c r="GT816" s="30"/>
      <c r="GU816" s="30"/>
      <c r="GV816" s="30"/>
      <c r="GW816" s="30"/>
      <c r="GX816" s="30"/>
      <c r="GY816" s="30"/>
      <c r="GZ816" s="30"/>
      <c r="HA816" s="30"/>
      <c r="HB816" s="30"/>
      <c r="HC816" s="30"/>
      <c r="HD816" s="30"/>
      <c r="HE816" s="30"/>
      <c r="HF816" s="30"/>
      <c r="HG816" s="30"/>
      <c r="HH816" s="30"/>
      <c r="HI816" s="30"/>
      <c r="HJ816" s="30"/>
    </row>
    <row r="817">
      <c r="BQ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/>
      <c r="EW817" s="30"/>
      <c r="EX817" s="30"/>
      <c r="EY817" s="30"/>
      <c r="EZ817" s="30"/>
      <c r="FA817" s="30"/>
      <c r="FB817" s="30"/>
      <c r="FC817" s="30"/>
      <c r="FD817" s="30"/>
      <c r="FE817" s="30"/>
      <c r="FF817" s="30"/>
      <c r="FG817" s="30"/>
      <c r="FH817" s="30"/>
      <c r="FI817" s="30"/>
      <c r="FJ817" s="30"/>
      <c r="FK817" s="30"/>
      <c r="FL817" s="30"/>
      <c r="FM817" s="30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  <c r="GA817" s="30"/>
      <c r="GB817" s="30"/>
      <c r="GC817" s="30"/>
      <c r="GD817" s="30"/>
      <c r="GE817" s="30"/>
      <c r="GF817" s="30"/>
      <c r="GG817" s="30"/>
      <c r="GH817" s="30"/>
      <c r="GI817" s="30"/>
      <c r="GJ817" s="30"/>
      <c r="GK817" s="30"/>
      <c r="GL817" s="30"/>
      <c r="GM817" s="30"/>
      <c r="GN817" s="30"/>
      <c r="GO817" s="30"/>
      <c r="GP817" s="30"/>
      <c r="GQ817" s="30"/>
      <c r="GR817" s="30"/>
      <c r="GS817" s="30"/>
      <c r="GT817" s="30"/>
      <c r="GU817" s="30"/>
      <c r="GV817" s="30"/>
      <c r="GW817" s="30"/>
      <c r="GX817" s="30"/>
      <c r="GY817" s="30"/>
      <c r="GZ817" s="30"/>
      <c r="HA817" s="30"/>
      <c r="HB817" s="30"/>
      <c r="HC817" s="30"/>
      <c r="HD817" s="30"/>
      <c r="HE817" s="30"/>
      <c r="HF817" s="30"/>
      <c r="HG817" s="30"/>
      <c r="HH817" s="30"/>
      <c r="HI817" s="30"/>
      <c r="HJ817" s="30"/>
    </row>
    <row r="818">
      <c r="BQ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/>
      <c r="EW818" s="30"/>
      <c r="EX818" s="30"/>
      <c r="EY818" s="30"/>
      <c r="EZ818" s="30"/>
      <c r="FA818" s="30"/>
      <c r="FB818" s="30"/>
      <c r="FC818" s="30"/>
      <c r="FD818" s="30"/>
      <c r="FE818" s="30"/>
      <c r="FF818" s="30"/>
      <c r="FG818" s="30"/>
      <c r="FH818" s="30"/>
      <c r="FI818" s="30"/>
      <c r="FJ818" s="30"/>
      <c r="FK818" s="30"/>
      <c r="FL818" s="30"/>
      <c r="FM818" s="30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  <c r="GA818" s="30"/>
      <c r="GB818" s="30"/>
      <c r="GC818" s="30"/>
      <c r="GD818" s="30"/>
      <c r="GE818" s="30"/>
      <c r="GF818" s="30"/>
      <c r="GG818" s="30"/>
      <c r="GH818" s="30"/>
      <c r="GI818" s="30"/>
      <c r="GJ818" s="30"/>
      <c r="GK818" s="30"/>
      <c r="GL818" s="30"/>
      <c r="GM818" s="30"/>
      <c r="GN818" s="30"/>
      <c r="GO818" s="30"/>
      <c r="GP818" s="30"/>
      <c r="GQ818" s="30"/>
      <c r="GR818" s="30"/>
      <c r="GS818" s="30"/>
      <c r="GT818" s="30"/>
      <c r="GU818" s="30"/>
      <c r="GV818" s="30"/>
      <c r="GW818" s="30"/>
      <c r="GX818" s="30"/>
      <c r="GY818" s="30"/>
      <c r="GZ818" s="30"/>
      <c r="HA818" s="30"/>
      <c r="HB818" s="30"/>
      <c r="HC818" s="30"/>
      <c r="HD818" s="30"/>
      <c r="HE818" s="30"/>
      <c r="HF818" s="30"/>
      <c r="HG818" s="30"/>
      <c r="HH818" s="30"/>
      <c r="HI818" s="30"/>
      <c r="HJ818" s="30"/>
    </row>
    <row r="819">
      <c r="BQ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/>
      <c r="EV819" s="30"/>
      <c r="EW819" s="30"/>
      <c r="EX819" s="30"/>
      <c r="EY819" s="30"/>
      <c r="EZ819" s="30"/>
      <c r="FA819" s="30"/>
      <c r="FB819" s="30"/>
      <c r="FC819" s="30"/>
      <c r="FD819" s="30"/>
      <c r="FE819" s="30"/>
      <c r="FF819" s="30"/>
      <c r="FG819" s="30"/>
      <c r="FH819" s="30"/>
      <c r="FI819" s="30"/>
      <c r="FJ819" s="30"/>
      <c r="FK819" s="30"/>
      <c r="FL819" s="30"/>
      <c r="FM819" s="30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  <c r="GA819" s="30"/>
      <c r="GB819" s="30"/>
      <c r="GC819" s="30"/>
      <c r="GD819" s="30"/>
      <c r="GE819" s="30"/>
      <c r="GF819" s="30"/>
      <c r="GG819" s="30"/>
      <c r="GH819" s="30"/>
      <c r="GI819" s="30"/>
      <c r="GJ819" s="30"/>
      <c r="GK819" s="30"/>
      <c r="GL819" s="30"/>
      <c r="GM819" s="30"/>
      <c r="GN819" s="30"/>
      <c r="GO819" s="30"/>
      <c r="GP819" s="30"/>
      <c r="GQ819" s="30"/>
      <c r="GR819" s="30"/>
      <c r="GS819" s="30"/>
      <c r="GT819" s="30"/>
      <c r="GU819" s="30"/>
      <c r="GV819" s="30"/>
      <c r="GW819" s="30"/>
      <c r="GX819" s="30"/>
      <c r="GY819" s="30"/>
      <c r="GZ819" s="30"/>
      <c r="HA819" s="30"/>
      <c r="HB819" s="30"/>
      <c r="HC819" s="30"/>
      <c r="HD819" s="30"/>
      <c r="HE819" s="30"/>
      <c r="HF819" s="30"/>
      <c r="HG819" s="30"/>
      <c r="HH819" s="30"/>
      <c r="HI819" s="30"/>
      <c r="HJ819" s="30"/>
    </row>
    <row r="820">
      <c r="BQ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/>
      <c r="EW820" s="30"/>
      <c r="EX820" s="30"/>
      <c r="EY820" s="30"/>
      <c r="EZ820" s="30"/>
      <c r="FA820" s="30"/>
      <c r="FB820" s="30"/>
      <c r="FC820" s="30"/>
      <c r="FD820" s="30"/>
      <c r="FE820" s="30"/>
      <c r="FF820" s="30"/>
      <c r="FG820" s="30"/>
      <c r="FH820" s="30"/>
      <c r="FI820" s="30"/>
      <c r="FJ820" s="30"/>
      <c r="FK820" s="30"/>
      <c r="FL820" s="30"/>
      <c r="FM820" s="30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  <c r="GA820" s="30"/>
      <c r="GB820" s="30"/>
      <c r="GC820" s="30"/>
      <c r="GD820" s="30"/>
      <c r="GE820" s="30"/>
      <c r="GF820" s="30"/>
      <c r="GG820" s="30"/>
      <c r="GH820" s="30"/>
      <c r="GI820" s="30"/>
      <c r="GJ820" s="30"/>
      <c r="GK820" s="30"/>
      <c r="GL820" s="30"/>
      <c r="GM820" s="30"/>
      <c r="GN820" s="30"/>
      <c r="GO820" s="30"/>
      <c r="GP820" s="30"/>
      <c r="GQ820" s="30"/>
      <c r="GR820" s="30"/>
      <c r="GS820" s="30"/>
      <c r="GT820" s="30"/>
      <c r="GU820" s="30"/>
      <c r="GV820" s="30"/>
      <c r="GW820" s="30"/>
      <c r="GX820" s="30"/>
      <c r="GY820" s="30"/>
      <c r="GZ820" s="30"/>
      <c r="HA820" s="30"/>
      <c r="HB820" s="30"/>
      <c r="HC820" s="30"/>
      <c r="HD820" s="30"/>
      <c r="HE820" s="30"/>
      <c r="HF820" s="30"/>
      <c r="HG820" s="30"/>
      <c r="HH820" s="30"/>
      <c r="HI820" s="30"/>
      <c r="HJ820" s="30"/>
    </row>
    <row r="821">
      <c r="BQ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/>
      <c r="EV821" s="30"/>
      <c r="EW821" s="30"/>
      <c r="EX821" s="30"/>
      <c r="EY821" s="30"/>
      <c r="EZ821" s="30"/>
      <c r="FA821" s="30"/>
      <c r="FB821" s="30"/>
      <c r="FC821" s="30"/>
      <c r="FD821" s="30"/>
      <c r="FE821" s="30"/>
      <c r="FF821" s="30"/>
      <c r="FG821" s="30"/>
      <c r="FH821" s="30"/>
      <c r="FI821" s="30"/>
      <c r="FJ821" s="30"/>
      <c r="FK821" s="30"/>
      <c r="FL821" s="30"/>
      <c r="FM821" s="30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  <c r="GA821" s="30"/>
      <c r="GB821" s="30"/>
      <c r="GC821" s="30"/>
      <c r="GD821" s="30"/>
      <c r="GE821" s="30"/>
      <c r="GF821" s="30"/>
      <c r="GG821" s="30"/>
      <c r="GH821" s="30"/>
      <c r="GI821" s="30"/>
      <c r="GJ821" s="30"/>
      <c r="GK821" s="30"/>
      <c r="GL821" s="30"/>
      <c r="GM821" s="30"/>
      <c r="GN821" s="30"/>
      <c r="GO821" s="30"/>
      <c r="GP821" s="30"/>
      <c r="GQ821" s="30"/>
      <c r="GR821" s="30"/>
      <c r="GS821" s="30"/>
      <c r="GT821" s="30"/>
      <c r="GU821" s="30"/>
      <c r="GV821" s="30"/>
      <c r="GW821" s="30"/>
      <c r="GX821" s="30"/>
      <c r="GY821" s="30"/>
      <c r="GZ821" s="30"/>
      <c r="HA821" s="30"/>
      <c r="HB821" s="30"/>
      <c r="HC821" s="30"/>
      <c r="HD821" s="30"/>
      <c r="HE821" s="30"/>
      <c r="HF821" s="30"/>
      <c r="HG821" s="30"/>
      <c r="HH821" s="30"/>
      <c r="HI821" s="30"/>
      <c r="HJ821" s="30"/>
    </row>
    <row r="822">
      <c r="BQ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/>
      <c r="EW822" s="30"/>
      <c r="EX822" s="30"/>
      <c r="EY822" s="30"/>
      <c r="EZ822" s="30"/>
      <c r="FA822" s="30"/>
      <c r="FB822" s="30"/>
      <c r="FC822" s="30"/>
      <c r="FD822" s="30"/>
      <c r="FE822" s="30"/>
      <c r="FF822" s="30"/>
      <c r="FG822" s="30"/>
      <c r="FH822" s="30"/>
      <c r="FI822" s="30"/>
      <c r="FJ822" s="30"/>
      <c r="FK822" s="30"/>
      <c r="FL822" s="30"/>
      <c r="FM822" s="30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  <c r="GA822" s="30"/>
      <c r="GB822" s="30"/>
      <c r="GC822" s="30"/>
      <c r="GD822" s="30"/>
      <c r="GE822" s="30"/>
      <c r="GF822" s="30"/>
      <c r="GG822" s="30"/>
      <c r="GH822" s="30"/>
      <c r="GI822" s="30"/>
      <c r="GJ822" s="30"/>
      <c r="GK822" s="30"/>
      <c r="GL822" s="30"/>
      <c r="GM822" s="30"/>
      <c r="GN822" s="30"/>
      <c r="GO822" s="30"/>
      <c r="GP822" s="30"/>
      <c r="GQ822" s="30"/>
      <c r="GR822" s="30"/>
      <c r="GS822" s="30"/>
      <c r="GT822" s="30"/>
      <c r="GU822" s="30"/>
      <c r="GV822" s="30"/>
      <c r="GW822" s="30"/>
      <c r="GX822" s="30"/>
      <c r="GY822" s="30"/>
      <c r="GZ822" s="30"/>
      <c r="HA822" s="30"/>
      <c r="HB822" s="30"/>
      <c r="HC822" s="30"/>
      <c r="HD822" s="30"/>
      <c r="HE822" s="30"/>
      <c r="HF822" s="30"/>
      <c r="HG822" s="30"/>
      <c r="HH822" s="30"/>
      <c r="HI822" s="30"/>
      <c r="HJ822" s="30"/>
    </row>
    <row r="823">
      <c r="BQ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/>
      <c r="EW823" s="30"/>
      <c r="EX823" s="30"/>
      <c r="EY823" s="30"/>
      <c r="EZ823" s="30"/>
      <c r="FA823" s="30"/>
      <c r="FB823" s="30"/>
      <c r="FC823" s="30"/>
      <c r="FD823" s="30"/>
      <c r="FE823" s="30"/>
      <c r="FF823" s="30"/>
      <c r="FG823" s="30"/>
      <c r="FH823" s="30"/>
      <c r="FI823" s="30"/>
      <c r="FJ823" s="30"/>
      <c r="FK823" s="30"/>
      <c r="FL823" s="30"/>
      <c r="FM823" s="30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  <c r="GA823" s="30"/>
      <c r="GB823" s="30"/>
      <c r="GC823" s="30"/>
      <c r="GD823" s="30"/>
      <c r="GE823" s="30"/>
      <c r="GF823" s="30"/>
      <c r="GG823" s="30"/>
      <c r="GH823" s="30"/>
      <c r="GI823" s="30"/>
      <c r="GJ823" s="30"/>
      <c r="GK823" s="30"/>
      <c r="GL823" s="30"/>
      <c r="GM823" s="30"/>
      <c r="GN823" s="30"/>
      <c r="GO823" s="30"/>
      <c r="GP823" s="30"/>
      <c r="GQ823" s="30"/>
      <c r="GR823" s="30"/>
      <c r="GS823" s="30"/>
      <c r="GT823" s="30"/>
      <c r="GU823" s="30"/>
      <c r="GV823" s="30"/>
      <c r="GW823" s="30"/>
      <c r="GX823" s="30"/>
      <c r="GY823" s="30"/>
      <c r="GZ823" s="30"/>
      <c r="HA823" s="30"/>
      <c r="HB823" s="30"/>
      <c r="HC823" s="30"/>
      <c r="HD823" s="30"/>
      <c r="HE823" s="30"/>
      <c r="HF823" s="30"/>
      <c r="HG823" s="30"/>
      <c r="HH823" s="30"/>
      <c r="HI823" s="30"/>
      <c r="HJ823" s="30"/>
    </row>
    <row r="824">
      <c r="BQ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/>
      <c r="EW824" s="30"/>
      <c r="EX824" s="30"/>
      <c r="EY824" s="30"/>
      <c r="EZ824" s="30"/>
      <c r="FA824" s="30"/>
      <c r="FB824" s="30"/>
      <c r="FC824" s="30"/>
      <c r="FD824" s="30"/>
      <c r="FE824" s="30"/>
      <c r="FF824" s="30"/>
      <c r="FG824" s="30"/>
      <c r="FH824" s="30"/>
      <c r="FI824" s="30"/>
      <c r="FJ824" s="30"/>
      <c r="FK824" s="30"/>
      <c r="FL824" s="30"/>
      <c r="FM824" s="30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  <c r="GA824" s="30"/>
      <c r="GB824" s="30"/>
      <c r="GC824" s="30"/>
      <c r="GD824" s="30"/>
      <c r="GE824" s="30"/>
      <c r="GF824" s="30"/>
      <c r="GG824" s="30"/>
      <c r="GH824" s="30"/>
      <c r="GI824" s="30"/>
      <c r="GJ824" s="30"/>
      <c r="GK824" s="30"/>
      <c r="GL824" s="30"/>
      <c r="GM824" s="30"/>
      <c r="GN824" s="30"/>
      <c r="GO824" s="30"/>
      <c r="GP824" s="30"/>
      <c r="GQ824" s="30"/>
      <c r="GR824" s="30"/>
      <c r="GS824" s="30"/>
      <c r="GT824" s="30"/>
      <c r="GU824" s="30"/>
      <c r="GV824" s="30"/>
      <c r="GW824" s="30"/>
      <c r="GX824" s="30"/>
      <c r="GY824" s="30"/>
      <c r="GZ824" s="30"/>
      <c r="HA824" s="30"/>
      <c r="HB824" s="30"/>
      <c r="HC824" s="30"/>
      <c r="HD824" s="30"/>
      <c r="HE824" s="30"/>
      <c r="HF824" s="30"/>
      <c r="HG824" s="30"/>
      <c r="HH824" s="30"/>
      <c r="HI824" s="30"/>
      <c r="HJ824" s="30"/>
    </row>
    <row r="825">
      <c r="BQ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/>
      <c r="EW825" s="30"/>
      <c r="EX825" s="30"/>
      <c r="EY825" s="30"/>
      <c r="EZ825" s="30"/>
      <c r="FA825" s="30"/>
      <c r="FB825" s="30"/>
      <c r="FC825" s="30"/>
      <c r="FD825" s="30"/>
      <c r="FE825" s="30"/>
      <c r="FF825" s="30"/>
      <c r="FG825" s="30"/>
      <c r="FH825" s="30"/>
      <c r="FI825" s="30"/>
      <c r="FJ825" s="30"/>
      <c r="FK825" s="30"/>
      <c r="FL825" s="30"/>
      <c r="FM825" s="30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  <c r="GA825" s="30"/>
      <c r="GB825" s="30"/>
      <c r="GC825" s="30"/>
      <c r="GD825" s="30"/>
      <c r="GE825" s="30"/>
      <c r="GF825" s="30"/>
      <c r="GG825" s="30"/>
      <c r="GH825" s="30"/>
      <c r="GI825" s="30"/>
      <c r="GJ825" s="30"/>
      <c r="GK825" s="30"/>
      <c r="GL825" s="30"/>
      <c r="GM825" s="30"/>
      <c r="GN825" s="30"/>
      <c r="GO825" s="30"/>
      <c r="GP825" s="30"/>
      <c r="GQ825" s="30"/>
      <c r="GR825" s="30"/>
      <c r="GS825" s="30"/>
      <c r="GT825" s="30"/>
      <c r="GU825" s="30"/>
      <c r="GV825" s="30"/>
      <c r="GW825" s="30"/>
      <c r="GX825" s="30"/>
      <c r="GY825" s="30"/>
      <c r="GZ825" s="30"/>
      <c r="HA825" s="30"/>
      <c r="HB825" s="30"/>
      <c r="HC825" s="30"/>
      <c r="HD825" s="30"/>
      <c r="HE825" s="30"/>
      <c r="HF825" s="30"/>
      <c r="HG825" s="30"/>
      <c r="HH825" s="30"/>
      <c r="HI825" s="30"/>
      <c r="HJ825" s="30"/>
    </row>
    <row r="826">
      <c r="BQ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/>
      <c r="EW826" s="30"/>
      <c r="EX826" s="30"/>
      <c r="EY826" s="30"/>
      <c r="EZ826" s="30"/>
      <c r="FA826" s="30"/>
      <c r="FB826" s="30"/>
      <c r="FC826" s="30"/>
      <c r="FD826" s="30"/>
      <c r="FE826" s="30"/>
      <c r="FF826" s="30"/>
      <c r="FG826" s="30"/>
      <c r="FH826" s="30"/>
      <c r="FI826" s="30"/>
      <c r="FJ826" s="30"/>
      <c r="FK826" s="30"/>
      <c r="FL826" s="30"/>
      <c r="FM826" s="30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  <c r="GA826" s="30"/>
      <c r="GB826" s="30"/>
      <c r="GC826" s="30"/>
      <c r="GD826" s="30"/>
      <c r="GE826" s="30"/>
      <c r="GF826" s="30"/>
      <c r="GG826" s="30"/>
      <c r="GH826" s="30"/>
      <c r="GI826" s="30"/>
      <c r="GJ826" s="30"/>
      <c r="GK826" s="30"/>
      <c r="GL826" s="30"/>
      <c r="GM826" s="30"/>
      <c r="GN826" s="30"/>
      <c r="GO826" s="30"/>
      <c r="GP826" s="30"/>
      <c r="GQ826" s="30"/>
      <c r="GR826" s="30"/>
      <c r="GS826" s="30"/>
      <c r="GT826" s="30"/>
      <c r="GU826" s="30"/>
      <c r="GV826" s="30"/>
      <c r="GW826" s="30"/>
      <c r="GX826" s="30"/>
      <c r="GY826" s="30"/>
      <c r="GZ826" s="30"/>
      <c r="HA826" s="30"/>
      <c r="HB826" s="30"/>
      <c r="HC826" s="30"/>
      <c r="HD826" s="30"/>
      <c r="HE826" s="30"/>
      <c r="HF826" s="30"/>
      <c r="HG826" s="30"/>
      <c r="HH826" s="30"/>
      <c r="HI826" s="30"/>
      <c r="HJ826" s="30"/>
    </row>
    <row r="827">
      <c r="BQ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/>
      <c r="EW827" s="30"/>
      <c r="EX827" s="30"/>
      <c r="EY827" s="30"/>
      <c r="EZ827" s="30"/>
      <c r="FA827" s="30"/>
      <c r="FB827" s="30"/>
      <c r="FC827" s="30"/>
      <c r="FD827" s="30"/>
      <c r="FE827" s="30"/>
      <c r="FF827" s="30"/>
      <c r="FG827" s="30"/>
      <c r="FH827" s="30"/>
      <c r="FI827" s="30"/>
      <c r="FJ827" s="30"/>
      <c r="FK827" s="30"/>
      <c r="FL827" s="30"/>
      <c r="FM827" s="30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  <c r="GA827" s="30"/>
      <c r="GB827" s="30"/>
      <c r="GC827" s="30"/>
      <c r="GD827" s="30"/>
      <c r="GE827" s="30"/>
      <c r="GF827" s="30"/>
      <c r="GG827" s="30"/>
      <c r="GH827" s="30"/>
      <c r="GI827" s="30"/>
      <c r="GJ827" s="30"/>
      <c r="GK827" s="30"/>
      <c r="GL827" s="30"/>
      <c r="GM827" s="30"/>
      <c r="GN827" s="30"/>
      <c r="GO827" s="30"/>
      <c r="GP827" s="30"/>
      <c r="GQ827" s="30"/>
      <c r="GR827" s="30"/>
      <c r="GS827" s="30"/>
      <c r="GT827" s="30"/>
      <c r="GU827" s="30"/>
      <c r="GV827" s="30"/>
      <c r="GW827" s="30"/>
      <c r="GX827" s="30"/>
      <c r="GY827" s="30"/>
      <c r="GZ827" s="30"/>
      <c r="HA827" s="30"/>
      <c r="HB827" s="30"/>
      <c r="HC827" s="30"/>
      <c r="HD827" s="30"/>
      <c r="HE827" s="30"/>
      <c r="HF827" s="30"/>
      <c r="HG827" s="30"/>
      <c r="HH827" s="30"/>
      <c r="HI827" s="30"/>
      <c r="HJ827" s="30"/>
    </row>
    <row r="828">
      <c r="BQ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/>
      <c r="EW828" s="30"/>
      <c r="EX828" s="30"/>
      <c r="EY828" s="30"/>
      <c r="EZ828" s="30"/>
      <c r="FA828" s="30"/>
      <c r="FB828" s="30"/>
      <c r="FC828" s="30"/>
      <c r="FD828" s="30"/>
      <c r="FE828" s="30"/>
      <c r="FF828" s="30"/>
      <c r="FG828" s="30"/>
      <c r="FH828" s="30"/>
      <c r="FI828" s="30"/>
      <c r="FJ828" s="30"/>
      <c r="FK828" s="30"/>
      <c r="FL828" s="30"/>
      <c r="FM828" s="30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  <c r="GA828" s="30"/>
      <c r="GB828" s="30"/>
      <c r="GC828" s="30"/>
      <c r="GD828" s="30"/>
      <c r="GE828" s="30"/>
      <c r="GF828" s="30"/>
      <c r="GG828" s="30"/>
      <c r="GH828" s="30"/>
      <c r="GI828" s="30"/>
      <c r="GJ828" s="30"/>
      <c r="GK828" s="30"/>
      <c r="GL828" s="30"/>
      <c r="GM828" s="30"/>
      <c r="GN828" s="30"/>
      <c r="GO828" s="30"/>
      <c r="GP828" s="30"/>
      <c r="GQ828" s="30"/>
      <c r="GR828" s="30"/>
      <c r="GS828" s="30"/>
      <c r="GT828" s="30"/>
      <c r="GU828" s="30"/>
      <c r="GV828" s="30"/>
      <c r="GW828" s="30"/>
      <c r="GX828" s="30"/>
      <c r="GY828" s="30"/>
      <c r="GZ828" s="30"/>
      <c r="HA828" s="30"/>
      <c r="HB828" s="30"/>
      <c r="HC828" s="30"/>
      <c r="HD828" s="30"/>
      <c r="HE828" s="30"/>
      <c r="HF828" s="30"/>
      <c r="HG828" s="30"/>
      <c r="HH828" s="30"/>
      <c r="HI828" s="30"/>
      <c r="HJ828" s="30"/>
    </row>
    <row r="829">
      <c r="BQ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/>
      <c r="EW829" s="30"/>
      <c r="EX829" s="30"/>
      <c r="EY829" s="30"/>
      <c r="EZ829" s="30"/>
      <c r="FA829" s="30"/>
      <c r="FB829" s="30"/>
      <c r="FC829" s="30"/>
      <c r="FD829" s="30"/>
      <c r="FE829" s="30"/>
      <c r="FF829" s="30"/>
      <c r="FG829" s="30"/>
      <c r="FH829" s="30"/>
      <c r="FI829" s="30"/>
      <c r="FJ829" s="30"/>
      <c r="FK829" s="30"/>
      <c r="FL829" s="30"/>
      <c r="FM829" s="30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  <c r="GA829" s="30"/>
      <c r="GB829" s="30"/>
      <c r="GC829" s="30"/>
      <c r="GD829" s="30"/>
      <c r="GE829" s="30"/>
      <c r="GF829" s="30"/>
      <c r="GG829" s="30"/>
      <c r="GH829" s="30"/>
      <c r="GI829" s="30"/>
      <c r="GJ829" s="30"/>
      <c r="GK829" s="30"/>
      <c r="GL829" s="30"/>
      <c r="GM829" s="30"/>
      <c r="GN829" s="30"/>
      <c r="GO829" s="30"/>
      <c r="GP829" s="30"/>
      <c r="GQ829" s="30"/>
      <c r="GR829" s="30"/>
      <c r="GS829" s="30"/>
      <c r="GT829" s="30"/>
      <c r="GU829" s="30"/>
      <c r="GV829" s="30"/>
      <c r="GW829" s="30"/>
      <c r="GX829" s="30"/>
      <c r="GY829" s="30"/>
      <c r="GZ829" s="30"/>
      <c r="HA829" s="30"/>
      <c r="HB829" s="30"/>
      <c r="HC829" s="30"/>
      <c r="HD829" s="30"/>
      <c r="HE829" s="30"/>
      <c r="HF829" s="30"/>
      <c r="HG829" s="30"/>
      <c r="HH829" s="30"/>
      <c r="HI829" s="30"/>
      <c r="HJ829" s="30"/>
    </row>
    <row r="830">
      <c r="BQ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/>
      <c r="EW830" s="30"/>
      <c r="EX830" s="30"/>
      <c r="EY830" s="30"/>
      <c r="EZ830" s="30"/>
      <c r="FA830" s="30"/>
      <c r="FB830" s="30"/>
      <c r="FC830" s="30"/>
      <c r="FD830" s="30"/>
      <c r="FE830" s="30"/>
      <c r="FF830" s="30"/>
      <c r="FG830" s="30"/>
      <c r="FH830" s="30"/>
      <c r="FI830" s="30"/>
      <c r="FJ830" s="30"/>
      <c r="FK830" s="30"/>
      <c r="FL830" s="30"/>
      <c r="FM830" s="30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  <c r="GA830" s="30"/>
      <c r="GB830" s="30"/>
      <c r="GC830" s="30"/>
      <c r="GD830" s="30"/>
      <c r="GE830" s="30"/>
      <c r="GF830" s="30"/>
      <c r="GG830" s="30"/>
      <c r="GH830" s="30"/>
      <c r="GI830" s="30"/>
      <c r="GJ830" s="30"/>
      <c r="GK830" s="30"/>
      <c r="GL830" s="30"/>
      <c r="GM830" s="30"/>
      <c r="GN830" s="30"/>
      <c r="GO830" s="30"/>
      <c r="GP830" s="30"/>
      <c r="GQ830" s="30"/>
      <c r="GR830" s="30"/>
      <c r="GS830" s="30"/>
      <c r="GT830" s="30"/>
      <c r="GU830" s="30"/>
      <c r="GV830" s="30"/>
      <c r="GW830" s="30"/>
      <c r="GX830" s="30"/>
      <c r="GY830" s="30"/>
      <c r="GZ830" s="30"/>
      <c r="HA830" s="30"/>
      <c r="HB830" s="30"/>
      <c r="HC830" s="30"/>
      <c r="HD830" s="30"/>
      <c r="HE830" s="30"/>
      <c r="HF830" s="30"/>
      <c r="HG830" s="30"/>
      <c r="HH830" s="30"/>
      <c r="HI830" s="30"/>
      <c r="HJ830" s="30"/>
    </row>
    <row r="831">
      <c r="BQ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/>
      <c r="EV831" s="30"/>
      <c r="EW831" s="30"/>
      <c r="EX831" s="30"/>
      <c r="EY831" s="30"/>
      <c r="EZ831" s="30"/>
      <c r="FA831" s="30"/>
      <c r="FB831" s="30"/>
      <c r="FC831" s="30"/>
      <c r="FD831" s="30"/>
      <c r="FE831" s="30"/>
      <c r="FF831" s="30"/>
      <c r="FG831" s="30"/>
      <c r="FH831" s="30"/>
      <c r="FI831" s="30"/>
      <c r="FJ831" s="30"/>
      <c r="FK831" s="30"/>
      <c r="FL831" s="30"/>
      <c r="FM831" s="30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  <c r="GA831" s="30"/>
      <c r="GB831" s="30"/>
      <c r="GC831" s="30"/>
      <c r="GD831" s="30"/>
      <c r="GE831" s="30"/>
      <c r="GF831" s="30"/>
      <c r="GG831" s="30"/>
      <c r="GH831" s="30"/>
      <c r="GI831" s="30"/>
      <c r="GJ831" s="30"/>
      <c r="GK831" s="30"/>
      <c r="GL831" s="30"/>
      <c r="GM831" s="30"/>
      <c r="GN831" s="30"/>
      <c r="GO831" s="30"/>
      <c r="GP831" s="30"/>
      <c r="GQ831" s="30"/>
      <c r="GR831" s="30"/>
      <c r="GS831" s="30"/>
      <c r="GT831" s="30"/>
      <c r="GU831" s="30"/>
      <c r="GV831" s="30"/>
      <c r="GW831" s="30"/>
      <c r="GX831" s="30"/>
      <c r="GY831" s="30"/>
      <c r="GZ831" s="30"/>
      <c r="HA831" s="30"/>
      <c r="HB831" s="30"/>
      <c r="HC831" s="30"/>
      <c r="HD831" s="30"/>
      <c r="HE831" s="30"/>
      <c r="HF831" s="30"/>
      <c r="HG831" s="30"/>
      <c r="HH831" s="30"/>
      <c r="HI831" s="30"/>
      <c r="HJ831" s="30"/>
    </row>
    <row r="832">
      <c r="BQ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/>
      <c r="EV832" s="30"/>
      <c r="EW832" s="30"/>
      <c r="EX832" s="30"/>
      <c r="EY832" s="30"/>
      <c r="EZ832" s="30"/>
      <c r="FA832" s="30"/>
      <c r="FB832" s="30"/>
      <c r="FC832" s="30"/>
      <c r="FD832" s="30"/>
      <c r="FE832" s="30"/>
      <c r="FF832" s="30"/>
      <c r="FG832" s="30"/>
      <c r="FH832" s="30"/>
      <c r="FI832" s="30"/>
      <c r="FJ832" s="30"/>
      <c r="FK832" s="30"/>
      <c r="FL832" s="30"/>
      <c r="FM832" s="30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  <c r="GA832" s="30"/>
      <c r="GB832" s="30"/>
      <c r="GC832" s="30"/>
      <c r="GD832" s="30"/>
      <c r="GE832" s="30"/>
      <c r="GF832" s="30"/>
      <c r="GG832" s="30"/>
      <c r="GH832" s="30"/>
      <c r="GI832" s="30"/>
      <c r="GJ832" s="30"/>
      <c r="GK832" s="30"/>
      <c r="GL832" s="30"/>
      <c r="GM832" s="30"/>
      <c r="GN832" s="30"/>
      <c r="GO832" s="30"/>
      <c r="GP832" s="30"/>
      <c r="GQ832" s="30"/>
      <c r="GR832" s="30"/>
      <c r="GS832" s="30"/>
      <c r="GT832" s="30"/>
      <c r="GU832" s="30"/>
      <c r="GV832" s="30"/>
      <c r="GW832" s="30"/>
      <c r="GX832" s="30"/>
      <c r="GY832" s="30"/>
      <c r="GZ832" s="30"/>
      <c r="HA832" s="30"/>
      <c r="HB832" s="30"/>
      <c r="HC832" s="30"/>
      <c r="HD832" s="30"/>
      <c r="HE832" s="30"/>
      <c r="HF832" s="30"/>
      <c r="HG832" s="30"/>
      <c r="HH832" s="30"/>
      <c r="HI832" s="30"/>
      <c r="HJ832" s="30"/>
    </row>
    <row r="833">
      <c r="BQ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/>
      <c r="EW833" s="30"/>
      <c r="EX833" s="30"/>
      <c r="EY833" s="30"/>
      <c r="EZ833" s="30"/>
      <c r="FA833" s="30"/>
      <c r="FB833" s="30"/>
      <c r="FC833" s="30"/>
      <c r="FD833" s="30"/>
      <c r="FE833" s="30"/>
      <c r="FF833" s="30"/>
      <c r="FG833" s="30"/>
      <c r="FH833" s="30"/>
      <c r="FI833" s="30"/>
      <c r="FJ833" s="30"/>
      <c r="FK833" s="30"/>
      <c r="FL833" s="30"/>
      <c r="FM833" s="30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  <c r="GA833" s="30"/>
      <c r="GB833" s="30"/>
      <c r="GC833" s="30"/>
      <c r="GD833" s="30"/>
      <c r="GE833" s="30"/>
      <c r="GF833" s="30"/>
      <c r="GG833" s="30"/>
      <c r="GH833" s="30"/>
      <c r="GI833" s="30"/>
      <c r="GJ833" s="30"/>
      <c r="GK833" s="30"/>
      <c r="GL833" s="30"/>
      <c r="GM833" s="30"/>
      <c r="GN833" s="30"/>
      <c r="GO833" s="30"/>
      <c r="GP833" s="30"/>
      <c r="GQ833" s="30"/>
      <c r="GR833" s="30"/>
      <c r="GS833" s="30"/>
      <c r="GT833" s="30"/>
      <c r="GU833" s="30"/>
      <c r="GV833" s="30"/>
      <c r="GW833" s="30"/>
      <c r="GX833" s="30"/>
      <c r="GY833" s="30"/>
      <c r="GZ833" s="30"/>
      <c r="HA833" s="30"/>
      <c r="HB833" s="30"/>
      <c r="HC833" s="30"/>
      <c r="HD833" s="30"/>
      <c r="HE833" s="30"/>
      <c r="HF833" s="30"/>
      <c r="HG833" s="30"/>
      <c r="HH833" s="30"/>
      <c r="HI833" s="30"/>
      <c r="HJ833" s="30"/>
    </row>
    <row r="834">
      <c r="BQ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/>
      <c r="EW834" s="30"/>
      <c r="EX834" s="30"/>
      <c r="EY834" s="30"/>
      <c r="EZ834" s="30"/>
      <c r="FA834" s="30"/>
      <c r="FB834" s="30"/>
      <c r="FC834" s="30"/>
      <c r="FD834" s="30"/>
      <c r="FE834" s="30"/>
      <c r="FF834" s="30"/>
      <c r="FG834" s="30"/>
      <c r="FH834" s="30"/>
      <c r="FI834" s="30"/>
      <c r="FJ834" s="30"/>
      <c r="FK834" s="30"/>
      <c r="FL834" s="30"/>
      <c r="FM834" s="30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  <c r="GA834" s="30"/>
      <c r="GB834" s="30"/>
      <c r="GC834" s="30"/>
      <c r="GD834" s="30"/>
      <c r="GE834" s="30"/>
      <c r="GF834" s="30"/>
      <c r="GG834" s="30"/>
      <c r="GH834" s="30"/>
      <c r="GI834" s="30"/>
      <c r="GJ834" s="30"/>
      <c r="GK834" s="30"/>
      <c r="GL834" s="30"/>
      <c r="GM834" s="30"/>
      <c r="GN834" s="30"/>
      <c r="GO834" s="30"/>
      <c r="GP834" s="30"/>
      <c r="GQ834" s="30"/>
      <c r="GR834" s="30"/>
      <c r="GS834" s="30"/>
      <c r="GT834" s="30"/>
      <c r="GU834" s="30"/>
      <c r="GV834" s="30"/>
      <c r="GW834" s="30"/>
      <c r="GX834" s="30"/>
      <c r="GY834" s="30"/>
      <c r="GZ834" s="30"/>
      <c r="HA834" s="30"/>
      <c r="HB834" s="30"/>
      <c r="HC834" s="30"/>
      <c r="HD834" s="30"/>
      <c r="HE834" s="30"/>
      <c r="HF834" s="30"/>
      <c r="HG834" s="30"/>
      <c r="HH834" s="30"/>
      <c r="HI834" s="30"/>
      <c r="HJ834" s="30"/>
    </row>
    <row r="835">
      <c r="BQ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/>
      <c r="EW835" s="30"/>
      <c r="EX835" s="30"/>
      <c r="EY835" s="30"/>
      <c r="EZ835" s="30"/>
      <c r="FA835" s="30"/>
      <c r="FB835" s="30"/>
      <c r="FC835" s="30"/>
      <c r="FD835" s="30"/>
      <c r="FE835" s="30"/>
      <c r="FF835" s="30"/>
      <c r="FG835" s="30"/>
      <c r="FH835" s="30"/>
      <c r="FI835" s="30"/>
      <c r="FJ835" s="30"/>
      <c r="FK835" s="30"/>
      <c r="FL835" s="30"/>
      <c r="FM835" s="30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  <c r="GA835" s="30"/>
      <c r="GB835" s="30"/>
      <c r="GC835" s="30"/>
      <c r="GD835" s="30"/>
      <c r="GE835" s="30"/>
      <c r="GF835" s="30"/>
      <c r="GG835" s="30"/>
      <c r="GH835" s="30"/>
      <c r="GI835" s="30"/>
      <c r="GJ835" s="30"/>
      <c r="GK835" s="30"/>
      <c r="GL835" s="30"/>
      <c r="GM835" s="30"/>
      <c r="GN835" s="30"/>
      <c r="GO835" s="30"/>
      <c r="GP835" s="30"/>
      <c r="GQ835" s="30"/>
      <c r="GR835" s="30"/>
      <c r="GS835" s="30"/>
      <c r="GT835" s="30"/>
      <c r="GU835" s="30"/>
      <c r="GV835" s="30"/>
      <c r="GW835" s="30"/>
      <c r="GX835" s="30"/>
      <c r="GY835" s="30"/>
      <c r="GZ835" s="30"/>
      <c r="HA835" s="30"/>
      <c r="HB835" s="30"/>
      <c r="HC835" s="30"/>
      <c r="HD835" s="30"/>
      <c r="HE835" s="30"/>
      <c r="HF835" s="30"/>
      <c r="HG835" s="30"/>
      <c r="HH835" s="30"/>
      <c r="HI835" s="30"/>
      <c r="HJ835" s="30"/>
    </row>
    <row r="836">
      <c r="BQ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/>
      <c r="EW836" s="30"/>
      <c r="EX836" s="30"/>
      <c r="EY836" s="30"/>
      <c r="EZ836" s="30"/>
      <c r="FA836" s="30"/>
      <c r="FB836" s="30"/>
      <c r="FC836" s="30"/>
      <c r="FD836" s="30"/>
      <c r="FE836" s="30"/>
      <c r="FF836" s="30"/>
      <c r="FG836" s="30"/>
      <c r="FH836" s="30"/>
      <c r="FI836" s="30"/>
      <c r="FJ836" s="30"/>
      <c r="FK836" s="30"/>
      <c r="FL836" s="30"/>
      <c r="FM836" s="30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  <c r="GA836" s="30"/>
      <c r="GB836" s="30"/>
      <c r="GC836" s="30"/>
      <c r="GD836" s="30"/>
      <c r="GE836" s="30"/>
      <c r="GF836" s="30"/>
      <c r="GG836" s="30"/>
      <c r="GH836" s="30"/>
      <c r="GI836" s="30"/>
      <c r="GJ836" s="30"/>
      <c r="GK836" s="30"/>
      <c r="GL836" s="30"/>
      <c r="GM836" s="30"/>
      <c r="GN836" s="30"/>
      <c r="GO836" s="30"/>
      <c r="GP836" s="30"/>
      <c r="GQ836" s="30"/>
      <c r="GR836" s="30"/>
      <c r="GS836" s="30"/>
      <c r="GT836" s="30"/>
      <c r="GU836" s="30"/>
      <c r="GV836" s="30"/>
      <c r="GW836" s="30"/>
      <c r="GX836" s="30"/>
      <c r="GY836" s="30"/>
      <c r="GZ836" s="30"/>
      <c r="HA836" s="30"/>
      <c r="HB836" s="30"/>
      <c r="HC836" s="30"/>
      <c r="HD836" s="30"/>
      <c r="HE836" s="30"/>
      <c r="HF836" s="30"/>
      <c r="HG836" s="30"/>
      <c r="HH836" s="30"/>
      <c r="HI836" s="30"/>
      <c r="HJ836" s="30"/>
    </row>
    <row r="837">
      <c r="BQ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/>
      <c r="EW837" s="30"/>
      <c r="EX837" s="30"/>
      <c r="EY837" s="30"/>
      <c r="EZ837" s="30"/>
      <c r="FA837" s="30"/>
      <c r="FB837" s="30"/>
      <c r="FC837" s="30"/>
      <c r="FD837" s="30"/>
      <c r="FE837" s="30"/>
      <c r="FF837" s="30"/>
      <c r="FG837" s="30"/>
      <c r="FH837" s="30"/>
      <c r="FI837" s="30"/>
      <c r="FJ837" s="30"/>
      <c r="FK837" s="30"/>
      <c r="FL837" s="30"/>
      <c r="FM837" s="30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  <c r="GA837" s="30"/>
      <c r="GB837" s="30"/>
      <c r="GC837" s="30"/>
      <c r="GD837" s="30"/>
      <c r="GE837" s="30"/>
      <c r="GF837" s="30"/>
      <c r="GG837" s="30"/>
      <c r="GH837" s="30"/>
      <c r="GI837" s="30"/>
      <c r="GJ837" s="30"/>
      <c r="GK837" s="30"/>
      <c r="GL837" s="30"/>
      <c r="GM837" s="30"/>
      <c r="GN837" s="30"/>
      <c r="GO837" s="30"/>
      <c r="GP837" s="30"/>
      <c r="GQ837" s="30"/>
      <c r="GR837" s="30"/>
      <c r="GS837" s="30"/>
      <c r="GT837" s="30"/>
      <c r="GU837" s="30"/>
      <c r="GV837" s="30"/>
      <c r="GW837" s="30"/>
      <c r="GX837" s="30"/>
      <c r="GY837" s="30"/>
      <c r="GZ837" s="30"/>
      <c r="HA837" s="30"/>
      <c r="HB837" s="30"/>
      <c r="HC837" s="30"/>
      <c r="HD837" s="30"/>
      <c r="HE837" s="30"/>
      <c r="HF837" s="30"/>
      <c r="HG837" s="30"/>
      <c r="HH837" s="30"/>
      <c r="HI837" s="30"/>
      <c r="HJ837" s="30"/>
    </row>
    <row r="838">
      <c r="BQ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/>
      <c r="EW838" s="30"/>
      <c r="EX838" s="30"/>
      <c r="EY838" s="30"/>
      <c r="EZ838" s="30"/>
      <c r="FA838" s="30"/>
      <c r="FB838" s="30"/>
      <c r="FC838" s="30"/>
      <c r="FD838" s="30"/>
      <c r="FE838" s="30"/>
      <c r="FF838" s="30"/>
      <c r="FG838" s="30"/>
      <c r="FH838" s="30"/>
      <c r="FI838" s="30"/>
      <c r="FJ838" s="30"/>
      <c r="FK838" s="30"/>
      <c r="FL838" s="30"/>
      <c r="FM838" s="30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  <c r="GA838" s="30"/>
      <c r="GB838" s="30"/>
      <c r="GC838" s="30"/>
      <c r="GD838" s="30"/>
      <c r="GE838" s="30"/>
      <c r="GF838" s="30"/>
      <c r="GG838" s="30"/>
      <c r="GH838" s="30"/>
      <c r="GI838" s="30"/>
      <c r="GJ838" s="30"/>
      <c r="GK838" s="30"/>
      <c r="GL838" s="30"/>
      <c r="GM838" s="30"/>
      <c r="GN838" s="30"/>
      <c r="GO838" s="30"/>
      <c r="GP838" s="30"/>
      <c r="GQ838" s="30"/>
      <c r="GR838" s="30"/>
      <c r="GS838" s="30"/>
      <c r="GT838" s="30"/>
      <c r="GU838" s="30"/>
      <c r="GV838" s="30"/>
      <c r="GW838" s="30"/>
      <c r="GX838" s="30"/>
      <c r="GY838" s="30"/>
      <c r="GZ838" s="30"/>
      <c r="HA838" s="30"/>
      <c r="HB838" s="30"/>
      <c r="HC838" s="30"/>
      <c r="HD838" s="30"/>
      <c r="HE838" s="30"/>
      <c r="HF838" s="30"/>
      <c r="HG838" s="30"/>
      <c r="HH838" s="30"/>
      <c r="HI838" s="30"/>
      <c r="HJ838" s="30"/>
    </row>
    <row r="839">
      <c r="BQ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/>
      <c r="EV839" s="30"/>
      <c r="EW839" s="30"/>
      <c r="EX839" s="30"/>
      <c r="EY839" s="30"/>
      <c r="EZ839" s="30"/>
      <c r="FA839" s="30"/>
      <c r="FB839" s="30"/>
      <c r="FC839" s="30"/>
      <c r="FD839" s="30"/>
      <c r="FE839" s="30"/>
      <c r="FF839" s="30"/>
      <c r="FG839" s="30"/>
      <c r="FH839" s="30"/>
      <c r="FI839" s="30"/>
      <c r="FJ839" s="30"/>
      <c r="FK839" s="30"/>
      <c r="FL839" s="30"/>
      <c r="FM839" s="30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  <c r="GA839" s="30"/>
      <c r="GB839" s="30"/>
      <c r="GC839" s="30"/>
      <c r="GD839" s="30"/>
      <c r="GE839" s="30"/>
      <c r="GF839" s="30"/>
      <c r="GG839" s="30"/>
      <c r="GH839" s="30"/>
      <c r="GI839" s="30"/>
      <c r="GJ839" s="30"/>
      <c r="GK839" s="30"/>
      <c r="GL839" s="30"/>
      <c r="GM839" s="30"/>
      <c r="GN839" s="30"/>
      <c r="GO839" s="30"/>
      <c r="GP839" s="30"/>
      <c r="GQ839" s="30"/>
      <c r="GR839" s="30"/>
      <c r="GS839" s="30"/>
      <c r="GT839" s="30"/>
      <c r="GU839" s="30"/>
      <c r="GV839" s="30"/>
      <c r="GW839" s="30"/>
      <c r="GX839" s="30"/>
      <c r="GY839" s="30"/>
      <c r="GZ839" s="30"/>
      <c r="HA839" s="30"/>
      <c r="HB839" s="30"/>
      <c r="HC839" s="30"/>
      <c r="HD839" s="30"/>
      <c r="HE839" s="30"/>
      <c r="HF839" s="30"/>
      <c r="HG839" s="30"/>
      <c r="HH839" s="30"/>
      <c r="HI839" s="30"/>
      <c r="HJ839" s="30"/>
    </row>
    <row r="840">
      <c r="BQ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/>
      <c r="EW840" s="30"/>
      <c r="EX840" s="30"/>
      <c r="EY840" s="30"/>
      <c r="EZ840" s="30"/>
      <c r="FA840" s="30"/>
      <c r="FB840" s="30"/>
      <c r="FC840" s="30"/>
      <c r="FD840" s="30"/>
      <c r="FE840" s="30"/>
      <c r="FF840" s="30"/>
      <c r="FG840" s="30"/>
      <c r="FH840" s="30"/>
      <c r="FI840" s="30"/>
      <c r="FJ840" s="30"/>
      <c r="FK840" s="30"/>
      <c r="FL840" s="30"/>
      <c r="FM840" s="30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  <c r="GA840" s="30"/>
      <c r="GB840" s="30"/>
      <c r="GC840" s="30"/>
      <c r="GD840" s="30"/>
      <c r="GE840" s="30"/>
      <c r="GF840" s="30"/>
      <c r="GG840" s="30"/>
      <c r="GH840" s="30"/>
      <c r="GI840" s="30"/>
      <c r="GJ840" s="30"/>
      <c r="GK840" s="30"/>
      <c r="GL840" s="30"/>
      <c r="GM840" s="30"/>
      <c r="GN840" s="30"/>
      <c r="GO840" s="30"/>
      <c r="GP840" s="30"/>
      <c r="GQ840" s="30"/>
      <c r="GR840" s="30"/>
      <c r="GS840" s="30"/>
      <c r="GT840" s="30"/>
      <c r="GU840" s="30"/>
      <c r="GV840" s="30"/>
      <c r="GW840" s="30"/>
      <c r="GX840" s="30"/>
      <c r="GY840" s="30"/>
      <c r="GZ840" s="30"/>
      <c r="HA840" s="30"/>
      <c r="HB840" s="30"/>
      <c r="HC840" s="30"/>
      <c r="HD840" s="30"/>
      <c r="HE840" s="30"/>
      <c r="HF840" s="30"/>
      <c r="HG840" s="30"/>
      <c r="HH840" s="30"/>
      <c r="HI840" s="30"/>
      <c r="HJ840" s="30"/>
    </row>
    <row r="841">
      <c r="BQ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/>
      <c r="EW841" s="30"/>
      <c r="EX841" s="30"/>
      <c r="EY841" s="30"/>
      <c r="EZ841" s="30"/>
      <c r="FA841" s="30"/>
      <c r="FB841" s="30"/>
      <c r="FC841" s="30"/>
      <c r="FD841" s="30"/>
      <c r="FE841" s="30"/>
      <c r="FF841" s="30"/>
      <c r="FG841" s="30"/>
      <c r="FH841" s="30"/>
      <c r="FI841" s="30"/>
      <c r="FJ841" s="30"/>
      <c r="FK841" s="30"/>
      <c r="FL841" s="30"/>
      <c r="FM841" s="30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  <c r="GA841" s="30"/>
      <c r="GB841" s="30"/>
      <c r="GC841" s="30"/>
      <c r="GD841" s="30"/>
      <c r="GE841" s="30"/>
      <c r="GF841" s="30"/>
      <c r="GG841" s="30"/>
      <c r="GH841" s="30"/>
      <c r="GI841" s="30"/>
      <c r="GJ841" s="30"/>
      <c r="GK841" s="30"/>
      <c r="GL841" s="30"/>
      <c r="GM841" s="30"/>
      <c r="GN841" s="30"/>
      <c r="GO841" s="30"/>
      <c r="GP841" s="30"/>
      <c r="GQ841" s="30"/>
      <c r="GR841" s="30"/>
      <c r="GS841" s="30"/>
      <c r="GT841" s="30"/>
      <c r="GU841" s="30"/>
      <c r="GV841" s="30"/>
      <c r="GW841" s="30"/>
      <c r="GX841" s="30"/>
      <c r="GY841" s="30"/>
      <c r="GZ841" s="30"/>
      <c r="HA841" s="30"/>
      <c r="HB841" s="30"/>
      <c r="HC841" s="30"/>
      <c r="HD841" s="30"/>
      <c r="HE841" s="30"/>
      <c r="HF841" s="30"/>
      <c r="HG841" s="30"/>
      <c r="HH841" s="30"/>
      <c r="HI841" s="30"/>
      <c r="HJ841" s="30"/>
    </row>
    <row r="842">
      <c r="BQ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/>
      <c r="EW842" s="30"/>
      <c r="EX842" s="30"/>
      <c r="EY842" s="30"/>
      <c r="EZ842" s="30"/>
      <c r="FA842" s="30"/>
      <c r="FB842" s="30"/>
      <c r="FC842" s="30"/>
      <c r="FD842" s="30"/>
      <c r="FE842" s="30"/>
      <c r="FF842" s="30"/>
      <c r="FG842" s="30"/>
      <c r="FH842" s="30"/>
      <c r="FI842" s="30"/>
      <c r="FJ842" s="30"/>
      <c r="FK842" s="30"/>
      <c r="FL842" s="30"/>
      <c r="FM842" s="30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  <c r="GA842" s="30"/>
      <c r="GB842" s="30"/>
      <c r="GC842" s="30"/>
      <c r="GD842" s="30"/>
      <c r="GE842" s="30"/>
      <c r="GF842" s="30"/>
      <c r="GG842" s="30"/>
      <c r="GH842" s="30"/>
      <c r="GI842" s="30"/>
      <c r="GJ842" s="30"/>
      <c r="GK842" s="30"/>
      <c r="GL842" s="30"/>
      <c r="GM842" s="30"/>
      <c r="GN842" s="30"/>
      <c r="GO842" s="30"/>
      <c r="GP842" s="30"/>
      <c r="GQ842" s="30"/>
      <c r="GR842" s="30"/>
      <c r="GS842" s="30"/>
      <c r="GT842" s="30"/>
      <c r="GU842" s="30"/>
      <c r="GV842" s="30"/>
      <c r="GW842" s="30"/>
      <c r="GX842" s="30"/>
      <c r="GY842" s="30"/>
      <c r="GZ842" s="30"/>
      <c r="HA842" s="30"/>
      <c r="HB842" s="30"/>
      <c r="HC842" s="30"/>
      <c r="HD842" s="30"/>
      <c r="HE842" s="30"/>
      <c r="HF842" s="30"/>
      <c r="HG842" s="30"/>
      <c r="HH842" s="30"/>
      <c r="HI842" s="30"/>
      <c r="HJ842" s="30"/>
    </row>
    <row r="843">
      <c r="BQ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/>
      <c r="EW843" s="30"/>
      <c r="EX843" s="30"/>
      <c r="EY843" s="30"/>
      <c r="EZ843" s="30"/>
      <c r="FA843" s="30"/>
      <c r="FB843" s="30"/>
      <c r="FC843" s="30"/>
      <c r="FD843" s="30"/>
      <c r="FE843" s="30"/>
      <c r="FF843" s="30"/>
      <c r="FG843" s="30"/>
      <c r="FH843" s="30"/>
      <c r="FI843" s="30"/>
      <c r="FJ843" s="30"/>
      <c r="FK843" s="30"/>
      <c r="FL843" s="30"/>
      <c r="FM843" s="30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  <c r="GA843" s="30"/>
      <c r="GB843" s="30"/>
      <c r="GC843" s="30"/>
      <c r="GD843" s="30"/>
      <c r="GE843" s="30"/>
      <c r="GF843" s="30"/>
      <c r="GG843" s="30"/>
      <c r="GH843" s="30"/>
      <c r="GI843" s="30"/>
      <c r="GJ843" s="30"/>
      <c r="GK843" s="30"/>
      <c r="GL843" s="30"/>
      <c r="GM843" s="30"/>
      <c r="GN843" s="30"/>
      <c r="GO843" s="30"/>
      <c r="GP843" s="30"/>
      <c r="GQ843" s="30"/>
      <c r="GR843" s="30"/>
      <c r="GS843" s="30"/>
      <c r="GT843" s="30"/>
      <c r="GU843" s="30"/>
      <c r="GV843" s="30"/>
      <c r="GW843" s="30"/>
      <c r="GX843" s="30"/>
      <c r="GY843" s="30"/>
      <c r="GZ843" s="30"/>
      <c r="HA843" s="30"/>
      <c r="HB843" s="30"/>
      <c r="HC843" s="30"/>
      <c r="HD843" s="30"/>
      <c r="HE843" s="30"/>
      <c r="HF843" s="30"/>
      <c r="HG843" s="30"/>
      <c r="HH843" s="30"/>
      <c r="HI843" s="30"/>
      <c r="HJ843" s="30"/>
    </row>
    <row r="844">
      <c r="BQ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/>
      <c r="EW844" s="30"/>
      <c r="EX844" s="30"/>
      <c r="EY844" s="30"/>
      <c r="EZ844" s="30"/>
      <c r="FA844" s="30"/>
      <c r="FB844" s="30"/>
      <c r="FC844" s="30"/>
      <c r="FD844" s="30"/>
      <c r="FE844" s="30"/>
      <c r="FF844" s="30"/>
      <c r="FG844" s="30"/>
      <c r="FH844" s="30"/>
      <c r="FI844" s="30"/>
      <c r="FJ844" s="30"/>
      <c r="FK844" s="30"/>
      <c r="FL844" s="30"/>
      <c r="FM844" s="30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  <c r="GA844" s="30"/>
      <c r="GB844" s="30"/>
      <c r="GC844" s="30"/>
      <c r="GD844" s="30"/>
      <c r="GE844" s="30"/>
      <c r="GF844" s="30"/>
      <c r="GG844" s="30"/>
      <c r="GH844" s="30"/>
      <c r="GI844" s="30"/>
      <c r="GJ844" s="30"/>
      <c r="GK844" s="30"/>
      <c r="GL844" s="30"/>
      <c r="GM844" s="30"/>
      <c r="GN844" s="30"/>
      <c r="GO844" s="30"/>
      <c r="GP844" s="30"/>
      <c r="GQ844" s="30"/>
      <c r="GR844" s="30"/>
      <c r="GS844" s="30"/>
      <c r="GT844" s="30"/>
      <c r="GU844" s="30"/>
      <c r="GV844" s="30"/>
      <c r="GW844" s="30"/>
      <c r="GX844" s="30"/>
      <c r="GY844" s="30"/>
      <c r="GZ844" s="30"/>
      <c r="HA844" s="30"/>
      <c r="HB844" s="30"/>
      <c r="HC844" s="30"/>
      <c r="HD844" s="30"/>
      <c r="HE844" s="30"/>
      <c r="HF844" s="30"/>
      <c r="HG844" s="30"/>
      <c r="HH844" s="30"/>
      <c r="HI844" s="30"/>
      <c r="HJ844" s="30"/>
    </row>
    <row r="845">
      <c r="BQ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/>
      <c r="EW845" s="30"/>
      <c r="EX845" s="30"/>
      <c r="EY845" s="30"/>
      <c r="EZ845" s="30"/>
      <c r="FA845" s="30"/>
      <c r="FB845" s="30"/>
      <c r="FC845" s="30"/>
      <c r="FD845" s="30"/>
      <c r="FE845" s="30"/>
      <c r="FF845" s="30"/>
      <c r="FG845" s="30"/>
      <c r="FH845" s="30"/>
      <c r="FI845" s="30"/>
      <c r="FJ845" s="30"/>
      <c r="FK845" s="30"/>
      <c r="FL845" s="30"/>
      <c r="FM845" s="30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  <c r="GA845" s="30"/>
      <c r="GB845" s="30"/>
      <c r="GC845" s="30"/>
      <c r="GD845" s="30"/>
      <c r="GE845" s="30"/>
      <c r="GF845" s="30"/>
      <c r="GG845" s="30"/>
      <c r="GH845" s="30"/>
      <c r="GI845" s="30"/>
      <c r="GJ845" s="30"/>
      <c r="GK845" s="30"/>
      <c r="GL845" s="30"/>
      <c r="GM845" s="30"/>
      <c r="GN845" s="30"/>
      <c r="GO845" s="30"/>
      <c r="GP845" s="30"/>
      <c r="GQ845" s="30"/>
      <c r="GR845" s="30"/>
      <c r="GS845" s="30"/>
      <c r="GT845" s="30"/>
      <c r="GU845" s="30"/>
      <c r="GV845" s="30"/>
      <c r="GW845" s="30"/>
      <c r="GX845" s="30"/>
      <c r="GY845" s="30"/>
      <c r="GZ845" s="30"/>
      <c r="HA845" s="30"/>
      <c r="HB845" s="30"/>
      <c r="HC845" s="30"/>
      <c r="HD845" s="30"/>
      <c r="HE845" s="30"/>
      <c r="HF845" s="30"/>
      <c r="HG845" s="30"/>
      <c r="HH845" s="30"/>
      <c r="HI845" s="30"/>
      <c r="HJ845" s="30"/>
    </row>
    <row r="846">
      <c r="BQ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/>
      <c r="EW846" s="30"/>
      <c r="EX846" s="30"/>
      <c r="EY846" s="30"/>
      <c r="EZ846" s="30"/>
      <c r="FA846" s="30"/>
      <c r="FB846" s="30"/>
      <c r="FC846" s="30"/>
      <c r="FD846" s="30"/>
      <c r="FE846" s="30"/>
      <c r="FF846" s="30"/>
      <c r="FG846" s="30"/>
      <c r="FH846" s="30"/>
      <c r="FI846" s="30"/>
      <c r="FJ846" s="30"/>
      <c r="FK846" s="30"/>
      <c r="FL846" s="30"/>
      <c r="FM846" s="30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  <c r="GA846" s="30"/>
      <c r="GB846" s="30"/>
      <c r="GC846" s="30"/>
      <c r="GD846" s="30"/>
      <c r="GE846" s="30"/>
      <c r="GF846" s="30"/>
      <c r="GG846" s="30"/>
      <c r="GH846" s="30"/>
      <c r="GI846" s="30"/>
      <c r="GJ846" s="30"/>
      <c r="GK846" s="30"/>
      <c r="GL846" s="30"/>
      <c r="GM846" s="30"/>
      <c r="GN846" s="30"/>
      <c r="GO846" s="30"/>
      <c r="GP846" s="30"/>
      <c r="GQ846" s="30"/>
      <c r="GR846" s="30"/>
      <c r="GS846" s="30"/>
      <c r="GT846" s="30"/>
      <c r="GU846" s="30"/>
      <c r="GV846" s="30"/>
      <c r="GW846" s="30"/>
      <c r="GX846" s="30"/>
      <c r="GY846" s="30"/>
      <c r="GZ846" s="30"/>
      <c r="HA846" s="30"/>
      <c r="HB846" s="30"/>
      <c r="HC846" s="30"/>
      <c r="HD846" s="30"/>
      <c r="HE846" s="30"/>
      <c r="HF846" s="30"/>
      <c r="HG846" s="30"/>
      <c r="HH846" s="30"/>
      <c r="HI846" s="30"/>
      <c r="HJ846" s="30"/>
    </row>
    <row r="847">
      <c r="BQ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/>
      <c r="EW847" s="30"/>
      <c r="EX847" s="30"/>
      <c r="EY847" s="30"/>
      <c r="EZ847" s="30"/>
      <c r="FA847" s="30"/>
      <c r="FB847" s="30"/>
      <c r="FC847" s="30"/>
      <c r="FD847" s="30"/>
      <c r="FE847" s="30"/>
      <c r="FF847" s="30"/>
      <c r="FG847" s="30"/>
      <c r="FH847" s="30"/>
      <c r="FI847" s="30"/>
      <c r="FJ847" s="30"/>
      <c r="FK847" s="30"/>
      <c r="FL847" s="30"/>
      <c r="FM847" s="30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  <c r="GA847" s="30"/>
      <c r="GB847" s="30"/>
      <c r="GC847" s="30"/>
      <c r="GD847" s="30"/>
      <c r="GE847" s="30"/>
      <c r="GF847" s="30"/>
      <c r="GG847" s="30"/>
      <c r="GH847" s="30"/>
      <c r="GI847" s="30"/>
      <c r="GJ847" s="30"/>
      <c r="GK847" s="30"/>
      <c r="GL847" s="30"/>
      <c r="GM847" s="30"/>
      <c r="GN847" s="30"/>
      <c r="GO847" s="30"/>
      <c r="GP847" s="30"/>
      <c r="GQ847" s="30"/>
      <c r="GR847" s="30"/>
      <c r="GS847" s="30"/>
      <c r="GT847" s="30"/>
      <c r="GU847" s="30"/>
      <c r="GV847" s="30"/>
      <c r="GW847" s="30"/>
      <c r="GX847" s="30"/>
      <c r="GY847" s="30"/>
      <c r="GZ847" s="30"/>
      <c r="HA847" s="30"/>
      <c r="HB847" s="30"/>
      <c r="HC847" s="30"/>
      <c r="HD847" s="30"/>
      <c r="HE847" s="30"/>
      <c r="HF847" s="30"/>
      <c r="HG847" s="30"/>
      <c r="HH847" s="30"/>
      <c r="HI847" s="30"/>
      <c r="HJ847" s="30"/>
    </row>
    <row r="848">
      <c r="BQ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/>
      <c r="EW848" s="30"/>
      <c r="EX848" s="30"/>
      <c r="EY848" s="30"/>
      <c r="EZ848" s="30"/>
      <c r="FA848" s="30"/>
      <c r="FB848" s="30"/>
      <c r="FC848" s="30"/>
      <c r="FD848" s="30"/>
      <c r="FE848" s="30"/>
      <c r="FF848" s="30"/>
      <c r="FG848" s="30"/>
      <c r="FH848" s="30"/>
      <c r="FI848" s="30"/>
      <c r="FJ848" s="30"/>
      <c r="FK848" s="30"/>
      <c r="FL848" s="30"/>
      <c r="FM848" s="30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  <c r="GA848" s="30"/>
      <c r="GB848" s="30"/>
      <c r="GC848" s="30"/>
      <c r="GD848" s="30"/>
      <c r="GE848" s="30"/>
      <c r="GF848" s="30"/>
      <c r="GG848" s="30"/>
      <c r="GH848" s="30"/>
      <c r="GI848" s="30"/>
      <c r="GJ848" s="30"/>
      <c r="GK848" s="30"/>
      <c r="GL848" s="30"/>
      <c r="GM848" s="30"/>
      <c r="GN848" s="30"/>
      <c r="GO848" s="30"/>
      <c r="GP848" s="30"/>
      <c r="GQ848" s="30"/>
      <c r="GR848" s="30"/>
      <c r="GS848" s="30"/>
      <c r="GT848" s="30"/>
      <c r="GU848" s="30"/>
      <c r="GV848" s="30"/>
      <c r="GW848" s="30"/>
      <c r="GX848" s="30"/>
      <c r="GY848" s="30"/>
      <c r="GZ848" s="30"/>
      <c r="HA848" s="30"/>
      <c r="HB848" s="30"/>
      <c r="HC848" s="30"/>
      <c r="HD848" s="30"/>
      <c r="HE848" s="30"/>
      <c r="HF848" s="30"/>
      <c r="HG848" s="30"/>
      <c r="HH848" s="30"/>
      <c r="HI848" s="30"/>
      <c r="HJ848" s="30"/>
    </row>
    <row r="849">
      <c r="BQ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/>
      <c r="EW849" s="30"/>
      <c r="EX849" s="30"/>
      <c r="EY849" s="30"/>
      <c r="EZ849" s="30"/>
      <c r="FA849" s="30"/>
      <c r="FB849" s="30"/>
      <c r="FC849" s="30"/>
      <c r="FD849" s="30"/>
      <c r="FE849" s="30"/>
      <c r="FF849" s="30"/>
      <c r="FG849" s="30"/>
      <c r="FH849" s="30"/>
      <c r="FI849" s="30"/>
      <c r="FJ849" s="30"/>
      <c r="FK849" s="30"/>
      <c r="FL849" s="30"/>
      <c r="FM849" s="30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  <c r="GA849" s="30"/>
      <c r="GB849" s="30"/>
      <c r="GC849" s="30"/>
      <c r="GD849" s="30"/>
      <c r="GE849" s="30"/>
      <c r="GF849" s="30"/>
      <c r="GG849" s="30"/>
      <c r="GH849" s="30"/>
      <c r="GI849" s="30"/>
      <c r="GJ849" s="30"/>
      <c r="GK849" s="30"/>
      <c r="GL849" s="30"/>
      <c r="GM849" s="30"/>
      <c r="GN849" s="30"/>
      <c r="GO849" s="30"/>
      <c r="GP849" s="30"/>
      <c r="GQ849" s="30"/>
      <c r="GR849" s="30"/>
      <c r="GS849" s="30"/>
      <c r="GT849" s="30"/>
      <c r="GU849" s="30"/>
      <c r="GV849" s="30"/>
      <c r="GW849" s="30"/>
      <c r="GX849" s="30"/>
      <c r="GY849" s="30"/>
      <c r="GZ849" s="30"/>
      <c r="HA849" s="30"/>
      <c r="HB849" s="30"/>
      <c r="HC849" s="30"/>
      <c r="HD849" s="30"/>
      <c r="HE849" s="30"/>
      <c r="HF849" s="30"/>
      <c r="HG849" s="30"/>
      <c r="HH849" s="30"/>
      <c r="HI849" s="30"/>
      <c r="HJ849" s="30"/>
    </row>
    <row r="850">
      <c r="BQ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/>
      <c r="EW850" s="30"/>
      <c r="EX850" s="30"/>
      <c r="EY850" s="30"/>
      <c r="EZ850" s="30"/>
      <c r="FA850" s="30"/>
      <c r="FB850" s="30"/>
      <c r="FC850" s="30"/>
      <c r="FD850" s="30"/>
      <c r="FE850" s="30"/>
      <c r="FF850" s="30"/>
      <c r="FG850" s="30"/>
      <c r="FH850" s="30"/>
      <c r="FI850" s="30"/>
      <c r="FJ850" s="30"/>
      <c r="FK850" s="30"/>
      <c r="FL850" s="30"/>
      <c r="FM850" s="30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  <c r="GA850" s="30"/>
      <c r="GB850" s="30"/>
      <c r="GC850" s="30"/>
      <c r="GD850" s="30"/>
      <c r="GE850" s="30"/>
      <c r="GF850" s="30"/>
      <c r="GG850" s="30"/>
      <c r="GH850" s="30"/>
      <c r="GI850" s="30"/>
      <c r="GJ850" s="30"/>
      <c r="GK850" s="30"/>
      <c r="GL850" s="30"/>
      <c r="GM850" s="30"/>
      <c r="GN850" s="30"/>
      <c r="GO850" s="30"/>
      <c r="GP850" s="30"/>
      <c r="GQ850" s="30"/>
      <c r="GR850" s="30"/>
      <c r="GS850" s="30"/>
      <c r="GT850" s="30"/>
      <c r="GU850" s="30"/>
      <c r="GV850" s="30"/>
      <c r="GW850" s="30"/>
      <c r="GX850" s="30"/>
      <c r="GY850" s="30"/>
      <c r="GZ850" s="30"/>
      <c r="HA850" s="30"/>
      <c r="HB850" s="30"/>
      <c r="HC850" s="30"/>
      <c r="HD850" s="30"/>
      <c r="HE850" s="30"/>
      <c r="HF850" s="30"/>
      <c r="HG850" s="30"/>
      <c r="HH850" s="30"/>
      <c r="HI850" s="30"/>
      <c r="HJ850" s="30"/>
    </row>
    <row r="851">
      <c r="BQ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/>
      <c r="EW851" s="30"/>
      <c r="EX851" s="30"/>
      <c r="EY851" s="30"/>
      <c r="EZ851" s="30"/>
      <c r="FA851" s="30"/>
      <c r="FB851" s="30"/>
      <c r="FC851" s="30"/>
      <c r="FD851" s="30"/>
      <c r="FE851" s="30"/>
      <c r="FF851" s="30"/>
      <c r="FG851" s="30"/>
      <c r="FH851" s="30"/>
      <c r="FI851" s="30"/>
      <c r="FJ851" s="30"/>
      <c r="FK851" s="30"/>
      <c r="FL851" s="30"/>
      <c r="FM851" s="30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  <c r="GA851" s="30"/>
      <c r="GB851" s="30"/>
      <c r="GC851" s="30"/>
      <c r="GD851" s="30"/>
      <c r="GE851" s="30"/>
      <c r="GF851" s="30"/>
      <c r="GG851" s="30"/>
      <c r="GH851" s="30"/>
      <c r="GI851" s="30"/>
      <c r="GJ851" s="30"/>
      <c r="GK851" s="30"/>
      <c r="GL851" s="30"/>
      <c r="GM851" s="30"/>
      <c r="GN851" s="30"/>
      <c r="GO851" s="30"/>
      <c r="GP851" s="30"/>
      <c r="GQ851" s="30"/>
      <c r="GR851" s="30"/>
      <c r="GS851" s="30"/>
      <c r="GT851" s="30"/>
      <c r="GU851" s="30"/>
      <c r="GV851" s="30"/>
      <c r="GW851" s="30"/>
      <c r="GX851" s="30"/>
      <c r="GY851" s="30"/>
      <c r="GZ851" s="30"/>
      <c r="HA851" s="30"/>
      <c r="HB851" s="30"/>
      <c r="HC851" s="30"/>
      <c r="HD851" s="30"/>
      <c r="HE851" s="30"/>
      <c r="HF851" s="30"/>
      <c r="HG851" s="30"/>
      <c r="HH851" s="30"/>
      <c r="HI851" s="30"/>
      <c r="HJ851" s="30"/>
    </row>
    <row r="852">
      <c r="BQ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/>
      <c r="EW852" s="30"/>
      <c r="EX852" s="30"/>
      <c r="EY852" s="30"/>
      <c r="EZ852" s="30"/>
      <c r="FA852" s="30"/>
      <c r="FB852" s="30"/>
      <c r="FC852" s="30"/>
      <c r="FD852" s="30"/>
      <c r="FE852" s="30"/>
      <c r="FF852" s="30"/>
      <c r="FG852" s="30"/>
      <c r="FH852" s="30"/>
      <c r="FI852" s="30"/>
      <c r="FJ852" s="30"/>
      <c r="FK852" s="30"/>
      <c r="FL852" s="30"/>
      <c r="FM852" s="30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  <c r="GA852" s="30"/>
      <c r="GB852" s="30"/>
      <c r="GC852" s="30"/>
      <c r="GD852" s="30"/>
      <c r="GE852" s="30"/>
      <c r="GF852" s="30"/>
      <c r="GG852" s="30"/>
      <c r="GH852" s="30"/>
      <c r="GI852" s="30"/>
      <c r="GJ852" s="30"/>
      <c r="GK852" s="30"/>
      <c r="GL852" s="30"/>
      <c r="GM852" s="30"/>
      <c r="GN852" s="30"/>
      <c r="GO852" s="30"/>
      <c r="GP852" s="30"/>
      <c r="GQ852" s="30"/>
      <c r="GR852" s="30"/>
      <c r="GS852" s="30"/>
      <c r="GT852" s="30"/>
      <c r="GU852" s="30"/>
      <c r="GV852" s="30"/>
      <c r="GW852" s="30"/>
      <c r="GX852" s="30"/>
      <c r="GY852" s="30"/>
      <c r="GZ852" s="30"/>
      <c r="HA852" s="30"/>
      <c r="HB852" s="30"/>
      <c r="HC852" s="30"/>
      <c r="HD852" s="30"/>
      <c r="HE852" s="30"/>
      <c r="HF852" s="30"/>
      <c r="HG852" s="30"/>
      <c r="HH852" s="30"/>
      <c r="HI852" s="30"/>
      <c r="HJ852" s="30"/>
    </row>
    <row r="853">
      <c r="BQ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/>
      <c r="EV853" s="30"/>
      <c r="EW853" s="30"/>
      <c r="EX853" s="30"/>
      <c r="EY853" s="30"/>
      <c r="EZ853" s="30"/>
      <c r="FA853" s="30"/>
      <c r="FB853" s="30"/>
      <c r="FC853" s="30"/>
      <c r="FD853" s="30"/>
      <c r="FE853" s="30"/>
      <c r="FF853" s="30"/>
      <c r="FG853" s="30"/>
      <c r="FH853" s="30"/>
      <c r="FI853" s="30"/>
      <c r="FJ853" s="30"/>
      <c r="FK853" s="30"/>
      <c r="FL853" s="30"/>
      <c r="FM853" s="30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  <c r="GA853" s="30"/>
      <c r="GB853" s="30"/>
      <c r="GC853" s="30"/>
      <c r="GD853" s="30"/>
      <c r="GE853" s="30"/>
      <c r="GF853" s="30"/>
      <c r="GG853" s="30"/>
      <c r="GH853" s="30"/>
      <c r="GI853" s="30"/>
      <c r="GJ853" s="30"/>
      <c r="GK853" s="30"/>
      <c r="GL853" s="30"/>
      <c r="GM853" s="30"/>
      <c r="GN853" s="30"/>
      <c r="GO853" s="30"/>
      <c r="GP853" s="30"/>
      <c r="GQ853" s="30"/>
      <c r="GR853" s="30"/>
      <c r="GS853" s="30"/>
      <c r="GT853" s="30"/>
      <c r="GU853" s="30"/>
      <c r="GV853" s="30"/>
      <c r="GW853" s="30"/>
      <c r="GX853" s="30"/>
      <c r="GY853" s="30"/>
      <c r="GZ853" s="30"/>
      <c r="HA853" s="30"/>
      <c r="HB853" s="30"/>
      <c r="HC853" s="30"/>
      <c r="HD853" s="30"/>
      <c r="HE853" s="30"/>
      <c r="HF853" s="30"/>
      <c r="HG853" s="30"/>
      <c r="HH853" s="30"/>
      <c r="HI853" s="30"/>
      <c r="HJ853" s="30"/>
    </row>
    <row r="854">
      <c r="BQ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/>
      <c r="EW854" s="30"/>
      <c r="EX854" s="30"/>
      <c r="EY854" s="30"/>
      <c r="EZ854" s="30"/>
      <c r="FA854" s="30"/>
      <c r="FB854" s="30"/>
      <c r="FC854" s="30"/>
      <c r="FD854" s="30"/>
      <c r="FE854" s="30"/>
      <c r="FF854" s="30"/>
      <c r="FG854" s="30"/>
      <c r="FH854" s="30"/>
      <c r="FI854" s="30"/>
      <c r="FJ854" s="30"/>
      <c r="FK854" s="30"/>
      <c r="FL854" s="30"/>
      <c r="FM854" s="30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  <c r="GA854" s="30"/>
      <c r="GB854" s="30"/>
      <c r="GC854" s="30"/>
      <c r="GD854" s="30"/>
      <c r="GE854" s="30"/>
      <c r="GF854" s="30"/>
      <c r="GG854" s="30"/>
      <c r="GH854" s="30"/>
      <c r="GI854" s="30"/>
      <c r="GJ854" s="30"/>
      <c r="GK854" s="30"/>
      <c r="GL854" s="30"/>
      <c r="GM854" s="30"/>
      <c r="GN854" s="30"/>
      <c r="GO854" s="30"/>
      <c r="GP854" s="30"/>
      <c r="GQ854" s="30"/>
      <c r="GR854" s="30"/>
      <c r="GS854" s="30"/>
      <c r="GT854" s="30"/>
      <c r="GU854" s="30"/>
      <c r="GV854" s="30"/>
      <c r="GW854" s="30"/>
      <c r="GX854" s="30"/>
      <c r="GY854" s="30"/>
      <c r="GZ854" s="30"/>
      <c r="HA854" s="30"/>
      <c r="HB854" s="30"/>
      <c r="HC854" s="30"/>
      <c r="HD854" s="30"/>
      <c r="HE854" s="30"/>
      <c r="HF854" s="30"/>
      <c r="HG854" s="30"/>
      <c r="HH854" s="30"/>
      <c r="HI854" s="30"/>
      <c r="HJ854" s="30"/>
    </row>
    <row r="855">
      <c r="BQ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/>
      <c r="EW855" s="30"/>
      <c r="EX855" s="30"/>
      <c r="EY855" s="30"/>
      <c r="EZ855" s="30"/>
      <c r="FA855" s="30"/>
      <c r="FB855" s="30"/>
      <c r="FC855" s="30"/>
      <c r="FD855" s="30"/>
      <c r="FE855" s="30"/>
      <c r="FF855" s="30"/>
      <c r="FG855" s="30"/>
      <c r="FH855" s="30"/>
      <c r="FI855" s="30"/>
      <c r="FJ855" s="30"/>
      <c r="FK855" s="30"/>
      <c r="FL855" s="30"/>
      <c r="FM855" s="30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  <c r="GA855" s="30"/>
      <c r="GB855" s="30"/>
      <c r="GC855" s="30"/>
      <c r="GD855" s="30"/>
      <c r="GE855" s="30"/>
      <c r="GF855" s="30"/>
      <c r="GG855" s="30"/>
      <c r="GH855" s="30"/>
      <c r="GI855" s="30"/>
      <c r="GJ855" s="30"/>
      <c r="GK855" s="30"/>
      <c r="GL855" s="30"/>
      <c r="GM855" s="30"/>
      <c r="GN855" s="30"/>
      <c r="GO855" s="30"/>
      <c r="GP855" s="30"/>
      <c r="GQ855" s="30"/>
      <c r="GR855" s="30"/>
      <c r="GS855" s="30"/>
      <c r="GT855" s="30"/>
      <c r="GU855" s="30"/>
      <c r="GV855" s="30"/>
      <c r="GW855" s="30"/>
      <c r="GX855" s="30"/>
      <c r="GY855" s="30"/>
      <c r="GZ855" s="30"/>
      <c r="HA855" s="30"/>
      <c r="HB855" s="30"/>
      <c r="HC855" s="30"/>
      <c r="HD855" s="30"/>
      <c r="HE855" s="30"/>
      <c r="HF855" s="30"/>
      <c r="HG855" s="30"/>
      <c r="HH855" s="30"/>
      <c r="HI855" s="30"/>
      <c r="HJ855" s="30"/>
    </row>
    <row r="856">
      <c r="BQ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/>
      <c r="EV856" s="30"/>
      <c r="EW856" s="30"/>
      <c r="EX856" s="30"/>
      <c r="EY856" s="30"/>
      <c r="EZ856" s="30"/>
      <c r="FA856" s="30"/>
      <c r="FB856" s="30"/>
      <c r="FC856" s="30"/>
      <c r="FD856" s="30"/>
      <c r="FE856" s="30"/>
      <c r="FF856" s="30"/>
      <c r="FG856" s="30"/>
      <c r="FH856" s="30"/>
      <c r="FI856" s="30"/>
      <c r="FJ856" s="30"/>
      <c r="FK856" s="30"/>
      <c r="FL856" s="30"/>
      <c r="FM856" s="30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  <c r="GA856" s="30"/>
      <c r="GB856" s="30"/>
      <c r="GC856" s="30"/>
      <c r="GD856" s="30"/>
      <c r="GE856" s="30"/>
      <c r="GF856" s="30"/>
      <c r="GG856" s="30"/>
      <c r="GH856" s="30"/>
      <c r="GI856" s="30"/>
      <c r="GJ856" s="30"/>
      <c r="GK856" s="30"/>
      <c r="GL856" s="30"/>
      <c r="GM856" s="30"/>
      <c r="GN856" s="30"/>
      <c r="GO856" s="30"/>
      <c r="GP856" s="30"/>
      <c r="GQ856" s="30"/>
      <c r="GR856" s="30"/>
      <c r="GS856" s="30"/>
      <c r="GT856" s="30"/>
      <c r="GU856" s="30"/>
      <c r="GV856" s="30"/>
      <c r="GW856" s="30"/>
      <c r="GX856" s="30"/>
      <c r="GY856" s="30"/>
      <c r="GZ856" s="30"/>
      <c r="HA856" s="30"/>
      <c r="HB856" s="30"/>
      <c r="HC856" s="30"/>
      <c r="HD856" s="30"/>
      <c r="HE856" s="30"/>
      <c r="HF856" s="30"/>
      <c r="HG856" s="30"/>
      <c r="HH856" s="30"/>
      <c r="HI856" s="30"/>
      <c r="HJ856" s="30"/>
    </row>
    <row r="857">
      <c r="BQ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/>
      <c r="EW857" s="30"/>
      <c r="EX857" s="30"/>
      <c r="EY857" s="30"/>
      <c r="EZ857" s="30"/>
      <c r="FA857" s="30"/>
      <c r="FB857" s="30"/>
      <c r="FC857" s="30"/>
      <c r="FD857" s="30"/>
      <c r="FE857" s="30"/>
      <c r="FF857" s="30"/>
      <c r="FG857" s="30"/>
      <c r="FH857" s="30"/>
      <c r="FI857" s="30"/>
      <c r="FJ857" s="30"/>
      <c r="FK857" s="30"/>
      <c r="FL857" s="30"/>
      <c r="FM857" s="30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  <c r="GA857" s="30"/>
      <c r="GB857" s="30"/>
      <c r="GC857" s="30"/>
      <c r="GD857" s="30"/>
      <c r="GE857" s="30"/>
      <c r="GF857" s="30"/>
      <c r="GG857" s="30"/>
      <c r="GH857" s="30"/>
      <c r="GI857" s="30"/>
      <c r="GJ857" s="30"/>
      <c r="GK857" s="30"/>
      <c r="GL857" s="30"/>
      <c r="GM857" s="30"/>
      <c r="GN857" s="30"/>
      <c r="GO857" s="30"/>
      <c r="GP857" s="30"/>
      <c r="GQ857" s="30"/>
      <c r="GR857" s="30"/>
      <c r="GS857" s="30"/>
      <c r="GT857" s="30"/>
      <c r="GU857" s="30"/>
      <c r="GV857" s="30"/>
      <c r="GW857" s="30"/>
      <c r="GX857" s="30"/>
      <c r="GY857" s="30"/>
      <c r="GZ857" s="30"/>
      <c r="HA857" s="30"/>
      <c r="HB857" s="30"/>
      <c r="HC857" s="30"/>
      <c r="HD857" s="30"/>
      <c r="HE857" s="30"/>
      <c r="HF857" s="30"/>
      <c r="HG857" s="30"/>
      <c r="HH857" s="30"/>
      <c r="HI857" s="30"/>
      <c r="HJ857" s="30"/>
    </row>
    <row r="858">
      <c r="BQ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/>
      <c r="EW858" s="30"/>
      <c r="EX858" s="30"/>
      <c r="EY858" s="30"/>
      <c r="EZ858" s="30"/>
      <c r="FA858" s="30"/>
      <c r="FB858" s="30"/>
      <c r="FC858" s="30"/>
      <c r="FD858" s="30"/>
      <c r="FE858" s="30"/>
      <c r="FF858" s="30"/>
      <c r="FG858" s="30"/>
      <c r="FH858" s="30"/>
      <c r="FI858" s="30"/>
      <c r="FJ858" s="30"/>
      <c r="FK858" s="30"/>
      <c r="FL858" s="30"/>
      <c r="FM858" s="30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  <c r="GA858" s="30"/>
      <c r="GB858" s="30"/>
      <c r="GC858" s="30"/>
      <c r="GD858" s="30"/>
      <c r="GE858" s="30"/>
      <c r="GF858" s="30"/>
      <c r="GG858" s="30"/>
      <c r="GH858" s="30"/>
      <c r="GI858" s="30"/>
      <c r="GJ858" s="30"/>
      <c r="GK858" s="30"/>
      <c r="GL858" s="30"/>
      <c r="GM858" s="30"/>
      <c r="GN858" s="30"/>
      <c r="GO858" s="30"/>
      <c r="GP858" s="30"/>
      <c r="GQ858" s="30"/>
      <c r="GR858" s="30"/>
      <c r="GS858" s="30"/>
      <c r="GT858" s="30"/>
      <c r="GU858" s="30"/>
      <c r="GV858" s="30"/>
      <c r="GW858" s="30"/>
      <c r="GX858" s="30"/>
      <c r="GY858" s="30"/>
      <c r="GZ858" s="30"/>
      <c r="HA858" s="30"/>
      <c r="HB858" s="30"/>
      <c r="HC858" s="30"/>
      <c r="HD858" s="30"/>
      <c r="HE858" s="30"/>
      <c r="HF858" s="30"/>
      <c r="HG858" s="30"/>
      <c r="HH858" s="30"/>
      <c r="HI858" s="30"/>
      <c r="HJ858" s="30"/>
    </row>
    <row r="859">
      <c r="BQ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/>
      <c r="EW859" s="30"/>
      <c r="EX859" s="30"/>
      <c r="EY859" s="30"/>
      <c r="EZ859" s="30"/>
      <c r="FA859" s="30"/>
      <c r="FB859" s="30"/>
      <c r="FC859" s="30"/>
      <c r="FD859" s="30"/>
      <c r="FE859" s="30"/>
      <c r="FF859" s="30"/>
      <c r="FG859" s="30"/>
      <c r="FH859" s="30"/>
      <c r="FI859" s="30"/>
      <c r="FJ859" s="30"/>
      <c r="FK859" s="30"/>
      <c r="FL859" s="30"/>
      <c r="FM859" s="30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  <c r="GA859" s="30"/>
      <c r="GB859" s="30"/>
      <c r="GC859" s="30"/>
      <c r="GD859" s="30"/>
      <c r="GE859" s="30"/>
      <c r="GF859" s="30"/>
      <c r="GG859" s="30"/>
      <c r="GH859" s="30"/>
      <c r="GI859" s="30"/>
      <c r="GJ859" s="30"/>
      <c r="GK859" s="30"/>
      <c r="GL859" s="30"/>
      <c r="GM859" s="30"/>
      <c r="GN859" s="30"/>
      <c r="GO859" s="30"/>
      <c r="GP859" s="30"/>
      <c r="GQ859" s="30"/>
      <c r="GR859" s="30"/>
      <c r="GS859" s="30"/>
      <c r="GT859" s="30"/>
      <c r="GU859" s="30"/>
      <c r="GV859" s="30"/>
      <c r="GW859" s="30"/>
      <c r="GX859" s="30"/>
      <c r="GY859" s="30"/>
      <c r="GZ859" s="30"/>
      <c r="HA859" s="30"/>
      <c r="HB859" s="30"/>
      <c r="HC859" s="30"/>
      <c r="HD859" s="30"/>
      <c r="HE859" s="30"/>
      <c r="HF859" s="30"/>
      <c r="HG859" s="30"/>
      <c r="HH859" s="30"/>
      <c r="HI859" s="30"/>
      <c r="HJ859" s="30"/>
    </row>
    <row r="860">
      <c r="BQ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/>
      <c r="EW860" s="30"/>
      <c r="EX860" s="30"/>
      <c r="EY860" s="30"/>
      <c r="EZ860" s="30"/>
      <c r="FA860" s="30"/>
      <c r="FB860" s="30"/>
      <c r="FC860" s="30"/>
      <c r="FD860" s="30"/>
      <c r="FE860" s="30"/>
      <c r="FF860" s="30"/>
      <c r="FG860" s="30"/>
      <c r="FH860" s="30"/>
      <c r="FI860" s="30"/>
      <c r="FJ860" s="30"/>
      <c r="FK860" s="30"/>
      <c r="FL860" s="30"/>
      <c r="FM860" s="30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  <c r="GA860" s="30"/>
      <c r="GB860" s="30"/>
      <c r="GC860" s="30"/>
      <c r="GD860" s="30"/>
      <c r="GE860" s="30"/>
      <c r="GF860" s="30"/>
      <c r="GG860" s="30"/>
      <c r="GH860" s="30"/>
      <c r="GI860" s="30"/>
      <c r="GJ860" s="30"/>
      <c r="GK860" s="30"/>
      <c r="GL860" s="30"/>
      <c r="GM860" s="30"/>
      <c r="GN860" s="30"/>
      <c r="GO860" s="30"/>
      <c r="GP860" s="30"/>
      <c r="GQ860" s="30"/>
      <c r="GR860" s="30"/>
      <c r="GS860" s="30"/>
      <c r="GT860" s="30"/>
      <c r="GU860" s="30"/>
      <c r="GV860" s="30"/>
      <c r="GW860" s="30"/>
      <c r="GX860" s="30"/>
      <c r="GY860" s="30"/>
      <c r="GZ860" s="30"/>
      <c r="HA860" s="30"/>
      <c r="HB860" s="30"/>
      <c r="HC860" s="30"/>
      <c r="HD860" s="30"/>
      <c r="HE860" s="30"/>
      <c r="HF860" s="30"/>
      <c r="HG860" s="30"/>
      <c r="HH860" s="30"/>
      <c r="HI860" s="30"/>
      <c r="HJ860" s="30"/>
    </row>
    <row r="861">
      <c r="BQ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/>
      <c r="EW861" s="30"/>
      <c r="EX861" s="30"/>
      <c r="EY861" s="30"/>
      <c r="EZ861" s="30"/>
      <c r="FA861" s="30"/>
      <c r="FB861" s="30"/>
      <c r="FC861" s="30"/>
      <c r="FD861" s="30"/>
      <c r="FE861" s="30"/>
      <c r="FF861" s="30"/>
      <c r="FG861" s="30"/>
      <c r="FH861" s="30"/>
      <c r="FI861" s="30"/>
      <c r="FJ861" s="30"/>
      <c r="FK861" s="30"/>
      <c r="FL861" s="30"/>
      <c r="FM861" s="30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  <c r="GA861" s="30"/>
      <c r="GB861" s="30"/>
      <c r="GC861" s="30"/>
      <c r="GD861" s="30"/>
      <c r="GE861" s="30"/>
      <c r="GF861" s="30"/>
      <c r="GG861" s="30"/>
      <c r="GH861" s="30"/>
      <c r="GI861" s="30"/>
      <c r="GJ861" s="30"/>
      <c r="GK861" s="30"/>
      <c r="GL861" s="30"/>
      <c r="GM861" s="30"/>
      <c r="GN861" s="30"/>
      <c r="GO861" s="30"/>
      <c r="GP861" s="30"/>
      <c r="GQ861" s="30"/>
      <c r="GR861" s="30"/>
      <c r="GS861" s="30"/>
      <c r="GT861" s="30"/>
      <c r="GU861" s="30"/>
      <c r="GV861" s="30"/>
      <c r="GW861" s="30"/>
      <c r="GX861" s="30"/>
      <c r="GY861" s="30"/>
      <c r="GZ861" s="30"/>
      <c r="HA861" s="30"/>
      <c r="HB861" s="30"/>
      <c r="HC861" s="30"/>
      <c r="HD861" s="30"/>
      <c r="HE861" s="30"/>
      <c r="HF861" s="30"/>
      <c r="HG861" s="30"/>
      <c r="HH861" s="30"/>
      <c r="HI861" s="30"/>
      <c r="HJ861" s="30"/>
    </row>
    <row r="862">
      <c r="BQ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/>
      <c r="EW862" s="30"/>
      <c r="EX862" s="30"/>
      <c r="EY862" s="30"/>
      <c r="EZ862" s="30"/>
      <c r="FA862" s="30"/>
      <c r="FB862" s="30"/>
      <c r="FC862" s="30"/>
      <c r="FD862" s="30"/>
      <c r="FE862" s="30"/>
      <c r="FF862" s="30"/>
      <c r="FG862" s="30"/>
      <c r="FH862" s="30"/>
      <c r="FI862" s="30"/>
      <c r="FJ862" s="30"/>
      <c r="FK862" s="30"/>
      <c r="FL862" s="30"/>
      <c r="FM862" s="30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  <c r="GA862" s="30"/>
      <c r="GB862" s="30"/>
      <c r="GC862" s="30"/>
      <c r="GD862" s="30"/>
      <c r="GE862" s="30"/>
      <c r="GF862" s="30"/>
      <c r="GG862" s="30"/>
      <c r="GH862" s="30"/>
      <c r="GI862" s="30"/>
      <c r="GJ862" s="30"/>
      <c r="GK862" s="30"/>
      <c r="GL862" s="30"/>
      <c r="GM862" s="30"/>
      <c r="GN862" s="30"/>
      <c r="GO862" s="30"/>
      <c r="GP862" s="30"/>
      <c r="GQ862" s="30"/>
      <c r="GR862" s="30"/>
      <c r="GS862" s="30"/>
      <c r="GT862" s="30"/>
      <c r="GU862" s="30"/>
      <c r="GV862" s="30"/>
      <c r="GW862" s="30"/>
      <c r="GX862" s="30"/>
      <c r="GY862" s="30"/>
      <c r="GZ862" s="30"/>
      <c r="HA862" s="30"/>
      <c r="HB862" s="30"/>
      <c r="HC862" s="30"/>
      <c r="HD862" s="30"/>
      <c r="HE862" s="30"/>
      <c r="HF862" s="30"/>
      <c r="HG862" s="30"/>
      <c r="HH862" s="30"/>
      <c r="HI862" s="30"/>
      <c r="HJ862" s="30"/>
    </row>
    <row r="863">
      <c r="BQ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/>
      <c r="EW863" s="30"/>
      <c r="EX863" s="30"/>
      <c r="EY863" s="30"/>
      <c r="EZ863" s="30"/>
      <c r="FA863" s="30"/>
      <c r="FB863" s="30"/>
      <c r="FC863" s="30"/>
      <c r="FD863" s="30"/>
      <c r="FE863" s="30"/>
      <c r="FF863" s="30"/>
      <c r="FG863" s="30"/>
      <c r="FH863" s="30"/>
      <c r="FI863" s="30"/>
      <c r="FJ863" s="30"/>
      <c r="FK863" s="30"/>
      <c r="FL863" s="30"/>
      <c r="FM863" s="30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  <c r="GA863" s="30"/>
      <c r="GB863" s="30"/>
      <c r="GC863" s="30"/>
      <c r="GD863" s="30"/>
      <c r="GE863" s="30"/>
      <c r="GF863" s="30"/>
      <c r="GG863" s="30"/>
      <c r="GH863" s="30"/>
      <c r="GI863" s="30"/>
      <c r="GJ863" s="30"/>
      <c r="GK863" s="30"/>
      <c r="GL863" s="30"/>
      <c r="GM863" s="30"/>
      <c r="GN863" s="30"/>
      <c r="GO863" s="30"/>
      <c r="GP863" s="30"/>
      <c r="GQ863" s="30"/>
      <c r="GR863" s="30"/>
      <c r="GS863" s="30"/>
      <c r="GT863" s="30"/>
      <c r="GU863" s="30"/>
      <c r="GV863" s="30"/>
      <c r="GW863" s="30"/>
      <c r="GX863" s="30"/>
      <c r="GY863" s="30"/>
      <c r="GZ863" s="30"/>
      <c r="HA863" s="30"/>
      <c r="HB863" s="30"/>
      <c r="HC863" s="30"/>
      <c r="HD863" s="30"/>
      <c r="HE863" s="30"/>
      <c r="HF863" s="30"/>
      <c r="HG863" s="30"/>
      <c r="HH863" s="30"/>
      <c r="HI863" s="30"/>
      <c r="HJ863" s="30"/>
    </row>
    <row r="864">
      <c r="BQ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/>
      <c r="EW864" s="30"/>
      <c r="EX864" s="30"/>
      <c r="EY864" s="30"/>
      <c r="EZ864" s="30"/>
      <c r="FA864" s="30"/>
      <c r="FB864" s="30"/>
      <c r="FC864" s="30"/>
      <c r="FD864" s="30"/>
      <c r="FE864" s="30"/>
      <c r="FF864" s="30"/>
      <c r="FG864" s="30"/>
      <c r="FH864" s="30"/>
      <c r="FI864" s="30"/>
      <c r="FJ864" s="30"/>
      <c r="FK864" s="30"/>
      <c r="FL864" s="30"/>
      <c r="FM864" s="30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  <c r="GA864" s="30"/>
      <c r="GB864" s="30"/>
      <c r="GC864" s="30"/>
      <c r="GD864" s="30"/>
      <c r="GE864" s="30"/>
      <c r="GF864" s="30"/>
      <c r="GG864" s="30"/>
      <c r="GH864" s="30"/>
      <c r="GI864" s="30"/>
      <c r="GJ864" s="30"/>
      <c r="GK864" s="30"/>
      <c r="GL864" s="30"/>
      <c r="GM864" s="30"/>
      <c r="GN864" s="30"/>
      <c r="GO864" s="30"/>
      <c r="GP864" s="30"/>
      <c r="GQ864" s="30"/>
      <c r="GR864" s="30"/>
      <c r="GS864" s="30"/>
      <c r="GT864" s="30"/>
      <c r="GU864" s="30"/>
      <c r="GV864" s="30"/>
      <c r="GW864" s="30"/>
      <c r="GX864" s="30"/>
      <c r="GY864" s="30"/>
      <c r="GZ864" s="30"/>
      <c r="HA864" s="30"/>
      <c r="HB864" s="30"/>
      <c r="HC864" s="30"/>
      <c r="HD864" s="30"/>
      <c r="HE864" s="30"/>
      <c r="HF864" s="30"/>
      <c r="HG864" s="30"/>
      <c r="HH864" s="30"/>
      <c r="HI864" s="30"/>
      <c r="HJ864" s="30"/>
    </row>
    <row r="865">
      <c r="BQ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/>
      <c r="EW865" s="30"/>
      <c r="EX865" s="30"/>
      <c r="EY865" s="30"/>
      <c r="EZ865" s="30"/>
      <c r="FA865" s="30"/>
      <c r="FB865" s="30"/>
      <c r="FC865" s="30"/>
      <c r="FD865" s="30"/>
      <c r="FE865" s="30"/>
      <c r="FF865" s="30"/>
      <c r="FG865" s="30"/>
      <c r="FH865" s="30"/>
      <c r="FI865" s="30"/>
      <c r="FJ865" s="30"/>
      <c r="FK865" s="30"/>
      <c r="FL865" s="30"/>
      <c r="FM865" s="30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  <c r="GA865" s="30"/>
      <c r="GB865" s="30"/>
      <c r="GC865" s="30"/>
      <c r="GD865" s="30"/>
      <c r="GE865" s="30"/>
      <c r="GF865" s="30"/>
      <c r="GG865" s="30"/>
      <c r="GH865" s="30"/>
      <c r="GI865" s="30"/>
      <c r="GJ865" s="30"/>
      <c r="GK865" s="30"/>
      <c r="GL865" s="30"/>
      <c r="GM865" s="30"/>
      <c r="GN865" s="30"/>
      <c r="GO865" s="30"/>
      <c r="GP865" s="30"/>
      <c r="GQ865" s="30"/>
      <c r="GR865" s="30"/>
      <c r="GS865" s="30"/>
      <c r="GT865" s="30"/>
      <c r="GU865" s="30"/>
      <c r="GV865" s="30"/>
      <c r="GW865" s="30"/>
      <c r="GX865" s="30"/>
      <c r="GY865" s="30"/>
      <c r="GZ865" s="30"/>
      <c r="HA865" s="30"/>
      <c r="HB865" s="30"/>
      <c r="HC865" s="30"/>
      <c r="HD865" s="30"/>
      <c r="HE865" s="30"/>
      <c r="HF865" s="30"/>
      <c r="HG865" s="30"/>
      <c r="HH865" s="30"/>
      <c r="HI865" s="30"/>
      <c r="HJ865" s="30"/>
    </row>
    <row r="866">
      <c r="BQ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/>
      <c r="EW866" s="30"/>
      <c r="EX866" s="30"/>
      <c r="EY866" s="30"/>
      <c r="EZ866" s="30"/>
      <c r="FA866" s="30"/>
      <c r="FB866" s="30"/>
      <c r="FC866" s="30"/>
      <c r="FD866" s="30"/>
      <c r="FE866" s="30"/>
      <c r="FF866" s="30"/>
      <c r="FG866" s="30"/>
      <c r="FH866" s="30"/>
      <c r="FI866" s="30"/>
      <c r="FJ866" s="30"/>
      <c r="FK866" s="30"/>
      <c r="FL866" s="30"/>
      <c r="FM866" s="30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  <c r="GA866" s="30"/>
      <c r="GB866" s="30"/>
      <c r="GC866" s="30"/>
      <c r="GD866" s="30"/>
      <c r="GE866" s="30"/>
      <c r="GF866" s="30"/>
      <c r="GG866" s="30"/>
      <c r="GH866" s="30"/>
      <c r="GI866" s="30"/>
      <c r="GJ866" s="30"/>
      <c r="GK866" s="30"/>
      <c r="GL866" s="30"/>
      <c r="GM866" s="30"/>
      <c r="GN866" s="30"/>
      <c r="GO866" s="30"/>
      <c r="GP866" s="30"/>
      <c r="GQ866" s="30"/>
      <c r="GR866" s="30"/>
      <c r="GS866" s="30"/>
      <c r="GT866" s="30"/>
      <c r="GU866" s="30"/>
      <c r="GV866" s="30"/>
      <c r="GW866" s="30"/>
      <c r="GX866" s="30"/>
      <c r="GY866" s="30"/>
      <c r="GZ866" s="30"/>
      <c r="HA866" s="30"/>
      <c r="HB866" s="30"/>
      <c r="HC866" s="30"/>
      <c r="HD866" s="30"/>
      <c r="HE866" s="30"/>
      <c r="HF866" s="30"/>
      <c r="HG866" s="30"/>
      <c r="HH866" s="30"/>
      <c r="HI866" s="30"/>
      <c r="HJ866" s="30"/>
    </row>
    <row r="867">
      <c r="BQ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/>
      <c r="EW867" s="30"/>
      <c r="EX867" s="30"/>
      <c r="EY867" s="30"/>
      <c r="EZ867" s="30"/>
      <c r="FA867" s="30"/>
      <c r="FB867" s="30"/>
      <c r="FC867" s="30"/>
      <c r="FD867" s="30"/>
      <c r="FE867" s="30"/>
      <c r="FF867" s="30"/>
      <c r="FG867" s="30"/>
      <c r="FH867" s="30"/>
      <c r="FI867" s="30"/>
      <c r="FJ867" s="30"/>
      <c r="FK867" s="30"/>
      <c r="FL867" s="30"/>
      <c r="FM867" s="30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  <c r="GA867" s="30"/>
      <c r="GB867" s="30"/>
      <c r="GC867" s="30"/>
      <c r="GD867" s="30"/>
      <c r="GE867" s="30"/>
      <c r="GF867" s="30"/>
      <c r="GG867" s="30"/>
      <c r="GH867" s="30"/>
      <c r="GI867" s="30"/>
      <c r="GJ867" s="30"/>
      <c r="GK867" s="30"/>
      <c r="GL867" s="30"/>
      <c r="GM867" s="30"/>
      <c r="GN867" s="30"/>
      <c r="GO867" s="30"/>
      <c r="GP867" s="30"/>
      <c r="GQ867" s="30"/>
      <c r="GR867" s="30"/>
      <c r="GS867" s="30"/>
      <c r="GT867" s="30"/>
      <c r="GU867" s="30"/>
      <c r="GV867" s="30"/>
      <c r="GW867" s="30"/>
      <c r="GX867" s="30"/>
      <c r="GY867" s="30"/>
      <c r="GZ867" s="30"/>
      <c r="HA867" s="30"/>
      <c r="HB867" s="30"/>
      <c r="HC867" s="30"/>
      <c r="HD867" s="30"/>
      <c r="HE867" s="30"/>
      <c r="HF867" s="30"/>
      <c r="HG867" s="30"/>
      <c r="HH867" s="30"/>
      <c r="HI867" s="30"/>
      <c r="HJ867" s="30"/>
    </row>
    <row r="868">
      <c r="BQ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/>
      <c r="EW868" s="30"/>
      <c r="EX868" s="30"/>
      <c r="EY868" s="30"/>
      <c r="EZ868" s="30"/>
      <c r="FA868" s="30"/>
      <c r="FB868" s="30"/>
      <c r="FC868" s="30"/>
      <c r="FD868" s="30"/>
      <c r="FE868" s="30"/>
      <c r="FF868" s="30"/>
      <c r="FG868" s="30"/>
      <c r="FH868" s="30"/>
      <c r="FI868" s="30"/>
      <c r="FJ868" s="30"/>
      <c r="FK868" s="30"/>
      <c r="FL868" s="30"/>
      <c r="FM868" s="30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  <c r="GA868" s="30"/>
      <c r="GB868" s="30"/>
      <c r="GC868" s="30"/>
      <c r="GD868" s="30"/>
      <c r="GE868" s="30"/>
      <c r="GF868" s="30"/>
      <c r="GG868" s="30"/>
      <c r="GH868" s="30"/>
      <c r="GI868" s="30"/>
      <c r="GJ868" s="30"/>
      <c r="GK868" s="30"/>
      <c r="GL868" s="30"/>
      <c r="GM868" s="30"/>
      <c r="GN868" s="30"/>
      <c r="GO868" s="30"/>
      <c r="GP868" s="30"/>
      <c r="GQ868" s="30"/>
      <c r="GR868" s="30"/>
      <c r="GS868" s="30"/>
      <c r="GT868" s="30"/>
      <c r="GU868" s="30"/>
      <c r="GV868" s="30"/>
      <c r="GW868" s="30"/>
      <c r="GX868" s="30"/>
      <c r="GY868" s="30"/>
      <c r="GZ868" s="30"/>
      <c r="HA868" s="30"/>
      <c r="HB868" s="30"/>
      <c r="HC868" s="30"/>
      <c r="HD868" s="30"/>
      <c r="HE868" s="30"/>
      <c r="HF868" s="30"/>
      <c r="HG868" s="30"/>
      <c r="HH868" s="30"/>
      <c r="HI868" s="30"/>
      <c r="HJ868" s="30"/>
    </row>
    <row r="869">
      <c r="BQ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/>
      <c r="EW869" s="30"/>
      <c r="EX869" s="30"/>
      <c r="EY869" s="30"/>
      <c r="EZ869" s="30"/>
      <c r="FA869" s="30"/>
      <c r="FB869" s="30"/>
      <c r="FC869" s="30"/>
      <c r="FD869" s="30"/>
      <c r="FE869" s="30"/>
      <c r="FF869" s="30"/>
      <c r="FG869" s="30"/>
      <c r="FH869" s="30"/>
      <c r="FI869" s="30"/>
      <c r="FJ869" s="30"/>
      <c r="FK869" s="30"/>
      <c r="FL869" s="30"/>
      <c r="FM869" s="30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  <c r="GA869" s="30"/>
      <c r="GB869" s="30"/>
      <c r="GC869" s="30"/>
      <c r="GD869" s="30"/>
      <c r="GE869" s="30"/>
      <c r="GF869" s="30"/>
      <c r="GG869" s="30"/>
      <c r="GH869" s="30"/>
      <c r="GI869" s="30"/>
      <c r="GJ869" s="30"/>
      <c r="GK869" s="30"/>
      <c r="GL869" s="30"/>
      <c r="GM869" s="30"/>
      <c r="GN869" s="30"/>
      <c r="GO869" s="30"/>
      <c r="GP869" s="30"/>
      <c r="GQ869" s="30"/>
      <c r="GR869" s="30"/>
      <c r="GS869" s="30"/>
      <c r="GT869" s="30"/>
      <c r="GU869" s="30"/>
      <c r="GV869" s="30"/>
      <c r="GW869" s="30"/>
      <c r="GX869" s="30"/>
      <c r="GY869" s="30"/>
      <c r="GZ869" s="30"/>
      <c r="HA869" s="30"/>
      <c r="HB869" s="30"/>
      <c r="HC869" s="30"/>
      <c r="HD869" s="30"/>
      <c r="HE869" s="30"/>
      <c r="HF869" s="30"/>
      <c r="HG869" s="30"/>
      <c r="HH869" s="30"/>
      <c r="HI869" s="30"/>
      <c r="HJ869" s="30"/>
    </row>
    <row r="870">
      <c r="BQ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/>
      <c r="EW870" s="30"/>
      <c r="EX870" s="30"/>
      <c r="EY870" s="30"/>
      <c r="EZ870" s="30"/>
      <c r="FA870" s="30"/>
      <c r="FB870" s="30"/>
      <c r="FC870" s="30"/>
      <c r="FD870" s="30"/>
      <c r="FE870" s="30"/>
      <c r="FF870" s="30"/>
      <c r="FG870" s="30"/>
      <c r="FH870" s="30"/>
      <c r="FI870" s="30"/>
      <c r="FJ870" s="30"/>
      <c r="FK870" s="30"/>
      <c r="FL870" s="30"/>
      <c r="FM870" s="30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  <c r="GA870" s="30"/>
      <c r="GB870" s="30"/>
      <c r="GC870" s="30"/>
      <c r="GD870" s="30"/>
      <c r="GE870" s="30"/>
      <c r="GF870" s="30"/>
      <c r="GG870" s="30"/>
      <c r="GH870" s="30"/>
      <c r="GI870" s="30"/>
      <c r="GJ870" s="30"/>
      <c r="GK870" s="30"/>
      <c r="GL870" s="30"/>
      <c r="GM870" s="30"/>
      <c r="GN870" s="30"/>
      <c r="GO870" s="30"/>
      <c r="GP870" s="30"/>
      <c r="GQ870" s="30"/>
      <c r="GR870" s="30"/>
      <c r="GS870" s="30"/>
      <c r="GT870" s="30"/>
      <c r="GU870" s="30"/>
      <c r="GV870" s="30"/>
      <c r="GW870" s="30"/>
      <c r="GX870" s="30"/>
      <c r="GY870" s="30"/>
      <c r="GZ870" s="30"/>
      <c r="HA870" s="30"/>
      <c r="HB870" s="30"/>
      <c r="HC870" s="30"/>
      <c r="HD870" s="30"/>
      <c r="HE870" s="30"/>
      <c r="HF870" s="30"/>
      <c r="HG870" s="30"/>
      <c r="HH870" s="30"/>
      <c r="HI870" s="30"/>
      <c r="HJ870" s="30"/>
    </row>
    <row r="871">
      <c r="BQ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/>
      <c r="EW871" s="30"/>
      <c r="EX871" s="30"/>
      <c r="EY871" s="30"/>
      <c r="EZ871" s="30"/>
      <c r="FA871" s="30"/>
      <c r="FB871" s="30"/>
      <c r="FC871" s="30"/>
      <c r="FD871" s="30"/>
      <c r="FE871" s="30"/>
      <c r="FF871" s="30"/>
      <c r="FG871" s="30"/>
      <c r="FH871" s="30"/>
      <c r="FI871" s="30"/>
      <c r="FJ871" s="30"/>
      <c r="FK871" s="30"/>
      <c r="FL871" s="30"/>
      <c r="FM871" s="30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  <c r="GA871" s="30"/>
      <c r="GB871" s="30"/>
      <c r="GC871" s="30"/>
      <c r="GD871" s="30"/>
      <c r="GE871" s="30"/>
      <c r="GF871" s="30"/>
      <c r="GG871" s="30"/>
      <c r="GH871" s="30"/>
      <c r="GI871" s="30"/>
      <c r="GJ871" s="30"/>
      <c r="GK871" s="30"/>
      <c r="GL871" s="30"/>
      <c r="GM871" s="30"/>
      <c r="GN871" s="30"/>
      <c r="GO871" s="30"/>
      <c r="GP871" s="30"/>
      <c r="GQ871" s="30"/>
      <c r="GR871" s="30"/>
      <c r="GS871" s="30"/>
      <c r="GT871" s="30"/>
      <c r="GU871" s="30"/>
      <c r="GV871" s="30"/>
      <c r="GW871" s="30"/>
      <c r="GX871" s="30"/>
      <c r="GY871" s="30"/>
      <c r="GZ871" s="30"/>
      <c r="HA871" s="30"/>
      <c r="HB871" s="30"/>
      <c r="HC871" s="30"/>
      <c r="HD871" s="30"/>
      <c r="HE871" s="30"/>
      <c r="HF871" s="30"/>
      <c r="HG871" s="30"/>
      <c r="HH871" s="30"/>
      <c r="HI871" s="30"/>
      <c r="HJ871" s="30"/>
    </row>
    <row r="872">
      <c r="BQ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/>
      <c r="EW872" s="30"/>
      <c r="EX872" s="30"/>
      <c r="EY872" s="30"/>
      <c r="EZ872" s="30"/>
      <c r="FA872" s="30"/>
      <c r="FB872" s="30"/>
      <c r="FC872" s="30"/>
      <c r="FD872" s="30"/>
      <c r="FE872" s="30"/>
      <c r="FF872" s="30"/>
      <c r="FG872" s="30"/>
      <c r="FH872" s="30"/>
      <c r="FI872" s="30"/>
      <c r="FJ872" s="30"/>
      <c r="FK872" s="30"/>
      <c r="FL872" s="30"/>
      <c r="FM872" s="30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  <c r="GA872" s="30"/>
      <c r="GB872" s="30"/>
      <c r="GC872" s="30"/>
      <c r="GD872" s="30"/>
      <c r="GE872" s="30"/>
      <c r="GF872" s="30"/>
      <c r="GG872" s="30"/>
      <c r="GH872" s="30"/>
      <c r="GI872" s="30"/>
      <c r="GJ872" s="30"/>
      <c r="GK872" s="30"/>
      <c r="GL872" s="30"/>
      <c r="GM872" s="30"/>
      <c r="GN872" s="30"/>
      <c r="GO872" s="30"/>
      <c r="GP872" s="30"/>
      <c r="GQ872" s="30"/>
      <c r="GR872" s="30"/>
      <c r="GS872" s="30"/>
      <c r="GT872" s="30"/>
      <c r="GU872" s="30"/>
      <c r="GV872" s="30"/>
      <c r="GW872" s="30"/>
      <c r="GX872" s="30"/>
      <c r="GY872" s="30"/>
      <c r="GZ872" s="30"/>
      <c r="HA872" s="30"/>
      <c r="HB872" s="30"/>
      <c r="HC872" s="30"/>
      <c r="HD872" s="30"/>
      <c r="HE872" s="30"/>
      <c r="HF872" s="30"/>
      <c r="HG872" s="30"/>
      <c r="HH872" s="30"/>
      <c r="HI872" s="30"/>
      <c r="HJ872" s="30"/>
    </row>
    <row r="873">
      <c r="BQ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/>
      <c r="EW873" s="30"/>
      <c r="EX873" s="30"/>
      <c r="EY873" s="30"/>
      <c r="EZ873" s="30"/>
      <c r="FA873" s="30"/>
      <c r="FB873" s="30"/>
      <c r="FC873" s="30"/>
      <c r="FD873" s="30"/>
      <c r="FE873" s="30"/>
      <c r="FF873" s="30"/>
      <c r="FG873" s="30"/>
      <c r="FH873" s="30"/>
      <c r="FI873" s="30"/>
      <c r="FJ873" s="30"/>
      <c r="FK873" s="30"/>
      <c r="FL873" s="30"/>
      <c r="FM873" s="30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  <c r="GA873" s="30"/>
      <c r="GB873" s="30"/>
      <c r="GC873" s="30"/>
      <c r="GD873" s="30"/>
      <c r="GE873" s="30"/>
      <c r="GF873" s="30"/>
      <c r="GG873" s="30"/>
      <c r="GH873" s="30"/>
      <c r="GI873" s="30"/>
      <c r="GJ873" s="30"/>
      <c r="GK873" s="30"/>
      <c r="GL873" s="30"/>
      <c r="GM873" s="30"/>
      <c r="GN873" s="30"/>
      <c r="GO873" s="30"/>
      <c r="GP873" s="30"/>
      <c r="GQ873" s="30"/>
      <c r="GR873" s="30"/>
      <c r="GS873" s="30"/>
      <c r="GT873" s="30"/>
      <c r="GU873" s="30"/>
      <c r="GV873" s="30"/>
      <c r="GW873" s="30"/>
      <c r="GX873" s="30"/>
      <c r="GY873" s="30"/>
      <c r="GZ873" s="30"/>
      <c r="HA873" s="30"/>
      <c r="HB873" s="30"/>
      <c r="HC873" s="30"/>
      <c r="HD873" s="30"/>
      <c r="HE873" s="30"/>
      <c r="HF873" s="30"/>
      <c r="HG873" s="30"/>
      <c r="HH873" s="30"/>
      <c r="HI873" s="30"/>
      <c r="HJ873" s="30"/>
    </row>
    <row r="874">
      <c r="BQ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/>
      <c r="EW874" s="30"/>
      <c r="EX874" s="30"/>
      <c r="EY874" s="30"/>
      <c r="EZ874" s="30"/>
      <c r="FA874" s="30"/>
      <c r="FB874" s="30"/>
      <c r="FC874" s="30"/>
      <c r="FD874" s="30"/>
      <c r="FE874" s="30"/>
      <c r="FF874" s="30"/>
      <c r="FG874" s="30"/>
      <c r="FH874" s="30"/>
      <c r="FI874" s="30"/>
      <c r="FJ874" s="30"/>
      <c r="FK874" s="30"/>
      <c r="FL874" s="30"/>
      <c r="FM874" s="30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  <c r="GA874" s="30"/>
      <c r="GB874" s="30"/>
      <c r="GC874" s="30"/>
      <c r="GD874" s="30"/>
      <c r="GE874" s="30"/>
      <c r="GF874" s="30"/>
      <c r="GG874" s="30"/>
      <c r="GH874" s="30"/>
      <c r="GI874" s="30"/>
      <c r="GJ874" s="30"/>
      <c r="GK874" s="30"/>
      <c r="GL874" s="30"/>
      <c r="GM874" s="30"/>
      <c r="GN874" s="30"/>
      <c r="GO874" s="30"/>
      <c r="GP874" s="30"/>
      <c r="GQ874" s="30"/>
      <c r="GR874" s="30"/>
      <c r="GS874" s="30"/>
      <c r="GT874" s="30"/>
      <c r="GU874" s="30"/>
      <c r="GV874" s="30"/>
      <c r="GW874" s="30"/>
      <c r="GX874" s="30"/>
      <c r="GY874" s="30"/>
      <c r="GZ874" s="30"/>
      <c r="HA874" s="30"/>
      <c r="HB874" s="30"/>
      <c r="HC874" s="30"/>
      <c r="HD874" s="30"/>
      <c r="HE874" s="30"/>
      <c r="HF874" s="30"/>
      <c r="HG874" s="30"/>
      <c r="HH874" s="30"/>
      <c r="HI874" s="30"/>
      <c r="HJ874" s="30"/>
    </row>
    <row r="875">
      <c r="BQ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/>
      <c r="EW875" s="30"/>
      <c r="EX875" s="30"/>
      <c r="EY875" s="30"/>
      <c r="EZ875" s="30"/>
      <c r="FA875" s="30"/>
      <c r="FB875" s="30"/>
      <c r="FC875" s="30"/>
      <c r="FD875" s="30"/>
      <c r="FE875" s="30"/>
      <c r="FF875" s="30"/>
      <c r="FG875" s="30"/>
      <c r="FH875" s="30"/>
      <c r="FI875" s="30"/>
      <c r="FJ875" s="30"/>
      <c r="FK875" s="30"/>
      <c r="FL875" s="30"/>
      <c r="FM875" s="30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  <c r="GA875" s="30"/>
      <c r="GB875" s="30"/>
      <c r="GC875" s="30"/>
      <c r="GD875" s="30"/>
      <c r="GE875" s="30"/>
      <c r="GF875" s="30"/>
      <c r="GG875" s="30"/>
      <c r="GH875" s="30"/>
      <c r="GI875" s="30"/>
      <c r="GJ875" s="30"/>
      <c r="GK875" s="30"/>
      <c r="GL875" s="30"/>
      <c r="GM875" s="30"/>
      <c r="GN875" s="30"/>
      <c r="GO875" s="30"/>
      <c r="GP875" s="30"/>
      <c r="GQ875" s="30"/>
      <c r="GR875" s="30"/>
      <c r="GS875" s="30"/>
      <c r="GT875" s="30"/>
      <c r="GU875" s="30"/>
      <c r="GV875" s="30"/>
      <c r="GW875" s="30"/>
      <c r="GX875" s="30"/>
      <c r="GY875" s="30"/>
      <c r="GZ875" s="30"/>
      <c r="HA875" s="30"/>
      <c r="HB875" s="30"/>
      <c r="HC875" s="30"/>
      <c r="HD875" s="30"/>
      <c r="HE875" s="30"/>
      <c r="HF875" s="30"/>
      <c r="HG875" s="30"/>
      <c r="HH875" s="30"/>
      <c r="HI875" s="30"/>
      <c r="HJ875" s="30"/>
    </row>
    <row r="876">
      <c r="BQ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/>
      <c r="EW876" s="30"/>
      <c r="EX876" s="30"/>
      <c r="EY876" s="30"/>
      <c r="EZ876" s="30"/>
      <c r="FA876" s="30"/>
      <c r="FB876" s="30"/>
      <c r="FC876" s="30"/>
      <c r="FD876" s="30"/>
      <c r="FE876" s="30"/>
      <c r="FF876" s="30"/>
      <c r="FG876" s="30"/>
      <c r="FH876" s="30"/>
      <c r="FI876" s="30"/>
      <c r="FJ876" s="30"/>
      <c r="FK876" s="30"/>
      <c r="FL876" s="30"/>
      <c r="FM876" s="30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  <c r="GA876" s="30"/>
      <c r="GB876" s="30"/>
      <c r="GC876" s="30"/>
      <c r="GD876" s="30"/>
      <c r="GE876" s="30"/>
      <c r="GF876" s="30"/>
      <c r="GG876" s="30"/>
      <c r="GH876" s="30"/>
      <c r="GI876" s="30"/>
      <c r="GJ876" s="30"/>
      <c r="GK876" s="30"/>
      <c r="GL876" s="30"/>
      <c r="GM876" s="30"/>
      <c r="GN876" s="30"/>
      <c r="GO876" s="30"/>
      <c r="GP876" s="30"/>
      <c r="GQ876" s="30"/>
      <c r="GR876" s="30"/>
      <c r="GS876" s="30"/>
      <c r="GT876" s="30"/>
      <c r="GU876" s="30"/>
      <c r="GV876" s="30"/>
      <c r="GW876" s="30"/>
      <c r="GX876" s="30"/>
      <c r="GY876" s="30"/>
      <c r="GZ876" s="30"/>
      <c r="HA876" s="30"/>
      <c r="HB876" s="30"/>
      <c r="HC876" s="30"/>
      <c r="HD876" s="30"/>
      <c r="HE876" s="30"/>
      <c r="HF876" s="30"/>
      <c r="HG876" s="30"/>
      <c r="HH876" s="30"/>
      <c r="HI876" s="30"/>
      <c r="HJ876" s="30"/>
    </row>
    <row r="877">
      <c r="BQ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/>
      <c r="EW877" s="30"/>
      <c r="EX877" s="30"/>
      <c r="EY877" s="30"/>
      <c r="EZ877" s="30"/>
      <c r="FA877" s="30"/>
      <c r="FB877" s="30"/>
      <c r="FC877" s="30"/>
      <c r="FD877" s="30"/>
      <c r="FE877" s="30"/>
      <c r="FF877" s="30"/>
      <c r="FG877" s="30"/>
      <c r="FH877" s="30"/>
      <c r="FI877" s="30"/>
      <c r="FJ877" s="30"/>
      <c r="FK877" s="30"/>
      <c r="FL877" s="30"/>
      <c r="FM877" s="30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  <c r="GA877" s="30"/>
      <c r="GB877" s="30"/>
      <c r="GC877" s="30"/>
      <c r="GD877" s="30"/>
      <c r="GE877" s="30"/>
      <c r="GF877" s="30"/>
      <c r="GG877" s="30"/>
      <c r="GH877" s="30"/>
      <c r="GI877" s="30"/>
      <c r="GJ877" s="30"/>
      <c r="GK877" s="30"/>
      <c r="GL877" s="30"/>
      <c r="GM877" s="30"/>
      <c r="GN877" s="30"/>
      <c r="GO877" s="30"/>
      <c r="GP877" s="30"/>
      <c r="GQ877" s="30"/>
      <c r="GR877" s="30"/>
      <c r="GS877" s="30"/>
      <c r="GT877" s="30"/>
      <c r="GU877" s="30"/>
      <c r="GV877" s="30"/>
      <c r="GW877" s="30"/>
      <c r="GX877" s="30"/>
      <c r="GY877" s="30"/>
      <c r="GZ877" s="30"/>
      <c r="HA877" s="30"/>
      <c r="HB877" s="30"/>
      <c r="HC877" s="30"/>
      <c r="HD877" s="30"/>
      <c r="HE877" s="30"/>
      <c r="HF877" s="30"/>
      <c r="HG877" s="30"/>
      <c r="HH877" s="30"/>
      <c r="HI877" s="30"/>
      <c r="HJ877" s="30"/>
    </row>
    <row r="878">
      <c r="BQ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30"/>
      <c r="CK878" s="30"/>
      <c r="CL878" s="30"/>
      <c r="CM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K878" s="30"/>
      <c r="DL878" s="30"/>
      <c r="DM878" s="30"/>
      <c r="DN878" s="30"/>
      <c r="DO878" s="30"/>
      <c r="DP878" s="30"/>
      <c r="DQ878" s="30"/>
      <c r="DR878" s="30"/>
      <c r="DS878" s="30"/>
      <c r="DT878" s="30"/>
      <c r="DU878" s="30"/>
      <c r="DV878" s="30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  <c r="EL878" s="30"/>
      <c r="EM878" s="30"/>
      <c r="EN878" s="30"/>
      <c r="EO878" s="30"/>
      <c r="EP878" s="30"/>
      <c r="EQ878" s="30"/>
      <c r="ER878" s="30"/>
      <c r="ES878" s="30"/>
      <c r="ET878" s="30"/>
      <c r="EU878" s="30"/>
      <c r="EV878" s="30"/>
      <c r="EW878" s="30"/>
      <c r="EX878" s="30"/>
      <c r="EY878" s="30"/>
      <c r="EZ878" s="30"/>
      <c r="FA878" s="30"/>
      <c r="FB878" s="30"/>
      <c r="FC878" s="30"/>
      <c r="FD878" s="30"/>
      <c r="FE878" s="30"/>
      <c r="FF878" s="30"/>
      <c r="FG878" s="30"/>
      <c r="FH878" s="30"/>
      <c r="FI878" s="30"/>
      <c r="FJ878" s="30"/>
      <c r="FK878" s="30"/>
      <c r="FL878" s="30"/>
      <c r="FM878" s="30"/>
      <c r="FN878" s="30"/>
      <c r="FO878" s="30"/>
      <c r="FP878" s="30"/>
      <c r="FQ878" s="30"/>
      <c r="FR878" s="30"/>
      <c r="FS878" s="30"/>
      <c r="FT878" s="30"/>
      <c r="FU878" s="30"/>
      <c r="FV878" s="30"/>
      <c r="FW878" s="30"/>
      <c r="FX878" s="30"/>
      <c r="FY878" s="30"/>
      <c r="FZ878" s="30"/>
      <c r="GA878" s="30"/>
      <c r="GB878" s="30"/>
      <c r="GC878" s="30"/>
      <c r="GD878" s="30"/>
      <c r="GE878" s="30"/>
      <c r="GF878" s="30"/>
      <c r="GG878" s="30"/>
      <c r="GH878" s="30"/>
      <c r="GI878" s="30"/>
      <c r="GJ878" s="30"/>
      <c r="GK878" s="30"/>
      <c r="GL878" s="30"/>
      <c r="GM878" s="30"/>
      <c r="GN878" s="30"/>
      <c r="GO878" s="30"/>
      <c r="GP878" s="30"/>
      <c r="GQ878" s="30"/>
      <c r="GR878" s="30"/>
      <c r="GS878" s="30"/>
      <c r="GT878" s="30"/>
      <c r="GU878" s="30"/>
      <c r="GV878" s="30"/>
      <c r="GW878" s="30"/>
      <c r="GX878" s="30"/>
      <c r="GY878" s="30"/>
      <c r="GZ878" s="30"/>
      <c r="HA878" s="30"/>
      <c r="HB878" s="30"/>
      <c r="HC878" s="30"/>
      <c r="HD878" s="30"/>
      <c r="HE878" s="30"/>
      <c r="HF878" s="30"/>
      <c r="HG878" s="30"/>
      <c r="HH878" s="30"/>
      <c r="HI878" s="30"/>
      <c r="HJ878" s="30"/>
    </row>
    <row r="879">
      <c r="BQ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30"/>
      <c r="CK879" s="30"/>
      <c r="CL879" s="30"/>
      <c r="CM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K879" s="30"/>
      <c r="DL879" s="30"/>
      <c r="DM879" s="30"/>
      <c r="DN879" s="30"/>
      <c r="DO879" s="30"/>
      <c r="DP879" s="30"/>
      <c r="DQ879" s="30"/>
      <c r="DR879" s="30"/>
      <c r="DS879" s="30"/>
      <c r="DT879" s="30"/>
      <c r="DU879" s="30"/>
      <c r="DV879" s="30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  <c r="EL879" s="30"/>
      <c r="EM879" s="30"/>
      <c r="EN879" s="30"/>
      <c r="EO879" s="30"/>
      <c r="EP879" s="30"/>
      <c r="EQ879" s="30"/>
      <c r="ER879" s="30"/>
      <c r="ES879" s="30"/>
      <c r="ET879" s="30"/>
      <c r="EU879" s="30"/>
      <c r="EV879" s="30"/>
      <c r="EW879" s="30"/>
      <c r="EX879" s="30"/>
      <c r="EY879" s="30"/>
      <c r="EZ879" s="30"/>
      <c r="FA879" s="30"/>
      <c r="FB879" s="30"/>
      <c r="FC879" s="30"/>
      <c r="FD879" s="30"/>
      <c r="FE879" s="30"/>
      <c r="FF879" s="30"/>
      <c r="FG879" s="30"/>
      <c r="FH879" s="30"/>
      <c r="FI879" s="30"/>
      <c r="FJ879" s="30"/>
      <c r="FK879" s="30"/>
      <c r="FL879" s="30"/>
      <c r="FM879" s="30"/>
      <c r="FN879" s="30"/>
      <c r="FO879" s="30"/>
      <c r="FP879" s="30"/>
      <c r="FQ879" s="30"/>
      <c r="FR879" s="30"/>
      <c r="FS879" s="30"/>
      <c r="FT879" s="30"/>
      <c r="FU879" s="30"/>
      <c r="FV879" s="30"/>
      <c r="FW879" s="30"/>
      <c r="FX879" s="30"/>
      <c r="FY879" s="30"/>
      <c r="FZ879" s="30"/>
      <c r="GA879" s="30"/>
      <c r="GB879" s="30"/>
      <c r="GC879" s="30"/>
      <c r="GD879" s="30"/>
      <c r="GE879" s="30"/>
      <c r="GF879" s="30"/>
      <c r="GG879" s="30"/>
      <c r="GH879" s="30"/>
      <c r="GI879" s="30"/>
      <c r="GJ879" s="30"/>
      <c r="GK879" s="30"/>
      <c r="GL879" s="30"/>
      <c r="GM879" s="30"/>
      <c r="GN879" s="30"/>
      <c r="GO879" s="30"/>
      <c r="GP879" s="30"/>
      <c r="GQ879" s="30"/>
      <c r="GR879" s="30"/>
      <c r="GS879" s="30"/>
      <c r="GT879" s="30"/>
      <c r="GU879" s="30"/>
      <c r="GV879" s="30"/>
      <c r="GW879" s="30"/>
      <c r="GX879" s="30"/>
      <c r="GY879" s="30"/>
      <c r="GZ879" s="30"/>
      <c r="HA879" s="30"/>
      <c r="HB879" s="30"/>
      <c r="HC879" s="30"/>
      <c r="HD879" s="30"/>
      <c r="HE879" s="30"/>
      <c r="HF879" s="30"/>
      <c r="HG879" s="30"/>
      <c r="HH879" s="30"/>
      <c r="HI879" s="30"/>
      <c r="HJ879" s="30"/>
    </row>
    <row r="880">
      <c r="BQ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30"/>
      <c r="CK880" s="30"/>
      <c r="CL880" s="30"/>
      <c r="CM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K880" s="30"/>
      <c r="DL880" s="30"/>
      <c r="DM880" s="30"/>
      <c r="DN880" s="30"/>
      <c r="DO880" s="30"/>
      <c r="DP880" s="30"/>
      <c r="DQ880" s="30"/>
      <c r="DR880" s="30"/>
      <c r="DS880" s="30"/>
      <c r="DT880" s="30"/>
      <c r="DU880" s="30"/>
      <c r="DV880" s="30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  <c r="EL880" s="30"/>
      <c r="EM880" s="30"/>
      <c r="EN880" s="30"/>
      <c r="EO880" s="30"/>
      <c r="EP880" s="30"/>
      <c r="EQ880" s="30"/>
      <c r="ER880" s="30"/>
      <c r="ES880" s="30"/>
      <c r="ET880" s="30"/>
      <c r="EU880" s="30"/>
      <c r="EV880" s="30"/>
      <c r="EW880" s="30"/>
      <c r="EX880" s="30"/>
      <c r="EY880" s="30"/>
      <c r="EZ880" s="30"/>
      <c r="FA880" s="30"/>
      <c r="FB880" s="30"/>
      <c r="FC880" s="30"/>
      <c r="FD880" s="30"/>
      <c r="FE880" s="30"/>
      <c r="FF880" s="30"/>
      <c r="FG880" s="30"/>
      <c r="FH880" s="30"/>
      <c r="FI880" s="30"/>
      <c r="FJ880" s="30"/>
      <c r="FK880" s="30"/>
      <c r="FL880" s="30"/>
      <c r="FM880" s="30"/>
      <c r="FN880" s="30"/>
      <c r="FO880" s="30"/>
      <c r="FP880" s="30"/>
      <c r="FQ880" s="30"/>
      <c r="FR880" s="30"/>
      <c r="FS880" s="30"/>
      <c r="FT880" s="30"/>
      <c r="FU880" s="30"/>
      <c r="FV880" s="30"/>
      <c r="FW880" s="30"/>
      <c r="FX880" s="30"/>
      <c r="FY880" s="30"/>
      <c r="FZ880" s="30"/>
      <c r="GA880" s="30"/>
      <c r="GB880" s="30"/>
      <c r="GC880" s="30"/>
      <c r="GD880" s="30"/>
      <c r="GE880" s="30"/>
      <c r="GF880" s="30"/>
      <c r="GG880" s="30"/>
      <c r="GH880" s="30"/>
      <c r="GI880" s="30"/>
      <c r="GJ880" s="30"/>
      <c r="GK880" s="30"/>
      <c r="GL880" s="30"/>
      <c r="GM880" s="30"/>
      <c r="GN880" s="30"/>
      <c r="GO880" s="30"/>
      <c r="GP880" s="30"/>
      <c r="GQ880" s="30"/>
      <c r="GR880" s="30"/>
      <c r="GS880" s="30"/>
      <c r="GT880" s="30"/>
      <c r="GU880" s="30"/>
      <c r="GV880" s="30"/>
      <c r="GW880" s="30"/>
      <c r="GX880" s="30"/>
      <c r="GY880" s="30"/>
      <c r="GZ880" s="30"/>
      <c r="HA880" s="30"/>
      <c r="HB880" s="30"/>
      <c r="HC880" s="30"/>
      <c r="HD880" s="30"/>
      <c r="HE880" s="30"/>
      <c r="HF880" s="30"/>
      <c r="HG880" s="30"/>
      <c r="HH880" s="30"/>
      <c r="HI880" s="30"/>
      <c r="HJ880" s="30"/>
    </row>
    <row r="881">
      <c r="BQ881" s="30"/>
      <c r="BS881" s="30"/>
      <c r="BT881" s="30"/>
      <c r="BU881" s="30"/>
      <c r="BV881" s="30"/>
      <c r="BW881" s="30"/>
      <c r="BX881" s="30"/>
      <c r="BY881" s="30"/>
      <c r="BZ881" s="30"/>
      <c r="CA881" s="30"/>
      <c r="CB881" s="30"/>
      <c r="CC881" s="30"/>
      <c r="CD881" s="30"/>
      <c r="CE881" s="30"/>
      <c r="CF881" s="30"/>
      <c r="CG881" s="30"/>
      <c r="CH881" s="30"/>
      <c r="CI881" s="30"/>
      <c r="CJ881" s="30"/>
      <c r="CK881" s="30"/>
      <c r="CL881" s="30"/>
      <c r="CM881" s="30"/>
      <c r="CO881" s="30"/>
      <c r="CP881" s="30"/>
      <c r="CQ881" s="30"/>
      <c r="CR881" s="30"/>
      <c r="CS881" s="30"/>
      <c r="CT881" s="30"/>
      <c r="CU881" s="30"/>
      <c r="CV881" s="30"/>
      <c r="CW881" s="30"/>
      <c r="CX881" s="30"/>
      <c r="CY881" s="30"/>
      <c r="CZ881" s="30"/>
      <c r="DA881" s="30"/>
      <c r="DB881" s="30"/>
      <c r="DC881" s="30"/>
      <c r="DD881" s="30"/>
      <c r="DE881" s="30"/>
      <c r="DF881" s="30"/>
      <c r="DG881" s="30"/>
      <c r="DH881" s="30"/>
      <c r="DI881" s="30"/>
      <c r="DK881" s="30"/>
      <c r="DL881" s="30"/>
      <c r="DM881" s="30"/>
      <c r="DN881" s="30"/>
      <c r="DO881" s="30"/>
      <c r="DP881" s="30"/>
      <c r="DQ881" s="30"/>
      <c r="DR881" s="30"/>
      <c r="DS881" s="30"/>
      <c r="DT881" s="30"/>
      <c r="DU881" s="30"/>
      <c r="DV881" s="30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  <c r="EL881" s="30"/>
      <c r="EM881" s="30"/>
      <c r="EN881" s="30"/>
      <c r="EO881" s="30"/>
      <c r="EP881" s="30"/>
      <c r="EQ881" s="30"/>
      <c r="ER881" s="30"/>
      <c r="ES881" s="30"/>
      <c r="ET881" s="30"/>
      <c r="EU881" s="30"/>
      <c r="EV881" s="30"/>
      <c r="EW881" s="30"/>
      <c r="EX881" s="30"/>
      <c r="EY881" s="30"/>
      <c r="EZ881" s="30"/>
      <c r="FA881" s="30"/>
      <c r="FB881" s="30"/>
      <c r="FC881" s="30"/>
      <c r="FD881" s="30"/>
      <c r="FE881" s="30"/>
      <c r="FF881" s="30"/>
      <c r="FG881" s="30"/>
      <c r="FH881" s="30"/>
      <c r="FI881" s="30"/>
      <c r="FJ881" s="30"/>
      <c r="FK881" s="30"/>
      <c r="FL881" s="30"/>
      <c r="FM881" s="30"/>
      <c r="FN881" s="30"/>
      <c r="FO881" s="30"/>
      <c r="FP881" s="30"/>
      <c r="FQ881" s="30"/>
      <c r="FR881" s="30"/>
      <c r="FS881" s="30"/>
      <c r="FT881" s="30"/>
      <c r="FU881" s="30"/>
      <c r="FV881" s="30"/>
      <c r="FW881" s="30"/>
      <c r="FX881" s="30"/>
      <c r="FY881" s="30"/>
      <c r="FZ881" s="30"/>
      <c r="GA881" s="30"/>
      <c r="GB881" s="30"/>
      <c r="GC881" s="30"/>
      <c r="GD881" s="30"/>
      <c r="GE881" s="30"/>
      <c r="GF881" s="30"/>
      <c r="GG881" s="30"/>
      <c r="GH881" s="30"/>
      <c r="GI881" s="30"/>
      <c r="GJ881" s="30"/>
      <c r="GK881" s="30"/>
      <c r="GL881" s="30"/>
      <c r="GM881" s="30"/>
      <c r="GN881" s="30"/>
      <c r="GO881" s="30"/>
      <c r="GP881" s="30"/>
      <c r="GQ881" s="30"/>
      <c r="GR881" s="30"/>
      <c r="GS881" s="30"/>
      <c r="GT881" s="30"/>
      <c r="GU881" s="30"/>
      <c r="GV881" s="30"/>
      <c r="GW881" s="30"/>
      <c r="GX881" s="30"/>
      <c r="GY881" s="30"/>
      <c r="GZ881" s="30"/>
      <c r="HA881" s="30"/>
      <c r="HB881" s="30"/>
      <c r="HC881" s="30"/>
      <c r="HD881" s="30"/>
      <c r="HE881" s="30"/>
      <c r="HF881" s="30"/>
      <c r="HG881" s="30"/>
      <c r="HH881" s="30"/>
      <c r="HI881" s="30"/>
      <c r="HJ881" s="30"/>
    </row>
    <row r="882">
      <c r="BQ882" s="30"/>
      <c r="BS882" s="30"/>
      <c r="BT882" s="30"/>
      <c r="BU882" s="30"/>
      <c r="BV882" s="30"/>
      <c r="BW882" s="30"/>
      <c r="BX882" s="30"/>
      <c r="BY882" s="30"/>
      <c r="BZ882" s="30"/>
      <c r="CA882" s="30"/>
      <c r="CB882" s="30"/>
      <c r="CC882" s="30"/>
      <c r="CD882" s="30"/>
      <c r="CE882" s="30"/>
      <c r="CF882" s="30"/>
      <c r="CG882" s="30"/>
      <c r="CH882" s="30"/>
      <c r="CI882" s="30"/>
      <c r="CJ882" s="30"/>
      <c r="CK882" s="30"/>
      <c r="CL882" s="30"/>
      <c r="CM882" s="30"/>
      <c r="CO882" s="30"/>
      <c r="CP882" s="30"/>
      <c r="CQ882" s="30"/>
      <c r="CR882" s="30"/>
      <c r="CS882" s="30"/>
      <c r="CT882" s="30"/>
      <c r="CU882" s="30"/>
      <c r="CV882" s="30"/>
      <c r="CW882" s="30"/>
      <c r="CX882" s="30"/>
      <c r="CY882" s="30"/>
      <c r="CZ882" s="30"/>
      <c r="DA882" s="30"/>
      <c r="DB882" s="30"/>
      <c r="DC882" s="30"/>
      <c r="DD882" s="30"/>
      <c r="DE882" s="30"/>
      <c r="DF882" s="30"/>
      <c r="DG882" s="30"/>
      <c r="DH882" s="30"/>
      <c r="DI882" s="30"/>
      <c r="DK882" s="30"/>
      <c r="DL882" s="30"/>
      <c r="DM882" s="30"/>
      <c r="DN882" s="30"/>
      <c r="DO882" s="30"/>
      <c r="DP882" s="30"/>
      <c r="DQ882" s="30"/>
      <c r="DR882" s="30"/>
      <c r="DS882" s="30"/>
      <c r="DT882" s="30"/>
      <c r="DU882" s="30"/>
      <c r="DV882" s="30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  <c r="EL882" s="30"/>
      <c r="EM882" s="30"/>
      <c r="EN882" s="30"/>
      <c r="EO882" s="30"/>
      <c r="EP882" s="30"/>
      <c r="EQ882" s="30"/>
      <c r="ER882" s="30"/>
      <c r="ES882" s="30"/>
      <c r="ET882" s="30"/>
      <c r="EU882" s="30"/>
      <c r="EV882" s="30"/>
      <c r="EW882" s="30"/>
      <c r="EX882" s="30"/>
      <c r="EY882" s="30"/>
      <c r="EZ882" s="30"/>
      <c r="FA882" s="30"/>
      <c r="FB882" s="30"/>
      <c r="FC882" s="30"/>
      <c r="FD882" s="30"/>
      <c r="FE882" s="30"/>
      <c r="FF882" s="30"/>
      <c r="FG882" s="30"/>
      <c r="FH882" s="30"/>
      <c r="FI882" s="30"/>
      <c r="FJ882" s="30"/>
      <c r="FK882" s="30"/>
      <c r="FL882" s="30"/>
      <c r="FM882" s="30"/>
      <c r="FN882" s="30"/>
      <c r="FO882" s="30"/>
      <c r="FP882" s="30"/>
      <c r="FQ882" s="30"/>
      <c r="FR882" s="30"/>
      <c r="FS882" s="30"/>
      <c r="FT882" s="30"/>
      <c r="FU882" s="30"/>
      <c r="FV882" s="30"/>
      <c r="FW882" s="30"/>
      <c r="FX882" s="30"/>
      <c r="FY882" s="30"/>
      <c r="FZ882" s="30"/>
      <c r="GA882" s="30"/>
      <c r="GB882" s="30"/>
      <c r="GC882" s="30"/>
      <c r="GD882" s="30"/>
      <c r="GE882" s="30"/>
      <c r="GF882" s="30"/>
      <c r="GG882" s="30"/>
      <c r="GH882" s="30"/>
      <c r="GI882" s="30"/>
      <c r="GJ882" s="30"/>
      <c r="GK882" s="30"/>
      <c r="GL882" s="30"/>
      <c r="GM882" s="30"/>
      <c r="GN882" s="30"/>
      <c r="GO882" s="30"/>
      <c r="GP882" s="30"/>
      <c r="GQ882" s="30"/>
      <c r="GR882" s="30"/>
      <c r="GS882" s="30"/>
      <c r="GT882" s="30"/>
      <c r="GU882" s="30"/>
      <c r="GV882" s="30"/>
      <c r="GW882" s="30"/>
      <c r="GX882" s="30"/>
      <c r="GY882" s="30"/>
      <c r="GZ882" s="30"/>
      <c r="HA882" s="30"/>
      <c r="HB882" s="30"/>
      <c r="HC882" s="30"/>
      <c r="HD882" s="30"/>
      <c r="HE882" s="30"/>
      <c r="HF882" s="30"/>
      <c r="HG882" s="30"/>
      <c r="HH882" s="30"/>
      <c r="HI882" s="30"/>
      <c r="HJ882" s="30"/>
    </row>
    <row r="883">
      <c r="BQ883" s="30"/>
      <c r="BS883" s="30"/>
      <c r="BT883" s="30"/>
      <c r="BU883" s="30"/>
      <c r="BV883" s="30"/>
      <c r="BW883" s="30"/>
      <c r="BX883" s="30"/>
      <c r="BY883" s="30"/>
      <c r="BZ883" s="30"/>
      <c r="CA883" s="30"/>
      <c r="CB883" s="30"/>
      <c r="CC883" s="30"/>
      <c r="CD883" s="30"/>
      <c r="CE883" s="30"/>
      <c r="CF883" s="30"/>
      <c r="CG883" s="30"/>
      <c r="CH883" s="30"/>
      <c r="CI883" s="30"/>
      <c r="CJ883" s="30"/>
      <c r="CK883" s="30"/>
      <c r="CL883" s="30"/>
      <c r="CM883" s="30"/>
      <c r="CO883" s="30"/>
      <c r="CP883" s="30"/>
      <c r="CQ883" s="30"/>
      <c r="CR883" s="30"/>
      <c r="CS883" s="30"/>
      <c r="CT883" s="30"/>
      <c r="CU883" s="30"/>
      <c r="CV883" s="30"/>
      <c r="CW883" s="30"/>
      <c r="CX883" s="30"/>
      <c r="CY883" s="30"/>
      <c r="CZ883" s="30"/>
      <c r="DA883" s="30"/>
      <c r="DB883" s="30"/>
      <c r="DC883" s="30"/>
      <c r="DD883" s="30"/>
      <c r="DE883" s="30"/>
      <c r="DF883" s="30"/>
      <c r="DG883" s="30"/>
      <c r="DH883" s="30"/>
      <c r="DI883" s="30"/>
      <c r="DK883" s="30"/>
      <c r="DL883" s="30"/>
      <c r="DM883" s="30"/>
      <c r="DN883" s="30"/>
      <c r="DO883" s="30"/>
      <c r="DP883" s="30"/>
      <c r="DQ883" s="30"/>
      <c r="DR883" s="30"/>
      <c r="DS883" s="30"/>
      <c r="DT883" s="30"/>
      <c r="DU883" s="30"/>
      <c r="DV883" s="30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  <c r="EL883" s="30"/>
      <c r="EM883" s="30"/>
      <c r="EN883" s="30"/>
      <c r="EO883" s="30"/>
      <c r="EP883" s="30"/>
      <c r="EQ883" s="30"/>
      <c r="ER883" s="30"/>
      <c r="ES883" s="30"/>
      <c r="ET883" s="30"/>
      <c r="EU883" s="30"/>
      <c r="EV883" s="30"/>
      <c r="EW883" s="30"/>
      <c r="EX883" s="30"/>
      <c r="EY883" s="30"/>
      <c r="EZ883" s="30"/>
      <c r="FA883" s="30"/>
      <c r="FB883" s="30"/>
      <c r="FC883" s="30"/>
      <c r="FD883" s="30"/>
      <c r="FE883" s="30"/>
      <c r="FF883" s="30"/>
      <c r="FG883" s="30"/>
      <c r="FH883" s="30"/>
      <c r="FI883" s="30"/>
      <c r="FJ883" s="30"/>
      <c r="FK883" s="30"/>
      <c r="FL883" s="30"/>
      <c r="FM883" s="30"/>
      <c r="FN883" s="30"/>
      <c r="FO883" s="30"/>
      <c r="FP883" s="30"/>
      <c r="FQ883" s="30"/>
      <c r="FR883" s="30"/>
      <c r="FS883" s="30"/>
      <c r="FT883" s="30"/>
      <c r="FU883" s="30"/>
      <c r="FV883" s="30"/>
      <c r="FW883" s="30"/>
      <c r="FX883" s="30"/>
      <c r="FY883" s="30"/>
      <c r="FZ883" s="30"/>
      <c r="GA883" s="30"/>
      <c r="GB883" s="30"/>
      <c r="GC883" s="30"/>
      <c r="GD883" s="30"/>
      <c r="GE883" s="30"/>
      <c r="GF883" s="30"/>
      <c r="GG883" s="30"/>
      <c r="GH883" s="30"/>
      <c r="GI883" s="30"/>
      <c r="GJ883" s="30"/>
      <c r="GK883" s="30"/>
      <c r="GL883" s="30"/>
      <c r="GM883" s="30"/>
      <c r="GN883" s="30"/>
      <c r="GO883" s="30"/>
      <c r="GP883" s="30"/>
      <c r="GQ883" s="30"/>
      <c r="GR883" s="30"/>
      <c r="GS883" s="30"/>
      <c r="GT883" s="30"/>
      <c r="GU883" s="30"/>
      <c r="GV883" s="30"/>
      <c r="GW883" s="30"/>
      <c r="GX883" s="30"/>
      <c r="GY883" s="30"/>
      <c r="GZ883" s="30"/>
      <c r="HA883" s="30"/>
      <c r="HB883" s="30"/>
      <c r="HC883" s="30"/>
      <c r="HD883" s="30"/>
      <c r="HE883" s="30"/>
      <c r="HF883" s="30"/>
      <c r="HG883" s="30"/>
      <c r="HH883" s="30"/>
      <c r="HI883" s="30"/>
      <c r="HJ883" s="30"/>
    </row>
    <row r="884">
      <c r="BQ884" s="30"/>
      <c r="BS884" s="30"/>
      <c r="BT884" s="30"/>
      <c r="BU884" s="30"/>
      <c r="BV884" s="30"/>
      <c r="BW884" s="30"/>
      <c r="BX884" s="30"/>
      <c r="BY884" s="30"/>
      <c r="BZ884" s="30"/>
      <c r="CA884" s="30"/>
      <c r="CB884" s="30"/>
      <c r="CC884" s="30"/>
      <c r="CD884" s="30"/>
      <c r="CE884" s="30"/>
      <c r="CF884" s="30"/>
      <c r="CG884" s="30"/>
      <c r="CH884" s="30"/>
      <c r="CI884" s="30"/>
      <c r="CJ884" s="30"/>
      <c r="CK884" s="30"/>
      <c r="CL884" s="30"/>
      <c r="CM884" s="30"/>
      <c r="CO884" s="30"/>
      <c r="CP884" s="30"/>
      <c r="CQ884" s="30"/>
      <c r="CR884" s="30"/>
      <c r="CS884" s="30"/>
      <c r="CT884" s="30"/>
      <c r="CU884" s="30"/>
      <c r="CV884" s="30"/>
      <c r="CW884" s="30"/>
      <c r="CX884" s="30"/>
      <c r="CY884" s="30"/>
      <c r="CZ884" s="30"/>
      <c r="DA884" s="30"/>
      <c r="DB884" s="30"/>
      <c r="DC884" s="30"/>
      <c r="DD884" s="30"/>
      <c r="DE884" s="30"/>
      <c r="DF884" s="30"/>
      <c r="DG884" s="30"/>
      <c r="DH884" s="30"/>
      <c r="DI884" s="30"/>
      <c r="DK884" s="30"/>
      <c r="DL884" s="30"/>
      <c r="DM884" s="30"/>
      <c r="DN884" s="30"/>
      <c r="DO884" s="30"/>
      <c r="DP884" s="30"/>
      <c r="DQ884" s="30"/>
      <c r="DR884" s="30"/>
      <c r="DS884" s="30"/>
      <c r="DT884" s="30"/>
      <c r="DU884" s="30"/>
      <c r="DV884" s="30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  <c r="EL884" s="30"/>
      <c r="EM884" s="30"/>
      <c r="EN884" s="30"/>
      <c r="EO884" s="30"/>
      <c r="EP884" s="30"/>
      <c r="EQ884" s="30"/>
      <c r="ER884" s="30"/>
      <c r="ES884" s="30"/>
      <c r="ET884" s="30"/>
      <c r="EU884" s="30"/>
      <c r="EV884" s="30"/>
      <c r="EW884" s="30"/>
      <c r="EX884" s="30"/>
      <c r="EY884" s="30"/>
      <c r="EZ884" s="30"/>
      <c r="FA884" s="30"/>
      <c r="FB884" s="30"/>
      <c r="FC884" s="30"/>
      <c r="FD884" s="30"/>
      <c r="FE884" s="30"/>
      <c r="FF884" s="30"/>
      <c r="FG884" s="30"/>
      <c r="FH884" s="30"/>
      <c r="FI884" s="30"/>
      <c r="FJ884" s="30"/>
      <c r="FK884" s="30"/>
      <c r="FL884" s="30"/>
      <c r="FM884" s="30"/>
      <c r="FN884" s="30"/>
      <c r="FO884" s="30"/>
      <c r="FP884" s="30"/>
      <c r="FQ884" s="30"/>
      <c r="FR884" s="30"/>
      <c r="FS884" s="30"/>
      <c r="FT884" s="30"/>
      <c r="FU884" s="30"/>
      <c r="FV884" s="30"/>
      <c r="FW884" s="30"/>
      <c r="FX884" s="30"/>
      <c r="FY884" s="30"/>
      <c r="FZ884" s="30"/>
      <c r="GA884" s="30"/>
      <c r="GB884" s="30"/>
      <c r="GC884" s="30"/>
      <c r="GD884" s="30"/>
      <c r="GE884" s="30"/>
      <c r="GF884" s="30"/>
      <c r="GG884" s="30"/>
      <c r="GH884" s="30"/>
      <c r="GI884" s="30"/>
      <c r="GJ884" s="30"/>
      <c r="GK884" s="30"/>
      <c r="GL884" s="30"/>
      <c r="GM884" s="30"/>
      <c r="GN884" s="30"/>
      <c r="GO884" s="30"/>
      <c r="GP884" s="30"/>
      <c r="GQ884" s="30"/>
      <c r="GR884" s="30"/>
      <c r="GS884" s="30"/>
      <c r="GT884" s="30"/>
      <c r="GU884" s="30"/>
      <c r="GV884" s="30"/>
      <c r="GW884" s="30"/>
      <c r="GX884" s="30"/>
      <c r="GY884" s="30"/>
      <c r="GZ884" s="30"/>
      <c r="HA884" s="30"/>
      <c r="HB884" s="30"/>
      <c r="HC884" s="30"/>
      <c r="HD884" s="30"/>
      <c r="HE884" s="30"/>
      <c r="HF884" s="30"/>
      <c r="HG884" s="30"/>
      <c r="HH884" s="30"/>
      <c r="HI884" s="30"/>
      <c r="HJ884" s="30"/>
    </row>
    <row r="885">
      <c r="BQ885" s="30"/>
      <c r="BS885" s="30"/>
      <c r="BT885" s="30"/>
      <c r="BU885" s="30"/>
      <c r="BV885" s="30"/>
      <c r="BW885" s="30"/>
      <c r="BX885" s="30"/>
      <c r="BY885" s="30"/>
      <c r="BZ885" s="30"/>
      <c r="CA885" s="30"/>
      <c r="CB885" s="30"/>
      <c r="CC885" s="30"/>
      <c r="CD885" s="30"/>
      <c r="CE885" s="30"/>
      <c r="CF885" s="30"/>
      <c r="CG885" s="30"/>
      <c r="CH885" s="30"/>
      <c r="CI885" s="30"/>
      <c r="CJ885" s="30"/>
      <c r="CK885" s="30"/>
      <c r="CL885" s="30"/>
      <c r="CM885" s="30"/>
      <c r="CO885" s="30"/>
      <c r="CP885" s="30"/>
      <c r="CQ885" s="30"/>
      <c r="CR885" s="30"/>
      <c r="CS885" s="30"/>
      <c r="CT885" s="30"/>
      <c r="CU885" s="30"/>
      <c r="CV885" s="30"/>
      <c r="CW885" s="30"/>
      <c r="CX885" s="30"/>
      <c r="CY885" s="30"/>
      <c r="CZ885" s="30"/>
      <c r="DA885" s="30"/>
      <c r="DB885" s="30"/>
      <c r="DC885" s="30"/>
      <c r="DD885" s="30"/>
      <c r="DE885" s="30"/>
      <c r="DF885" s="30"/>
      <c r="DG885" s="30"/>
      <c r="DH885" s="30"/>
      <c r="DI885" s="30"/>
      <c r="DK885" s="30"/>
      <c r="DL885" s="30"/>
      <c r="DM885" s="30"/>
      <c r="DN885" s="30"/>
      <c r="DO885" s="30"/>
      <c r="DP885" s="30"/>
      <c r="DQ885" s="30"/>
      <c r="DR885" s="30"/>
      <c r="DS885" s="30"/>
      <c r="DT885" s="30"/>
      <c r="DU885" s="30"/>
      <c r="DV885" s="30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  <c r="EL885" s="30"/>
      <c r="EM885" s="30"/>
      <c r="EN885" s="30"/>
      <c r="EO885" s="30"/>
      <c r="EP885" s="30"/>
      <c r="EQ885" s="30"/>
      <c r="ER885" s="30"/>
      <c r="ES885" s="30"/>
      <c r="ET885" s="30"/>
      <c r="EU885" s="30"/>
      <c r="EV885" s="30"/>
      <c r="EW885" s="30"/>
      <c r="EX885" s="30"/>
      <c r="EY885" s="30"/>
      <c r="EZ885" s="30"/>
      <c r="FA885" s="30"/>
      <c r="FB885" s="30"/>
      <c r="FC885" s="30"/>
      <c r="FD885" s="30"/>
      <c r="FE885" s="30"/>
      <c r="FF885" s="30"/>
      <c r="FG885" s="30"/>
      <c r="FH885" s="30"/>
      <c r="FI885" s="30"/>
      <c r="FJ885" s="30"/>
      <c r="FK885" s="30"/>
      <c r="FL885" s="30"/>
      <c r="FM885" s="30"/>
      <c r="FN885" s="30"/>
      <c r="FO885" s="30"/>
      <c r="FP885" s="30"/>
      <c r="FQ885" s="30"/>
      <c r="FR885" s="30"/>
      <c r="FS885" s="30"/>
      <c r="FT885" s="30"/>
      <c r="FU885" s="30"/>
      <c r="FV885" s="30"/>
      <c r="FW885" s="30"/>
      <c r="FX885" s="30"/>
      <c r="FY885" s="30"/>
      <c r="FZ885" s="30"/>
      <c r="GA885" s="30"/>
      <c r="GB885" s="30"/>
      <c r="GC885" s="30"/>
      <c r="GD885" s="30"/>
      <c r="GE885" s="30"/>
      <c r="GF885" s="30"/>
      <c r="GG885" s="30"/>
      <c r="GH885" s="30"/>
      <c r="GI885" s="30"/>
      <c r="GJ885" s="30"/>
      <c r="GK885" s="30"/>
      <c r="GL885" s="30"/>
      <c r="GM885" s="30"/>
      <c r="GN885" s="30"/>
      <c r="GO885" s="30"/>
      <c r="GP885" s="30"/>
      <c r="GQ885" s="30"/>
      <c r="GR885" s="30"/>
      <c r="GS885" s="30"/>
      <c r="GT885" s="30"/>
      <c r="GU885" s="30"/>
      <c r="GV885" s="30"/>
      <c r="GW885" s="30"/>
      <c r="GX885" s="30"/>
      <c r="GY885" s="30"/>
      <c r="GZ885" s="30"/>
      <c r="HA885" s="30"/>
      <c r="HB885" s="30"/>
      <c r="HC885" s="30"/>
      <c r="HD885" s="30"/>
      <c r="HE885" s="30"/>
      <c r="HF885" s="30"/>
      <c r="HG885" s="30"/>
      <c r="HH885" s="30"/>
      <c r="HI885" s="30"/>
      <c r="HJ885" s="30"/>
    </row>
    <row r="886">
      <c r="BQ886" s="30"/>
      <c r="BS886" s="30"/>
      <c r="BT886" s="30"/>
      <c r="BU886" s="30"/>
      <c r="BV886" s="30"/>
      <c r="BW886" s="30"/>
      <c r="BX886" s="30"/>
      <c r="BY886" s="30"/>
      <c r="BZ886" s="30"/>
      <c r="CA886" s="30"/>
      <c r="CB886" s="30"/>
      <c r="CC886" s="30"/>
      <c r="CD886" s="30"/>
      <c r="CE886" s="30"/>
      <c r="CF886" s="30"/>
      <c r="CG886" s="30"/>
      <c r="CH886" s="30"/>
      <c r="CI886" s="30"/>
      <c r="CJ886" s="30"/>
      <c r="CK886" s="30"/>
      <c r="CL886" s="30"/>
      <c r="CM886" s="30"/>
      <c r="CO886" s="30"/>
      <c r="CP886" s="30"/>
      <c r="CQ886" s="30"/>
      <c r="CR886" s="30"/>
      <c r="CS886" s="30"/>
      <c r="CT886" s="30"/>
      <c r="CU886" s="30"/>
      <c r="CV886" s="30"/>
      <c r="CW886" s="30"/>
      <c r="CX886" s="30"/>
      <c r="CY886" s="30"/>
      <c r="CZ886" s="30"/>
      <c r="DA886" s="30"/>
      <c r="DB886" s="30"/>
      <c r="DC886" s="30"/>
      <c r="DD886" s="30"/>
      <c r="DE886" s="30"/>
      <c r="DF886" s="30"/>
      <c r="DG886" s="30"/>
      <c r="DH886" s="30"/>
      <c r="DI886" s="30"/>
      <c r="DK886" s="30"/>
      <c r="DL886" s="30"/>
      <c r="DM886" s="30"/>
      <c r="DN886" s="30"/>
      <c r="DO886" s="30"/>
      <c r="DP886" s="30"/>
      <c r="DQ886" s="30"/>
      <c r="DR886" s="30"/>
      <c r="DS886" s="30"/>
      <c r="DT886" s="30"/>
      <c r="DU886" s="30"/>
      <c r="DV886" s="30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  <c r="EL886" s="30"/>
      <c r="EM886" s="30"/>
      <c r="EN886" s="30"/>
      <c r="EO886" s="30"/>
      <c r="EP886" s="30"/>
      <c r="EQ886" s="30"/>
      <c r="ER886" s="30"/>
      <c r="ES886" s="30"/>
      <c r="ET886" s="30"/>
      <c r="EU886" s="30"/>
      <c r="EV886" s="30"/>
      <c r="EW886" s="30"/>
      <c r="EX886" s="30"/>
      <c r="EY886" s="30"/>
      <c r="EZ886" s="30"/>
      <c r="FA886" s="30"/>
      <c r="FB886" s="30"/>
      <c r="FC886" s="30"/>
      <c r="FD886" s="30"/>
      <c r="FE886" s="30"/>
      <c r="FF886" s="30"/>
      <c r="FG886" s="30"/>
      <c r="FH886" s="30"/>
      <c r="FI886" s="30"/>
      <c r="FJ886" s="30"/>
      <c r="FK886" s="30"/>
      <c r="FL886" s="30"/>
      <c r="FM886" s="30"/>
      <c r="FN886" s="30"/>
      <c r="FO886" s="30"/>
      <c r="FP886" s="30"/>
      <c r="FQ886" s="30"/>
      <c r="FR886" s="30"/>
      <c r="FS886" s="30"/>
      <c r="FT886" s="30"/>
      <c r="FU886" s="30"/>
      <c r="FV886" s="30"/>
      <c r="FW886" s="30"/>
      <c r="FX886" s="30"/>
      <c r="FY886" s="30"/>
      <c r="FZ886" s="30"/>
      <c r="GA886" s="30"/>
      <c r="GB886" s="30"/>
      <c r="GC886" s="30"/>
      <c r="GD886" s="30"/>
      <c r="GE886" s="30"/>
      <c r="GF886" s="30"/>
      <c r="GG886" s="30"/>
      <c r="GH886" s="30"/>
      <c r="GI886" s="30"/>
      <c r="GJ886" s="30"/>
      <c r="GK886" s="30"/>
      <c r="GL886" s="30"/>
      <c r="GM886" s="30"/>
      <c r="GN886" s="30"/>
      <c r="GO886" s="30"/>
      <c r="GP886" s="30"/>
      <c r="GQ886" s="30"/>
      <c r="GR886" s="30"/>
      <c r="GS886" s="30"/>
      <c r="GT886" s="30"/>
      <c r="GU886" s="30"/>
      <c r="GV886" s="30"/>
      <c r="GW886" s="30"/>
      <c r="GX886" s="30"/>
      <c r="GY886" s="30"/>
      <c r="GZ886" s="30"/>
      <c r="HA886" s="30"/>
      <c r="HB886" s="30"/>
      <c r="HC886" s="30"/>
      <c r="HD886" s="30"/>
      <c r="HE886" s="30"/>
      <c r="HF886" s="30"/>
      <c r="HG886" s="30"/>
      <c r="HH886" s="30"/>
      <c r="HI886" s="30"/>
      <c r="HJ886" s="30"/>
    </row>
    <row r="887">
      <c r="BQ887" s="30"/>
      <c r="BS887" s="30"/>
      <c r="BT887" s="30"/>
      <c r="BU887" s="30"/>
      <c r="BV887" s="30"/>
      <c r="BW887" s="30"/>
      <c r="BX887" s="30"/>
      <c r="BY887" s="30"/>
      <c r="BZ887" s="30"/>
      <c r="CA887" s="30"/>
      <c r="CB887" s="30"/>
      <c r="CC887" s="30"/>
      <c r="CD887" s="30"/>
      <c r="CE887" s="30"/>
      <c r="CF887" s="30"/>
      <c r="CG887" s="30"/>
      <c r="CH887" s="30"/>
      <c r="CI887" s="30"/>
      <c r="CJ887" s="30"/>
      <c r="CK887" s="30"/>
      <c r="CL887" s="30"/>
      <c r="CM887" s="30"/>
      <c r="CO887" s="30"/>
      <c r="CP887" s="30"/>
      <c r="CQ887" s="30"/>
      <c r="CR887" s="30"/>
      <c r="CS887" s="30"/>
      <c r="CT887" s="30"/>
      <c r="CU887" s="30"/>
      <c r="CV887" s="30"/>
      <c r="CW887" s="30"/>
      <c r="CX887" s="30"/>
      <c r="CY887" s="30"/>
      <c r="CZ887" s="30"/>
      <c r="DA887" s="30"/>
      <c r="DB887" s="30"/>
      <c r="DC887" s="30"/>
      <c r="DD887" s="30"/>
      <c r="DE887" s="30"/>
      <c r="DF887" s="30"/>
      <c r="DG887" s="30"/>
      <c r="DH887" s="30"/>
      <c r="DI887" s="30"/>
      <c r="DK887" s="30"/>
      <c r="DL887" s="30"/>
      <c r="DM887" s="30"/>
      <c r="DN887" s="30"/>
      <c r="DO887" s="30"/>
      <c r="DP887" s="30"/>
      <c r="DQ887" s="30"/>
      <c r="DR887" s="30"/>
      <c r="DS887" s="30"/>
      <c r="DT887" s="30"/>
      <c r="DU887" s="30"/>
      <c r="DV887" s="30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  <c r="EL887" s="30"/>
      <c r="EM887" s="30"/>
      <c r="EN887" s="30"/>
      <c r="EO887" s="30"/>
      <c r="EP887" s="30"/>
      <c r="EQ887" s="30"/>
      <c r="ER887" s="30"/>
      <c r="ES887" s="30"/>
      <c r="ET887" s="30"/>
      <c r="EU887" s="30"/>
      <c r="EV887" s="30"/>
      <c r="EW887" s="30"/>
      <c r="EX887" s="30"/>
      <c r="EY887" s="30"/>
      <c r="EZ887" s="30"/>
      <c r="FA887" s="30"/>
      <c r="FB887" s="30"/>
      <c r="FC887" s="30"/>
      <c r="FD887" s="30"/>
      <c r="FE887" s="30"/>
      <c r="FF887" s="30"/>
      <c r="FG887" s="30"/>
      <c r="FH887" s="30"/>
      <c r="FI887" s="30"/>
      <c r="FJ887" s="30"/>
      <c r="FK887" s="30"/>
      <c r="FL887" s="30"/>
      <c r="FM887" s="30"/>
      <c r="FN887" s="30"/>
      <c r="FO887" s="30"/>
      <c r="FP887" s="30"/>
      <c r="FQ887" s="30"/>
      <c r="FR887" s="30"/>
      <c r="FS887" s="30"/>
      <c r="FT887" s="30"/>
      <c r="FU887" s="30"/>
      <c r="FV887" s="30"/>
      <c r="FW887" s="30"/>
      <c r="FX887" s="30"/>
      <c r="FY887" s="30"/>
      <c r="FZ887" s="30"/>
      <c r="GA887" s="30"/>
      <c r="GB887" s="30"/>
      <c r="GC887" s="30"/>
      <c r="GD887" s="30"/>
      <c r="GE887" s="30"/>
      <c r="GF887" s="30"/>
      <c r="GG887" s="30"/>
      <c r="GH887" s="30"/>
      <c r="GI887" s="30"/>
      <c r="GJ887" s="30"/>
      <c r="GK887" s="30"/>
      <c r="GL887" s="30"/>
      <c r="GM887" s="30"/>
      <c r="GN887" s="30"/>
      <c r="GO887" s="30"/>
      <c r="GP887" s="30"/>
      <c r="GQ887" s="30"/>
      <c r="GR887" s="30"/>
      <c r="GS887" s="30"/>
      <c r="GT887" s="30"/>
      <c r="GU887" s="30"/>
      <c r="GV887" s="30"/>
      <c r="GW887" s="30"/>
      <c r="GX887" s="30"/>
      <c r="GY887" s="30"/>
      <c r="GZ887" s="30"/>
      <c r="HA887" s="30"/>
      <c r="HB887" s="30"/>
      <c r="HC887" s="30"/>
      <c r="HD887" s="30"/>
      <c r="HE887" s="30"/>
      <c r="HF887" s="30"/>
      <c r="HG887" s="30"/>
      <c r="HH887" s="30"/>
      <c r="HI887" s="30"/>
      <c r="HJ887" s="30"/>
    </row>
    <row r="888">
      <c r="BQ888" s="30"/>
      <c r="BS888" s="30"/>
      <c r="BT888" s="30"/>
      <c r="BU888" s="30"/>
      <c r="BV888" s="30"/>
      <c r="BW888" s="30"/>
      <c r="BX888" s="30"/>
      <c r="BY888" s="30"/>
      <c r="BZ888" s="30"/>
      <c r="CA888" s="30"/>
      <c r="CB888" s="30"/>
      <c r="CC888" s="30"/>
      <c r="CD888" s="30"/>
      <c r="CE888" s="30"/>
      <c r="CF888" s="30"/>
      <c r="CG888" s="30"/>
      <c r="CH888" s="30"/>
      <c r="CI888" s="30"/>
      <c r="CJ888" s="30"/>
      <c r="CK888" s="30"/>
      <c r="CL888" s="30"/>
      <c r="CM888" s="30"/>
      <c r="CO888" s="30"/>
      <c r="CP888" s="30"/>
      <c r="CQ888" s="30"/>
      <c r="CR888" s="30"/>
      <c r="CS888" s="30"/>
      <c r="CT888" s="30"/>
      <c r="CU888" s="30"/>
      <c r="CV888" s="30"/>
      <c r="CW888" s="30"/>
      <c r="CX888" s="30"/>
      <c r="CY888" s="30"/>
      <c r="CZ888" s="30"/>
      <c r="DA888" s="30"/>
      <c r="DB888" s="30"/>
      <c r="DC888" s="30"/>
      <c r="DD888" s="30"/>
      <c r="DE888" s="30"/>
      <c r="DF888" s="30"/>
      <c r="DG888" s="30"/>
      <c r="DH888" s="30"/>
      <c r="DI888" s="30"/>
      <c r="DK888" s="30"/>
      <c r="DL888" s="30"/>
      <c r="DM888" s="30"/>
      <c r="DN888" s="30"/>
      <c r="DO888" s="30"/>
      <c r="DP888" s="30"/>
      <c r="DQ888" s="30"/>
      <c r="DR888" s="30"/>
      <c r="DS888" s="30"/>
      <c r="DT888" s="30"/>
      <c r="DU888" s="30"/>
      <c r="DV888" s="30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  <c r="EL888" s="30"/>
      <c r="EM888" s="30"/>
      <c r="EN888" s="30"/>
      <c r="EO888" s="30"/>
      <c r="EP888" s="30"/>
      <c r="EQ888" s="30"/>
      <c r="ER888" s="30"/>
      <c r="ES888" s="30"/>
      <c r="ET888" s="30"/>
      <c r="EU888" s="30"/>
      <c r="EV888" s="30"/>
      <c r="EW888" s="30"/>
      <c r="EX888" s="30"/>
      <c r="EY888" s="30"/>
      <c r="EZ888" s="30"/>
      <c r="FA888" s="30"/>
      <c r="FB888" s="30"/>
      <c r="FC888" s="30"/>
      <c r="FD888" s="30"/>
      <c r="FE888" s="30"/>
      <c r="FF888" s="30"/>
      <c r="FG888" s="30"/>
      <c r="FH888" s="30"/>
      <c r="FI888" s="30"/>
      <c r="FJ888" s="30"/>
      <c r="FK888" s="30"/>
      <c r="FL888" s="30"/>
      <c r="FM888" s="30"/>
      <c r="FN888" s="30"/>
      <c r="FO888" s="30"/>
      <c r="FP888" s="30"/>
      <c r="FQ888" s="30"/>
      <c r="FR888" s="30"/>
      <c r="FS888" s="30"/>
      <c r="FT888" s="30"/>
      <c r="FU888" s="30"/>
      <c r="FV888" s="30"/>
      <c r="FW888" s="30"/>
      <c r="FX888" s="30"/>
      <c r="FY888" s="30"/>
      <c r="FZ888" s="30"/>
      <c r="GA888" s="30"/>
      <c r="GB888" s="30"/>
      <c r="GC888" s="30"/>
      <c r="GD888" s="30"/>
      <c r="GE888" s="30"/>
      <c r="GF888" s="30"/>
      <c r="GG888" s="30"/>
      <c r="GH888" s="30"/>
      <c r="GI888" s="30"/>
      <c r="GJ888" s="30"/>
      <c r="GK888" s="30"/>
      <c r="GL888" s="30"/>
      <c r="GM888" s="30"/>
      <c r="GN888" s="30"/>
      <c r="GO888" s="30"/>
      <c r="GP888" s="30"/>
      <c r="GQ888" s="30"/>
      <c r="GR888" s="30"/>
      <c r="GS888" s="30"/>
      <c r="GT888" s="30"/>
      <c r="GU888" s="30"/>
      <c r="GV888" s="30"/>
      <c r="GW888" s="30"/>
      <c r="GX888" s="30"/>
      <c r="GY888" s="30"/>
      <c r="GZ888" s="30"/>
      <c r="HA888" s="30"/>
      <c r="HB888" s="30"/>
      <c r="HC888" s="30"/>
      <c r="HD888" s="30"/>
      <c r="HE888" s="30"/>
      <c r="HF888" s="30"/>
      <c r="HG888" s="30"/>
      <c r="HH888" s="30"/>
      <c r="HI888" s="30"/>
      <c r="HJ888" s="30"/>
    </row>
    <row r="889">
      <c r="BQ889" s="30"/>
      <c r="BS889" s="30"/>
      <c r="BT889" s="30"/>
      <c r="BU889" s="30"/>
      <c r="BV889" s="30"/>
      <c r="BW889" s="30"/>
      <c r="BX889" s="30"/>
      <c r="BY889" s="30"/>
      <c r="BZ889" s="30"/>
      <c r="CA889" s="30"/>
      <c r="CB889" s="30"/>
      <c r="CC889" s="30"/>
      <c r="CD889" s="30"/>
      <c r="CE889" s="30"/>
      <c r="CF889" s="30"/>
      <c r="CG889" s="30"/>
      <c r="CH889" s="30"/>
      <c r="CI889" s="30"/>
      <c r="CJ889" s="30"/>
      <c r="CK889" s="30"/>
      <c r="CL889" s="30"/>
      <c r="CM889" s="30"/>
      <c r="CO889" s="30"/>
      <c r="CP889" s="30"/>
      <c r="CQ889" s="30"/>
      <c r="CR889" s="30"/>
      <c r="CS889" s="30"/>
      <c r="CT889" s="30"/>
      <c r="CU889" s="30"/>
      <c r="CV889" s="30"/>
      <c r="CW889" s="30"/>
      <c r="CX889" s="30"/>
      <c r="CY889" s="30"/>
      <c r="CZ889" s="30"/>
      <c r="DA889" s="30"/>
      <c r="DB889" s="30"/>
      <c r="DC889" s="30"/>
      <c r="DD889" s="30"/>
      <c r="DE889" s="30"/>
      <c r="DF889" s="30"/>
      <c r="DG889" s="30"/>
      <c r="DH889" s="30"/>
      <c r="DI889" s="30"/>
      <c r="DK889" s="30"/>
      <c r="DL889" s="30"/>
      <c r="DM889" s="30"/>
      <c r="DN889" s="30"/>
      <c r="DO889" s="30"/>
      <c r="DP889" s="30"/>
      <c r="DQ889" s="30"/>
      <c r="DR889" s="30"/>
      <c r="DS889" s="30"/>
      <c r="DT889" s="30"/>
      <c r="DU889" s="30"/>
      <c r="DV889" s="30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  <c r="EL889" s="30"/>
      <c r="EM889" s="30"/>
      <c r="EN889" s="30"/>
      <c r="EO889" s="30"/>
      <c r="EP889" s="30"/>
      <c r="EQ889" s="30"/>
      <c r="ER889" s="30"/>
      <c r="ES889" s="30"/>
      <c r="ET889" s="30"/>
      <c r="EU889" s="30"/>
      <c r="EV889" s="30"/>
      <c r="EW889" s="30"/>
      <c r="EX889" s="30"/>
      <c r="EY889" s="30"/>
      <c r="EZ889" s="30"/>
      <c r="FA889" s="30"/>
      <c r="FB889" s="30"/>
      <c r="FC889" s="30"/>
      <c r="FD889" s="30"/>
      <c r="FE889" s="30"/>
      <c r="FF889" s="30"/>
      <c r="FG889" s="30"/>
      <c r="FH889" s="30"/>
      <c r="FI889" s="30"/>
      <c r="FJ889" s="30"/>
      <c r="FK889" s="30"/>
      <c r="FL889" s="30"/>
      <c r="FM889" s="30"/>
      <c r="FN889" s="30"/>
      <c r="FO889" s="30"/>
      <c r="FP889" s="30"/>
      <c r="FQ889" s="30"/>
      <c r="FR889" s="30"/>
      <c r="FS889" s="30"/>
      <c r="FT889" s="30"/>
      <c r="FU889" s="30"/>
      <c r="FV889" s="30"/>
      <c r="FW889" s="30"/>
      <c r="FX889" s="30"/>
      <c r="FY889" s="30"/>
      <c r="FZ889" s="30"/>
      <c r="GA889" s="30"/>
      <c r="GB889" s="30"/>
      <c r="GC889" s="30"/>
      <c r="GD889" s="30"/>
      <c r="GE889" s="30"/>
      <c r="GF889" s="30"/>
      <c r="GG889" s="30"/>
      <c r="GH889" s="30"/>
      <c r="GI889" s="30"/>
      <c r="GJ889" s="30"/>
      <c r="GK889" s="30"/>
      <c r="GL889" s="30"/>
      <c r="GM889" s="30"/>
      <c r="GN889" s="30"/>
      <c r="GO889" s="30"/>
      <c r="GP889" s="30"/>
      <c r="GQ889" s="30"/>
      <c r="GR889" s="30"/>
      <c r="GS889" s="30"/>
      <c r="GT889" s="30"/>
      <c r="GU889" s="30"/>
      <c r="GV889" s="30"/>
      <c r="GW889" s="30"/>
      <c r="GX889" s="30"/>
      <c r="GY889" s="30"/>
      <c r="GZ889" s="30"/>
      <c r="HA889" s="30"/>
      <c r="HB889" s="30"/>
      <c r="HC889" s="30"/>
      <c r="HD889" s="30"/>
      <c r="HE889" s="30"/>
      <c r="HF889" s="30"/>
      <c r="HG889" s="30"/>
      <c r="HH889" s="30"/>
      <c r="HI889" s="30"/>
      <c r="HJ889" s="30"/>
    </row>
    <row r="890">
      <c r="BQ890" s="30"/>
      <c r="BS890" s="30"/>
      <c r="BT890" s="30"/>
      <c r="BU890" s="30"/>
      <c r="BV890" s="30"/>
      <c r="BW890" s="30"/>
      <c r="BX890" s="30"/>
      <c r="BY890" s="30"/>
      <c r="BZ890" s="30"/>
      <c r="CA890" s="30"/>
      <c r="CB890" s="30"/>
      <c r="CC890" s="30"/>
      <c r="CD890" s="30"/>
      <c r="CE890" s="30"/>
      <c r="CF890" s="30"/>
      <c r="CG890" s="30"/>
      <c r="CH890" s="30"/>
      <c r="CI890" s="30"/>
      <c r="CJ890" s="30"/>
      <c r="CK890" s="30"/>
      <c r="CL890" s="30"/>
      <c r="CM890" s="30"/>
      <c r="CO890" s="30"/>
      <c r="CP890" s="30"/>
      <c r="CQ890" s="30"/>
      <c r="CR890" s="30"/>
      <c r="CS890" s="30"/>
      <c r="CT890" s="30"/>
      <c r="CU890" s="30"/>
      <c r="CV890" s="30"/>
      <c r="CW890" s="30"/>
      <c r="CX890" s="30"/>
      <c r="CY890" s="30"/>
      <c r="CZ890" s="30"/>
      <c r="DA890" s="30"/>
      <c r="DB890" s="30"/>
      <c r="DC890" s="30"/>
      <c r="DD890" s="30"/>
      <c r="DE890" s="30"/>
      <c r="DF890" s="30"/>
      <c r="DG890" s="30"/>
      <c r="DH890" s="30"/>
      <c r="DI890" s="30"/>
      <c r="DK890" s="30"/>
      <c r="DL890" s="30"/>
      <c r="DM890" s="30"/>
      <c r="DN890" s="30"/>
      <c r="DO890" s="30"/>
      <c r="DP890" s="30"/>
      <c r="DQ890" s="30"/>
      <c r="DR890" s="30"/>
      <c r="DS890" s="30"/>
      <c r="DT890" s="30"/>
      <c r="DU890" s="30"/>
      <c r="DV890" s="30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  <c r="EL890" s="30"/>
      <c r="EM890" s="30"/>
      <c r="EN890" s="30"/>
      <c r="EO890" s="30"/>
      <c r="EP890" s="30"/>
      <c r="EQ890" s="30"/>
      <c r="ER890" s="30"/>
      <c r="ES890" s="30"/>
      <c r="ET890" s="30"/>
      <c r="EU890" s="30"/>
      <c r="EV890" s="30"/>
      <c r="EW890" s="30"/>
      <c r="EX890" s="30"/>
      <c r="EY890" s="30"/>
      <c r="EZ890" s="30"/>
      <c r="FA890" s="30"/>
      <c r="FB890" s="30"/>
      <c r="FC890" s="30"/>
      <c r="FD890" s="30"/>
      <c r="FE890" s="30"/>
      <c r="FF890" s="30"/>
      <c r="FG890" s="30"/>
      <c r="FH890" s="30"/>
      <c r="FI890" s="30"/>
      <c r="FJ890" s="30"/>
      <c r="FK890" s="30"/>
      <c r="FL890" s="30"/>
      <c r="FM890" s="30"/>
      <c r="FN890" s="30"/>
      <c r="FO890" s="30"/>
      <c r="FP890" s="30"/>
      <c r="FQ890" s="30"/>
      <c r="FR890" s="30"/>
      <c r="FS890" s="30"/>
      <c r="FT890" s="30"/>
      <c r="FU890" s="30"/>
      <c r="FV890" s="30"/>
      <c r="FW890" s="30"/>
      <c r="FX890" s="30"/>
      <c r="FY890" s="30"/>
      <c r="FZ890" s="30"/>
      <c r="GA890" s="30"/>
      <c r="GB890" s="30"/>
      <c r="GC890" s="30"/>
      <c r="GD890" s="30"/>
      <c r="GE890" s="30"/>
      <c r="GF890" s="30"/>
      <c r="GG890" s="30"/>
      <c r="GH890" s="30"/>
      <c r="GI890" s="30"/>
      <c r="GJ890" s="30"/>
      <c r="GK890" s="30"/>
      <c r="GL890" s="30"/>
      <c r="GM890" s="30"/>
      <c r="GN890" s="30"/>
      <c r="GO890" s="30"/>
      <c r="GP890" s="30"/>
      <c r="GQ890" s="30"/>
      <c r="GR890" s="30"/>
      <c r="GS890" s="30"/>
      <c r="GT890" s="30"/>
      <c r="GU890" s="30"/>
      <c r="GV890" s="30"/>
      <c r="GW890" s="30"/>
      <c r="GX890" s="30"/>
      <c r="GY890" s="30"/>
      <c r="GZ890" s="30"/>
      <c r="HA890" s="30"/>
      <c r="HB890" s="30"/>
      <c r="HC890" s="30"/>
      <c r="HD890" s="30"/>
      <c r="HE890" s="30"/>
      <c r="HF890" s="30"/>
      <c r="HG890" s="30"/>
      <c r="HH890" s="30"/>
      <c r="HI890" s="30"/>
      <c r="HJ890" s="30"/>
    </row>
    <row r="891">
      <c r="BQ891" s="30"/>
      <c r="BS891" s="30"/>
      <c r="BT891" s="30"/>
      <c r="BU891" s="30"/>
      <c r="BV891" s="30"/>
      <c r="BW891" s="30"/>
      <c r="BX891" s="30"/>
      <c r="BY891" s="30"/>
      <c r="BZ891" s="30"/>
      <c r="CA891" s="30"/>
      <c r="CB891" s="30"/>
      <c r="CC891" s="30"/>
      <c r="CD891" s="30"/>
      <c r="CE891" s="30"/>
      <c r="CF891" s="30"/>
      <c r="CG891" s="30"/>
      <c r="CH891" s="30"/>
      <c r="CI891" s="30"/>
      <c r="CJ891" s="30"/>
      <c r="CK891" s="30"/>
      <c r="CL891" s="30"/>
      <c r="CM891" s="30"/>
      <c r="CO891" s="30"/>
      <c r="CP891" s="30"/>
      <c r="CQ891" s="30"/>
      <c r="CR891" s="30"/>
      <c r="CS891" s="30"/>
      <c r="CT891" s="30"/>
      <c r="CU891" s="30"/>
      <c r="CV891" s="30"/>
      <c r="CW891" s="30"/>
      <c r="CX891" s="30"/>
      <c r="CY891" s="30"/>
      <c r="CZ891" s="30"/>
      <c r="DA891" s="30"/>
      <c r="DB891" s="30"/>
      <c r="DC891" s="30"/>
      <c r="DD891" s="30"/>
      <c r="DE891" s="30"/>
      <c r="DF891" s="30"/>
      <c r="DG891" s="30"/>
      <c r="DH891" s="30"/>
      <c r="DI891" s="30"/>
      <c r="DK891" s="30"/>
      <c r="DL891" s="30"/>
      <c r="DM891" s="30"/>
      <c r="DN891" s="30"/>
      <c r="DO891" s="30"/>
      <c r="DP891" s="30"/>
      <c r="DQ891" s="30"/>
      <c r="DR891" s="30"/>
      <c r="DS891" s="30"/>
      <c r="DT891" s="30"/>
      <c r="DU891" s="30"/>
      <c r="DV891" s="30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  <c r="EL891" s="30"/>
      <c r="EM891" s="30"/>
      <c r="EN891" s="30"/>
      <c r="EO891" s="30"/>
      <c r="EP891" s="30"/>
      <c r="EQ891" s="30"/>
      <c r="ER891" s="30"/>
      <c r="ES891" s="30"/>
      <c r="ET891" s="30"/>
      <c r="EU891" s="30"/>
      <c r="EV891" s="30"/>
      <c r="EW891" s="30"/>
      <c r="EX891" s="30"/>
      <c r="EY891" s="30"/>
      <c r="EZ891" s="30"/>
      <c r="FA891" s="30"/>
      <c r="FB891" s="30"/>
      <c r="FC891" s="30"/>
      <c r="FD891" s="30"/>
      <c r="FE891" s="30"/>
      <c r="FF891" s="30"/>
      <c r="FG891" s="30"/>
      <c r="FH891" s="30"/>
      <c r="FI891" s="30"/>
      <c r="FJ891" s="30"/>
      <c r="FK891" s="30"/>
      <c r="FL891" s="30"/>
      <c r="FM891" s="30"/>
      <c r="FN891" s="30"/>
      <c r="FO891" s="30"/>
      <c r="FP891" s="30"/>
      <c r="FQ891" s="30"/>
      <c r="FR891" s="30"/>
      <c r="FS891" s="30"/>
      <c r="FT891" s="30"/>
      <c r="FU891" s="30"/>
      <c r="FV891" s="30"/>
      <c r="FW891" s="30"/>
      <c r="FX891" s="30"/>
      <c r="FY891" s="30"/>
      <c r="FZ891" s="30"/>
      <c r="GA891" s="30"/>
      <c r="GB891" s="30"/>
      <c r="GC891" s="30"/>
      <c r="GD891" s="30"/>
      <c r="GE891" s="30"/>
      <c r="GF891" s="30"/>
      <c r="GG891" s="30"/>
      <c r="GH891" s="30"/>
      <c r="GI891" s="30"/>
      <c r="GJ891" s="30"/>
      <c r="GK891" s="30"/>
      <c r="GL891" s="30"/>
      <c r="GM891" s="30"/>
      <c r="GN891" s="30"/>
      <c r="GO891" s="30"/>
      <c r="GP891" s="30"/>
      <c r="GQ891" s="30"/>
      <c r="GR891" s="30"/>
      <c r="GS891" s="30"/>
      <c r="GT891" s="30"/>
      <c r="GU891" s="30"/>
      <c r="GV891" s="30"/>
      <c r="GW891" s="30"/>
      <c r="GX891" s="30"/>
      <c r="GY891" s="30"/>
      <c r="GZ891" s="30"/>
      <c r="HA891" s="30"/>
      <c r="HB891" s="30"/>
      <c r="HC891" s="30"/>
      <c r="HD891" s="30"/>
      <c r="HE891" s="30"/>
      <c r="HF891" s="30"/>
      <c r="HG891" s="30"/>
      <c r="HH891" s="30"/>
      <c r="HI891" s="30"/>
      <c r="HJ891" s="30"/>
    </row>
    <row r="892">
      <c r="BQ892" s="30"/>
      <c r="BS892" s="30"/>
      <c r="BT892" s="30"/>
      <c r="BU892" s="30"/>
      <c r="BV892" s="30"/>
      <c r="BW892" s="30"/>
      <c r="BX892" s="30"/>
      <c r="BY892" s="30"/>
      <c r="BZ892" s="30"/>
      <c r="CA892" s="30"/>
      <c r="CB892" s="30"/>
      <c r="CC892" s="30"/>
      <c r="CD892" s="30"/>
      <c r="CE892" s="30"/>
      <c r="CF892" s="30"/>
      <c r="CG892" s="30"/>
      <c r="CH892" s="30"/>
      <c r="CI892" s="30"/>
      <c r="CJ892" s="30"/>
      <c r="CK892" s="30"/>
      <c r="CL892" s="30"/>
      <c r="CM892" s="30"/>
      <c r="CO892" s="30"/>
      <c r="CP892" s="30"/>
      <c r="CQ892" s="30"/>
      <c r="CR892" s="30"/>
      <c r="CS892" s="30"/>
      <c r="CT892" s="30"/>
      <c r="CU892" s="30"/>
      <c r="CV892" s="30"/>
      <c r="CW892" s="30"/>
      <c r="CX892" s="30"/>
      <c r="CY892" s="30"/>
      <c r="CZ892" s="30"/>
      <c r="DA892" s="30"/>
      <c r="DB892" s="30"/>
      <c r="DC892" s="30"/>
      <c r="DD892" s="30"/>
      <c r="DE892" s="30"/>
      <c r="DF892" s="30"/>
      <c r="DG892" s="30"/>
      <c r="DH892" s="30"/>
      <c r="DI892" s="30"/>
      <c r="DK892" s="30"/>
      <c r="DL892" s="30"/>
      <c r="DM892" s="30"/>
      <c r="DN892" s="30"/>
      <c r="DO892" s="30"/>
      <c r="DP892" s="30"/>
      <c r="DQ892" s="30"/>
      <c r="DR892" s="30"/>
      <c r="DS892" s="30"/>
      <c r="DT892" s="30"/>
      <c r="DU892" s="30"/>
      <c r="DV892" s="30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  <c r="EL892" s="30"/>
      <c r="EM892" s="30"/>
      <c r="EN892" s="30"/>
      <c r="EO892" s="30"/>
      <c r="EP892" s="30"/>
      <c r="EQ892" s="30"/>
      <c r="ER892" s="30"/>
      <c r="ES892" s="30"/>
      <c r="ET892" s="30"/>
      <c r="EU892" s="30"/>
      <c r="EV892" s="30"/>
      <c r="EW892" s="30"/>
      <c r="EX892" s="30"/>
      <c r="EY892" s="30"/>
      <c r="EZ892" s="30"/>
      <c r="FA892" s="30"/>
      <c r="FB892" s="30"/>
      <c r="FC892" s="30"/>
      <c r="FD892" s="30"/>
      <c r="FE892" s="30"/>
      <c r="FF892" s="30"/>
      <c r="FG892" s="30"/>
      <c r="FH892" s="30"/>
      <c r="FI892" s="30"/>
      <c r="FJ892" s="30"/>
      <c r="FK892" s="30"/>
      <c r="FL892" s="30"/>
      <c r="FM892" s="30"/>
      <c r="FN892" s="30"/>
      <c r="FO892" s="30"/>
      <c r="FP892" s="30"/>
      <c r="FQ892" s="30"/>
      <c r="FR892" s="30"/>
      <c r="FS892" s="30"/>
      <c r="FT892" s="30"/>
      <c r="FU892" s="30"/>
      <c r="FV892" s="30"/>
      <c r="FW892" s="30"/>
      <c r="FX892" s="30"/>
      <c r="FY892" s="30"/>
      <c r="FZ892" s="30"/>
      <c r="GA892" s="30"/>
      <c r="GB892" s="30"/>
      <c r="GC892" s="30"/>
      <c r="GD892" s="30"/>
      <c r="GE892" s="30"/>
      <c r="GF892" s="30"/>
      <c r="GG892" s="30"/>
      <c r="GH892" s="30"/>
      <c r="GI892" s="30"/>
      <c r="GJ892" s="30"/>
      <c r="GK892" s="30"/>
      <c r="GL892" s="30"/>
      <c r="GM892" s="30"/>
      <c r="GN892" s="30"/>
      <c r="GO892" s="30"/>
      <c r="GP892" s="30"/>
      <c r="GQ892" s="30"/>
      <c r="GR892" s="30"/>
      <c r="GS892" s="30"/>
      <c r="GT892" s="30"/>
      <c r="GU892" s="30"/>
      <c r="GV892" s="30"/>
      <c r="GW892" s="30"/>
      <c r="GX892" s="30"/>
      <c r="GY892" s="30"/>
      <c r="GZ892" s="30"/>
      <c r="HA892" s="30"/>
      <c r="HB892" s="30"/>
      <c r="HC892" s="30"/>
      <c r="HD892" s="30"/>
      <c r="HE892" s="30"/>
      <c r="HF892" s="30"/>
      <c r="HG892" s="30"/>
      <c r="HH892" s="30"/>
      <c r="HI892" s="30"/>
      <c r="HJ892" s="30"/>
    </row>
    <row r="893">
      <c r="BQ893" s="30"/>
      <c r="BS893" s="30"/>
      <c r="BT893" s="30"/>
      <c r="BU893" s="30"/>
      <c r="BV893" s="30"/>
      <c r="BW893" s="30"/>
      <c r="BX893" s="30"/>
      <c r="BY893" s="30"/>
      <c r="BZ893" s="30"/>
      <c r="CA893" s="30"/>
      <c r="CB893" s="30"/>
      <c r="CC893" s="30"/>
      <c r="CD893" s="30"/>
      <c r="CE893" s="30"/>
      <c r="CF893" s="30"/>
      <c r="CG893" s="30"/>
      <c r="CH893" s="30"/>
      <c r="CI893" s="30"/>
      <c r="CJ893" s="30"/>
      <c r="CK893" s="30"/>
      <c r="CL893" s="30"/>
      <c r="CM893" s="30"/>
      <c r="CO893" s="30"/>
      <c r="CP893" s="30"/>
      <c r="CQ893" s="30"/>
      <c r="CR893" s="30"/>
      <c r="CS893" s="30"/>
      <c r="CT893" s="30"/>
      <c r="CU893" s="30"/>
      <c r="CV893" s="30"/>
      <c r="CW893" s="30"/>
      <c r="CX893" s="30"/>
      <c r="CY893" s="30"/>
      <c r="CZ893" s="30"/>
      <c r="DA893" s="30"/>
      <c r="DB893" s="30"/>
      <c r="DC893" s="30"/>
      <c r="DD893" s="30"/>
      <c r="DE893" s="30"/>
      <c r="DF893" s="30"/>
      <c r="DG893" s="30"/>
      <c r="DH893" s="30"/>
      <c r="DI893" s="30"/>
      <c r="DK893" s="30"/>
      <c r="DL893" s="30"/>
      <c r="DM893" s="30"/>
      <c r="DN893" s="30"/>
      <c r="DO893" s="30"/>
      <c r="DP893" s="30"/>
      <c r="DQ893" s="30"/>
      <c r="DR893" s="30"/>
      <c r="DS893" s="30"/>
      <c r="DT893" s="30"/>
      <c r="DU893" s="30"/>
      <c r="DV893" s="30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  <c r="EL893" s="30"/>
      <c r="EM893" s="30"/>
      <c r="EN893" s="30"/>
      <c r="EO893" s="30"/>
      <c r="EP893" s="30"/>
      <c r="EQ893" s="30"/>
      <c r="ER893" s="30"/>
      <c r="ES893" s="30"/>
      <c r="ET893" s="30"/>
      <c r="EU893" s="30"/>
      <c r="EV893" s="30"/>
      <c r="EW893" s="30"/>
      <c r="EX893" s="30"/>
      <c r="EY893" s="30"/>
      <c r="EZ893" s="30"/>
      <c r="FA893" s="30"/>
      <c r="FB893" s="30"/>
      <c r="FC893" s="30"/>
      <c r="FD893" s="30"/>
      <c r="FE893" s="30"/>
      <c r="FF893" s="30"/>
      <c r="FG893" s="30"/>
      <c r="FH893" s="30"/>
      <c r="FI893" s="30"/>
      <c r="FJ893" s="30"/>
      <c r="FK893" s="30"/>
      <c r="FL893" s="30"/>
      <c r="FM893" s="30"/>
      <c r="FN893" s="30"/>
      <c r="FO893" s="30"/>
      <c r="FP893" s="30"/>
      <c r="FQ893" s="30"/>
      <c r="FR893" s="30"/>
      <c r="FS893" s="30"/>
      <c r="FT893" s="30"/>
      <c r="FU893" s="30"/>
      <c r="FV893" s="30"/>
      <c r="FW893" s="30"/>
      <c r="FX893" s="30"/>
      <c r="FY893" s="30"/>
      <c r="FZ893" s="30"/>
      <c r="GA893" s="30"/>
      <c r="GB893" s="30"/>
      <c r="GC893" s="30"/>
      <c r="GD893" s="30"/>
      <c r="GE893" s="30"/>
      <c r="GF893" s="30"/>
      <c r="GG893" s="30"/>
      <c r="GH893" s="30"/>
      <c r="GI893" s="30"/>
      <c r="GJ893" s="30"/>
      <c r="GK893" s="30"/>
      <c r="GL893" s="30"/>
      <c r="GM893" s="30"/>
      <c r="GN893" s="30"/>
      <c r="GO893" s="30"/>
      <c r="GP893" s="30"/>
      <c r="GQ893" s="30"/>
      <c r="GR893" s="30"/>
      <c r="GS893" s="30"/>
      <c r="GT893" s="30"/>
      <c r="GU893" s="30"/>
      <c r="GV893" s="30"/>
      <c r="GW893" s="30"/>
      <c r="GX893" s="30"/>
      <c r="GY893" s="30"/>
      <c r="GZ893" s="30"/>
      <c r="HA893" s="30"/>
      <c r="HB893" s="30"/>
      <c r="HC893" s="30"/>
      <c r="HD893" s="30"/>
      <c r="HE893" s="30"/>
      <c r="HF893" s="30"/>
      <c r="HG893" s="30"/>
      <c r="HH893" s="30"/>
      <c r="HI893" s="30"/>
      <c r="HJ893" s="30"/>
    </row>
    <row r="894">
      <c r="BQ894" s="30"/>
      <c r="BS894" s="30"/>
      <c r="BT894" s="30"/>
      <c r="BU894" s="30"/>
      <c r="BV894" s="30"/>
      <c r="BW894" s="30"/>
      <c r="BX894" s="30"/>
      <c r="BY894" s="30"/>
      <c r="BZ894" s="30"/>
      <c r="CA894" s="30"/>
      <c r="CB894" s="30"/>
      <c r="CC894" s="30"/>
      <c r="CD894" s="30"/>
      <c r="CE894" s="30"/>
      <c r="CF894" s="30"/>
      <c r="CG894" s="30"/>
      <c r="CH894" s="30"/>
      <c r="CI894" s="30"/>
      <c r="CJ894" s="30"/>
      <c r="CK894" s="30"/>
      <c r="CL894" s="30"/>
      <c r="CM894" s="30"/>
      <c r="CO894" s="30"/>
      <c r="CP894" s="30"/>
      <c r="CQ894" s="30"/>
      <c r="CR894" s="30"/>
      <c r="CS894" s="30"/>
      <c r="CT894" s="30"/>
      <c r="CU894" s="30"/>
      <c r="CV894" s="30"/>
      <c r="CW894" s="30"/>
      <c r="CX894" s="30"/>
      <c r="CY894" s="30"/>
      <c r="CZ894" s="30"/>
      <c r="DA894" s="30"/>
      <c r="DB894" s="30"/>
      <c r="DC894" s="30"/>
      <c r="DD894" s="30"/>
      <c r="DE894" s="30"/>
      <c r="DF894" s="30"/>
      <c r="DG894" s="30"/>
      <c r="DH894" s="30"/>
      <c r="DI894" s="30"/>
      <c r="DK894" s="30"/>
      <c r="DL894" s="30"/>
      <c r="DM894" s="30"/>
      <c r="DN894" s="30"/>
      <c r="DO894" s="30"/>
      <c r="DP894" s="30"/>
      <c r="DQ894" s="30"/>
      <c r="DR894" s="30"/>
      <c r="DS894" s="30"/>
      <c r="DT894" s="30"/>
      <c r="DU894" s="30"/>
      <c r="DV894" s="30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  <c r="EL894" s="30"/>
      <c r="EM894" s="30"/>
      <c r="EN894" s="30"/>
      <c r="EO894" s="30"/>
      <c r="EP894" s="30"/>
      <c r="EQ894" s="30"/>
      <c r="ER894" s="30"/>
      <c r="ES894" s="30"/>
      <c r="ET894" s="30"/>
      <c r="EU894" s="30"/>
      <c r="EV894" s="30"/>
      <c r="EW894" s="30"/>
      <c r="EX894" s="30"/>
      <c r="EY894" s="30"/>
      <c r="EZ894" s="30"/>
      <c r="FA894" s="30"/>
      <c r="FB894" s="30"/>
      <c r="FC894" s="30"/>
      <c r="FD894" s="30"/>
      <c r="FE894" s="30"/>
      <c r="FF894" s="30"/>
      <c r="FG894" s="30"/>
      <c r="FH894" s="30"/>
      <c r="FI894" s="30"/>
      <c r="FJ894" s="30"/>
      <c r="FK894" s="30"/>
      <c r="FL894" s="30"/>
      <c r="FM894" s="30"/>
      <c r="FN894" s="30"/>
      <c r="FO894" s="30"/>
      <c r="FP894" s="30"/>
      <c r="FQ894" s="30"/>
      <c r="FR894" s="30"/>
      <c r="FS894" s="30"/>
      <c r="FT894" s="30"/>
      <c r="FU894" s="30"/>
      <c r="FV894" s="30"/>
      <c r="FW894" s="30"/>
      <c r="FX894" s="30"/>
      <c r="FY894" s="30"/>
      <c r="FZ894" s="30"/>
      <c r="GA894" s="30"/>
      <c r="GB894" s="30"/>
      <c r="GC894" s="30"/>
      <c r="GD894" s="30"/>
      <c r="GE894" s="30"/>
      <c r="GF894" s="30"/>
      <c r="GG894" s="30"/>
      <c r="GH894" s="30"/>
      <c r="GI894" s="30"/>
      <c r="GJ894" s="30"/>
      <c r="GK894" s="30"/>
      <c r="GL894" s="30"/>
      <c r="GM894" s="30"/>
      <c r="GN894" s="30"/>
      <c r="GO894" s="30"/>
      <c r="GP894" s="30"/>
      <c r="GQ894" s="30"/>
      <c r="GR894" s="30"/>
      <c r="GS894" s="30"/>
      <c r="GT894" s="30"/>
      <c r="GU894" s="30"/>
      <c r="GV894" s="30"/>
      <c r="GW894" s="30"/>
      <c r="GX894" s="30"/>
      <c r="GY894" s="30"/>
      <c r="GZ894" s="30"/>
      <c r="HA894" s="30"/>
      <c r="HB894" s="30"/>
      <c r="HC894" s="30"/>
      <c r="HD894" s="30"/>
      <c r="HE894" s="30"/>
      <c r="HF894" s="30"/>
      <c r="HG894" s="30"/>
      <c r="HH894" s="30"/>
      <c r="HI894" s="30"/>
      <c r="HJ894" s="30"/>
    </row>
    <row r="895">
      <c r="BQ895" s="30"/>
      <c r="BS895" s="30"/>
      <c r="BT895" s="30"/>
      <c r="BU895" s="30"/>
      <c r="BV895" s="30"/>
      <c r="BW895" s="30"/>
      <c r="BX895" s="30"/>
      <c r="BY895" s="30"/>
      <c r="BZ895" s="30"/>
      <c r="CA895" s="30"/>
      <c r="CB895" s="30"/>
      <c r="CC895" s="30"/>
      <c r="CD895" s="30"/>
      <c r="CE895" s="30"/>
      <c r="CF895" s="30"/>
      <c r="CG895" s="30"/>
      <c r="CH895" s="30"/>
      <c r="CI895" s="30"/>
      <c r="CJ895" s="30"/>
      <c r="CK895" s="30"/>
      <c r="CL895" s="30"/>
      <c r="CM895" s="30"/>
      <c r="CO895" s="30"/>
      <c r="CP895" s="30"/>
      <c r="CQ895" s="30"/>
      <c r="CR895" s="30"/>
      <c r="CS895" s="30"/>
      <c r="CT895" s="30"/>
      <c r="CU895" s="30"/>
      <c r="CV895" s="30"/>
      <c r="CW895" s="30"/>
      <c r="CX895" s="30"/>
      <c r="CY895" s="30"/>
      <c r="CZ895" s="30"/>
      <c r="DA895" s="30"/>
      <c r="DB895" s="30"/>
      <c r="DC895" s="30"/>
      <c r="DD895" s="30"/>
      <c r="DE895" s="30"/>
      <c r="DF895" s="30"/>
      <c r="DG895" s="30"/>
      <c r="DH895" s="30"/>
      <c r="DI895" s="30"/>
      <c r="DK895" s="30"/>
      <c r="DL895" s="30"/>
      <c r="DM895" s="30"/>
      <c r="DN895" s="30"/>
      <c r="DO895" s="30"/>
      <c r="DP895" s="30"/>
      <c r="DQ895" s="30"/>
      <c r="DR895" s="30"/>
      <c r="DS895" s="30"/>
      <c r="DT895" s="30"/>
      <c r="DU895" s="30"/>
      <c r="DV895" s="30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  <c r="EL895" s="30"/>
      <c r="EM895" s="30"/>
      <c r="EN895" s="30"/>
      <c r="EO895" s="30"/>
      <c r="EP895" s="30"/>
      <c r="EQ895" s="30"/>
      <c r="ER895" s="30"/>
      <c r="ES895" s="30"/>
      <c r="ET895" s="30"/>
      <c r="EU895" s="30"/>
      <c r="EV895" s="30"/>
      <c r="EW895" s="30"/>
      <c r="EX895" s="30"/>
      <c r="EY895" s="30"/>
      <c r="EZ895" s="30"/>
      <c r="FA895" s="30"/>
      <c r="FB895" s="30"/>
      <c r="FC895" s="30"/>
      <c r="FD895" s="30"/>
      <c r="FE895" s="30"/>
      <c r="FF895" s="30"/>
      <c r="FG895" s="30"/>
      <c r="FH895" s="30"/>
      <c r="FI895" s="30"/>
      <c r="FJ895" s="30"/>
      <c r="FK895" s="30"/>
      <c r="FL895" s="30"/>
      <c r="FM895" s="30"/>
      <c r="FN895" s="30"/>
      <c r="FO895" s="30"/>
      <c r="FP895" s="30"/>
      <c r="FQ895" s="30"/>
      <c r="FR895" s="30"/>
      <c r="FS895" s="30"/>
      <c r="FT895" s="30"/>
      <c r="FU895" s="30"/>
      <c r="FV895" s="30"/>
      <c r="FW895" s="30"/>
      <c r="FX895" s="30"/>
      <c r="FY895" s="30"/>
      <c r="FZ895" s="30"/>
      <c r="GA895" s="30"/>
      <c r="GB895" s="30"/>
      <c r="GC895" s="30"/>
      <c r="GD895" s="30"/>
      <c r="GE895" s="30"/>
      <c r="GF895" s="30"/>
      <c r="GG895" s="30"/>
      <c r="GH895" s="30"/>
      <c r="GI895" s="30"/>
      <c r="GJ895" s="30"/>
      <c r="GK895" s="30"/>
      <c r="GL895" s="30"/>
      <c r="GM895" s="30"/>
      <c r="GN895" s="30"/>
      <c r="GO895" s="30"/>
      <c r="GP895" s="30"/>
      <c r="GQ895" s="30"/>
      <c r="GR895" s="30"/>
      <c r="GS895" s="30"/>
      <c r="GT895" s="30"/>
      <c r="GU895" s="30"/>
      <c r="GV895" s="30"/>
      <c r="GW895" s="30"/>
      <c r="GX895" s="30"/>
      <c r="GY895" s="30"/>
      <c r="GZ895" s="30"/>
      <c r="HA895" s="30"/>
      <c r="HB895" s="30"/>
      <c r="HC895" s="30"/>
      <c r="HD895" s="30"/>
      <c r="HE895" s="30"/>
      <c r="HF895" s="30"/>
      <c r="HG895" s="30"/>
      <c r="HH895" s="30"/>
      <c r="HI895" s="30"/>
      <c r="HJ895" s="30"/>
    </row>
    <row r="896">
      <c r="BQ896" s="30"/>
      <c r="BS896" s="30"/>
      <c r="BT896" s="30"/>
      <c r="BU896" s="30"/>
      <c r="BV896" s="30"/>
      <c r="BW896" s="30"/>
      <c r="BX896" s="30"/>
      <c r="BY896" s="30"/>
      <c r="BZ896" s="30"/>
      <c r="CA896" s="30"/>
      <c r="CB896" s="30"/>
      <c r="CC896" s="30"/>
      <c r="CD896" s="30"/>
      <c r="CE896" s="30"/>
      <c r="CF896" s="30"/>
      <c r="CG896" s="30"/>
      <c r="CH896" s="30"/>
      <c r="CI896" s="30"/>
      <c r="CJ896" s="30"/>
      <c r="CK896" s="30"/>
      <c r="CL896" s="30"/>
      <c r="CM896" s="30"/>
      <c r="CO896" s="30"/>
      <c r="CP896" s="30"/>
      <c r="CQ896" s="30"/>
      <c r="CR896" s="30"/>
      <c r="CS896" s="30"/>
      <c r="CT896" s="30"/>
      <c r="CU896" s="30"/>
      <c r="CV896" s="30"/>
      <c r="CW896" s="30"/>
      <c r="CX896" s="30"/>
      <c r="CY896" s="30"/>
      <c r="CZ896" s="30"/>
      <c r="DA896" s="30"/>
      <c r="DB896" s="30"/>
      <c r="DC896" s="30"/>
      <c r="DD896" s="30"/>
      <c r="DE896" s="30"/>
      <c r="DF896" s="30"/>
      <c r="DG896" s="30"/>
      <c r="DH896" s="30"/>
      <c r="DI896" s="30"/>
      <c r="DK896" s="30"/>
      <c r="DL896" s="30"/>
      <c r="DM896" s="30"/>
      <c r="DN896" s="30"/>
      <c r="DO896" s="30"/>
      <c r="DP896" s="30"/>
      <c r="DQ896" s="30"/>
      <c r="DR896" s="30"/>
      <c r="DS896" s="30"/>
      <c r="DT896" s="30"/>
      <c r="DU896" s="30"/>
      <c r="DV896" s="30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  <c r="EL896" s="30"/>
      <c r="EM896" s="30"/>
      <c r="EN896" s="30"/>
      <c r="EO896" s="30"/>
      <c r="EP896" s="30"/>
      <c r="EQ896" s="30"/>
      <c r="ER896" s="30"/>
      <c r="ES896" s="30"/>
      <c r="ET896" s="30"/>
      <c r="EU896" s="30"/>
      <c r="EV896" s="30"/>
      <c r="EW896" s="30"/>
      <c r="EX896" s="30"/>
      <c r="EY896" s="30"/>
      <c r="EZ896" s="30"/>
      <c r="FA896" s="30"/>
      <c r="FB896" s="30"/>
      <c r="FC896" s="30"/>
      <c r="FD896" s="30"/>
      <c r="FE896" s="30"/>
      <c r="FF896" s="30"/>
      <c r="FG896" s="30"/>
      <c r="FH896" s="30"/>
      <c r="FI896" s="30"/>
      <c r="FJ896" s="30"/>
      <c r="FK896" s="30"/>
      <c r="FL896" s="30"/>
      <c r="FM896" s="30"/>
      <c r="FN896" s="30"/>
      <c r="FO896" s="30"/>
      <c r="FP896" s="30"/>
      <c r="FQ896" s="30"/>
      <c r="FR896" s="30"/>
      <c r="FS896" s="30"/>
      <c r="FT896" s="30"/>
      <c r="FU896" s="30"/>
      <c r="FV896" s="30"/>
      <c r="FW896" s="30"/>
      <c r="FX896" s="30"/>
      <c r="FY896" s="30"/>
      <c r="FZ896" s="30"/>
      <c r="GA896" s="30"/>
      <c r="GB896" s="30"/>
      <c r="GC896" s="30"/>
      <c r="GD896" s="30"/>
      <c r="GE896" s="30"/>
      <c r="GF896" s="30"/>
      <c r="GG896" s="30"/>
      <c r="GH896" s="30"/>
      <c r="GI896" s="30"/>
      <c r="GJ896" s="30"/>
      <c r="GK896" s="30"/>
      <c r="GL896" s="30"/>
      <c r="GM896" s="30"/>
      <c r="GN896" s="30"/>
      <c r="GO896" s="30"/>
      <c r="GP896" s="30"/>
      <c r="GQ896" s="30"/>
      <c r="GR896" s="30"/>
      <c r="GS896" s="30"/>
      <c r="GT896" s="30"/>
      <c r="GU896" s="30"/>
      <c r="GV896" s="30"/>
      <c r="GW896" s="30"/>
      <c r="GX896" s="30"/>
      <c r="GY896" s="30"/>
      <c r="GZ896" s="30"/>
      <c r="HA896" s="30"/>
      <c r="HB896" s="30"/>
      <c r="HC896" s="30"/>
      <c r="HD896" s="30"/>
      <c r="HE896" s="30"/>
      <c r="HF896" s="30"/>
      <c r="HG896" s="30"/>
      <c r="HH896" s="30"/>
      <c r="HI896" s="30"/>
      <c r="HJ896" s="30"/>
    </row>
    <row r="897">
      <c r="BQ897" s="30"/>
      <c r="BS897" s="30"/>
      <c r="BT897" s="30"/>
      <c r="BU897" s="30"/>
      <c r="BV897" s="30"/>
      <c r="BW897" s="30"/>
      <c r="BX897" s="30"/>
      <c r="BY897" s="30"/>
      <c r="BZ897" s="30"/>
      <c r="CA897" s="30"/>
      <c r="CB897" s="30"/>
      <c r="CC897" s="30"/>
      <c r="CD897" s="30"/>
      <c r="CE897" s="30"/>
      <c r="CF897" s="30"/>
      <c r="CG897" s="30"/>
      <c r="CH897" s="30"/>
      <c r="CI897" s="30"/>
      <c r="CJ897" s="30"/>
      <c r="CK897" s="30"/>
      <c r="CL897" s="30"/>
      <c r="CM897" s="30"/>
      <c r="CO897" s="30"/>
      <c r="CP897" s="30"/>
      <c r="CQ897" s="30"/>
      <c r="CR897" s="30"/>
      <c r="CS897" s="30"/>
      <c r="CT897" s="30"/>
      <c r="CU897" s="30"/>
      <c r="CV897" s="30"/>
      <c r="CW897" s="30"/>
      <c r="CX897" s="30"/>
      <c r="CY897" s="30"/>
      <c r="CZ897" s="30"/>
      <c r="DA897" s="30"/>
      <c r="DB897" s="30"/>
      <c r="DC897" s="30"/>
      <c r="DD897" s="30"/>
      <c r="DE897" s="30"/>
      <c r="DF897" s="30"/>
      <c r="DG897" s="30"/>
      <c r="DH897" s="30"/>
      <c r="DI897" s="30"/>
      <c r="DK897" s="30"/>
      <c r="DL897" s="30"/>
      <c r="DM897" s="30"/>
      <c r="DN897" s="30"/>
      <c r="DO897" s="30"/>
      <c r="DP897" s="30"/>
      <c r="DQ897" s="30"/>
      <c r="DR897" s="30"/>
      <c r="DS897" s="30"/>
      <c r="DT897" s="30"/>
      <c r="DU897" s="30"/>
      <c r="DV897" s="30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  <c r="EL897" s="30"/>
      <c r="EM897" s="30"/>
      <c r="EN897" s="30"/>
      <c r="EO897" s="30"/>
      <c r="EP897" s="30"/>
      <c r="EQ897" s="30"/>
      <c r="ER897" s="30"/>
      <c r="ES897" s="30"/>
      <c r="ET897" s="30"/>
      <c r="EU897" s="30"/>
      <c r="EV897" s="30"/>
      <c r="EW897" s="30"/>
      <c r="EX897" s="30"/>
      <c r="EY897" s="30"/>
      <c r="EZ897" s="30"/>
      <c r="FA897" s="30"/>
      <c r="FB897" s="30"/>
      <c r="FC897" s="30"/>
      <c r="FD897" s="30"/>
      <c r="FE897" s="30"/>
      <c r="FF897" s="30"/>
      <c r="FG897" s="30"/>
      <c r="FH897" s="30"/>
      <c r="FI897" s="30"/>
      <c r="FJ897" s="30"/>
      <c r="FK897" s="30"/>
      <c r="FL897" s="30"/>
      <c r="FM897" s="30"/>
      <c r="FN897" s="30"/>
      <c r="FO897" s="30"/>
      <c r="FP897" s="30"/>
      <c r="FQ897" s="30"/>
      <c r="FR897" s="30"/>
      <c r="FS897" s="30"/>
      <c r="FT897" s="30"/>
      <c r="FU897" s="30"/>
      <c r="FV897" s="30"/>
      <c r="FW897" s="30"/>
      <c r="FX897" s="30"/>
      <c r="FY897" s="30"/>
      <c r="FZ897" s="30"/>
      <c r="GA897" s="30"/>
      <c r="GB897" s="30"/>
      <c r="GC897" s="30"/>
      <c r="GD897" s="30"/>
      <c r="GE897" s="30"/>
      <c r="GF897" s="30"/>
      <c r="GG897" s="30"/>
      <c r="GH897" s="30"/>
      <c r="GI897" s="30"/>
      <c r="GJ897" s="30"/>
      <c r="GK897" s="30"/>
      <c r="GL897" s="30"/>
      <c r="GM897" s="30"/>
      <c r="GN897" s="30"/>
      <c r="GO897" s="30"/>
      <c r="GP897" s="30"/>
      <c r="GQ897" s="30"/>
      <c r="GR897" s="30"/>
      <c r="GS897" s="30"/>
      <c r="GT897" s="30"/>
      <c r="GU897" s="30"/>
      <c r="GV897" s="30"/>
      <c r="GW897" s="30"/>
      <c r="GX897" s="30"/>
      <c r="GY897" s="30"/>
      <c r="GZ897" s="30"/>
      <c r="HA897" s="30"/>
      <c r="HB897" s="30"/>
      <c r="HC897" s="30"/>
      <c r="HD897" s="30"/>
      <c r="HE897" s="30"/>
      <c r="HF897" s="30"/>
      <c r="HG897" s="30"/>
      <c r="HH897" s="30"/>
      <c r="HI897" s="30"/>
      <c r="HJ897" s="30"/>
    </row>
    <row r="898">
      <c r="BQ898" s="30"/>
      <c r="BS898" s="30"/>
      <c r="BT898" s="30"/>
      <c r="BU898" s="30"/>
      <c r="BV898" s="30"/>
      <c r="BW898" s="30"/>
      <c r="BX898" s="30"/>
      <c r="BY898" s="30"/>
      <c r="BZ898" s="30"/>
      <c r="CA898" s="30"/>
      <c r="CB898" s="30"/>
      <c r="CC898" s="30"/>
      <c r="CD898" s="30"/>
      <c r="CE898" s="30"/>
      <c r="CF898" s="30"/>
      <c r="CG898" s="30"/>
      <c r="CH898" s="30"/>
      <c r="CI898" s="30"/>
      <c r="CJ898" s="30"/>
      <c r="CK898" s="30"/>
      <c r="CL898" s="30"/>
      <c r="CM898" s="30"/>
      <c r="CO898" s="30"/>
      <c r="CP898" s="30"/>
      <c r="CQ898" s="30"/>
      <c r="CR898" s="30"/>
      <c r="CS898" s="30"/>
      <c r="CT898" s="30"/>
      <c r="CU898" s="30"/>
      <c r="CV898" s="30"/>
      <c r="CW898" s="30"/>
      <c r="CX898" s="30"/>
      <c r="CY898" s="30"/>
      <c r="CZ898" s="30"/>
      <c r="DA898" s="30"/>
      <c r="DB898" s="30"/>
      <c r="DC898" s="30"/>
      <c r="DD898" s="30"/>
      <c r="DE898" s="30"/>
      <c r="DF898" s="30"/>
      <c r="DG898" s="30"/>
      <c r="DH898" s="30"/>
      <c r="DI898" s="30"/>
      <c r="DK898" s="30"/>
      <c r="DL898" s="30"/>
      <c r="DM898" s="30"/>
      <c r="DN898" s="30"/>
      <c r="DO898" s="30"/>
      <c r="DP898" s="30"/>
      <c r="DQ898" s="30"/>
      <c r="DR898" s="30"/>
      <c r="DS898" s="30"/>
      <c r="DT898" s="30"/>
      <c r="DU898" s="30"/>
      <c r="DV898" s="30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  <c r="EL898" s="30"/>
      <c r="EM898" s="30"/>
      <c r="EN898" s="30"/>
      <c r="EO898" s="30"/>
      <c r="EP898" s="30"/>
      <c r="EQ898" s="30"/>
      <c r="ER898" s="30"/>
      <c r="ES898" s="30"/>
      <c r="ET898" s="30"/>
      <c r="EU898" s="30"/>
      <c r="EV898" s="30"/>
      <c r="EW898" s="30"/>
      <c r="EX898" s="30"/>
      <c r="EY898" s="30"/>
      <c r="EZ898" s="30"/>
      <c r="FA898" s="30"/>
      <c r="FB898" s="30"/>
      <c r="FC898" s="30"/>
      <c r="FD898" s="30"/>
      <c r="FE898" s="30"/>
      <c r="FF898" s="30"/>
      <c r="FG898" s="30"/>
      <c r="FH898" s="30"/>
      <c r="FI898" s="30"/>
      <c r="FJ898" s="30"/>
      <c r="FK898" s="30"/>
      <c r="FL898" s="30"/>
      <c r="FM898" s="30"/>
      <c r="FN898" s="30"/>
      <c r="FO898" s="30"/>
      <c r="FP898" s="30"/>
      <c r="FQ898" s="30"/>
      <c r="FR898" s="30"/>
      <c r="FS898" s="30"/>
      <c r="FT898" s="30"/>
      <c r="FU898" s="30"/>
      <c r="FV898" s="30"/>
      <c r="FW898" s="30"/>
      <c r="FX898" s="30"/>
      <c r="FY898" s="30"/>
      <c r="FZ898" s="30"/>
      <c r="GA898" s="30"/>
      <c r="GB898" s="30"/>
      <c r="GC898" s="30"/>
      <c r="GD898" s="30"/>
      <c r="GE898" s="30"/>
      <c r="GF898" s="30"/>
      <c r="GG898" s="30"/>
      <c r="GH898" s="30"/>
      <c r="GI898" s="30"/>
      <c r="GJ898" s="30"/>
      <c r="GK898" s="30"/>
      <c r="GL898" s="30"/>
      <c r="GM898" s="30"/>
      <c r="GN898" s="30"/>
      <c r="GO898" s="30"/>
      <c r="GP898" s="30"/>
      <c r="GQ898" s="30"/>
      <c r="GR898" s="30"/>
      <c r="GS898" s="30"/>
      <c r="GT898" s="30"/>
      <c r="GU898" s="30"/>
      <c r="GV898" s="30"/>
      <c r="GW898" s="30"/>
      <c r="GX898" s="30"/>
      <c r="GY898" s="30"/>
      <c r="GZ898" s="30"/>
      <c r="HA898" s="30"/>
      <c r="HB898" s="30"/>
      <c r="HC898" s="30"/>
      <c r="HD898" s="30"/>
      <c r="HE898" s="30"/>
      <c r="HF898" s="30"/>
      <c r="HG898" s="30"/>
      <c r="HH898" s="30"/>
      <c r="HI898" s="30"/>
      <c r="HJ898" s="30"/>
    </row>
    <row r="899">
      <c r="BQ899" s="30"/>
      <c r="BS899" s="30"/>
      <c r="BT899" s="30"/>
      <c r="BU899" s="30"/>
      <c r="BV899" s="30"/>
      <c r="BW899" s="30"/>
      <c r="BX899" s="30"/>
      <c r="BY899" s="30"/>
      <c r="BZ899" s="30"/>
      <c r="CA899" s="30"/>
      <c r="CB899" s="30"/>
      <c r="CC899" s="30"/>
      <c r="CD899" s="30"/>
      <c r="CE899" s="30"/>
      <c r="CF899" s="30"/>
      <c r="CG899" s="30"/>
      <c r="CH899" s="30"/>
      <c r="CI899" s="30"/>
      <c r="CJ899" s="30"/>
      <c r="CK899" s="30"/>
      <c r="CL899" s="30"/>
      <c r="CM899" s="30"/>
      <c r="CO899" s="30"/>
      <c r="CP899" s="30"/>
      <c r="CQ899" s="30"/>
      <c r="CR899" s="30"/>
      <c r="CS899" s="30"/>
      <c r="CT899" s="30"/>
      <c r="CU899" s="30"/>
      <c r="CV899" s="30"/>
      <c r="CW899" s="30"/>
      <c r="CX899" s="30"/>
      <c r="CY899" s="30"/>
      <c r="CZ899" s="30"/>
      <c r="DA899" s="30"/>
      <c r="DB899" s="30"/>
      <c r="DC899" s="30"/>
      <c r="DD899" s="30"/>
      <c r="DE899" s="30"/>
      <c r="DF899" s="30"/>
      <c r="DG899" s="30"/>
      <c r="DH899" s="30"/>
      <c r="DI899" s="30"/>
      <c r="DK899" s="30"/>
      <c r="DL899" s="30"/>
      <c r="DM899" s="30"/>
      <c r="DN899" s="30"/>
      <c r="DO899" s="30"/>
      <c r="DP899" s="30"/>
      <c r="DQ899" s="30"/>
      <c r="DR899" s="30"/>
      <c r="DS899" s="30"/>
      <c r="DT899" s="30"/>
      <c r="DU899" s="30"/>
      <c r="DV899" s="30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  <c r="EL899" s="30"/>
      <c r="EM899" s="30"/>
      <c r="EN899" s="30"/>
      <c r="EO899" s="30"/>
      <c r="EP899" s="30"/>
      <c r="EQ899" s="30"/>
      <c r="ER899" s="30"/>
      <c r="ES899" s="30"/>
      <c r="ET899" s="30"/>
      <c r="EU899" s="30"/>
      <c r="EV899" s="30"/>
      <c r="EW899" s="30"/>
      <c r="EX899" s="30"/>
      <c r="EY899" s="30"/>
      <c r="EZ899" s="30"/>
      <c r="FA899" s="30"/>
      <c r="FB899" s="30"/>
      <c r="FC899" s="30"/>
      <c r="FD899" s="30"/>
      <c r="FE899" s="30"/>
      <c r="FF899" s="30"/>
      <c r="FG899" s="30"/>
      <c r="FH899" s="30"/>
      <c r="FI899" s="30"/>
      <c r="FJ899" s="30"/>
      <c r="FK899" s="30"/>
      <c r="FL899" s="30"/>
      <c r="FM899" s="30"/>
      <c r="FN899" s="30"/>
      <c r="FO899" s="30"/>
      <c r="FP899" s="30"/>
      <c r="FQ899" s="30"/>
      <c r="FR899" s="30"/>
      <c r="FS899" s="30"/>
      <c r="FT899" s="30"/>
      <c r="FU899" s="30"/>
      <c r="FV899" s="30"/>
      <c r="FW899" s="30"/>
      <c r="FX899" s="30"/>
      <c r="FY899" s="30"/>
      <c r="FZ899" s="30"/>
      <c r="GA899" s="30"/>
      <c r="GB899" s="30"/>
      <c r="GC899" s="30"/>
      <c r="GD899" s="30"/>
      <c r="GE899" s="30"/>
      <c r="GF899" s="30"/>
      <c r="GG899" s="30"/>
      <c r="GH899" s="30"/>
      <c r="GI899" s="30"/>
      <c r="GJ899" s="30"/>
      <c r="GK899" s="30"/>
      <c r="GL899" s="30"/>
      <c r="GM899" s="30"/>
      <c r="GN899" s="30"/>
      <c r="GO899" s="30"/>
      <c r="GP899" s="30"/>
      <c r="GQ899" s="30"/>
      <c r="GR899" s="30"/>
      <c r="GS899" s="30"/>
      <c r="GT899" s="30"/>
      <c r="GU899" s="30"/>
      <c r="GV899" s="30"/>
      <c r="GW899" s="30"/>
      <c r="GX899" s="30"/>
      <c r="GY899" s="30"/>
      <c r="GZ899" s="30"/>
      <c r="HA899" s="30"/>
      <c r="HB899" s="30"/>
      <c r="HC899" s="30"/>
      <c r="HD899" s="30"/>
      <c r="HE899" s="30"/>
      <c r="HF899" s="30"/>
      <c r="HG899" s="30"/>
      <c r="HH899" s="30"/>
      <c r="HI899" s="30"/>
      <c r="HJ899" s="30"/>
    </row>
    <row r="900">
      <c r="BQ900" s="30"/>
      <c r="BS900" s="30"/>
      <c r="BT900" s="30"/>
      <c r="BU900" s="30"/>
      <c r="BV900" s="30"/>
      <c r="BW900" s="30"/>
      <c r="BX900" s="30"/>
      <c r="BY900" s="30"/>
      <c r="BZ900" s="30"/>
      <c r="CA900" s="30"/>
      <c r="CB900" s="30"/>
      <c r="CC900" s="30"/>
      <c r="CD900" s="30"/>
      <c r="CE900" s="30"/>
      <c r="CF900" s="30"/>
      <c r="CG900" s="30"/>
      <c r="CH900" s="30"/>
      <c r="CI900" s="30"/>
      <c r="CJ900" s="30"/>
      <c r="CK900" s="30"/>
      <c r="CL900" s="30"/>
      <c r="CM900" s="30"/>
      <c r="CO900" s="30"/>
      <c r="CP900" s="30"/>
      <c r="CQ900" s="30"/>
      <c r="CR900" s="30"/>
      <c r="CS900" s="30"/>
      <c r="CT900" s="30"/>
      <c r="CU900" s="30"/>
      <c r="CV900" s="30"/>
      <c r="CW900" s="30"/>
      <c r="CX900" s="30"/>
      <c r="CY900" s="30"/>
      <c r="CZ900" s="30"/>
      <c r="DA900" s="30"/>
      <c r="DB900" s="30"/>
      <c r="DC900" s="30"/>
      <c r="DD900" s="30"/>
      <c r="DE900" s="30"/>
      <c r="DF900" s="30"/>
      <c r="DG900" s="30"/>
      <c r="DH900" s="30"/>
      <c r="DI900" s="30"/>
      <c r="DK900" s="30"/>
      <c r="DL900" s="30"/>
      <c r="DM900" s="30"/>
      <c r="DN900" s="30"/>
      <c r="DO900" s="30"/>
      <c r="DP900" s="30"/>
      <c r="DQ900" s="30"/>
      <c r="DR900" s="30"/>
      <c r="DS900" s="30"/>
      <c r="DT900" s="30"/>
      <c r="DU900" s="30"/>
      <c r="DV900" s="30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  <c r="EL900" s="30"/>
      <c r="EM900" s="30"/>
      <c r="EN900" s="30"/>
      <c r="EO900" s="30"/>
      <c r="EP900" s="30"/>
      <c r="EQ900" s="30"/>
      <c r="ER900" s="30"/>
      <c r="ES900" s="30"/>
      <c r="ET900" s="30"/>
      <c r="EU900" s="30"/>
      <c r="EV900" s="30"/>
      <c r="EW900" s="30"/>
      <c r="EX900" s="30"/>
      <c r="EY900" s="30"/>
      <c r="EZ900" s="30"/>
      <c r="FA900" s="30"/>
      <c r="FB900" s="30"/>
      <c r="FC900" s="30"/>
      <c r="FD900" s="30"/>
      <c r="FE900" s="30"/>
      <c r="FF900" s="30"/>
      <c r="FG900" s="30"/>
      <c r="FH900" s="30"/>
      <c r="FI900" s="30"/>
      <c r="FJ900" s="30"/>
      <c r="FK900" s="30"/>
      <c r="FL900" s="30"/>
      <c r="FM900" s="30"/>
      <c r="FN900" s="30"/>
      <c r="FO900" s="30"/>
      <c r="FP900" s="30"/>
      <c r="FQ900" s="30"/>
      <c r="FR900" s="30"/>
      <c r="FS900" s="30"/>
      <c r="FT900" s="30"/>
      <c r="FU900" s="30"/>
      <c r="FV900" s="30"/>
      <c r="FW900" s="30"/>
      <c r="FX900" s="30"/>
      <c r="FY900" s="30"/>
      <c r="FZ900" s="30"/>
      <c r="GA900" s="30"/>
      <c r="GB900" s="30"/>
      <c r="GC900" s="30"/>
      <c r="GD900" s="30"/>
      <c r="GE900" s="30"/>
      <c r="GF900" s="30"/>
      <c r="GG900" s="30"/>
      <c r="GH900" s="30"/>
      <c r="GI900" s="30"/>
      <c r="GJ900" s="30"/>
      <c r="GK900" s="30"/>
      <c r="GL900" s="30"/>
      <c r="GM900" s="30"/>
      <c r="GN900" s="30"/>
      <c r="GO900" s="30"/>
      <c r="GP900" s="30"/>
      <c r="GQ900" s="30"/>
      <c r="GR900" s="30"/>
      <c r="GS900" s="30"/>
      <c r="GT900" s="30"/>
      <c r="GU900" s="30"/>
      <c r="GV900" s="30"/>
      <c r="GW900" s="30"/>
      <c r="GX900" s="30"/>
      <c r="GY900" s="30"/>
      <c r="GZ900" s="30"/>
      <c r="HA900" s="30"/>
      <c r="HB900" s="30"/>
      <c r="HC900" s="30"/>
      <c r="HD900" s="30"/>
      <c r="HE900" s="30"/>
      <c r="HF900" s="30"/>
      <c r="HG900" s="30"/>
      <c r="HH900" s="30"/>
      <c r="HI900" s="30"/>
      <c r="HJ900" s="30"/>
    </row>
    <row r="901">
      <c r="BQ901" s="30"/>
      <c r="BS901" s="30"/>
      <c r="BT901" s="30"/>
      <c r="BU901" s="30"/>
      <c r="BV901" s="30"/>
      <c r="BW901" s="30"/>
      <c r="BX901" s="30"/>
      <c r="BY901" s="30"/>
      <c r="BZ901" s="30"/>
      <c r="CA901" s="30"/>
      <c r="CB901" s="30"/>
      <c r="CC901" s="30"/>
      <c r="CD901" s="30"/>
      <c r="CE901" s="30"/>
      <c r="CF901" s="30"/>
      <c r="CG901" s="30"/>
      <c r="CH901" s="30"/>
      <c r="CI901" s="30"/>
      <c r="CJ901" s="30"/>
      <c r="CK901" s="30"/>
      <c r="CL901" s="30"/>
      <c r="CM901" s="30"/>
      <c r="CO901" s="30"/>
      <c r="CP901" s="30"/>
      <c r="CQ901" s="30"/>
      <c r="CR901" s="30"/>
      <c r="CS901" s="30"/>
      <c r="CT901" s="30"/>
      <c r="CU901" s="30"/>
      <c r="CV901" s="30"/>
      <c r="CW901" s="30"/>
      <c r="CX901" s="30"/>
      <c r="CY901" s="30"/>
      <c r="CZ901" s="30"/>
      <c r="DA901" s="30"/>
      <c r="DB901" s="30"/>
      <c r="DC901" s="30"/>
      <c r="DD901" s="30"/>
      <c r="DE901" s="30"/>
      <c r="DF901" s="30"/>
      <c r="DG901" s="30"/>
      <c r="DH901" s="30"/>
      <c r="DI901" s="30"/>
      <c r="DK901" s="30"/>
      <c r="DL901" s="30"/>
      <c r="DM901" s="30"/>
      <c r="DN901" s="30"/>
      <c r="DO901" s="30"/>
      <c r="DP901" s="30"/>
      <c r="DQ901" s="30"/>
      <c r="DR901" s="30"/>
      <c r="DS901" s="30"/>
      <c r="DT901" s="30"/>
      <c r="DU901" s="30"/>
      <c r="DV901" s="30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  <c r="EL901" s="30"/>
      <c r="EM901" s="30"/>
      <c r="EN901" s="30"/>
      <c r="EO901" s="30"/>
      <c r="EP901" s="30"/>
      <c r="EQ901" s="30"/>
      <c r="ER901" s="30"/>
      <c r="ES901" s="30"/>
      <c r="ET901" s="30"/>
      <c r="EU901" s="30"/>
      <c r="EV901" s="30"/>
      <c r="EW901" s="30"/>
      <c r="EX901" s="30"/>
      <c r="EY901" s="30"/>
      <c r="EZ901" s="30"/>
      <c r="FA901" s="30"/>
      <c r="FB901" s="30"/>
      <c r="FC901" s="30"/>
      <c r="FD901" s="30"/>
      <c r="FE901" s="30"/>
      <c r="FF901" s="30"/>
      <c r="FG901" s="30"/>
      <c r="FH901" s="30"/>
      <c r="FI901" s="30"/>
      <c r="FJ901" s="30"/>
      <c r="FK901" s="30"/>
      <c r="FL901" s="30"/>
      <c r="FM901" s="30"/>
      <c r="FN901" s="30"/>
      <c r="FO901" s="30"/>
      <c r="FP901" s="30"/>
      <c r="FQ901" s="30"/>
      <c r="FR901" s="30"/>
      <c r="FS901" s="30"/>
      <c r="FT901" s="30"/>
      <c r="FU901" s="30"/>
      <c r="FV901" s="30"/>
      <c r="FW901" s="30"/>
      <c r="FX901" s="30"/>
      <c r="FY901" s="30"/>
      <c r="FZ901" s="30"/>
      <c r="GA901" s="30"/>
      <c r="GB901" s="30"/>
      <c r="GC901" s="30"/>
      <c r="GD901" s="30"/>
      <c r="GE901" s="30"/>
      <c r="GF901" s="30"/>
      <c r="GG901" s="30"/>
      <c r="GH901" s="30"/>
      <c r="GI901" s="30"/>
      <c r="GJ901" s="30"/>
      <c r="GK901" s="30"/>
      <c r="GL901" s="30"/>
      <c r="GM901" s="30"/>
      <c r="GN901" s="30"/>
      <c r="GO901" s="30"/>
      <c r="GP901" s="30"/>
      <c r="GQ901" s="30"/>
      <c r="GR901" s="30"/>
      <c r="GS901" s="30"/>
      <c r="GT901" s="30"/>
      <c r="GU901" s="30"/>
      <c r="GV901" s="30"/>
      <c r="GW901" s="30"/>
      <c r="GX901" s="30"/>
      <c r="GY901" s="30"/>
      <c r="GZ901" s="30"/>
      <c r="HA901" s="30"/>
      <c r="HB901" s="30"/>
      <c r="HC901" s="30"/>
      <c r="HD901" s="30"/>
      <c r="HE901" s="30"/>
      <c r="HF901" s="30"/>
      <c r="HG901" s="30"/>
      <c r="HH901" s="30"/>
      <c r="HI901" s="30"/>
      <c r="HJ901" s="30"/>
    </row>
    <row r="902">
      <c r="BQ902" s="30"/>
      <c r="BS902" s="30"/>
      <c r="BT902" s="30"/>
      <c r="BU902" s="30"/>
      <c r="BV902" s="30"/>
      <c r="BW902" s="30"/>
      <c r="BX902" s="30"/>
      <c r="BY902" s="30"/>
      <c r="BZ902" s="30"/>
      <c r="CA902" s="30"/>
      <c r="CB902" s="30"/>
      <c r="CC902" s="30"/>
      <c r="CD902" s="30"/>
      <c r="CE902" s="30"/>
      <c r="CF902" s="30"/>
      <c r="CG902" s="30"/>
      <c r="CH902" s="30"/>
      <c r="CI902" s="30"/>
      <c r="CJ902" s="30"/>
      <c r="CK902" s="30"/>
      <c r="CL902" s="30"/>
      <c r="CM902" s="30"/>
      <c r="CO902" s="30"/>
      <c r="CP902" s="30"/>
      <c r="CQ902" s="30"/>
      <c r="CR902" s="30"/>
      <c r="CS902" s="30"/>
      <c r="CT902" s="30"/>
      <c r="CU902" s="30"/>
      <c r="CV902" s="30"/>
      <c r="CW902" s="30"/>
      <c r="CX902" s="30"/>
      <c r="CY902" s="30"/>
      <c r="CZ902" s="30"/>
      <c r="DA902" s="30"/>
      <c r="DB902" s="30"/>
      <c r="DC902" s="30"/>
      <c r="DD902" s="30"/>
      <c r="DE902" s="30"/>
      <c r="DF902" s="30"/>
      <c r="DG902" s="30"/>
      <c r="DH902" s="30"/>
      <c r="DI902" s="30"/>
      <c r="DK902" s="30"/>
      <c r="DL902" s="30"/>
      <c r="DM902" s="30"/>
      <c r="DN902" s="30"/>
      <c r="DO902" s="30"/>
      <c r="DP902" s="30"/>
      <c r="DQ902" s="30"/>
      <c r="DR902" s="30"/>
      <c r="DS902" s="30"/>
      <c r="DT902" s="30"/>
      <c r="DU902" s="30"/>
      <c r="DV902" s="30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  <c r="EL902" s="30"/>
      <c r="EM902" s="30"/>
      <c r="EN902" s="30"/>
      <c r="EO902" s="30"/>
      <c r="EP902" s="30"/>
      <c r="EQ902" s="30"/>
      <c r="ER902" s="30"/>
      <c r="ES902" s="30"/>
      <c r="ET902" s="30"/>
      <c r="EU902" s="30"/>
      <c r="EV902" s="30"/>
      <c r="EW902" s="30"/>
      <c r="EX902" s="30"/>
      <c r="EY902" s="30"/>
      <c r="EZ902" s="30"/>
      <c r="FA902" s="30"/>
      <c r="FB902" s="30"/>
      <c r="FC902" s="30"/>
      <c r="FD902" s="30"/>
      <c r="FE902" s="30"/>
      <c r="FF902" s="30"/>
      <c r="FG902" s="30"/>
      <c r="FH902" s="30"/>
      <c r="FI902" s="30"/>
      <c r="FJ902" s="30"/>
      <c r="FK902" s="30"/>
      <c r="FL902" s="30"/>
      <c r="FM902" s="30"/>
      <c r="FN902" s="30"/>
      <c r="FO902" s="30"/>
      <c r="FP902" s="30"/>
      <c r="FQ902" s="30"/>
      <c r="FR902" s="30"/>
      <c r="FS902" s="30"/>
      <c r="FT902" s="30"/>
      <c r="FU902" s="30"/>
      <c r="FV902" s="30"/>
      <c r="FW902" s="30"/>
      <c r="FX902" s="30"/>
      <c r="FY902" s="30"/>
      <c r="FZ902" s="30"/>
      <c r="GA902" s="30"/>
      <c r="GB902" s="30"/>
      <c r="GC902" s="30"/>
      <c r="GD902" s="30"/>
      <c r="GE902" s="30"/>
      <c r="GF902" s="30"/>
      <c r="GG902" s="30"/>
      <c r="GH902" s="30"/>
      <c r="GI902" s="30"/>
      <c r="GJ902" s="30"/>
      <c r="GK902" s="30"/>
      <c r="GL902" s="30"/>
      <c r="GM902" s="30"/>
      <c r="GN902" s="30"/>
      <c r="GO902" s="30"/>
      <c r="GP902" s="30"/>
      <c r="GQ902" s="30"/>
      <c r="GR902" s="30"/>
      <c r="GS902" s="30"/>
      <c r="GT902" s="30"/>
      <c r="GU902" s="30"/>
      <c r="GV902" s="30"/>
      <c r="GW902" s="30"/>
      <c r="GX902" s="30"/>
      <c r="GY902" s="30"/>
      <c r="GZ902" s="30"/>
      <c r="HA902" s="30"/>
      <c r="HB902" s="30"/>
      <c r="HC902" s="30"/>
      <c r="HD902" s="30"/>
      <c r="HE902" s="30"/>
      <c r="HF902" s="30"/>
      <c r="HG902" s="30"/>
      <c r="HH902" s="30"/>
      <c r="HI902" s="30"/>
      <c r="HJ902" s="30"/>
    </row>
    <row r="903">
      <c r="BQ903" s="30"/>
      <c r="BS903" s="30"/>
      <c r="BT903" s="30"/>
      <c r="BU903" s="30"/>
      <c r="BV903" s="30"/>
      <c r="BW903" s="30"/>
      <c r="BX903" s="30"/>
      <c r="BY903" s="30"/>
      <c r="BZ903" s="30"/>
      <c r="CA903" s="30"/>
      <c r="CB903" s="30"/>
      <c r="CC903" s="30"/>
      <c r="CD903" s="30"/>
      <c r="CE903" s="30"/>
      <c r="CF903" s="30"/>
      <c r="CG903" s="30"/>
      <c r="CH903" s="30"/>
      <c r="CI903" s="30"/>
      <c r="CJ903" s="30"/>
      <c r="CK903" s="30"/>
      <c r="CL903" s="30"/>
      <c r="CM903" s="30"/>
      <c r="CO903" s="30"/>
      <c r="CP903" s="30"/>
      <c r="CQ903" s="30"/>
      <c r="CR903" s="30"/>
      <c r="CS903" s="30"/>
      <c r="CT903" s="30"/>
      <c r="CU903" s="30"/>
      <c r="CV903" s="30"/>
      <c r="CW903" s="30"/>
      <c r="CX903" s="30"/>
      <c r="CY903" s="30"/>
      <c r="CZ903" s="30"/>
      <c r="DA903" s="30"/>
      <c r="DB903" s="30"/>
      <c r="DC903" s="30"/>
      <c r="DD903" s="30"/>
      <c r="DE903" s="30"/>
      <c r="DF903" s="30"/>
      <c r="DG903" s="30"/>
      <c r="DH903" s="30"/>
      <c r="DI903" s="30"/>
      <c r="DK903" s="30"/>
      <c r="DL903" s="30"/>
      <c r="DM903" s="30"/>
      <c r="DN903" s="30"/>
      <c r="DO903" s="30"/>
      <c r="DP903" s="30"/>
      <c r="DQ903" s="30"/>
      <c r="DR903" s="30"/>
      <c r="DS903" s="30"/>
      <c r="DT903" s="30"/>
      <c r="DU903" s="30"/>
      <c r="DV903" s="30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  <c r="EL903" s="30"/>
      <c r="EM903" s="30"/>
      <c r="EN903" s="30"/>
      <c r="EO903" s="30"/>
      <c r="EP903" s="30"/>
      <c r="EQ903" s="30"/>
      <c r="ER903" s="30"/>
      <c r="ES903" s="30"/>
      <c r="ET903" s="30"/>
      <c r="EU903" s="30"/>
      <c r="EV903" s="30"/>
      <c r="EW903" s="30"/>
      <c r="EX903" s="30"/>
      <c r="EY903" s="30"/>
      <c r="EZ903" s="30"/>
      <c r="FA903" s="30"/>
      <c r="FB903" s="30"/>
      <c r="FC903" s="30"/>
      <c r="FD903" s="30"/>
      <c r="FE903" s="30"/>
      <c r="FF903" s="30"/>
      <c r="FG903" s="30"/>
      <c r="FH903" s="30"/>
      <c r="FI903" s="30"/>
      <c r="FJ903" s="30"/>
      <c r="FK903" s="30"/>
      <c r="FL903" s="30"/>
      <c r="FM903" s="30"/>
      <c r="FN903" s="30"/>
      <c r="FO903" s="30"/>
      <c r="FP903" s="30"/>
      <c r="FQ903" s="30"/>
      <c r="FR903" s="30"/>
      <c r="FS903" s="30"/>
      <c r="FT903" s="30"/>
      <c r="FU903" s="30"/>
      <c r="FV903" s="30"/>
      <c r="FW903" s="30"/>
      <c r="FX903" s="30"/>
      <c r="FY903" s="30"/>
      <c r="FZ903" s="30"/>
      <c r="GA903" s="30"/>
      <c r="GB903" s="30"/>
      <c r="GC903" s="30"/>
      <c r="GD903" s="30"/>
      <c r="GE903" s="30"/>
      <c r="GF903" s="30"/>
      <c r="GG903" s="30"/>
      <c r="GH903" s="30"/>
      <c r="GI903" s="30"/>
      <c r="GJ903" s="30"/>
      <c r="GK903" s="30"/>
      <c r="GL903" s="30"/>
      <c r="GM903" s="30"/>
      <c r="GN903" s="30"/>
      <c r="GO903" s="30"/>
      <c r="GP903" s="30"/>
      <c r="GQ903" s="30"/>
      <c r="GR903" s="30"/>
      <c r="GS903" s="30"/>
      <c r="GT903" s="30"/>
      <c r="GU903" s="30"/>
      <c r="GV903" s="30"/>
      <c r="GW903" s="30"/>
      <c r="GX903" s="30"/>
      <c r="GY903" s="30"/>
      <c r="GZ903" s="30"/>
      <c r="HA903" s="30"/>
      <c r="HB903" s="30"/>
      <c r="HC903" s="30"/>
      <c r="HD903" s="30"/>
      <c r="HE903" s="30"/>
      <c r="HF903" s="30"/>
      <c r="HG903" s="30"/>
      <c r="HH903" s="30"/>
      <c r="HI903" s="30"/>
      <c r="HJ903" s="30"/>
    </row>
    <row r="904">
      <c r="BQ904" s="30"/>
      <c r="BS904" s="30"/>
      <c r="BT904" s="30"/>
      <c r="BU904" s="30"/>
      <c r="BV904" s="30"/>
      <c r="BW904" s="30"/>
      <c r="BX904" s="30"/>
      <c r="BY904" s="30"/>
      <c r="BZ904" s="30"/>
      <c r="CA904" s="30"/>
      <c r="CB904" s="30"/>
      <c r="CC904" s="30"/>
      <c r="CD904" s="30"/>
      <c r="CE904" s="30"/>
      <c r="CF904" s="30"/>
      <c r="CG904" s="30"/>
      <c r="CH904" s="30"/>
      <c r="CI904" s="30"/>
      <c r="CJ904" s="30"/>
      <c r="CK904" s="30"/>
      <c r="CL904" s="30"/>
      <c r="CM904" s="30"/>
      <c r="CO904" s="30"/>
      <c r="CP904" s="30"/>
      <c r="CQ904" s="30"/>
      <c r="CR904" s="30"/>
      <c r="CS904" s="30"/>
      <c r="CT904" s="30"/>
      <c r="CU904" s="30"/>
      <c r="CV904" s="30"/>
      <c r="CW904" s="30"/>
      <c r="CX904" s="30"/>
      <c r="CY904" s="30"/>
      <c r="CZ904" s="30"/>
      <c r="DA904" s="30"/>
      <c r="DB904" s="30"/>
      <c r="DC904" s="30"/>
      <c r="DD904" s="30"/>
      <c r="DE904" s="30"/>
      <c r="DF904" s="30"/>
      <c r="DG904" s="30"/>
      <c r="DH904" s="30"/>
      <c r="DI904" s="30"/>
      <c r="DK904" s="30"/>
      <c r="DL904" s="30"/>
      <c r="DM904" s="30"/>
      <c r="DN904" s="30"/>
      <c r="DO904" s="30"/>
      <c r="DP904" s="30"/>
      <c r="DQ904" s="30"/>
      <c r="DR904" s="30"/>
      <c r="DS904" s="30"/>
      <c r="DT904" s="30"/>
      <c r="DU904" s="30"/>
      <c r="DV904" s="30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  <c r="EL904" s="30"/>
      <c r="EM904" s="30"/>
      <c r="EN904" s="30"/>
      <c r="EO904" s="30"/>
      <c r="EP904" s="30"/>
      <c r="EQ904" s="30"/>
      <c r="ER904" s="30"/>
      <c r="ES904" s="30"/>
      <c r="ET904" s="30"/>
      <c r="EU904" s="30"/>
      <c r="EV904" s="30"/>
      <c r="EW904" s="30"/>
      <c r="EX904" s="30"/>
      <c r="EY904" s="30"/>
      <c r="EZ904" s="30"/>
      <c r="FA904" s="30"/>
      <c r="FB904" s="30"/>
      <c r="FC904" s="30"/>
      <c r="FD904" s="30"/>
      <c r="FE904" s="30"/>
      <c r="FF904" s="30"/>
      <c r="FG904" s="30"/>
      <c r="FH904" s="30"/>
      <c r="FI904" s="30"/>
      <c r="FJ904" s="30"/>
      <c r="FK904" s="30"/>
      <c r="FL904" s="30"/>
      <c r="FM904" s="30"/>
      <c r="FN904" s="30"/>
      <c r="FO904" s="30"/>
      <c r="FP904" s="30"/>
      <c r="FQ904" s="30"/>
      <c r="FR904" s="30"/>
      <c r="FS904" s="30"/>
      <c r="FT904" s="30"/>
      <c r="FU904" s="30"/>
      <c r="FV904" s="30"/>
      <c r="FW904" s="30"/>
      <c r="FX904" s="30"/>
      <c r="FY904" s="30"/>
      <c r="FZ904" s="30"/>
      <c r="GA904" s="30"/>
      <c r="GB904" s="30"/>
      <c r="GC904" s="30"/>
      <c r="GD904" s="30"/>
      <c r="GE904" s="30"/>
      <c r="GF904" s="30"/>
      <c r="GG904" s="30"/>
      <c r="GH904" s="30"/>
      <c r="GI904" s="30"/>
      <c r="GJ904" s="30"/>
      <c r="GK904" s="30"/>
      <c r="GL904" s="30"/>
      <c r="GM904" s="30"/>
      <c r="GN904" s="30"/>
      <c r="GO904" s="30"/>
      <c r="GP904" s="30"/>
      <c r="GQ904" s="30"/>
      <c r="GR904" s="30"/>
      <c r="GS904" s="30"/>
      <c r="GT904" s="30"/>
      <c r="GU904" s="30"/>
      <c r="GV904" s="30"/>
      <c r="GW904" s="30"/>
      <c r="GX904" s="30"/>
      <c r="GY904" s="30"/>
      <c r="GZ904" s="30"/>
      <c r="HA904" s="30"/>
      <c r="HB904" s="30"/>
      <c r="HC904" s="30"/>
      <c r="HD904" s="30"/>
      <c r="HE904" s="30"/>
      <c r="HF904" s="30"/>
      <c r="HG904" s="30"/>
      <c r="HH904" s="30"/>
      <c r="HI904" s="30"/>
      <c r="HJ904" s="30"/>
    </row>
    <row r="905">
      <c r="BQ905" s="30"/>
      <c r="BS905" s="30"/>
      <c r="BT905" s="30"/>
      <c r="BU905" s="30"/>
      <c r="BV905" s="30"/>
      <c r="BW905" s="30"/>
      <c r="BX905" s="30"/>
      <c r="BY905" s="30"/>
      <c r="BZ905" s="30"/>
      <c r="CA905" s="30"/>
      <c r="CB905" s="30"/>
      <c r="CC905" s="30"/>
      <c r="CD905" s="30"/>
      <c r="CE905" s="30"/>
      <c r="CF905" s="30"/>
      <c r="CG905" s="30"/>
      <c r="CH905" s="30"/>
      <c r="CI905" s="30"/>
      <c r="CJ905" s="30"/>
      <c r="CK905" s="30"/>
      <c r="CL905" s="30"/>
      <c r="CM905" s="30"/>
      <c r="CO905" s="30"/>
      <c r="CP905" s="30"/>
      <c r="CQ905" s="30"/>
      <c r="CR905" s="30"/>
      <c r="CS905" s="30"/>
      <c r="CT905" s="30"/>
      <c r="CU905" s="30"/>
      <c r="CV905" s="30"/>
      <c r="CW905" s="30"/>
      <c r="CX905" s="30"/>
      <c r="CY905" s="30"/>
      <c r="CZ905" s="30"/>
      <c r="DA905" s="30"/>
      <c r="DB905" s="30"/>
      <c r="DC905" s="30"/>
      <c r="DD905" s="30"/>
      <c r="DE905" s="30"/>
      <c r="DF905" s="30"/>
      <c r="DG905" s="30"/>
      <c r="DH905" s="30"/>
      <c r="DI905" s="30"/>
      <c r="DK905" s="30"/>
      <c r="DL905" s="30"/>
      <c r="DM905" s="30"/>
      <c r="DN905" s="30"/>
      <c r="DO905" s="30"/>
      <c r="DP905" s="30"/>
      <c r="DQ905" s="30"/>
      <c r="DR905" s="30"/>
      <c r="DS905" s="30"/>
      <c r="DT905" s="30"/>
      <c r="DU905" s="30"/>
      <c r="DV905" s="30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  <c r="EL905" s="30"/>
      <c r="EM905" s="30"/>
      <c r="EN905" s="30"/>
      <c r="EO905" s="30"/>
      <c r="EP905" s="30"/>
      <c r="EQ905" s="30"/>
      <c r="ER905" s="30"/>
      <c r="ES905" s="30"/>
      <c r="ET905" s="30"/>
      <c r="EU905" s="30"/>
      <c r="EV905" s="30"/>
      <c r="EW905" s="30"/>
      <c r="EX905" s="30"/>
      <c r="EY905" s="30"/>
      <c r="EZ905" s="30"/>
      <c r="FA905" s="30"/>
      <c r="FB905" s="30"/>
      <c r="FC905" s="30"/>
      <c r="FD905" s="30"/>
      <c r="FE905" s="30"/>
      <c r="FF905" s="30"/>
      <c r="FG905" s="30"/>
      <c r="FH905" s="30"/>
      <c r="FI905" s="30"/>
      <c r="FJ905" s="30"/>
      <c r="FK905" s="30"/>
      <c r="FL905" s="30"/>
      <c r="FM905" s="30"/>
      <c r="FN905" s="30"/>
      <c r="FO905" s="30"/>
      <c r="FP905" s="30"/>
      <c r="FQ905" s="30"/>
      <c r="FR905" s="30"/>
      <c r="FS905" s="30"/>
      <c r="FT905" s="30"/>
      <c r="FU905" s="30"/>
      <c r="FV905" s="30"/>
      <c r="FW905" s="30"/>
      <c r="FX905" s="30"/>
      <c r="FY905" s="30"/>
      <c r="FZ905" s="30"/>
      <c r="GA905" s="30"/>
      <c r="GB905" s="30"/>
      <c r="GC905" s="30"/>
      <c r="GD905" s="30"/>
      <c r="GE905" s="30"/>
      <c r="GF905" s="30"/>
      <c r="GG905" s="30"/>
      <c r="GH905" s="30"/>
      <c r="GI905" s="30"/>
      <c r="GJ905" s="30"/>
      <c r="GK905" s="30"/>
      <c r="GL905" s="30"/>
      <c r="GM905" s="30"/>
      <c r="GN905" s="30"/>
      <c r="GO905" s="30"/>
      <c r="GP905" s="30"/>
      <c r="GQ905" s="30"/>
      <c r="GR905" s="30"/>
      <c r="GS905" s="30"/>
      <c r="GT905" s="30"/>
      <c r="GU905" s="30"/>
      <c r="GV905" s="30"/>
      <c r="GW905" s="30"/>
      <c r="GX905" s="30"/>
      <c r="GY905" s="30"/>
      <c r="GZ905" s="30"/>
      <c r="HA905" s="30"/>
      <c r="HB905" s="30"/>
      <c r="HC905" s="30"/>
      <c r="HD905" s="30"/>
      <c r="HE905" s="30"/>
      <c r="HF905" s="30"/>
      <c r="HG905" s="30"/>
      <c r="HH905" s="30"/>
      <c r="HI905" s="30"/>
      <c r="HJ905" s="30"/>
    </row>
    <row r="906">
      <c r="BQ906" s="30"/>
      <c r="BS906" s="30"/>
      <c r="BT906" s="30"/>
      <c r="BU906" s="30"/>
      <c r="BV906" s="30"/>
      <c r="BW906" s="30"/>
      <c r="BX906" s="30"/>
      <c r="BY906" s="30"/>
      <c r="BZ906" s="30"/>
      <c r="CA906" s="30"/>
      <c r="CB906" s="30"/>
      <c r="CC906" s="30"/>
      <c r="CD906" s="30"/>
      <c r="CE906" s="30"/>
      <c r="CF906" s="30"/>
      <c r="CG906" s="30"/>
      <c r="CH906" s="30"/>
      <c r="CI906" s="30"/>
      <c r="CJ906" s="30"/>
      <c r="CK906" s="30"/>
      <c r="CL906" s="30"/>
      <c r="CM906" s="30"/>
      <c r="CO906" s="30"/>
      <c r="CP906" s="30"/>
      <c r="CQ906" s="30"/>
      <c r="CR906" s="30"/>
      <c r="CS906" s="30"/>
      <c r="CT906" s="30"/>
      <c r="CU906" s="30"/>
      <c r="CV906" s="30"/>
      <c r="CW906" s="30"/>
      <c r="CX906" s="30"/>
      <c r="CY906" s="30"/>
      <c r="CZ906" s="30"/>
      <c r="DA906" s="30"/>
      <c r="DB906" s="30"/>
      <c r="DC906" s="30"/>
      <c r="DD906" s="30"/>
      <c r="DE906" s="30"/>
      <c r="DF906" s="30"/>
      <c r="DG906" s="30"/>
      <c r="DH906" s="30"/>
      <c r="DI906" s="30"/>
      <c r="DK906" s="30"/>
      <c r="DL906" s="30"/>
      <c r="DM906" s="30"/>
      <c r="DN906" s="30"/>
      <c r="DO906" s="30"/>
      <c r="DP906" s="30"/>
      <c r="DQ906" s="30"/>
      <c r="DR906" s="30"/>
      <c r="DS906" s="30"/>
      <c r="DT906" s="30"/>
      <c r="DU906" s="30"/>
      <c r="DV906" s="30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  <c r="EL906" s="30"/>
      <c r="EM906" s="30"/>
      <c r="EN906" s="30"/>
      <c r="EO906" s="30"/>
      <c r="EP906" s="30"/>
      <c r="EQ906" s="30"/>
      <c r="ER906" s="30"/>
      <c r="ES906" s="30"/>
      <c r="ET906" s="30"/>
      <c r="EU906" s="30"/>
      <c r="EV906" s="30"/>
      <c r="EW906" s="30"/>
      <c r="EX906" s="30"/>
      <c r="EY906" s="30"/>
      <c r="EZ906" s="30"/>
      <c r="FA906" s="30"/>
      <c r="FB906" s="30"/>
      <c r="FC906" s="30"/>
      <c r="FD906" s="30"/>
      <c r="FE906" s="30"/>
      <c r="FF906" s="30"/>
      <c r="FG906" s="30"/>
      <c r="FH906" s="30"/>
      <c r="FI906" s="30"/>
      <c r="FJ906" s="30"/>
      <c r="FK906" s="30"/>
      <c r="FL906" s="30"/>
      <c r="FM906" s="30"/>
      <c r="FN906" s="30"/>
      <c r="FO906" s="30"/>
      <c r="FP906" s="30"/>
      <c r="FQ906" s="30"/>
      <c r="FR906" s="30"/>
      <c r="FS906" s="30"/>
      <c r="FT906" s="30"/>
      <c r="FU906" s="30"/>
      <c r="FV906" s="30"/>
      <c r="FW906" s="30"/>
      <c r="FX906" s="30"/>
      <c r="FY906" s="30"/>
      <c r="FZ906" s="30"/>
      <c r="GA906" s="30"/>
      <c r="GB906" s="30"/>
      <c r="GC906" s="30"/>
      <c r="GD906" s="30"/>
      <c r="GE906" s="30"/>
      <c r="GF906" s="30"/>
      <c r="GG906" s="30"/>
      <c r="GH906" s="30"/>
      <c r="GI906" s="30"/>
      <c r="GJ906" s="30"/>
      <c r="GK906" s="30"/>
      <c r="GL906" s="30"/>
      <c r="GM906" s="30"/>
      <c r="GN906" s="30"/>
      <c r="GO906" s="30"/>
      <c r="GP906" s="30"/>
      <c r="GQ906" s="30"/>
      <c r="GR906" s="30"/>
      <c r="GS906" s="30"/>
      <c r="GT906" s="30"/>
      <c r="GU906" s="30"/>
      <c r="GV906" s="30"/>
      <c r="GW906" s="30"/>
      <c r="GX906" s="30"/>
      <c r="GY906" s="30"/>
      <c r="GZ906" s="30"/>
      <c r="HA906" s="30"/>
      <c r="HB906" s="30"/>
      <c r="HC906" s="30"/>
      <c r="HD906" s="30"/>
      <c r="HE906" s="30"/>
      <c r="HF906" s="30"/>
      <c r="HG906" s="30"/>
      <c r="HH906" s="30"/>
      <c r="HI906" s="30"/>
      <c r="HJ906" s="30"/>
    </row>
    <row r="907">
      <c r="BQ907" s="30"/>
      <c r="BS907" s="30"/>
      <c r="BT907" s="30"/>
      <c r="BU907" s="30"/>
      <c r="BV907" s="30"/>
      <c r="BW907" s="30"/>
      <c r="BX907" s="30"/>
      <c r="BY907" s="30"/>
      <c r="BZ907" s="30"/>
      <c r="CA907" s="30"/>
      <c r="CB907" s="30"/>
      <c r="CC907" s="30"/>
      <c r="CD907" s="30"/>
      <c r="CE907" s="30"/>
      <c r="CF907" s="30"/>
      <c r="CG907" s="30"/>
      <c r="CH907" s="30"/>
      <c r="CI907" s="30"/>
      <c r="CJ907" s="30"/>
      <c r="CK907" s="30"/>
      <c r="CL907" s="30"/>
      <c r="CM907" s="30"/>
      <c r="CO907" s="30"/>
      <c r="CP907" s="30"/>
      <c r="CQ907" s="30"/>
      <c r="CR907" s="30"/>
      <c r="CS907" s="30"/>
      <c r="CT907" s="30"/>
      <c r="CU907" s="30"/>
      <c r="CV907" s="30"/>
      <c r="CW907" s="30"/>
      <c r="CX907" s="30"/>
      <c r="CY907" s="30"/>
      <c r="CZ907" s="30"/>
      <c r="DA907" s="30"/>
      <c r="DB907" s="30"/>
      <c r="DC907" s="30"/>
      <c r="DD907" s="30"/>
      <c r="DE907" s="30"/>
      <c r="DF907" s="30"/>
      <c r="DG907" s="30"/>
      <c r="DH907" s="30"/>
      <c r="DI907" s="30"/>
      <c r="DK907" s="30"/>
      <c r="DL907" s="30"/>
      <c r="DM907" s="30"/>
      <c r="DN907" s="30"/>
      <c r="DO907" s="30"/>
      <c r="DP907" s="30"/>
      <c r="DQ907" s="30"/>
      <c r="DR907" s="30"/>
      <c r="DS907" s="30"/>
      <c r="DT907" s="30"/>
      <c r="DU907" s="30"/>
      <c r="DV907" s="30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  <c r="EL907" s="30"/>
      <c r="EM907" s="30"/>
      <c r="EN907" s="30"/>
      <c r="EO907" s="30"/>
      <c r="EP907" s="30"/>
      <c r="EQ907" s="30"/>
      <c r="ER907" s="30"/>
      <c r="ES907" s="30"/>
      <c r="ET907" s="30"/>
      <c r="EU907" s="30"/>
      <c r="EV907" s="30"/>
      <c r="EW907" s="30"/>
      <c r="EX907" s="30"/>
      <c r="EY907" s="30"/>
      <c r="EZ907" s="30"/>
      <c r="FA907" s="30"/>
      <c r="FB907" s="30"/>
      <c r="FC907" s="30"/>
      <c r="FD907" s="30"/>
      <c r="FE907" s="30"/>
      <c r="FF907" s="30"/>
      <c r="FG907" s="30"/>
      <c r="FH907" s="30"/>
      <c r="FI907" s="30"/>
      <c r="FJ907" s="30"/>
      <c r="FK907" s="30"/>
      <c r="FL907" s="30"/>
      <c r="FM907" s="30"/>
      <c r="FN907" s="30"/>
      <c r="FO907" s="30"/>
      <c r="FP907" s="30"/>
      <c r="FQ907" s="30"/>
      <c r="FR907" s="30"/>
      <c r="FS907" s="30"/>
      <c r="FT907" s="30"/>
      <c r="FU907" s="30"/>
      <c r="FV907" s="30"/>
      <c r="FW907" s="30"/>
      <c r="FX907" s="30"/>
      <c r="FY907" s="30"/>
      <c r="FZ907" s="30"/>
      <c r="GA907" s="30"/>
      <c r="GB907" s="30"/>
      <c r="GC907" s="30"/>
      <c r="GD907" s="30"/>
      <c r="GE907" s="30"/>
      <c r="GF907" s="30"/>
      <c r="GG907" s="30"/>
      <c r="GH907" s="30"/>
      <c r="GI907" s="30"/>
      <c r="GJ907" s="30"/>
      <c r="GK907" s="30"/>
      <c r="GL907" s="30"/>
      <c r="GM907" s="30"/>
      <c r="GN907" s="30"/>
      <c r="GO907" s="30"/>
      <c r="GP907" s="30"/>
      <c r="GQ907" s="30"/>
      <c r="GR907" s="30"/>
      <c r="GS907" s="30"/>
      <c r="GT907" s="30"/>
      <c r="GU907" s="30"/>
      <c r="GV907" s="30"/>
      <c r="GW907" s="30"/>
      <c r="GX907" s="30"/>
      <c r="GY907" s="30"/>
      <c r="GZ907" s="30"/>
      <c r="HA907" s="30"/>
      <c r="HB907" s="30"/>
      <c r="HC907" s="30"/>
      <c r="HD907" s="30"/>
      <c r="HE907" s="30"/>
      <c r="HF907" s="30"/>
      <c r="HG907" s="30"/>
      <c r="HH907" s="30"/>
      <c r="HI907" s="30"/>
      <c r="HJ907" s="30"/>
    </row>
    <row r="908">
      <c r="BQ908" s="30"/>
      <c r="BS908" s="30"/>
      <c r="BT908" s="30"/>
      <c r="BU908" s="30"/>
      <c r="BV908" s="30"/>
      <c r="BW908" s="30"/>
      <c r="BX908" s="30"/>
      <c r="BY908" s="30"/>
      <c r="BZ908" s="30"/>
      <c r="CA908" s="30"/>
      <c r="CB908" s="30"/>
      <c r="CC908" s="30"/>
      <c r="CD908" s="30"/>
      <c r="CE908" s="30"/>
      <c r="CF908" s="30"/>
      <c r="CG908" s="30"/>
      <c r="CH908" s="30"/>
      <c r="CI908" s="30"/>
      <c r="CJ908" s="30"/>
      <c r="CK908" s="30"/>
      <c r="CL908" s="30"/>
      <c r="CM908" s="30"/>
      <c r="CO908" s="30"/>
      <c r="CP908" s="30"/>
      <c r="CQ908" s="30"/>
      <c r="CR908" s="30"/>
      <c r="CS908" s="30"/>
      <c r="CT908" s="30"/>
      <c r="CU908" s="30"/>
      <c r="CV908" s="30"/>
      <c r="CW908" s="30"/>
      <c r="CX908" s="30"/>
      <c r="CY908" s="30"/>
      <c r="CZ908" s="30"/>
      <c r="DA908" s="30"/>
      <c r="DB908" s="30"/>
      <c r="DC908" s="30"/>
      <c r="DD908" s="30"/>
      <c r="DE908" s="30"/>
      <c r="DF908" s="30"/>
      <c r="DG908" s="30"/>
      <c r="DH908" s="30"/>
      <c r="DI908" s="30"/>
      <c r="DK908" s="30"/>
      <c r="DL908" s="30"/>
      <c r="DM908" s="30"/>
      <c r="DN908" s="30"/>
      <c r="DO908" s="30"/>
      <c r="DP908" s="30"/>
      <c r="DQ908" s="30"/>
      <c r="DR908" s="30"/>
      <c r="DS908" s="30"/>
      <c r="DT908" s="30"/>
      <c r="DU908" s="30"/>
      <c r="DV908" s="30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  <c r="EL908" s="30"/>
      <c r="EM908" s="30"/>
      <c r="EN908" s="30"/>
      <c r="EO908" s="30"/>
      <c r="EP908" s="30"/>
      <c r="EQ908" s="30"/>
      <c r="ER908" s="30"/>
      <c r="ES908" s="30"/>
      <c r="ET908" s="30"/>
      <c r="EU908" s="30"/>
      <c r="EV908" s="30"/>
      <c r="EW908" s="30"/>
      <c r="EX908" s="30"/>
      <c r="EY908" s="30"/>
      <c r="EZ908" s="30"/>
      <c r="FA908" s="30"/>
      <c r="FB908" s="30"/>
      <c r="FC908" s="30"/>
      <c r="FD908" s="30"/>
      <c r="FE908" s="30"/>
      <c r="FF908" s="30"/>
      <c r="FG908" s="30"/>
      <c r="FH908" s="30"/>
      <c r="FI908" s="30"/>
      <c r="FJ908" s="30"/>
      <c r="FK908" s="30"/>
      <c r="FL908" s="30"/>
      <c r="FM908" s="30"/>
      <c r="FN908" s="30"/>
      <c r="FO908" s="30"/>
      <c r="FP908" s="30"/>
      <c r="FQ908" s="30"/>
      <c r="FR908" s="30"/>
      <c r="FS908" s="30"/>
      <c r="FT908" s="30"/>
      <c r="FU908" s="30"/>
      <c r="FV908" s="30"/>
      <c r="FW908" s="30"/>
      <c r="FX908" s="30"/>
      <c r="FY908" s="30"/>
      <c r="FZ908" s="30"/>
      <c r="GA908" s="30"/>
      <c r="GB908" s="30"/>
      <c r="GC908" s="30"/>
      <c r="GD908" s="30"/>
      <c r="GE908" s="30"/>
      <c r="GF908" s="30"/>
      <c r="GG908" s="30"/>
      <c r="GH908" s="30"/>
      <c r="GI908" s="30"/>
      <c r="GJ908" s="30"/>
      <c r="GK908" s="30"/>
      <c r="GL908" s="30"/>
      <c r="GM908" s="30"/>
      <c r="GN908" s="30"/>
      <c r="GO908" s="30"/>
      <c r="GP908" s="30"/>
      <c r="GQ908" s="30"/>
      <c r="GR908" s="30"/>
      <c r="GS908" s="30"/>
      <c r="GT908" s="30"/>
      <c r="GU908" s="30"/>
      <c r="GV908" s="30"/>
      <c r="GW908" s="30"/>
      <c r="GX908" s="30"/>
      <c r="GY908" s="30"/>
      <c r="GZ908" s="30"/>
      <c r="HA908" s="30"/>
      <c r="HB908" s="30"/>
      <c r="HC908" s="30"/>
      <c r="HD908" s="30"/>
      <c r="HE908" s="30"/>
      <c r="HF908" s="30"/>
      <c r="HG908" s="30"/>
      <c r="HH908" s="30"/>
      <c r="HI908" s="30"/>
      <c r="HJ908" s="30"/>
    </row>
    <row r="909">
      <c r="BQ909" s="30"/>
      <c r="BS909" s="30"/>
      <c r="BT909" s="30"/>
      <c r="BU909" s="30"/>
      <c r="BV909" s="30"/>
      <c r="BW909" s="30"/>
      <c r="BX909" s="30"/>
      <c r="BY909" s="30"/>
      <c r="BZ909" s="30"/>
      <c r="CA909" s="30"/>
      <c r="CB909" s="30"/>
      <c r="CC909" s="30"/>
      <c r="CD909" s="30"/>
      <c r="CE909" s="30"/>
      <c r="CF909" s="30"/>
      <c r="CG909" s="30"/>
      <c r="CH909" s="30"/>
      <c r="CI909" s="30"/>
      <c r="CJ909" s="30"/>
      <c r="CK909" s="30"/>
      <c r="CL909" s="30"/>
      <c r="CM909" s="30"/>
      <c r="CO909" s="30"/>
      <c r="CP909" s="30"/>
      <c r="CQ909" s="30"/>
      <c r="CR909" s="30"/>
      <c r="CS909" s="30"/>
      <c r="CT909" s="30"/>
      <c r="CU909" s="30"/>
      <c r="CV909" s="30"/>
      <c r="CW909" s="30"/>
      <c r="CX909" s="30"/>
      <c r="CY909" s="30"/>
      <c r="CZ909" s="30"/>
      <c r="DA909" s="30"/>
      <c r="DB909" s="30"/>
      <c r="DC909" s="30"/>
      <c r="DD909" s="30"/>
      <c r="DE909" s="30"/>
      <c r="DF909" s="30"/>
      <c r="DG909" s="30"/>
      <c r="DH909" s="30"/>
      <c r="DI909" s="30"/>
      <c r="DK909" s="30"/>
      <c r="DL909" s="30"/>
      <c r="DM909" s="30"/>
      <c r="DN909" s="30"/>
      <c r="DO909" s="30"/>
      <c r="DP909" s="30"/>
      <c r="DQ909" s="30"/>
      <c r="DR909" s="30"/>
      <c r="DS909" s="30"/>
      <c r="DT909" s="30"/>
      <c r="DU909" s="30"/>
      <c r="DV909" s="30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  <c r="EL909" s="30"/>
      <c r="EM909" s="30"/>
      <c r="EN909" s="30"/>
      <c r="EO909" s="30"/>
      <c r="EP909" s="30"/>
      <c r="EQ909" s="30"/>
      <c r="ER909" s="30"/>
      <c r="ES909" s="30"/>
      <c r="ET909" s="30"/>
      <c r="EU909" s="30"/>
      <c r="EV909" s="30"/>
      <c r="EW909" s="30"/>
      <c r="EX909" s="30"/>
      <c r="EY909" s="30"/>
      <c r="EZ909" s="30"/>
      <c r="FA909" s="30"/>
      <c r="FB909" s="30"/>
      <c r="FC909" s="30"/>
      <c r="FD909" s="30"/>
      <c r="FE909" s="30"/>
      <c r="FF909" s="30"/>
      <c r="FG909" s="30"/>
      <c r="FH909" s="30"/>
      <c r="FI909" s="30"/>
      <c r="FJ909" s="30"/>
      <c r="FK909" s="30"/>
      <c r="FL909" s="30"/>
      <c r="FM909" s="30"/>
      <c r="FN909" s="30"/>
      <c r="FO909" s="30"/>
      <c r="FP909" s="30"/>
      <c r="FQ909" s="30"/>
      <c r="FR909" s="30"/>
      <c r="FS909" s="30"/>
      <c r="FT909" s="30"/>
      <c r="FU909" s="30"/>
      <c r="FV909" s="30"/>
      <c r="FW909" s="30"/>
      <c r="FX909" s="30"/>
      <c r="FY909" s="30"/>
      <c r="FZ909" s="30"/>
      <c r="GA909" s="30"/>
      <c r="GB909" s="30"/>
      <c r="GC909" s="30"/>
      <c r="GD909" s="30"/>
      <c r="GE909" s="30"/>
      <c r="GF909" s="30"/>
      <c r="GG909" s="30"/>
      <c r="GH909" s="30"/>
      <c r="GI909" s="30"/>
      <c r="GJ909" s="30"/>
      <c r="GK909" s="30"/>
      <c r="GL909" s="30"/>
      <c r="GM909" s="30"/>
      <c r="GN909" s="30"/>
      <c r="GO909" s="30"/>
      <c r="GP909" s="30"/>
      <c r="GQ909" s="30"/>
      <c r="GR909" s="30"/>
      <c r="GS909" s="30"/>
      <c r="GT909" s="30"/>
      <c r="GU909" s="30"/>
      <c r="GV909" s="30"/>
      <c r="GW909" s="30"/>
      <c r="GX909" s="30"/>
      <c r="GY909" s="30"/>
      <c r="GZ909" s="30"/>
      <c r="HA909" s="30"/>
      <c r="HB909" s="30"/>
      <c r="HC909" s="30"/>
      <c r="HD909" s="30"/>
      <c r="HE909" s="30"/>
      <c r="HF909" s="30"/>
      <c r="HG909" s="30"/>
      <c r="HH909" s="30"/>
      <c r="HI909" s="30"/>
      <c r="HJ909" s="30"/>
    </row>
    <row r="910">
      <c r="BQ910" s="30"/>
      <c r="BS910" s="30"/>
      <c r="BT910" s="30"/>
      <c r="BU910" s="30"/>
      <c r="BV910" s="30"/>
      <c r="BW910" s="30"/>
      <c r="BX910" s="30"/>
      <c r="BY910" s="30"/>
      <c r="BZ910" s="30"/>
      <c r="CA910" s="30"/>
      <c r="CB910" s="30"/>
      <c r="CC910" s="30"/>
      <c r="CD910" s="30"/>
      <c r="CE910" s="30"/>
      <c r="CF910" s="30"/>
      <c r="CG910" s="30"/>
      <c r="CH910" s="30"/>
      <c r="CI910" s="30"/>
      <c r="CJ910" s="30"/>
      <c r="CK910" s="30"/>
      <c r="CL910" s="30"/>
      <c r="CM910" s="30"/>
      <c r="CO910" s="30"/>
      <c r="CP910" s="30"/>
      <c r="CQ910" s="30"/>
      <c r="CR910" s="30"/>
      <c r="CS910" s="30"/>
      <c r="CT910" s="30"/>
      <c r="CU910" s="30"/>
      <c r="CV910" s="30"/>
      <c r="CW910" s="30"/>
      <c r="CX910" s="30"/>
      <c r="CY910" s="30"/>
      <c r="CZ910" s="30"/>
      <c r="DA910" s="30"/>
      <c r="DB910" s="30"/>
      <c r="DC910" s="30"/>
      <c r="DD910" s="30"/>
      <c r="DE910" s="30"/>
      <c r="DF910" s="30"/>
      <c r="DG910" s="30"/>
      <c r="DH910" s="30"/>
      <c r="DI910" s="30"/>
      <c r="DK910" s="30"/>
      <c r="DL910" s="30"/>
      <c r="DM910" s="30"/>
      <c r="DN910" s="30"/>
      <c r="DO910" s="30"/>
      <c r="DP910" s="30"/>
      <c r="DQ910" s="30"/>
      <c r="DR910" s="30"/>
      <c r="DS910" s="30"/>
      <c r="DT910" s="30"/>
      <c r="DU910" s="30"/>
      <c r="DV910" s="30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  <c r="EL910" s="30"/>
      <c r="EM910" s="30"/>
      <c r="EN910" s="30"/>
      <c r="EO910" s="30"/>
      <c r="EP910" s="30"/>
      <c r="EQ910" s="30"/>
      <c r="ER910" s="30"/>
      <c r="ES910" s="30"/>
      <c r="ET910" s="30"/>
      <c r="EU910" s="30"/>
      <c r="EV910" s="30"/>
      <c r="EW910" s="30"/>
      <c r="EX910" s="30"/>
      <c r="EY910" s="30"/>
      <c r="EZ910" s="30"/>
      <c r="FA910" s="30"/>
      <c r="FB910" s="30"/>
      <c r="FC910" s="30"/>
      <c r="FD910" s="30"/>
      <c r="FE910" s="30"/>
      <c r="FF910" s="30"/>
      <c r="FG910" s="30"/>
      <c r="FH910" s="30"/>
      <c r="FI910" s="30"/>
      <c r="FJ910" s="30"/>
      <c r="FK910" s="30"/>
      <c r="FL910" s="30"/>
      <c r="FM910" s="30"/>
      <c r="FN910" s="30"/>
      <c r="FO910" s="30"/>
      <c r="FP910" s="30"/>
      <c r="FQ910" s="30"/>
      <c r="FR910" s="30"/>
      <c r="FS910" s="30"/>
      <c r="FT910" s="30"/>
      <c r="FU910" s="30"/>
      <c r="FV910" s="30"/>
      <c r="FW910" s="30"/>
      <c r="FX910" s="30"/>
      <c r="FY910" s="30"/>
      <c r="FZ910" s="30"/>
      <c r="GA910" s="30"/>
      <c r="GB910" s="30"/>
      <c r="GC910" s="30"/>
      <c r="GD910" s="30"/>
      <c r="GE910" s="30"/>
      <c r="GF910" s="30"/>
      <c r="GG910" s="30"/>
      <c r="GH910" s="30"/>
      <c r="GI910" s="30"/>
      <c r="GJ910" s="30"/>
      <c r="GK910" s="30"/>
      <c r="GL910" s="30"/>
      <c r="GM910" s="30"/>
      <c r="GN910" s="30"/>
      <c r="GO910" s="30"/>
      <c r="GP910" s="30"/>
      <c r="GQ910" s="30"/>
      <c r="GR910" s="30"/>
      <c r="GS910" s="30"/>
      <c r="GT910" s="30"/>
      <c r="GU910" s="30"/>
      <c r="GV910" s="30"/>
      <c r="GW910" s="30"/>
      <c r="GX910" s="30"/>
      <c r="GY910" s="30"/>
      <c r="GZ910" s="30"/>
      <c r="HA910" s="30"/>
      <c r="HB910" s="30"/>
      <c r="HC910" s="30"/>
      <c r="HD910" s="30"/>
      <c r="HE910" s="30"/>
      <c r="HF910" s="30"/>
      <c r="HG910" s="30"/>
      <c r="HH910" s="30"/>
      <c r="HI910" s="30"/>
      <c r="HJ910" s="30"/>
    </row>
    <row r="911">
      <c r="BQ911" s="30"/>
      <c r="BS911" s="30"/>
      <c r="BT911" s="30"/>
      <c r="BU911" s="30"/>
      <c r="BV911" s="30"/>
      <c r="BW911" s="30"/>
      <c r="BX911" s="30"/>
      <c r="BY911" s="30"/>
      <c r="BZ911" s="30"/>
      <c r="CA911" s="30"/>
      <c r="CB911" s="30"/>
      <c r="CC911" s="30"/>
      <c r="CD911" s="30"/>
      <c r="CE911" s="30"/>
      <c r="CF911" s="30"/>
      <c r="CG911" s="30"/>
      <c r="CH911" s="30"/>
      <c r="CI911" s="30"/>
      <c r="CJ911" s="30"/>
      <c r="CK911" s="30"/>
      <c r="CL911" s="30"/>
      <c r="CM911" s="30"/>
      <c r="CO911" s="30"/>
      <c r="CP911" s="30"/>
      <c r="CQ911" s="30"/>
      <c r="CR911" s="30"/>
      <c r="CS911" s="30"/>
      <c r="CT911" s="30"/>
      <c r="CU911" s="30"/>
      <c r="CV911" s="30"/>
      <c r="CW911" s="30"/>
      <c r="CX911" s="30"/>
      <c r="CY911" s="30"/>
      <c r="CZ911" s="30"/>
      <c r="DA911" s="30"/>
      <c r="DB911" s="30"/>
      <c r="DC911" s="30"/>
      <c r="DD911" s="30"/>
      <c r="DE911" s="30"/>
      <c r="DF911" s="30"/>
      <c r="DG911" s="30"/>
      <c r="DH911" s="30"/>
      <c r="DI911" s="30"/>
      <c r="DK911" s="30"/>
      <c r="DL911" s="30"/>
      <c r="DM911" s="30"/>
      <c r="DN911" s="30"/>
      <c r="DO911" s="30"/>
      <c r="DP911" s="30"/>
      <c r="DQ911" s="30"/>
      <c r="DR911" s="30"/>
      <c r="DS911" s="30"/>
      <c r="DT911" s="30"/>
      <c r="DU911" s="30"/>
      <c r="DV911" s="30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  <c r="EL911" s="30"/>
      <c r="EM911" s="30"/>
      <c r="EN911" s="30"/>
      <c r="EO911" s="30"/>
      <c r="EP911" s="30"/>
      <c r="EQ911" s="30"/>
      <c r="ER911" s="30"/>
      <c r="ES911" s="30"/>
      <c r="ET911" s="30"/>
      <c r="EU911" s="30"/>
      <c r="EV911" s="30"/>
      <c r="EW911" s="30"/>
      <c r="EX911" s="30"/>
      <c r="EY911" s="30"/>
      <c r="EZ911" s="30"/>
      <c r="FA911" s="30"/>
      <c r="FB911" s="30"/>
      <c r="FC911" s="30"/>
      <c r="FD911" s="30"/>
      <c r="FE911" s="30"/>
      <c r="FF911" s="30"/>
      <c r="FG911" s="30"/>
      <c r="FH911" s="30"/>
      <c r="FI911" s="30"/>
      <c r="FJ911" s="30"/>
      <c r="FK911" s="30"/>
      <c r="FL911" s="30"/>
      <c r="FM911" s="30"/>
      <c r="FN911" s="30"/>
      <c r="FO911" s="30"/>
      <c r="FP911" s="30"/>
      <c r="FQ911" s="30"/>
      <c r="FR911" s="30"/>
      <c r="FS911" s="30"/>
      <c r="FT911" s="30"/>
      <c r="FU911" s="30"/>
      <c r="FV911" s="30"/>
      <c r="FW911" s="30"/>
      <c r="FX911" s="30"/>
      <c r="FY911" s="30"/>
      <c r="FZ911" s="30"/>
      <c r="GA911" s="30"/>
      <c r="GB911" s="30"/>
      <c r="GC911" s="30"/>
      <c r="GD911" s="30"/>
      <c r="GE911" s="30"/>
      <c r="GF911" s="30"/>
      <c r="GG911" s="30"/>
      <c r="GH911" s="30"/>
      <c r="GI911" s="30"/>
      <c r="GJ911" s="30"/>
      <c r="GK911" s="30"/>
      <c r="GL911" s="30"/>
      <c r="GM911" s="30"/>
      <c r="GN911" s="30"/>
      <c r="GO911" s="30"/>
      <c r="GP911" s="30"/>
      <c r="GQ911" s="30"/>
      <c r="GR911" s="30"/>
      <c r="GS911" s="30"/>
      <c r="GT911" s="30"/>
      <c r="GU911" s="30"/>
      <c r="GV911" s="30"/>
      <c r="GW911" s="30"/>
      <c r="GX911" s="30"/>
      <c r="GY911" s="30"/>
      <c r="GZ911" s="30"/>
      <c r="HA911" s="30"/>
      <c r="HB911" s="30"/>
      <c r="HC911" s="30"/>
      <c r="HD911" s="30"/>
      <c r="HE911" s="30"/>
      <c r="HF911" s="30"/>
      <c r="HG911" s="30"/>
      <c r="HH911" s="30"/>
      <c r="HI911" s="30"/>
      <c r="HJ911" s="30"/>
    </row>
    <row r="912">
      <c r="BQ912" s="30"/>
      <c r="BS912" s="30"/>
      <c r="BT912" s="30"/>
      <c r="BU912" s="30"/>
      <c r="BV912" s="30"/>
      <c r="BW912" s="30"/>
      <c r="BX912" s="30"/>
      <c r="BY912" s="30"/>
      <c r="BZ912" s="30"/>
      <c r="CA912" s="30"/>
      <c r="CB912" s="30"/>
      <c r="CC912" s="30"/>
      <c r="CD912" s="30"/>
      <c r="CE912" s="30"/>
      <c r="CF912" s="30"/>
      <c r="CG912" s="30"/>
      <c r="CH912" s="30"/>
      <c r="CI912" s="30"/>
      <c r="CJ912" s="30"/>
      <c r="CK912" s="30"/>
      <c r="CL912" s="30"/>
      <c r="CM912" s="30"/>
      <c r="CO912" s="30"/>
      <c r="CP912" s="30"/>
      <c r="CQ912" s="30"/>
      <c r="CR912" s="30"/>
      <c r="CS912" s="30"/>
      <c r="CT912" s="30"/>
      <c r="CU912" s="30"/>
      <c r="CV912" s="30"/>
      <c r="CW912" s="30"/>
      <c r="CX912" s="30"/>
      <c r="CY912" s="30"/>
      <c r="CZ912" s="30"/>
      <c r="DA912" s="30"/>
      <c r="DB912" s="30"/>
      <c r="DC912" s="30"/>
      <c r="DD912" s="30"/>
      <c r="DE912" s="30"/>
      <c r="DF912" s="30"/>
      <c r="DG912" s="30"/>
      <c r="DH912" s="30"/>
      <c r="DI912" s="30"/>
      <c r="DK912" s="30"/>
      <c r="DL912" s="30"/>
      <c r="DM912" s="30"/>
      <c r="DN912" s="30"/>
      <c r="DO912" s="30"/>
      <c r="DP912" s="30"/>
      <c r="DQ912" s="30"/>
      <c r="DR912" s="30"/>
      <c r="DS912" s="30"/>
      <c r="DT912" s="30"/>
      <c r="DU912" s="30"/>
      <c r="DV912" s="30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  <c r="EL912" s="30"/>
      <c r="EM912" s="30"/>
      <c r="EN912" s="30"/>
      <c r="EO912" s="30"/>
      <c r="EP912" s="30"/>
      <c r="EQ912" s="30"/>
      <c r="ER912" s="30"/>
      <c r="ES912" s="30"/>
      <c r="ET912" s="30"/>
      <c r="EU912" s="30"/>
      <c r="EV912" s="30"/>
      <c r="EW912" s="30"/>
      <c r="EX912" s="30"/>
      <c r="EY912" s="30"/>
      <c r="EZ912" s="30"/>
      <c r="FA912" s="30"/>
      <c r="FB912" s="30"/>
      <c r="FC912" s="30"/>
      <c r="FD912" s="30"/>
      <c r="FE912" s="30"/>
      <c r="FF912" s="30"/>
      <c r="FG912" s="30"/>
      <c r="FH912" s="30"/>
      <c r="FI912" s="30"/>
      <c r="FJ912" s="30"/>
      <c r="FK912" s="30"/>
      <c r="FL912" s="30"/>
      <c r="FM912" s="30"/>
      <c r="FN912" s="30"/>
      <c r="FO912" s="30"/>
      <c r="FP912" s="30"/>
      <c r="FQ912" s="30"/>
      <c r="FR912" s="30"/>
      <c r="FS912" s="30"/>
      <c r="FT912" s="30"/>
      <c r="FU912" s="30"/>
      <c r="FV912" s="30"/>
      <c r="FW912" s="30"/>
      <c r="FX912" s="30"/>
      <c r="FY912" s="30"/>
      <c r="FZ912" s="30"/>
      <c r="GA912" s="30"/>
      <c r="GB912" s="30"/>
      <c r="GC912" s="30"/>
      <c r="GD912" s="30"/>
      <c r="GE912" s="30"/>
      <c r="GF912" s="30"/>
      <c r="GG912" s="30"/>
      <c r="GH912" s="30"/>
      <c r="GI912" s="30"/>
      <c r="GJ912" s="30"/>
      <c r="GK912" s="30"/>
      <c r="GL912" s="30"/>
      <c r="GM912" s="30"/>
      <c r="GN912" s="30"/>
      <c r="GO912" s="30"/>
      <c r="GP912" s="30"/>
      <c r="GQ912" s="30"/>
      <c r="GR912" s="30"/>
      <c r="GS912" s="30"/>
      <c r="GT912" s="30"/>
      <c r="GU912" s="30"/>
      <c r="GV912" s="30"/>
      <c r="GW912" s="30"/>
      <c r="GX912" s="30"/>
      <c r="GY912" s="30"/>
      <c r="GZ912" s="30"/>
      <c r="HA912" s="30"/>
      <c r="HB912" s="30"/>
      <c r="HC912" s="30"/>
      <c r="HD912" s="30"/>
      <c r="HE912" s="30"/>
      <c r="HF912" s="30"/>
      <c r="HG912" s="30"/>
      <c r="HH912" s="30"/>
      <c r="HI912" s="30"/>
      <c r="HJ912" s="30"/>
    </row>
    <row r="913">
      <c r="BQ913" s="30"/>
      <c r="BS913" s="30"/>
      <c r="BT913" s="30"/>
      <c r="BU913" s="30"/>
      <c r="BV913" s="30"/>
      <c r="BW913" s="30"/>
      <c r="BX913" s="30"/>
      <c r="BY913" s="30"/>
      <c r="BZ913" s="30"/>
      <c r="CA913" s="30"/>
      <c r="CB913" s="30"/>
      <c r="CC913" s="30"/>
      <c r="CD913" s="30"/>
      <c r="CE913" s="30"/>
      <c r="CF913" s="30"/>
      <c r="CG913" s="30"/>
      <c r="CH913" s="30"/>
      <c r="CI913" s="30"/>
      <c r="CJ913" s="30"/>
      <c r="CK913" s="30"/>
      <c r="CL913" s="30"/>
      <c r="CM913" s="30"/>
      <c r="CO913" s="30"/>
      <c r="CP913" s="30"/>
      <c r="CQ913" s="30"/>
      <c r="CR913" s="30"/>
      <c r="CS913" s="30"/>
      <c r="CT913" s="30"/>
      <c r="CU913" s="30"/>
      <c r="CV913" s="30"/>
      <c r="CW913" s="30"/>
      <c r="CX913" s="30"/>
      <c r="CY913" s="30"/>
      <c r="CZ913" s="30"/>
      <c r="DA913" s="30"/>
      <c r="DB913" s="30"/>
      <c r="DC913" s="30"/>
      <c r="DD913" s="30"/>
      <c r="DE913" s="30"/>
      <c r="DF913" s="30"/>
      <c r="DG913" s="30"/>
      <c r="DH913" s="30"/>
      <c r="DI913" s="30"/>
      <c r="DK913" s="30"/>
      <c r="DL913" s="30"/>
      <c r="DM913" s="30"/>
      <c r="DN913" s="30"/>
      <c r="DO913" s="30"/>
      <c r="DP913" s="30"/>
      <c r="DQ913" s="30"/>
      <c r="DR913" s="30"/>
      <c r="DS913" s="30"/>
      <c r="DT913" s="30"/>
      <c r="DU913" s="30"/>
      <c r="DV913" s="30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  <c r="EL913" s="30"/>
      <c r="EM913" s="30"/>
      <c r="EN913" s="30"/>
      <c r="EO913" s="30"/>
      <c r="EP913" s="30"/>
      <c r="EQ913" s="30"/>
      <c r="ER913" s="30"/>
      <c r="ES913" s="30"/>
      <c r="ET913" s="30"/>
      <c r="EU913" s="30"/>
      <c r="EV913" s="30"/>
      <c r="EW913" s="30"/>
      <c r="EX913" s="30"/>
      <c r="EY913" s="30"/>
      <c r="EZ913" s="30"/>
      <c r="FA913" s="30"/>
      <c r="FB913" s="30"/>
      <c r="FC913" s="30"/>
      <c r="FD913" s="30"/>
      <c r="FE913" s="30"/>
      <c r="FF913" s="30"/>
      <c r="FG913" s="30"/>
      <c r="FH913" s="30"/>
      <c r="FI913" s="30"/>
      <c r="FJ913" s="30"/>
      <c r="FK913" s="30"/>
      <c r="FL913" s="30"/>
      <c r="FM913" s="30"/>
      <c r="FN913" s="30"/>
      <c r="FO913" s="30"/>
      <c r="FP913" s="30"/>
      <c r="FQ913" s="30"/>
      <c r="FR913" s="30"/>
      <c r="FS913" s="30"/>
      <c r="FT913" s="30"/>
      <c r="FU913" s="30"/>
      <c r="FV913" s="30"/>
      <c r="FW913" s="30"/>
      <c r="FX913" s="30"/>
      <c r="FY913" s="30"/>
      <c r="FZ913" s="30"/>
      <c r="GA913" s="30"/>
      <c r="GB913" s="30"/>
      <c r="GC913" s="30"/>
      <c r="GD913" s="30"/>
      <c r="GE913" s="30"/>
      <c r="GF913" s="30"/>
      <c r="GG913" s="30"/>
      <c r="GH913" s="30"/>
      <c r="GI913" s="30"/>
      <c r="GJ913" s="30"/>
      <c r="GK913" s="30"/>
      <c r="GL913" s="30"/>
      <c r="GM913" s="30"/>
      <c r="GN913" s="30"/>
      <c r="GO913" s="30"/>
      <c r="GP913" s="30"/>
      <c r="GQ913" s="30"/>
      <c r="GR913" s="30"/>
      <c r="GS913" s="30"/>
      <c r="GT913" s="30"/>
      <c r="GU913" s="30"/>
      <c r="GV913" s="30"/>
      <c r="GW913" s="30"/>
      <c r="GX913" s="30"/>
      <c r="GY913" s="30"/>
      <c r="GZ913" s="30"/>
      <c r="HA913" s="30"/>
      <c r="HB913" s="30"/>
      <c r="HC913" s="30"/>
      <c r="HD913" s="30"/>
      <c r="HE913" s="30"/>
      <c r="HF913" s="30"/>
      <c r="HG913" s="30"/>
      <c r="HH913" s="30"/>
      <c r="HI913" s="30"/>
      <c r="HJ913" s="30"/>
    </row>
    <row r="914">
      <c r="BQ914" s="30"/>
      <c r="BS914" s="30"/>
      <c r="BT914" s="30"/>
      <c r="BU914" s="30"/>
      <c r="BV914" s="30"/>
      <c r="BW914" s="30"/>
      <c r="BX914" s="30"/>
      <c r="BY914" s="30"/>
      <c r="BZ914" s="30"/>
      <c r="CA914" s="30"/>
      <c r="CB914" s="30"/>
      <c r="CC914" s="30"/>
      <c r="CD914" s="30"/>
      <c r="CE914" s="30"/>
      <c r="CF914" s="30"/>
      <c r="CG914" s="30"/>
      <c r="CH914" s="30"/>
      <c r="CI914" s="30"/>
      <c r="CJ914" s="30"/>
      <c r="CK914" s="30"/>
      <c r="CL914" s="30"/>
      <c r="CM914" s="30"/>
      <c r="CO914" s="30"/>
      <c r="CP914" s="30"/>
      <c r="CQ914" s="30"/>
      <c r="CR914" s="30"/>
      <c r="CS914" s="30"/>
      <c r="CT914" s="30"/>
      <c r="CU914" s="30"/>
      <c r="CV914" s="30"/>
      <c r="CW914" s="30"/>
      <c r="CX914" s="30"/>
      <c r="CY914" s="30"/>
      <c r="CZ914" s="30"/>
      <c r="DA914" s="30"/>
      <c r="DB914" s="30"/>
      <c r="DC914" s="30"/>
      <c r="DD914" s="30"/>
      <c r="DE914" s="30"/>
      <c r="DF914" s="30"/>
      <c r="DG914" s="30"/>
      <c r="DH914" s="30"/>
      <c r="DI914" s="30"/>
      <c r="DK914" s="30"/>
      <c r="DL914" s="30"/>
      <c r="DM914" s="30"/>
      <c r="DN914" s="30"/>
      <c r="DO914" s="30"/>
      <c r="DP914" s="30"/>
      <c r="DQ914" s="30"/>
      <c r="DR914" s="30"/>
      <c r="DS914" s="30"/>
      <c r="DT914" s="30"/>
      <c r="DU914" s="30"/>
      <c r="DV914" s="30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  <c r="EL914" s="30"/>
      <c r="EM914" s="30"/>
      <c r="EN914" s="30"/>
      <c r="EO914" s="30"/>
      <c r="EP914" s="30"/>
      <c r="EQ914" s="30"/>
      <c r="ER914" s="30"/>
      <c r="ES914" s="30"/>
      <c r="ET914" s="30"/>
      <c r="EU914" s="30"/>
      <c r="EV914" s="30"/>
      <c r="EW914" s="30"/>
      <c r="EX914" s="30"/>
      <c r="EY914" s="30"/>
      <c r="EZ914" s="30"/>
      <c r="FA914" s="30"/>
      <c r="FB914" s="30"/>
      <c r="FC914" s="30"/>
      <c r="FD914" s="30"/>
      <c r="FE914" s="30"/>
      <c r="FF914" s="30"/>
      <c r="FG914" s="30"/>
      <c r="FH914" s="30"/>
      <c r="FI914" s="30"/>
      <c r="FJ914" s="30"/>
      <c r="FK914" s="30"/>
      <c r="FL914" s="30"/>
      <c r="FM914" s="30"/>
      <c r="FN914" s="30"/>
      <c r="FO914" s="30"/>
      <c r="FP914" s="30"/>
      <c r="FQ914" s="30"/>
      <c r="FR914" s="30"/>
      <c r="FS914" s="30"/>
      <c r="FT914" s="30"/>
      <c r="FU914" s="30"/>
      <c r="FV914" s="30"/>
      <c r="FW914" s="30"/>
      <c r="FX914" s="30"/>
      <c r="FY914" s="30"/>
      <c r="FZ914" s="30"/>
      <c r="GA914" s="30"/>
      <c r="GB914" s="30"/>
      <c r="GC914" s="30"/>
      <c r="GD914" s="30"/>
      <c r="GE914" s="30"/>
      <c r="GF914" s="30"/>
      <c r="GG914" s="30"/>
      <c r="GH914" s="30"/>
      <c r="GI914" s="30"/>
      <c r="GJ914" s="30"/>
      <c r="GK914" s="30"/>
      <c r="GL914" s="30"/>
      <c r="GM914" s="30"/>
      <c r="GN914" s="30"/>
      <c r="GO914" s="30"/>
      <c r="GP914" s="30"/>
      <c r="GQ914" s="30"/>
      <c r="GR914" s="30"/>
      <c r="GS914" s="30"/>
      <c r="GT914" s="30"/>
      <c r="GU914" s="30"/>
      <c r="GV914" s="30"/>
      <c r="GW914" s="30"/>
      <c r="GX914" s="30"/>
      <c r="GY914" s="30"/>
      <c r="GZ914" s="30"/>
      <c r="HA914" s="30"/>
      <c r="HB914" s="30"/>
      <c r="HC914" s="30"/>
      <c r="HD914" s="30"/>
      <c r="HE914" s="30"/>
      <c r="HF914" s="30"/>
      <c r="HG914" s="30"/>
      <c r="HH914" s="30"/>
      <c r="HI914" s="30"/>
      <c r="HJ914" s="30"/>
    </row>
    <row r="915">
      <c r="BQ915" s="30"/>
      <c r="BS915" s="30"/>
      <c r="BT915" s="30"/>
      <c r="BU915" s="30"/>
      <c r="BV915" s="30"/>
      <c r="BW915" s="30"/>
      <c r="BX915" s="30"/>
      <c r="BY915" s="30"/>
      <c r="BZ915" s="30"/>
      <c r="CA915" s="30"/>
      <c r="CB915" s="30"/>
      <c r="CC915" s="30"/>
      <c r="CD915" s="30"/>
      <c r="CE915" s="30"/>
      <c r="CF915" s="30"/>
      <c r="CG915" s="30"/>
      <c r="CH915" s="30"/>
      <c r="CI915" s="30"/>
      <c r="CJ915" s="30"/>
      <c r="CK915" s="30"/>
      <c r="CL915" s="30"/>
      <c r="CM915" s="30"/>
      <c r="CO915" s="30"/>
      <c r="CP915" s="30"/>
      <c r="CQ915" s="30"/>
      <c r="CR915" s="30"/>
      <c r="CS915" s="30"/>
      <c r="CT915" s="30"/>
      <c r="CU915" s="30"/>
      <c r="CV915" s="30"/>
      <c r="CW915" s="30"/>
      <c r="CX915" s="30"/>
      <c r="CY915" s="30"/>
      <c r="CZ915" s="30"/>
      <c r="DA915" s="30"/>
      <c r="DB915" s="30"/>
      <c r="DC915" s="30"/>
      <c r="DD915" s="30"/>
      <c r="DE915" s="30"/>
      <c r="DF915" s="30"/>
      <c r="DG915" s="30"/>
      <c r="DH915" s="30"/>
      <c r="DI915" s="30"/>
      <c r="DK915" s="30"/>
      <c r="DL915" s="30"/>
      <c r="DM915" s="30"/>
      <c r="DN915" s="30"/>
      <c r="DO915" s="30"/>
      <c r="DP915" s="30"/>
      <c r="DQ915" s="30"/>
      <c r="DR915" s="30"/>
      <c r="DS915" s="30"/>
      <c r="DT915" s="30"/>
      <c r="DU915" s="30"/>
      <c r="DV915" s="30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  <c r="EL915" s="30"/>
      <c r="EM915" s="30"/>
      <c r="EN915" s="30"/>
      <c r="EO915" s="30"/>
      <c r="EP915" s="30"/>
      <c r="EQ915" s="30"/>
      <c r="ER915" s="30"/>
      <c r="ES915" s="30"/>
      <c r="ET915" s="30"/>
      <c r="EU915" s="30"/>
      <c r="EV915" s="30"/>
      <c r="EW915" s="30"/>
      <c r="EX915" s="30"/>
      <c r="EY915" s="30"/>
      <c r="EZ915" s="30"/>
      <c r="FA915" s="30"/>
      <c r="FB915" s="30"/>
      <c r="FC915" s="30"/>
      <c r="FD915" s="30"/>
      <c r="FE915" s="30"/>
      <c r="FF915" s="30"/>
      <c r="FG915" s="30"/>
      <c r="FH915" s="30"/>
      <c r="FI915" s="30"/>
      <c r="FJ915" s="30"/>
      <c r="FK915" s="30"/>
      <c r="FL915" s="30"/>
      <c r="FM915" s="30"/>
      <c r="FN915" s="30"/>
      <c r="FO915" s="30"/>
      <c r="FP915" s="30"/>
      <c r="FQ915" s="30"/>
      <c r="FR915" s="30"/>
      <c r="FS915" s="30"/>
      <c r="FT915" s="30"/>
      <c r="FU915" s="30"/>
      <c r="FV915" s="30"/>
      <c r="FW915" s="30"/>
      <c r="FX915" s="30"/>
      <c r="FY915" s="30"/>
      <c r="FZ915" s="30"/>
      <c r="GA915" s="30"/>
      <c r="GB915" s="30"/>
      <c r="GC915" s="30"/>
      <c r="GD915" s="30"/>
      <c r="GE915" s="30"/>
      <c r="GF915" s="30"/>
      <c r="GG915" s="30"/>
      <c r="GH915" s="30"/>
      <c r="GI915" s="30"/>
      <c r="GJ915" s="30"/>
      <c r="GK915" s="30"/>
      <c r="GL915" s="30"/>
      <c r="GM915" s="30"/>
      <c r="GN915" s="30"/>
      <c r="GO915" s="30"/>
      <c r="GP915" s="30"/>
      <c r="GQ915" s="30"/>
      <c r="GR915" s="30"/>
      <c r="GS915" s="30"/>
      <c r="GT915" s="30"/>
      <c r="GU915" s="30"/>
      <c r="GV915" s="30"/>
      <c r="GW915" s="30"/>
      <c r="GX915" s="30"/>
      <c r="GY915" s="30"/>
      <c r="GZ915" s="30"/>
      <c r="HA915" s="30"/>
      <c r="HB915" s="30"/>
      <c r="HC915" s="30"/>
      <c r="HD915" s="30"/>
      <c r="HE915" s="30"/>
      <c r="HF915" s="30"/>
      <c r="HG915" s="30"/>
      <c r="HH915" s="30"/>
      <c r="HI915" s="30"/>
      <c r="HJ915" s="30"/>
    </row>
    <row r="916">
      <c r="BQ916" s="30"/>
      <c r="BS916" s="30"/>
      <c r="BT916" s="30"/>
      <c r="BU916" s="30"/>
      <c r="BV916" s="30"/>
      <c r="BW916" s="30"/>
      <c r="BX916" s="30"/>
      <c r="BY916" s="30"/>
      <c r="BZ916" s="30"/>
      <c r="CA916" s="30"/>
      <c r="CB916" s="30"/>
      <c r="CC916" s="30"/>
      <c r="CD916" s="30"/>
      <c r="CE916" s="30"/>
      <c r="CF916" s="30"/>
      <c r="CG916" s="30"/>
      <c r="CH916" s="30"/>
      <c r="CI916" s="30"/>
      <c r="CJ916" s="30"/>
      <c r="CK916" s="30"/>
      <c r="CL916" s="30"/>
      <c r="CM916" s="30"/>
      <c r="CO916" s="30"/>
      <c r="CP916" s="30"/>
      <c r="CQ916" s="30"/>
      <c r="CR916" s="30"/>
      <c r="CS916" s="30"/>
      <c r="CT916" s="30"/>
      <c r="CU916" s="30"/>
      <c r="CV916" s="30"/>
      <c r="CW916" s="30"/>
      <c r="CX916" s="30"/>
      <c r="CY916" s="30"/>
      <c r="CZ916" s="30"/>
      <c r="DA916" s="30"/>
      <c r="DB916" s="30"/>
      <c r="DC916" s="30"/>
      <c r="DD916" s="30"/>
      <c r="DE916" s="30"/>
      <c r="DF916" s="30"/>
      <c r="DG916" s="30"/>
      <c r="DH916" s="30"/>
      <c r="DI916" s="30"/>
      <c r="DK916" s="30"/>
      <c r="DL916" s="30"/>
      <c r="DM916" s="30"/>
      <c r="DN916" s="30"/>
      <c r="DO916" s="30"/>
      <c r="DP916" s="30"/>
      <c r="DQ916" s="30"/>
      <c r="DR916" s="30"/>
      <c r="DS916" s="30"/>
      <c r="DT916" s="30"/>
      <c r="DU916" s="30"/>
      <c r="DV916" s="30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  <c r="EL916" s="30"/>
      <c r="EM916" s="30"/>
      <c r="EN916" s="30"/>
      <c r="EO916" s="30"/>
      <c r="EP916" s="30"/>
      <c r="EQ916" s="30"/>
      <c r="ER916" s="30"/>
      <c r="ES916" s="30"/>
      <c r="ET916" s="30"/>
      <c r="EU916" s="30"/>
      <c r="EV916" s="30"/>
      <c r="EW916" s="30"/>
      <c r="EX916" s="30"/>
      <c r="EY916" s="30"/>
      <c r="EZ916" s="30"/>
      <c r="FA916" s="30"/>
      <c r="FB916" s="30"/>
      <c r="FC916" s="30"/>
      <c r="FD916" s="30"/>
      <c r="FE916" s="30"/>
      <c r="FF916" s="30"/>
      <c r="FG916" s="30"/>
      <c r="FH916" s="30"/>
      <c r="FI916" s="30"/>
      <c r="FJ916" s="30"/>
      <c r="FK916" s="30"/>
      <c r="FL916" s="30"/>
      <c r="FM916" s="30"/>
      <c r="FN916" s="30"/>
      <c r="FO916" s="30"/>
      <c r="FP916" s="30"/>
      <c r="FQ916" s="30"/>
      <c r="FR916" s="30"/>
      <c r="FS916" s="30"/>
      <c r="FT916" s="30"/>
      <c r="FU916" s="30"/>
      <c r="FV916" s="30"/>
      <c r="FW916" s="30"/>
      <c r="FX916" s="30"/>
      <c r="FY916" s="30"/>
      <c r="FZ916" s="30"/>
      <c r="GA916" s="30"/>
      <c r="GB916" s="30"/>
      <c r="GC916" s="30"/>
      <c r="GD916" s="30"/>
      <c r="GE916" s="30"/>
      <c r="GF916" s="30"/>
      <c r="GG916" s="30"/>
      <c r="GH916" s="30"/>
      <c r="GI916" s="30"/>
      <c r="GJ916" s="30"/>
      <c r="GK916" s="30"/>
      <c r="GL916" s="30"/>
      <c r="GM916" s="30"/>
      <c r="GN916" s="30"/>
      <c r="GO916" s="30"/>
      <c r="GP916" s="30"/>
      <c r="GQ916" s="30"/>
      <c r="GR916" s="30"/>
      <c r="GS916" s="30"/>
      <c r="GT916" s="30"/>
      <c r="GU916" s="30"/>
      <c r="GV916" s="30"/>
      <c r="GW916" s="30"/>
      <c r="GX916" s="30"/>
      <c r="GY916" s="30"/>
      <c r="GZ916" s="30"/>
      <c r="HA916" s="30"/>
      <c r="HB916" s="30"/>
      <c r="HC916" s="30"/>
      <c r="HD916" s="30"/>
      <c r="HE916" s="30"/>
      <c r="HF916" s="30"/>
      <c r="HG916" s="30"/>
      <c r="HH916" s="30"/>
      <c r="HI916" s="30"/>
      <c r="HJ916" s="30"/>
    </row>
    <row r="917">
      <c r="BQ917" s="30"/>
      <c r="BS917" s="30"/>
      <c r="BT917" s="30"/>
      <c r="BU917" s="30"/>
      <c r="BV917" s="30"/>
      <c r="BW917" s="30"/>
      <c r="BX917" s="30"/>
      <c r="BY917" s="30"/>
      <c r="BZ917" s="30"/>
      <c r="CA917" s="30"/>
      <c r="CB917" s="30"/>
      <c r="CC917" s="30"/>
      <c r="CD917" s="30"/>
      <c r="CE917" s="30"/>
      <c r="CF917" s="30"/>
      <c r="CG917" s="30"/>
      <c r="CH917" s="30"/>
      <c r="CI917" s="30"/>
      <c r="CJ917" s="30"/>
      <c r="CK917" s="30"/>
      <c r="CL917" s="30"/>
      <c r="CM917" s="30"/>
      <c r="CO917" s="30"/>
      <c r="CP917" s="30"/>
      <c r="CQ917" s="30"/>
      <c r="CR917" s="30"/>
      <c r="CS917" s="30"/>
      <c r="CT917" s="30"/>
      <c r="CU917" s="30"/>
      <c r="CV917" s="30"/>
      <c r="CW917" s="30"/>
      <c r="CX917" s="30"/>
      <c r="CY917" s="30"/>
      <c r="CZ917" s="30"/>
      <c r="DA917" s="30"/>
      <c r="DB917" s="30"/>
      <c r="DC917" s="30"/>
      <c r="DD917" s="30"/>
      <c r="DE917" s="30"/>
      <c r="DF917" s="30"/>
      <c r="DG917" s="30"/>
      <c r="DH917" s="30"/>
      <c r="DI917" s="30"/>
      <c r="DK917" s="30"/>
      <c r="DL917" s="30"/>
      <c r="DM917" s="30"/>
      <c r="DN917" s="30"/>
      <c r="DO917" s="30"/>
      <c r="DP917" s="30"/>
      <c r="DQ917" s="30"/>
      <c r="DR917" s="30"/>
      <c r="DS917" s="30"/>
      <c r="DT917" s="30"/>
      <c r="DU917" s="30"/>
      <c r="DV917" s="30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  <c r="EL917" s="30"/>
      <c r="EM917" s="30"/>
      <c r="EN917" s="30"/>
      <c r="EO917" s="30"/>
      <c r="EP917" s="30"/>
      <c r="EQ917" s="30"/>
      <c r="ER917" s="30"/>
      <c r="ES917" s="30"/>
      <c r="ET917" s="30"/>
      <c r="EU917" s="30"/>
      <c r="EV917" s="30"/>
      <c r="EW917" s="30"/>
      <c r="EX917" s="30"/>
      <c r="EY917" s="30"/>
      <c r="EZ917" s="30"/>
      <c r="FA917" s="30"/>
      <c r="FB917" s="30"/>
      <c r="FC917" s="30"/>
      <c r="FD917" s="30"/>
      <c r="FE917" s="30"/>
      <c r="FF917" s="30"/>
      <c r="FG917" s="30"/>
      <c r="FH917" s="30"/>
      <c r="FI917" s="30"/>
      <c r="FJ917" s="30"/>
      <c r="FK917" s="30"/>
      <c r="FL917" s="30"/>
      <c r="FM917" s="30"/>
      <c r="FN917" s="30"/>
      <c r="FO917" s="30"/>
      <c r="FP917" s="30"/>
      <c r="FQ917" s="30"/>
      <c r="FR917" s="30"/>
      <c r="FS917" s="30"/>
      <c r="FT917" s="30"/>
      <c r="FU917" s="30"/>
      <c r="FV917" s="30"/>
      <c r="FW917" s="30"/>
      <c r="FX917" s="30"/>
      <c r="FY917" s="30"/>
      <c r="FZ917" s="30"/>
      <c r="GA917" s="30"/>
      <c r="GB917" s="30"/>
      <c r="GC917" s="30"/>
      <c r="GD917" s="30"/>
      <c r="GE917" s="30"/>
      <c r="GF917" s="30"/>
      <c r="GG917" s="30"/>
      <c r="GH917" s="30"/>
      <c r="GI917" s="30"/>
      <c r="GJ917" s="30"/>
      <c r="GK917" s="30"/>
      <c r="GL917" s="30"/>
      <c r="GM917" s="30"/>
      <c r="GN917" s="30"/>
      <c r="GO917" s="30"/>
      <c r="GP917" s="30"/>
      <c r="GQ917" s="30"/>
      <c r="GR917" s="30"/>
      <c r="GS917" s="30"/>
      <c r="GT917" s="30"/>
      <c r="GU917" s="30"/>
      <c r="GV917" s="30"/>
      <c r="GW917" s="30"/>
      <c r="GX917" s="30"/>
      <c r="GY917" s="30"/>
      <c r="GZ917" s="30"/>
      <c r="HA917" s="30"/>
      <c r="HB917" s="30"/>
      <c r="HC917" s="30"/>
      <c r="HD917" s="30"/>
      <c r="HE917" s="30"/>
      <c r="HF917" s="30"/>
      <c r="HG917" s="30"/>
      <c r="HH917" s="30"/>
      <c r="HI917" s="30"/>
      <c r="HJ917" s="30"/>
    </row>
    <row r="918">
      <c r="BQ918" s="30"/>
      <c r="BS918" s="30"/>
      <c r="BT918" s="30"/>
      <c r="BU918" s="30"/>
      <c r="BV918" s="30"/>
      <c r="BW918" s="30"/>
      <c r="BX918" s="30"/>
      <c r="BY918" s="30"/>
      <c r="BZ918" s="30"/>
      <c r="CA918" s="30"/>
      <c r="CB918" s="30"/>
      <c r="CC918" s="30"/>
      <c r="CD918" s="30"/>
      <c r="CE918" s="30"/>
      <c r="CF918" s="30"/>
      <c r="CG918" s="30"/>
      <c r="CH918" s="30"/>
      <c r="CI918" s="30"/>
      <c r="CJ918" s="30"/>
      <c r="CK918" s="30"/>
      <c r="CL918" s="30"/>
      <c r="CM918" s="30"/>
      <c r="CO918" s="30"/>
      <c r="CP918" s="30"/>
      <c r="CQ918" s="30"/>
      <c r="CR918" s="30"/>
      <c r="CS918" s="30"/>
      <c r="CT918" s="30"/>
      <c r="CU918" s="30"/>
      <c r="CV918" s="30"/>
      <c r="CW918" s="30"/>
      <c r="CX918" s="30"/>
      <c r="CY918" s="30"/>
      <c r="CZ918" s="30"/>
      <c r="DA918" s="30"/>
      <c r="DB918" s="30"/>
      <c r="DC918" s="30"/>
      <c r="DD918" s="30"/>
      <c r="DE918" s="30"/>
      <c r="DF918" s="30"/>
      <c r="DG918" s="30"/>
      <c r="DH918" s="30"/>
      <c r="DI918" s="30"/>
      <c r="DK918" s="30"/>
      <c r="DL918" s="30"/>
      <c r="DM918" s="30"/>
      <c r="DN918" s="30"/>
      <c r="DO918" s="30"/>
      <c r="DP918" s="30"/>
      <c r="DQ918" s="30"/>
      <c r="DR918" s="30"/>
      <c r="DS918" s="30"/>
      <c r="DT918" s="30"/>
      <c r="DU918" s="30"/>
      <c r="DV918" s="30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  <c r="EL918" s="30"/>
      <c r="EM918" s="30"/>
      <c r="EN918" s="30"/>
      <c r="EO918" s="30"/>
      <c r="EP918" s="30"/>
      <c r="EQ918" s="30"/>
      <c r="ER918" s="30"/>
      <c r="ES918" s="30"/>
      <c r="ET918" s="30"/>
      <c r="EU918" s="30"/>
      <c r="EV918" s="30"/>
      <c r="EW918" s="30"/>
      <c r="EX918" s="30"/>
      <c r="EY918" s="30"/>
      <c r="EZ918" s="30"/>
      <c r="FA918" s="30"/>
      <c r="FB918" s="30"/>
      <c r="FC918" s="30"/>
      <c r="FD918" s="30"/>
      <c r="FE918" s="30"/>
      <c r="FF918" s="30"/>
      <c r="FG918" s="30"/>
      <c r="FH918" s="30"/>
      <c r="FI918" s="30"/>
      <c r="FJ918" s="30"/>
      <c r="FK918" s="30"/>
      <c r="FL918" s="30"/>
      <c r="FM918" s="30"/>
      <c r="FN918" s="30"/>
      <c r="FO918" s="30"/>
      <c r="FP918" s="30"/>
      <c r="FQ918" s="30"/>
      <c r="FR918" s="30"/>
      <c r="FS918" s="30"/>
      <c r="FT918" s="30"/>
      <c r="FU918" s="30"/>
      <c r="FV918" s="30"/>
      <c r="FW918" s="30"/>
      <c r="FX918" s="30"/>
      <c r="FY918" s="30"/>
      <c r="FZ918" s="30"/>
      <c r="GA918" s="30"/>
      <c r="GB918" s="30"/>
      <c r="GC918" s="30"/>
      <c r="GD918" s="30"/>
      <c r="GE918" s="30"/>
      <c r="GF918" s="30"/>
      <c r="GG918" s="30"/>
      <c r="GH918" s="30"/>
      <c r="GI918" s="30"/>
      <c r="GJ918" s="30"/>
      <c r="GK918" s="30"/>
      <c r="GL918" s="30"/>
      <c r="GM918" s="30"/>
      <c r="GN918" s="30"/>
      <c r="GO918" s="30"/>
      <c r="GP918" s="30"/>
      <c r="GQ918" s="30"/>
      <c r="GR918" s="30"/>
      <c r="GS918" s="30"/>
      <c r="GT918" s="30"/>
      <c r="GU918" s="30"/>
      <c r="GV918" s="30"/>
      <c r="GW918" s="30"/>
      <c r="GX918" s="30"/>
      <c r="GY918" s="30"/>
      <c r="GZ918" s="30"/>
      <c r="HA918" s="30"/>
      <c r="HB918" s="30"/>
      <c r="HC918" s="30"/>
      <c r="HD918" s="30"/>
      <c r="HE918" s="30"/>
      <c r="HF918" s="30"/>
      <c r="HG918" s="30"/>
      <c r="HH918" s="30"/>
      <c r="HI918" s="30"/>
      <c r="HJ918" s="30"/>
    </row>
    <row r="919">
      <c r="BQ919" s="30"/>
      <c r="BS919" s="30"/>
      <c r="BT919" s="30"/>
      <c r="BU919" s="30"/>
      <c r="BV919" s="30"/>
      <c r="BW919" s="30"/>
      <c r="BX919" s="30"/>
      <c r="BY919" s="30"/>
      <c r="BZ919" s="30"/>
      <c r="CA919" s="30"/>
      <c r="CB919" s="30"/>
      <c r="CC919" s="30"/>
      <c r="CD919" s="30"/>
      <c r="CE919" s="30"/>
      <c r="CF919" s="30"/>
      <c r="CG919" s="30"/>
      <c r="CH919" s="30"/>
      <c r="CI919" s="30"/>
      <c r="CJ919" s="30"/>
      <c r="CK919" s="30"/>
      <c r="CL919" s="30"/>
      <c r="CM919" s="30"/>
      <c r="CO919" s="30"/>
      <c r="CP919" s="30"/>
      <c r="CQ919" s="30"/>
      <c r="CR919" s="30"/>
      <c r="CS919" s="30"/>
      <c r="CT919" s="30"/>
      <c r="CU919" s="30"/>
      <c r="CV919" s="30"/>
      <c r="CW919" s="30"/>
      <c r="CX919" s="30"/>
      <c r="CY919" s="30"/>
      <c r="CZ919" s="30"/>
      <c r="DA919" s="30"/>
      <c r="DB919" s="30"/>
      <c r="DC919" s="30"/>
      <c r="DD919" s="30"/>
      <c r="DE919" s="30"/>
      <c r="DF919" s="30"/>
      <c r="DG919" s="30"/>
      <c r="DH919" s="30"/>
      <c r="DI919" s="30"/>
      <c r="DK919" s="30"/>
      <c r="DL919" s="30"/>
      <c r="DM919" s="30"/>
      <c r="DN919" s="30"/>
      <c r="DO919" s="30"/>
      <c r="DP919" s="30"/>
      <c r="DQ919" s="30"/>
      <c r="DR919" s="30"/>
      <c r="DS919" s="30"/>
      <c r="DT919" s="30"/>
      <c r="DU919" s="30"/>
      <c r="DV919" s="30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  <c r="EL919" s="30"/>
      <c r="EM919" s="30"/>
      <c r="EN919" s="30"/>
      <c r="EO919" s="30"/>
      <c r="EP919" s="30"/>
      <c r="EQ919" s="30"/>
      <c r="ER919" s="30"/>
      <c r="ES919" s="30"/>
      <c r="ET919" s="30"/>
      <c r="EU919" s="30"/>
      <c r="EV919" s="30"/>
      <c r="EW919" s="30"/>
      <c r="EX919" s="30"/>
      <c r="EY919" s="30"/>
      <c r="EZ919" s="30"/>
      <c r="FA919" s="30"/>
      <c r="FB919" s="30"/>
      <c r="FC919" s="30"/>
      <c r="FD919" s="30"/>
      <c r="FE919" s="30"/>
      <c r="FF919" s="30"/>
      <c r="FG919" s="30"/>
      <c r="FH919" s="30"/>
      <c r="FI919" s="30"/>
      <c r="FJ919" s="30"/>
      <c r="FK919" s="30"/>
      <c r="FL919" s="30"/>
      <c r="FM919" s="30"/>
      <c r="FN919" s="30"/>
      <c r="FO919" s="30"/>
      <c r="FP919" s="30"/>
      <c r="FQ919" s="30"/>
      <c r="FR919" s="30"/>
      <c r="FS919" s="30"/>
      <c r="FT919" s="30"/>
      <c r="FU919" s="30"/>
      <c r="FV919" s="30"/>
      <c r="FW919" s="30"/>
      <c r="FX919" s="30"/>
      <c r="FY919" s="30"/>
      <c r="FZ919" s="30"/>
      <c r="GA919" s="30"/>
      <c r="GB919" s="30"/>
      <c r="GC919" s="30"/>
      <c r="GD919" s="30"/>
      <c r="GE919" s="30"/>
      <c r="GF919" s="30"/>
      <c r="GG919" s="30"/>
      <c r="GH919" s="30"/>
      <c r="GI919" s="30"/>
      <c r="GJ919" s="30"/>
      <c r="GK919" s="30"/>
      <c r="GL919" s="30"/>
      <c r="GM919" s="30"/>
      <c r="GN919" s="30"/>
      <c r="GO919" s="30"/>
      <c r="GP919" s="30"/>
      <c r="GQ919" s="30"/>
      <c r="GR919" s="30"/>
      <c r="GS919" s="30"/>
      <c r="GT919" s="30"/>
      <c r="GU919" s="30"/>
      <c r="GV919" s="30"/>
      <c r="GW919" s="30"/>
      <c r="GX919" s="30"/>
      <c r="GY919" s="30"/>
      <c r="GZ919" s="30"/>
      <c r="HA919" s="30"/>
      <c r="HB919" s="30"/>
      <c r="HC919" s="30"/>
      <c r="HD919" s="30"/>
      <c r="HE919" s="30"/>
      <c r="HF919" s="30"/>
      <c r="HG919" s="30"/>
      <c r="HH919" s="30"/>
      <c r="HI919" s="30"/>
      <c r="HJ919" s="30"/>
    </row>
    <row r="920">
      <c r="BQ920" s="30"/>
      <c r="BS920" s="30"/>
      <c r="BT920" s="30"/>
      <c r="BU920" s="30"/>
      <c r="BV920" s="30"/>
      <c r="BW920" s="30"/>
      <c r="BX920" s="30"/>
      <c r="BY920" s="30"/>
      <c r="BZ920" s="30"/>
      <c r="CA920" s="30"/>
      <c r="CB920" s="30"/>
      <c r="CC920" s="30"/>
      <c r="CD920" s="30"/>
      <c r="CE920" s="30"/>
      <c r="CF920" s="30"/>
      <c r="CG920" s="30"/>
      <c r="CH920" s="30"/>
      <c r="CI920" s="30"/>
      <c r="CJ920" s="30"/>
      <c r="CK920" s="30"/>
      <c r="CL920" s="30"/>
      <c r="CM920" s="30"/>
      <c r="CO920" s="30"/>
      <c r="CP920" s="30"/>
      <c r="CQ920" s="30"/>
      <c r="CR920" s="30"/>
      <c r="CS920" s="30"/>
      <c r="CT920" s="30"/>
      <c r="CU920" s="30"/>
      <c r="CV920" s="30"/>
      <c r="CW920" s="30"/>
      <c r="CX920" s="30"/>
      <c r="CY920" s="30"/>
      <c r="CZ920" s="30"/>
      <c r="DA920" s="30"/>
      <c r="DB920" s="30"/>
      <c r="DC920" s="30"/>
      <c r="DD920" s="30"/>
      <c r="DE920" s="30"/>
      <c r="DF920" s="30"/>
      <c r="DG920" s="30"/>
      <c r="DH920" s="30"/>
      <c r="DI920" s="30"/>
      <c r="DK920" s="30"/>
      <c r="DL920" s="30"/>
      <c r="DM920" s="30"/>
      <c r="DN920" s="30"/>
      <c r="DO920" s="30"/>
      <c r="DP920" s="30"/>
      <c r="DQ920" s="30"/>
      <c r="DR920" s="30"/>
      <c r="DS920" s="30"/>
      <c r="DT920" s="30"/>
      <c r="DU920" s="30"/>
      <c r="DV920" s="30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  <c r="EL920" s="30"/>
      <c r="EM920" s="30"/>
      <c r="EN920" s="30"/>
      <c r="EO920" s="30"/>
      <c r="EP920" s="30"/>
      <c r="EQ920" s="30"/>
      <c r="ER920" s="30"/>
      <c r="ES920" s="30"/>
      <c r="ET920" s="30"/>
      <c r="EU920" s="30"/>
      <c r="EV920" s="30"/>
      <c r="EW920" s="30"/>
      <c r="EX920" s="30"/>
      <c r="EY920" s="30"/>
      <c r="EZ920" s="30"/>
      <c r="FA920" s="30"/>
      <c r="FB920" s="30"/>
      <c r="FC920" s="30"/>
      <c r="FD920" s="30"/>
      <c r="FE920" s="30"/>
      <c r="FF920" s="30"/>
      <c r="FG920" s="30"/>
      <c r="FH920" s="30"/>
      <c r="FI920" s="30"/>
      <c r="FJ920" s="30"/>
      <c r="FK920" s="30"/>
      <c r="FL920" s="30"/>
      <c r="FM920" s="30"/>
      <c r="FN920" s="30"/>
      <c r="FO920" s="30"/>
      <c r="FP920" s="30"/>
      <c r="FQ920" s="30"/>
      <c r="FR920" s="30"/>
      <c r="FS920" s="30"/>
      <c r="FT920" s="30"/>
      <c r="FU920" s="30"/>
      <c r="FV920" s="30"/>
      <c r="FW920" s="30"/>
      <c r="FX920" s="30"/>
      <c r="FY920" s="30"/>
      <c r="FZ920" s="30"/>
      <c r="GA920" s="30"/>
      <c r="GB920" s="30"/>
      <c r="GC920" s="30"/>
      <c r="GD920" s="30"/>
      <c r="GE920" s="30"/>
      <c r="GF920" s="30"/>
      <c r="GG920" s="30"/>
      <c r="GH920" s="30"/>
      <c r="GI920" s="30"/>
      <c r="GJ920" s="30"/>
      <c r="GK920" s="30"/>
      <c r="GL920" s="30"/>
      <c r="GM920" s="30"/>
      <c r="GN920" s="30"/>
      <c r="GO920" s="30"/>
      <c r="GP920" s="30"/>
      <c r="GQ920" s="30"/>
      <c r="GR920" s="30"/>
      <c r="GS920" s="30"/>
      <c r="GT920" s="30"/>
      <c r="GU920" s="30"/>
      <c r="GV920" s="30"/>
      <c r="GW920" s="30"/>
      <c r="GX920" s="30"/>
      <c r="GY920" s="30"/>
      <c r="GZ920" s="30"/>
      <c r="HA920" s="30"/>
      <c r="HB920" s="30"/>
      <c r="HC920" s="30"/>
      <c r="HD920" s="30"/>
      <c r="HE920" s="30"/>
      <c r="HF920" s="30"/>
      <c r="HG920" s="30"/>
      <c r="HH920" s="30"/>
      <c r="HI920" s="30"/>
      <c r="HJ920" s="30"/>
    </row>
    <row r="921">
      <c r="BQ921" s="30"/>
      <c r="BS921" s="30"/>
      <c r="BT921" s="30"/>
      <c r="BU921" s="30"/>
      <c r="BV921" s="30"/>
      <c r="BW921" s="30"/>
      <c r="BX921" s="30"/>
      <c r="BY921" s="30"/>
      <c r="BZ921" s="30"/>
      <c r="CA921" s="30"/>
      <c r="CB921" s="30"/>
      <c r="CC921" s="30"/>
      <c r="CD921" s="30"/>
      <c r="CE921" s="30"/>
      <c r="CF921" s="30"/>
      <c r="CG921" s="30"/>
      <c r="CH921" s="30"/>
      <c r="CI921" s="30"/>
      <c r="CJ921" s="30"/>
      <c r="CK921" s="30"/>
      <c r="CL921" s="30"/>
      <c r="CM921" s="30"/>
      <c r="CO921" s="30"/>
      <c r="CP921" s="30"/>
      <c r="CQ921" s="30"/>
      <c r="CR921" s="30"/>
      <c r="CS921" s="30"/>
      <c r="CT921" s="30"/>
      <c r="CU921" s="30"/>
      <c r="CV921" s="30"/>
      <c r="CW921" s="30"/>
      <c r="CX921" s="30"/>
      <c r="CY921" s="30"/>
      <c r="CZ921" s="30"/>
      <c r="DA921" s="30"/>
      <c r="DB921" s="30"/>
      <c r="DC921" s="30"/>
      <c r="DD921" s="30"/>
      <c r="DE921" s="30"/>
      <c r="DF921" s="30"/>
      <c r="DG921" s="30"/>
      <c r="DH921" s="30"/>
      <c r="DI921" s="30"/>
      <c r="DK921" s="30"/>
      <c r="DL921" s="30"/>
      <c r="DM921" s="30"/>
      <c r="DN921" s="30"/>
      <c r="DO921" s="30"/>
      <c r="DP921" s="30"/>
      <c r="DQ921" s="30"/>
      <c r="DR921" s="30"/>
      <c r="DS921" s="30"/>
      <c r="DT921" s="30"/>
      <c r="DU921" s="30"/>
      <c r="DV921" s="30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  <c r="EL921" s="30"/>
      <c r="EM921" s="30"/>
      <c r="EN921" s="30"/>
      <c r="EO921" s="30"/>
      <c r="EP921" s="30"/>
      <c r="EQ921" s="30"/>
      <c r="ER921" s="30"/>
      <c r="ES921" s="30"/>
      <c r="ET921" s="30"/>
      <c r="EU921" s="30"/>
      <c r="EV921" s="30"/>
      <c r="EW921" s="30"/>
      <c r="EX921" s="30"/>
      <c r="EY921" s="30"/>
      <c r="EZ921" s="30"/>
      <c r="FA921" s="30"/>
      <c r="FB921" s="30"/>
      <c r="FC921" s="30"/>
      <c r="FD921" s="30"/>
      <c r="FE921" s="30"/>
      <c r="FF921" s="30"/>
      <c r="FG921" s="30"/>
      <c r="FH921" s="30"/>
      <c r="FI921" s="30"/>
      <c r="FJ921" s="30"/>
      <c r="FK921" s="30"/>
      <c r="FL921" s="30"/>
      <c r="FM921" s="30"/>
      <c r="FN921" s="30"/>
      <c r="FO921" s="30"/>
      <c r="FP921" s="30"/>
      <c r="FQ921" s="30"/>
      <c r="FR921" s="30"/>
      <c r="FS921" s="30"/>
      <c r="FT921" s="30"/>
      <c r="FU921" s="30"/>
      <c r="FV921" s="30"/>
      <c r="FW921" s="30"/>
      <c r="FX921" s="30"/>
      <c r="FY921" s="30"/>
      <c r="FZ921" s="30"/>
      <c r="GA921" s="30"/>
      <c r="GB921" s="30"/>
      <c r="GC921" s="30"/>
      <c r="GD921" s="30"/>
      <c r="GE921" s="30"/>
      <c r="GF921" s="30"/>
      <c r="GG921" s="30"/>
      <c r="GH921" s="30"/>
      <c r="GI921" s="30"/>
      <c r="GJ921" s="30"/>
      <c r="GK921" s="30"/>
      <c r="GL921" s="30"/>
      <c r="GM921" s="30"/>
      <c r="GN921" s="30"/>
      <c r="GO921" s="30"/>
      <c r="GP921" s="30"/>
      <c r="GQ921" s="30"/>
      <c r="GR921" s="30"/>
      <c r="GS921" s="30"/>
      <c r="GT921" s="30"/>
      <c r="GU921" s="30"/>
      <c r="GV921" s="30"/>
      <c r="GW921" s="30"/>
      <c r="GX921" s="30"/>
      <c r="GY921" s="30"/>
      <c r="GZ921" s="30"/>
      <c r="HA921" s="30"/>
      <c r="HB921" s="30"/>
      <c r="HC921" s="30"/>
      <c r="HD921" s="30"/>
      <c r="HE921" s="30"/>
      <c r="HF921" s="30"/>
      <c r="HG921" s="30"/>
      <c r="HH921" s="30"/>
      <c r="HI921" s="30"/>
      <c r="HJ921" s="30"/>
    </row>
    <row r="922">
      <c r="BQ922" s="30"/>
      <c r="BS922" s="30"/>
      <c r="BT922" s="30"/>
      <c r="BU922" s="30"/>
      <c r="BV922" s="30"/>
      <c r="BW922" s="30"/>
      <c r="BX922" s="30"/>
      <c r="BY922" s="30"/>
      <c r="BZ922" s="30"/>
      <c r="CA922" s="30"/>
      <c r="CB922" s="30"/>
      <c r="CC922" s="30"/>
      <c r="CD922" s="30"/>
      <c r="CE922" s="30"/>
      <c r="CF922" s="30"/>
      <c r="CG922" s="30"/>
      <c r="CH922" s="30"/>
      <c r="CI922" s="30"/>
      <c r="CJ922" s="30"/>
      <c r="CK922" s="30"/>
      <c r="CL922" s="30"/>
      <c r="CM922" s="30"/>
      <c r="CO922" s="30"/>
      <c r="CP922" s="30"/>
      <c r="CQ922" s="30"/>
      <c r="CR922" s="30"/>
      <c r="CS922" s="30"/>
      <c r="CT922" s="30"/>
      <c r="CU922" s="30"/>
      <c r="CV922" s="30"/>
      <c r="CW922" s="30"/>
      <c r="CX922" s="30"/>
      <c r="CY922" s="30"/>
      <c r="CZ922" s="30"/>
      <c r="DA922" s="30"/>
      <c r="DB922" s="30"/>
      <c r="DC922" s="30"/>
      <c r="DD922" s="30"/>
      <c r="DE922" s="30"/>
      <c r="DF922" s="30"/>
      <c r="DG922" s="30"/>
      <c r="DH922" s="30"/>
      <c r="DI922" s="30"/>
      <c r="DK922" s="30"/>
      <c r="DL922" s="30"/>
      <c r="DM922" s="30"/>
      <c r="DN922" s="30"/>
      <c r="DO922" s="30"/>
      <c r="DP922" s="30"/>
      <c r="DQ922" s="30"/>
      <c r="DR922" s="30"/>
      <c r="DS922" s="30"/>
      <c r="DT922" s="30"/>
      <c r="DU922" s="30"/>
      <c r="DV922" s="30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  <c r="EL922" s="30"/>
      <c r="EM922" s="30"/>
      <c r="EN922" s="30"/>
      <c r="EO922" s="30"/>
      <c r="EP922" s="30"/>
      <c r="EQ922" s="30"/>
      <c r="ER922" s="30"/>
      <c r="ES922" s="30"/>
      <c r="ET922" s="30"/>
      <c r="EU922" s="30"/>
      <c r="EV922" s="30"/>
      <c r="EW922" s="30"/>
      <c r="EX922" s="30"/>
      <c r="EY922" s="30"/>
      <c r="EZ922" s="30"/>
      <c r="FA922" s="30"/>
      <c r="FB922" s="30"/>
      <c r="FC922" s="30"/>
      <c r="FD922" s="30"/>
      <c r="FE922" s="30"/>
      <c r="FF922" s="30"/>
      <c r="FG922" s="30"/>
      <c r="FH922" s="30"/>
      <c r="FI922" s="30"/>
      <c r="FJ922" s="30"/>
      <c r="FK922" s="30"/>
      <c r="FL922" s="30"/>
      <c r="FM922" s="30"/>
      <c r="FN922" s="30"/>
      <c r="FO922" s="30"/>
      <c r="FP922" s="30"/>
      <c r="FQ922" s="30"/>
      <c r="FR922" s="30"/>
      <c r="FS922" s="30"/>
      <c r="FT922" s="30"/>
      <c r="FU922" s="30"/>
      <c r="FV922" s="30"/>
      <c r="FW922" s="30"/>
      <c r="FX922" s="30"/>
      <c r="FY922" s="30"/>
      <c r="FZ922" s="30"/>
      <c r="GA922" s="30"/>
      <c r="GB922" s="30"/>
      <c r="GC922" s="30"/>
      <c r="GD922" s="30"/>
      <c r="GE922" s="30"/>
      <c r="GF922" s="30"/>
      <c r="GG922" s="30"/>
      <c r="GH922" s="30"/>
      <c r="GI922" s="30"/>
      <c r="GJ922" s="30"/>
      <c r="GK922" s="30"/>
      <c r="GL922" s="30"/>
      <c r="GM922" s="30"/>
      <c r="GN922" s="30"/>
      <c r="GO922" s="30"/>
      <c r="GP922" s="30"/>
      <c r="GQ922" s="30"/>
      <c r="GR922" s="30"/>
      <c r="GS922" s="30"/>
      <c r="GT922" s="30"/>
      <c r="GU922" s="30"/>
      <c r="GV922" s="30"/>
      <c r="GW922" s="30"/>
      <c r="GX922" s="30"/>
      <c r="GY922" s="30"/>
      <c r="GZ922" s="30"/>
      <c r="HA922" s="30"/>
      <c r="HB922" s="30"/>
      <c r="HC922" s="30"/>
      <c r="HD922" s="30"/>
      <c r="HE922" s="30"/>
      <c r="HF922" s="30"/>
      <c r="HG922" s="30"/>
      <c r="HH922" s="30"/>
      <c r="HI922" s="30"/>
      <c r="HJ922" s="30"/>
    </row>
    <row r="923">
      <c r="BQ923" s="30"/>
      <c r="BS923" s="30"/>
      <c r="BT923" s="30"/>
      <c r="BU923" s="30"/>
      <c r="BV923" s="30"/>
      <c r="BW923" s="30"/>
      <c r="BX923" s="30"/>
      <c r="BY923" s="30"/>
      <c r="BZ923" s="30"/>
      <c r="CA923" s="30"/>
      <c r="CB923" s="30"/>
      <c r="CC923" s="30"/>
      <c r="CD923" s="30"/>
      <c r="CE923" s="30"/>
      <c r="CF923" s="30"/>
      <c r="CG923" s="30"/>
      <c r="CH923" s="30"/>
      <c r="CI923" s="30"/>
      <c r="CJ923" s="30"/>
      <c r="CK923" s="30"/>
      <c r="CL923" s="30"/>
      <c r="CM923" s="30"/>
      <c r="CO923" s="30"/>
      <c r="CP923" s="30"/>
      <c r="CQ923" s="30"/>
      <c r="CR923" s="30"/>
      <c r="CS923" s="30"/>
      <c r="CT923" s="30"/>
      <c r="CU923" s="30"/>
      <c r="CV923" s="30"/>
      <c r="CW923" s="30"/>
      <c r="CX923" s="30"/>
      <c r="CY923" s="30"/>
      <c r="CZ923" s="30"/>
      <c r="DA923" s="30"/>
      <c r="DB923" s="30"/>
      <c r="DC923" s="30"/>
      <c r="DD923" s="30"/>
      <c r="DE923" s="30"/>
      <c r="DF923" s="30"/>
      <c r="DG923" s="30"/>
      <c r="DH923" s="30"/>
      <c r="DI923" s="30"/>
      <c r="DK923" s="30"/>
      <c r="DL923" s="30"/>
      <c r="DM923" s="30"/>
      <c r="DN923" s="30"/>
      <c r="DO923" s="30"/>
      <c r="DP923" s="30"/>
      <c r="DQ923" s="30"/>
      <c r="DR923" s="30"/>
      <c r="DS923" s="30"/>
      <c r="DT923" s="30"/>
      <c r="DU923" s="30"/>
      <c r="DV923" s="30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  <c r="EL923" s="30"/>
      <c r="EM923" s="30"/>
      <c r="EN923" s="30"/>
      <c r="EO923" s="30"/>
      <c r="EP923" s="30"/>
      <c r="EQ923" s="30"/>
      <c r="ER923" s="30"/>
      <c r="ES923" s="30"/>
      <c r="ET923" s="30"/>
      <c r="EU923" s="30"/>
      <c r="EV923" s="30"/>
      <c r="EW923" s="30"/>
      <c r="EX923" s="30"/>
      <c r="EY923" s="30"/>
      <c r="EZ923" s="30"/>
      <c r="FA923" s="30"/>
      <c r="FB923" s="30"/>
      <c r="FC923" s="30"/>
      <c r="FD923" s="30"/>
      <c r="FE923" s="30"/>
      <c r="FF923" s="30"/>
      <c r="FG923" s="30"/>
      <c r="FH923" s="30"/>
      <c r="FI923" s="30"/>
      <c r="FJ923" s="30"/>
      <c r="FK923" s="30"/>
      <c r="FL923" s="30"/>
      <c r="FM923" s="30"/>
      <c r="FN923" s="30"/>
      <c r="FO923" s="30"/>
      <c r="FP923" s="30"/>
      <c r="FQ923" s="30"/>
      <c r="FR923" s="30"/>
      <c r="FS923" s="30"/>
      <c r="FT923" s="30"/>
      <c r="FU923" s="30"/>
      <c r="FV923" s="30"/>
      <c r="FW923" s="30"/>
      <c r="FX923" s="30"/>
      <c r="FY923" s="30"/>
      <c r="FZ923" s="30"/>
      <c r="GA923" s="30"/>
      <c r="GB923" s="30"/>
      <c r="GC923" s="30"/>
      <c r="GD923" s="30"/>
      <c r="GE923" s="30"/>
      <c r="GF923" s="30"/>
      <c r="GG923" s="30"/>
      <c r="GH923" s="30"/>
      <c r="GI923" s="30"/>
      <c r="GJ923" s="30"/>
      <c r="GK923" s="30"/>
      <c r="GL923" s="30"/>
      <c r="GM923" s="30"/>
      <c r="GN923" s="30"/>
      <c r="GO923" s="30"/>
      <c r="GP923" s="30"/>
      <c r="GQ923" s="30"/>
      <c r="GR923" s="30"/>
      <c r="GS923" s="30"/>
      <c r="GT923" s="30"/>
      <c r="GU923" s="30"/>
      <c r="GV923" s="30"/>
      <c r="GW923" s="30"/>
      <c r="GX923" s="30"/>
      <c r="GY923" s="30"/>
      <c r="GZ923" s="30"/>
      <c r="HA923" s="30"/>
      <c r="HB923" s="30"/>
      <c r="HC923" s="30"/>
      <c r="HD923" s="30"/>
      <c r="HE923" s="30"/>
      <c r="HF923" s="30"/>
      <c r="HG923" s="30"/>
      <c r="HH923" s="30"/>
      <c r="HI923" s="30"/>
      <c r="HJ923" s="30"/>
    </row>
    <row r="924">
      <c r="BQ924" s="30"/>
      <c r="BS924" s="30"/>
      <c r="BT924" s="30"/>
      <c r="BU924" s="30"/>
      <c r="BV924" s="30"/>
      <c r="BW924" s="30"/>
      <c r="BX924" s="30"/>
      <c r="BY924" s="30"/>
      <c r="BZ924" s="30"/>
      <c r="CA924" s="30"/>
      <c r="CB924" s="30"/>
      <c r="CC924" s="30"/>
      <c r="CD924" s="30"/>
      <c r="CE924" s="30"/>
      <c r="CF924" s="30"/>
      <c r="CG924" s="30"/>
      <c r="CH924" s="30"/>
      <c r="CI924" s="30"/>
      <c r="CJ924" s="30"/>
      <c r="CK924" s="30"/>
      <c r="CL924" s="30"/>
      <c r="CM924" s="30"/>
      <c r="CO924" s="30"/>
      <c r="CP924" s="30"/>
      <c r="CQ924" s="30"/>
      <c r="CR924" s="30"/>
      <c r="CS924" s="30"/>
      <c r="CT924" s="30"/>
      <c r="CU924" s="30"/>
      <c r="CV924" s="30"/>
      <c r="CW924" s="30"/>
      <c r="CX924" s="30"/>
      <c r="CY924" s="30"/>
      <c r="CZ924" s="30"/>
      <c r="DA924" s="30"/>
      <c r="DB924" s="30"/>
      <c r="DC924" s="30"/>
      <c r="DD924" s="30"/>
      <c r="DE924" s="30"/>
      <c r="DF924" s="30"/>
      <c r="DG924" s="30"/>
      <c r="DH924" s="30"/>
      <c r="DI924" s="30"/>
      <c r="DK924" s="30"/>
      <c r="DL924" s="30"/>
      <c r="DM924" s="30"/>
      <c r="DN924" s="30"/>
      <c r="DO924" s="30"/>
      <c r="DP924" s="30"/>
      <c r="DQ924" s="30"/>
      <c r="DR924" s="30"/>
      <c r="DS924" s="30"/>
      <c r="DT924" s="30"/>
      <c r="DU924" s="30"/>
      <c r="DV924" s="30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  <c r="EL924" s="30"/>
      <c r="EM924" s="30"/>
      <c r="EN924" s="30"/>
      <c r="EO924" s="30"/>
      <c r="EP924" s="30"/>
      <c r="EQ924" s="30"/>
      <c r="ER924" s="30"/>
      <c r="ES924" s="30"/>
      <c r="ET924" s="30"/>
      <c r="EU924" s="30"/>
      <c r="EV924" s="30"/>
      <c r="EW924" s="30"/>
      <c r="EX924" s="30"/>
      <c r="EY924" s="30"/>
      <c r="EZ924" s="30"/>
      <c r="FA924" s="30"/>
      <c r="FB924" s="30"/>
      <c r="FC924" s="30"/>
      <c r="FD924" s="30"/>
      <c r="FE924" s="30"/>
      <c r="FF924" s="30"/>
      <c r="FG924" s="30"/>
      <c r="FH924" s="30"/>
      <c r="FI924" s="30"/>
      <c r="FJ924" s="30"/>
      <c r="FK924" s="30"/>
      <c r="FL924" s="30"/>
      <c r="FM924" s="30"/>
      <c r="FN924" s="30"/>
      <c r="FO924" s="30"/>
      <c r="FP924" s="30"/>
      <c r="FQ924" s="30"/>
      <c r="FR924" s="30"/>
      <c r="FS924" s="30"/>
      <c r="FT924" s="30"/>
      <c r="FU924" s="30"/>
      <c r="FV924" s="30"/>
      <c r="FW924" s="30"/>
      <c r="FX924" s="30"/>
      <c r="FY924" s="30"/>
      <c r="FZ924" s="30"/>
      <c r="GA924" s="30"/>
      <c r="GB924" s="30"/>
      <c r="GC924" s="30"/>
      <c r="GD924" s="30"/>
      <c r="GE924" s="30"/>
      <c r="GF924" s="30"/>
      <c r="GG924" s="30"/>
      <c r="GH924" s="30"/>
      <c r="GI924" s="30"/>
      <c r="GJ924" s="30"/>
      <c r="GK924" s="30"/>
      <c r="GL924" s="30"/>
      <c r="GM924" s="30"/>
      <c r="GN924" s="30"/>
      <c r="GO924" s="30"/>
      <c r="GP924" s="30"/>
      <c r="GQ924" s="30"/>
      <c r="GR924" s="30"/>
      <c r="GS924" s="30"/>
      <c r="GT924" s="30"/>
      <c r="GU924" s="30"/>
      <c r="GV924" s="30"/>
      <c r="GW924" s="30"/>
      <c r="GX924" s="30"/>
      <c r="GY924" s="30"/>
      <c r="GZ924" s="30"/>
      <c r="HA924" s="30"/>
      <c r="HB924" s="30"/>
      <c r="HC924" s="30"/>
      <c r="HD924" s="30"/>
      <c r="HE924" s="30"/>
      <c r="HF924" s="30"/>
      <c r="HG924" s="30"/>
      <c r="HH924" s="30"/>
      <c r="HI924" s="30"/>
      <c r="HJ924" s="30"/>
    </row>
    <row r="925">
      <c r="BQ925" s="30"/>
      <c r="BS925" s="30"/>
      <c r="BT925" s="30"/>
      <c r="BU925" s="30"/>
      <c r="BV925" s="30"/>
      <c r="BW925" s="30"/>
      <c r="BX925" s="30"/>
      <c r="BY925" s="30"/>
      <c r="BZ925" s="30"/>
      <c r="CA925" s="30"/>
      <c r="CB925" s="30"/>
      <c r="CC925" s="30"/>
      <c r="CD925" s="30"/>
      <c r="CE925" s="30"/>
      <c r="CF925" s="30"/>
      <c r="CG925" s="30"/>
      <c r="CH925" s="30"/>
      <c r="CI925" s="30"/>
      <c r="CJ925" s="30"/>
      <c r="CK925" s="30"/>
      <c r="CL925" s="30"/>
      <c r="CM925" s="30"/>
      <c r="CO925" s="30"/>
      <c r="CP925" s="30"/>
      <c r="CQ925" s="30"/>
      <c r="CR925" s="30"/>
      <c r="CS925" s="30"/>
      <c r="CT925" s="30"/>
      <c r="CU925" s="30"/>
      <c r="CV925" s="30"/>
      <c r="CW925" s="30"/>
      <c r="CX925" s="30"/>
      <c r="CY925" s="30"/>
      <c r="CZ925" s="30"/>
      <c r="DA925" s="30"/>
      <c r="DB925" s="30"/>
      <c r="DC925" s="30"/>
      <c r="DD925" s="30"/>
      <c r="DE925" s="30"/>
      <c r="DF925" s="30"/>
      <c r="DG925" s="30"/>
      <c r="DH925" s="30"/>
      <c r="DI925" s="30"/>
      <c r="DK925" s="30"/>
      <c r="DL925" s="30"/>
      <c r="DM925" s="30"/>
      <c r="DN925" s="30"/>
      <c r="DO925" s="30"/>
      <c r="DP925" s="30"/>
      <c r="DQ925" s="30"/>
      <c r="DR925" s="30"/>
      <c r="DS925" s="30"/>
      <c r="DT925" s="30"/>
      <c r="DU925" s="30"/>
      <c r="DV925" s="30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  <c r="EL925" s="30"/>
      <c r="EM925" s="30"/>
      <c r="EN925" s="30"/>
      <c r="EO925" s="30"/>
      <c r="EP925" s="30"/>
      <c r="EQ925" s="30"/>
      <c r="ER925" s="30"/>
      <c r="ES925" s="30"/>
      <c r="ET925" s="30"/>
      <c r="EU925" s="30"/>
      <c r="EV925" s="30"/>
      <c r="EW925" s="30"/>
      <c r="EX925" s="30"/>
      <c r="EY925" s="30"/>
      <c r="EZ925" s="30"/>
      <c r="FA925" s="30"/>
      <c r="FB925" s="30"/>
      <c r="FC925" s="30"/>
      <c r="FD925" s="30"/>
      <c r="FE925" s="30"/>
      <c r="FF925" s="30"/>
      <c r="FG925" s="30"/>
      <c r="FH925" s="30"/>
      <c r="FI925" s="30"/>
      <c r="FJ925" s="30"/>
      <c r="FK925" s="30"/>
      <c r="FL925" s="30"/>
      <c r="FM925" s="30"/>
      <c r="FN925" s="30"/>
      <c r="FO925" s="30"/>
      <c r="FP925" s="30"/>
      <c r="FQ925" s="30"/>
      <c r="FR925" s="30"/>
      <c r="FS925" s="30"/>
      <c r="FT925" s="30"/>
      <c r="FU925" s="30"/>
      <c r="FV925" s="30"/>
      <c r="FW925" s="30"/>
      <c r="FX925" s="30"/>
      <c r="FY925" s="30"/>
      <c r="FZ925" s="30"/>
      <c r="GA925" s="30"/>
      <c r="GB925" s="30"/>
      <c r="GC925" s="30"/>
      <c r="GD925" s="30"/>
      <c r="GE925" s="30"/>
      <c r="GF925" s="30"/>
      <c r="GG925" s="30"/>
      <c r="GH925" s="30"/>
      <c r="GI925" s="30"/>
      <c r="GJ925" s="30"/>
      <c r="GK925" s="30"/>
      <c r="GL925" s="30"/>
      <c r="GM925" s="30"/>
      <c r="GN925" s="30"/>
      <c r="GO925" s="30"/>
      <c r="GP925" s="30"/>
      <c r="GQ925" s="30"/>
      <c r="GR925" s="30"/>
      <c r="GS925" s="30"/>
      <c r="GT925" s="30"/>
      <c r="GU925" s="30"/>
      <c r="GV925" s="30"/>
      <c r="GW925" s="30"/>
      <c r="GX925" s="30"/>
      <c r="GY925" s="30"/>
      <c r="GZ925" s="30"/>
      <c r="HA925" s="30"/>
      <c r="HB925" s="30"/>
      <c r="HC925" s="30"/>
      <c r="HD925" s="30"/>
      <c r="HE925" s="30"/>
      <c r="HF925" s="30"/>
      <c r="HG925" s="30"/>
      <c r="HH925" s="30"/>
      <c r="HI925" s="30"/>
      <c r="HJ925" s="30"/>
    </row>
    <row r="926">
      <c r="BQ926" s="30"/>
      <c r="BS926" s="30"/>
      <c r="BT926" s="30"/>
      <c r="BU926" s="30"/>
      <c r="BV926" s="30"/>
      <c r="BW926" s="30"/>
      <c r="BX926" s="30"/>
      <c r="BY926" s="30"/>
      <c r="BZ926" s="30"/>
      <c r="CA926" s="30"/>
      <c r="CB926" s="30"/>
      <c r="CC926" s="30"/>
      <c r="CD926" s="30"/>
      <c r="CE926" s="30"/>
      <c r="CF926" s="30"/>
      <c r="CG926" s="30"/>
      <c r="CH926" s="30"/>
      <c r="CI926" s="30"/>
      <c r="CJ926" s="30"/>
      <c r="CK926" s="30"/>
      <c r="CL926" s="30"/>
      <c r="CM926" s="30"/>
      <c r="CO926" s="30"/>
      <c r="CP926" s="30"/>
      <c r="CQ926" s="30"/>
      <c r="CR926" s="30"/>
      <c r="CS926" s="30"/>
      <c r="CT926" s="30"/>
      <c r="CU926" s="30"/>
      <c r="CV926" s="30"/>
      <c r="CW926" s="30"/>
      <c r="CX926" s="30"/>
      <c r="CY926" s="30"/>
      <c r="CZ926" s="30"/>
      <c r="DA926" s="30"/>
      <c r="DB926" s="30"/>
      <c r="DC926" s="30"/>
      <c r="DD926" s="30"/>
      <c r="DE926" s="30"/>
      <c r="DF926" s="30"/>
      <c r="DG926" s="30"/>
      <c r="DH926" s="30"/>
      <c r="DI926" s="30"/>
      <c r="DK926" s="30"/>
      <c r="DL926" s="30"/>
      <c r="DM926" s="30"/>
      <c r="DN926" s="30"/>
      <c r="DO926" s="30"/>
      <c r="DP926" s="30"/>
      <c r="DQ926" s="30"/>
      <c r="DR926" s="30"/>
      <c r="DS926" s="30"/>
      <c r="DT926" s="30"/>
      <c r="DU926" s="30"/>
      <c r="DV926" s="30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  <c r="EL926" s="30"/>
      <c r="EM926" s="30"/>
      <c r="EN926" s="30"/>
      <c r="EO926" s="30"/>
      <c r="EP926" s="30"/>
      <c r="EQ926" s="30"/>
      <c r="ER926" s="30"/>
      <c r="ES926" s="30"/>
      <c r="ET926" s="30"/>
      <c r="EU926" s="30"/>
      <c r="EV926" s="30"/>
      <c r="EW926" s="30"/>
      <c r="EX926" s="30"/>
      <c r="EY926" s="30"/>
      <c r="EZ926" s="30"/>
      <c r="FA926" s="30"/>
      <c r="FB926" s="30"/>
      <c r="FC926" s="30"/>
      <c r="FD926" s="30"/>
      <c r="FE926" s="30"/>
      <c r="FF926" s="30"/>
      <c r="FG926" s="30"/>
      <c r="FH926" s="30"/>
      <c r="FI926" s="30"/>
      <c r="FJ926" s="30"/>
      <c r="FK926" s="30"/>
      <c r="FL926" s="30"/>
      <c r="FM926" s="30"/>
      <c r="FN926" s="30"/>
      <c r="FO926" s="30"/>
      <c r="FP926" s="30"/>
      <c r="FQ926" s="30"/>
      <c r="FR926" s="30"/>
      <c r="FS926" s="30"/>
      <c r="FT926" s="30"/>
      <c r="FU926" s="30"/>
      <c r="FV926" s="30"/>
      <c r="FW926" s="30"/>
      <c r="FX926" s="30"/>
      <c r="FY926" s="30"/>
      <c r="FZ926" s="30"/>
      <c r="GA926" s="30"/>
      <c r="GB926" s="30"/>
      <c r="GC926" s="30"/>
      <c r="GD926" s="30"/>
      <c r="GE926" s="30"/>
      <c r="GF926" s="30"/>
      <c r="GG926" s="30"/>
      <c r="GH926" s="30"/>
      <c r="GI926" s="30"/>
      <c r="GJ926" s="30"/>
      <c r="GK926" s="30"/>
      <c r="GL926" s="30"/>
      <c r="GM926" s="30"/>
      <c r="GN926" s="30"/>
      <c r="GO926" s="30"/>
      <c r="GP926" s="30"/>
      <c r="GQ926" s="30"/>
      <c r="GR926" s="30"/>
      <c r="GS926" s="30"/>
      <c r="GT926" s="30"/>
      <c r="GU926" s="30"/>
      <c r="GV926" s="30"/>
      <c r="GW926" s="30"/>
      <c r="GX926" s="30"/>
      <c r="GY926" s="30"/>
      <c r="GZ926" s="30"/>
      <c r="HA926" s="30"/>
      <c r="HB926" s="30"/>
      <c r="HC926" s="30"/>
      <c r="HD926" s="30"/>
      <c r="HE926" s="30"/>
      <c r="HF926" s="30"/>
      <c r="HG926" s="30"/>
      <c r="HH926" s="30"/>
      <c r="HI926" s="30"/>
      <c r="HJ926" s="30"/>
    </row>
    <row r="927">
      <c r="BQ927" s="30"/>
      <c r="BS927" s="30"/>
      <c r="BT927" s="30"/>
      <c r="BU927" s="30"/>
      <c r="BV927" s="30"/>
      <c r="BW927" s="30"/>
      <c r="BX927" s="30"/>
      <c r="BY927" s="30"/>
      <c r="BZ927" s="30"/>
      <c r="CA927" s="30"/>
      <c r="CB927" s="30"/>
      <c r="CC927" s="30"/>
      <c r="CD927" s="30"/>
      <c r="CE927" s="30"/>
      <c r="CF927" s="30"/>
      <c r="CG927" s="30"/>
      <c r="CH927" s="30"/>
      <c r="CI927" s="30"/>
      <c r="CJ927" s="30"/>
      <c r="CK927" s="30"/>
      <c r="CL927" s="30"/>
      <c r="CM927" s="30"/>
      <c r="CO927" s="30"/>
      <c r="CP927" s="30"/>
      <c r="CQ927" s="30"/>
      <c r="CR927" s="30"/>
      <c r="CS927" s="30"/>
      <c r="CT927" s="30"/>
      <c r="CU927" s="30"/>
      <c r="CV927" s="30"/>
      <c r="CW927" s="30"/>
      <c r="CX927" s="30"/>
      <c r="CY927" s="30"/>
      <c r="CZ927" s="30"/>
      <c r="DA927" s="30"/>
      <c r="DB927" s="30"/>
      <c r="DC927" s="30"/>
      <c r="DD927" s="30"/>
      <c r="DE927" s="30"/>
      <c r="DF927" s="30"/>
      <c r="DG927" s="30"/>
      <c r="DH927" s="30"/>
      <c r="DI927" s="30"/>
      <c r="DK927" s="30"/>
      <c r="DL927" s="30"/>
      <c r="DM927" s="30"/>
      <c r="DN927" s="30"/>
      <c r="DO927" s="30"/>
      <c r="DP927" s="30"/>
      <c r="DQ927" s="30"/>
      <c r="DR927" s="30"/>
      <c r="DS927" s="30"/>
      <c r="DT927" s="30"/>
      <c r="DU927" s="30"/>
      <c r="DV927" s="30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  <c r="EL927" s="30"/>
      <c r="EM927" s="30"/>
      <c r="EN927" s="30"/>
      <c r="EO927" s="30"/>
      <c r="EP927" s="30"/>
      <c r="EQ927" s="30"/>
      <c r="ER927" s="30"/>
      <c r="ES927" s="30"/>
      <c r="ET927" s="30"/>
      <c r="EU927" s="30"/>
      <c r="EV927" s="30"/>
      <c r="EW927" s="30"/>
      <c r="EX927" s="30"/>
      <c r="EY927" s="30"/>
      <c r="EZ927" s="30"/>
      <c r="FA927" s="30"/>
      <c r="FB927" s="30"/>
      <c r="FC927" s="30"/>
      <c r="FD927" s="30"/>
      <c r="FE927" s="30"/>
      <c r="FF927" s="30"/>
      <c r="FG927" s="30"/>
      <c r="FH927" s="30"/>
      <c r="FI927" s="30"/>
      <c r="FJ927" s="30"/>
      <c r="FK927" s="30"/>
      <c r="FL927" s="30"/>
      <c r="FM927" s="30"/>
      <c r="FN927" s="30"/>
      <c r="FO927" s="30"/>
      <c r="FP927" s="30"/>
      <c r="FQ927" s="30"/>
      <c r="FR927" s="30"/>
      <c r="FS927" s="30"/>
      <c r="FT927" s="30"/>
      <c r="FU927" s="30"/>
      <c r="FV927" s="30"/>
      <c r="FW927" s="30"/>
      <c r="FX927" s="30"/>
      <c r="FY927" s="30"/>
      <c r="FZ927" s="30"/>
      <c r="GA927" s="30"/>
      <c r="GB927" s="30"/>
      <c r="GC927" s="30"/>
      <c r="GD927" s="30"/>
      <c r="GE927" s="30"/>
      <c r="GF927" s="30"/>
      <c r="GG927" s="30"/>
      <c r="GH927" s="30"/>
      <c r="GI927" s="30"/>
      <c r="GJ927" s="30"/>
      <c r="GK927" s="30"/>
      <c r="GL927" s="30"/>
      <c r="GM927" s="30"/>
      <c r="GN927" s="30"/>
      <c r="GO927" s="30"/>
      <c r="GP927" s="30"/>
      <c r="GQ927" s="30"/>
      <c r="GR927" s="30"/>
      <c r="GS927" s="30"/>
      <c r="GT927" s="30"/>
      <c r="GU927" s="30"/>
      <c r="GV927" s="30"/>
      <c r="GW927" s="30"/>
      <c r="GX927" s="30"/>
      <c r="GY927" s="30"/>
      <c r="GZ927" s="30"/>
      <c r="HA927" s="30"/>
      <c r="HB927" s="30"/>
      <c r="HC927" s="30"/>
      <c r="HD927" s="30"/>
      <c r="HE927" s="30"/>
      <c r="HF927" s="30"/>
      <c r="HG927" s="30"/>
      <c r="HH927" s="30"/>
      <c r="HI927" s="30"/>
      <c r="HJ927" s="30"/>
    </row>
    <row r="928">
      <c r="BQ928" s="30"/>
      <c r="BS928" s="30"/>
      <c r="BT928" s="30"/>
      <c r="BU928" s="30"/>
      <c r="BV928" s="30"/>
      <c r="BW928" s="30"/>
      <c r="BX928" s="30"/>
      <c r="BY928" s="30"/>
      <c r="BZ928" s="30"/>
      <c r="CA928" s="30"/>
      <c r="CB928" s="30"/>
      <c r="CC928" s="30"/>
      <c r="CD928" s="30"/>
      <c r="CE928" s="30"/>
      <c r="CF928" s="30"/>
      <c r="CG928" s="30"/>
      <c r="CH928" s="30"/>
      <c r="CI928" s="30"/>
      <c r="CJ928" s="30"/>
      <c r="CK928" s="30"/>
      <c r="CL928" s="30"/>
      <c r="CM928" s="30"/>
      <c r="CO928" s="30"/>
      <c r="CP928" s="30"/>
      <c r="CQ928" s="30"/>
      <c r="CR928" s="30"/>
      <c r="CS928" s="30"/>
      <c r="CT928" s="30"/>
      <c r="CU928" s="30"/>
      <c r="CV928" s="30"/>
      <c r="CW928" s="30"/>
      <c r="CX928" s="30"/>
      <c r="CY928" s="30"/>
      <c r="CZ928" s="30"/>
      <c r="DA928" s="30"/>
      <c r="DB928" s="30"/>
      <c r="DC928" s="30"/>
      <c r="DD928" s="30"/>
      <c r="DE928" s="30"/>
      <c r="DF928" s="30"/>
      <c r="DG928" s="30"/>
      <c r="DH928" s="30"/>
      <c r="DI928" s="30"/>
      <c r="DK928" s="30"/>
      <c r="DL928" s="30"/>
      <c r="DM928" s="30"/>
      <c r="DN928" s="30"/>
      <c r="DO928" s="30"/>
      <c r="DP928" s="30"/>
      <c r="DQ928" s="30"/>
      <c r="DR928" s="30"/>
      <c r="DS928" s="30"/>
      <c r="DT928" s="30"/>
      <c r="DU928" s="30"/>
      <c r="DV928" s="30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  <c r="EL928" s="30"/>
      <c r="EM928" s="30"/>
      <c r="EN928" s="30"/>
      <c r="EO928" s="30"/>
      <c r="EP928" s="30"/>
      <c r="EQ928" s="30"/>
      <c r="ER928" s="30"/>
      <c r="ES928" s="30"/>
      <c r="ET928" s="30"/>
      <c r="EU928" s="30"/>
      <c r="EV928" s="30"/>
      <c r="EW928" s="30"/>
      <c r="EX928" s="30"/>
      <c r="EY928" s="30"/>
      <c r="EZ928" s="30"/>
      <c r="FA928" s="30"/>
      <c r="FB928" s="30"/>
      <c r="FC928" s="30"/>
      <c r="FD928" s="30"/>
      <c r="FE928" s="30"/>
      <c r="FF928" s="30"/>
      <c r="FG928" s="30"/>
      <c r="FH928" s="30"/>
      <c r="FI928" s="30"/>
      <c r="FJ928" s="30"/>
      <c r="FK928" s="30"/>
      <c r="FL928" s="30"/>
      <c r="FM928" s="30"/>
      <c r="FN928" s="30"/>
      <c r="FO928" s="30"/>
      <c r="FP928" s="30"/>
      <c r="FQ928" s="30"/>
      <c r="FR928" s="30"/>
      <c r="FS928" s="30"/>
      <c r="FT928" s="30"/>
      <c r="FU928" s="30"/>
      <c r="FV928" s="30"/>
      <c r="FW928" s="30"/>
      <c r="FX928" s="30"/>
      <c r="FY928" s="30"/>
      <c r="FZ928" s="30"/>
      <c r="GA928" s="30"/>
      <c r="GB928" s="30"/>
      <c r="GC928" s="30"/>
      <c r="GD928" s="30"/>
      <c r="GE928" s="30"/>
      <c r="GF928" s="30"/>
      <c r="GG928" s="30"/>
      <c r="GH928" s="30"/>
      <c r="GI928" s="30"/>
      <c r="GJ928" s="30"/>
      <c r="GK928" s="30"/>
      <c r="GL928" s="30"/>
      <c r="GM928" s="30"/>
      <c r="GN928" s="30"/>
      <c r="GO928" s="30"/>
      <c r="GP928" s="30"/>
      <c r="GQ928" s="30"/>
      <c r="GR928" s="30"/>
      <c r="GS928" s="30"/>
      <c r="GT928" s="30"/>
      <c r="GU928" s="30"/>
      <c r="GV928" s="30"/>
      <c r="GW928" s="30"/>
      <c r="GX928" s="30"/>
      <c r="GY928" s="30"/>
      <c r="GZ928" s="30"/>
      <c r="HA928" s="30"/>
      <c r="HB928" s="30"/>
      <c r="HC928" s="30"/>
      <c r="HD928" s="30"/>
      <c r="HE928" s="30"/>
      <c r="HF928" s="30"/>
      <c r="HG928" s="30"/>
      <c r="HH928" s="30"/>
      <c r="HI928" s="30"/>
      <c r="HJ928" s="30"/>
    </row>
    <row r="929">
      <c r="BQ929" s="30"/>
      <c r="BS929" s="30"/>
      <c r="BT929" s="30"/>
      <c r="BU929" s="30"/>
      <c r="BV929" s="30"/>
      <c r="BW929" s="30"/>
      <c r="BX929" s="30"/>
      <c r="BY929" s="30"/>
      <c r="BZ929" s="30"/>
      <c r="CA929" s="30"/>
      <c r="CB929" s="30"/>
      <c r="CC929" s="30"/>
      <c r="CD929" s="30"/>
      <c r="CE929" s="30"/>
      <c r="CF929" s="30"/>
      <c r="CG929" s="30"/>
      <c r="CH929" s="30"/>
      <c r="CI929" s="30"/>
      <c r="CJ929" s="30"/>
      <c r="CK929" s="30"/>
      <c r="CL929" s="30"/>
      <c r="CM929" s="30"/>
      <c r="CO929" s="30"/>
      <c r="CP929" s="30"/>
      <c r="CQ929" s="30"/>
      <c r="CR929" s="30"/>
      <c r="CS929" s="30"/>
      <c r="CT929" s="30"/>
      <c r="CU929" s="30"/>
      <c r="CV929" s="30"/>
      <c r="CW929" s="30"/>
      <c r="CX929" s="30"/>
      <c r="CY929" s="30"/>
      <c r="CZ929" s="30"/>
      <c r="DA929" s="30"/>
      <c r="DB929" s="30"/>
      <c r="DC929" s="30"/>
      <c r="DD929" s="30"/>
      <c r="DE929" s="30"/>
      <c r="DF929" s="30"/>
      <c r="DG929" s="30"/>
      <c r="DH929" s="30"/>
      <c r="DI929" s="30"/>
      <c r="DK929" s="30"/>
      <c r="DL929" s="30"/>
      <c r="DM929" s="30"/>
      <c r="DN929" s="30"/>
      <c r="DO929" s="30"/>
      <c r="DP929" s="30"/>
      <c r="DQ929" s="30"/>
      <c r="DR929" s="30"/>
      <c r="DS929" s="30"/>
      <c r="DT929" s="30"/>
      <c r="DU929" s="30"/>
      <c r="DV929" s="30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  <c r="EL929" s="30"/>
      <c r="EM929" s="30"/>
      <c r="EN929" s="30"/>
      <c r="EO929" s="30"/>
      <c r="EP929" s="30"/>
      <c r="EQ929" s="30"/>
      <c r="ER929" s="30"/>
      <c r="ES929" s="30"/>
      <c r="ET929" s="30"/>
      <c r="EU929" s="30"/>
      <c r="EV929" s="30"/>
      <c r="EW929" s="30"/>
      <c r="EX929" s="30"/>
      <c r="EY929" s="30"/>
      <c r="EZ929" s="30"/>
      <c r="FA929" s="30"/>
      <c r="FB929" s="30"/>
      <c r="FC929" s="30"/>
      <c r="FD929" s="30"/>
      <c r="FE929" s="30"/>
      <c r="FF929" s="30"/>
      <c r="FG929" s="30"/>
      <c r="FH929" s="30"/>
      <c r="FI929" s="30"/>
      <c r="FJ929" s="30"/>
      <c r="FK929" s="30"/>
      <c r="FL929" s="30"/>
      <c r="FM929" s="30"/>
      <c r="FN929" s="30"/>
      <c r="FO929" s="30"/>
      <c r="FP929" s="30"/>
      <c r="FQ929" s="30"/>
      <c r="FR929" s="30"/>
      <c r="FS929" s="30"/>
      <c r="FT929" s="30"/>
      <c r="FU929" s="30"/>
      <c r="FV929" s="30"/>
      <c r="FW929" s="30"/>
      <c r="FX929" s="30"/>
      <c r="FY929" s="30"/>
      <c r="FZ929" s="30"/>
      <c r="GA929" s="30"/>
      <c r="GB929" s="30"/>
      <c r="GC929" s="30"/>
      <c r="GD929" s="30"/>
      <c r="GE929" s="30"/>
      <c r="GF929" s="30"/>
      <c r="GG929" s="30"/>
      <c r="GH929" s="30"/>
      <c r="GI929" s="30"/>
      <c r="GJ929" s="30"/>
      <c r="GK929" s="30"/>
      <c r="GL929" s="30"/>
      <c r="GM929" s="30"/>
      <c r="GN929" s="30"/>
      <c r="GO929" s="30"/>
      <c r="GP929" s="30"/>
      <c r="GQ929" s="30"/>
      <c r="GR929" s="30"/>
      <c r="GS929" s="30"/>
      <c r="GT929" s="30"/>
      <c r="GU929" s="30"/>
      <c r="GV929" s="30"/>
      <c r="GW929" s="30"/>
      <c r="GX929" s="30"/>
      <c r="GY929" s="30"/>
      <c r="GZ929" s="30"/>
      <c r="HA929" s="30"/>
      <c r="HB929" s="30"/>
      <c r="HC929" s="30"/>
      <c r="HD929" s="30"/>
      <c r="HE929" s="30"/>
      <c r="HF929" s="30"/>
      <c r="HG929" s="30"/>
      <c r="HH929" s="30"/>
      <c r="HI929" s="30"/>
      <c r="HJ929" s="30"/>
    </row>
    <row r="930">
      <c r="BQ930" s="30"/>
      <c r="BS930" s="30"/>
      <c r="BT930" s="30"/>
      <c r="BU930" s="30"/>
      <c r="BV930" s="30"/>
      <c r="BW930" s="30"/>
      <c r="BX930" s="30"/>
      <c r="BY930" s="30"/>
      <c r="BZ930" s="30"/>
      <c r="CA930" s="30"/>
      <c r="CB930" s="30"/>
      <c r="CC930" s="30"/>
      <c r="CD930" s="30"/>
      <c r="CE930" s="30"/>
      <c r="CF930" s="30"/>
      <c r="CG930" s="30"/>
      <c r="CH930" s="30"/>
      <c r="CI930" s="30"/>
      <c r="CJ930" s="30"/>
      <c r="CK930" s="30"/>
      <c r="CL930" s="30"/>
      <c r="CM930" s="30"/>
      <c r="CO930" s="30"/>
      <c r="CP930" s="30"/>
      <c r="CQ930" s="30"/>
      <c r="CR930" s="30"/>
      <c r="CS930" s="30"/>
      <c r="CT930" s="30"/>
      <c r="CU930" s="30"/>
      <c r="CV930" s="30"/>
      <c r="CW930" s="30"/>
      <c r="CX930" s="30"/>
      <c r="CY930" s="30"/>
      <c r="CZ930" s="30"/>
      <c r="DA930" s="30"/>
      <c r="DB930" s="30"/>
      <c r="DC930" s="30"/>
      <c r="DD930" s="30"/>
      <c r="DE930" s="30"/>
      <c r="DF930" s="30"/>
      <c r="DG930" s="30"/>
      <c r="DH930" s="30"/>
      <c r="DI930" s="30"/>
      <c r="DK930" s="30"/>
      <c r="DL930" s="30"/>
      <c r="DM930" s="30"/>
      <c r="DN930" s="30"/>
      <c r="DO930" s="30"/>
      <c r="DP930" s="30"/>
      <c r="DQ930" s="30"/>
      <c r="DR930" s="30"/>
      <c r="DS930" s="30"/>
      <c r="DT930" s="30"/>
      <c r="DU930" s="30"/>
      <c r="DV930" s="30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  <c r="EL930" s="30"/>
      <c r="EM930" s="30"/>
      <c r="EN930" s="30"/>
      <c r="EO930" s="30"/>
      <c r="EP930" s="30"/>
      <c r="EQ930" s="30"/>
      <c r="ER930" s="30"/>
      <c r="ES930" s="30"/>
      <c r="ET930" s="30"/>
      <c r="EU930" s="30"/>
      <c r="EV930" s="30"/>
      <c r="EW930" s="30"/>
      <c r="EX930" s="30"/>
      <c r="EY930" s="30"/>
      <c r="EZ930" s="30"/>
      <c r="FA930" s="30"/>
      <c r="FB930" s="30"/>
      <c r="FC930" s="30"/>
      <c r="FD930" s="30"/>
      <c r="FE930" s="30"/>
      <c r="FF930" s="30"/>
      <c r="FG930" s="30"/>
      <c r="FH930" s="30"/>
      <c r="FI930" s="30"/>
      <c r="FJ930" s="30"/>
      <c r="FK930" s="30"/>
      <c r="FL930" s="30"/>
      <c r="FM930" s="30"/>
      <c r="FN930" s="30"/>
      <c r="FO930" s="30"/>
      <c r="FP930" s="30"/>
      <c r="FQ930" s="30"/>
      <c r="FR930" s="30"/>
      <c r="FS930" s="30"/>
      <c r="FT930" s="30"/>
      <c r="FU930" s="30"/>
      <c r="FV930" s="30"/>
      <c r="FW930" s="30"/>
      <c r="FX930" s="30"/>
      <c r="FY930" s="30"/>
      <c r="FZ930" s="30"/>
      <c r="GA930" s="30"/>
      <c r="GB930" s="30"/>
      <c r="GC930" s="30"/>
      <c r="GD930" s="30"/>
      <c r="GE930" s="30"/>
      <c r="GF930" s="30"/>
      <c r="GG930" s="30"/>
      <c r="GH930" s="30"/>
      <c r="GI930" s="30"/>
      <c r="GJ930" s="30"/>
      <c r="GK930" s="30"/>
      <c r="GL930" s="30"/>
      <c r="GM930" s="30"/>
      <c r="GN930" s="30"/>
      <c r="GO930" s="30"/>
      <c r="GP930" s="30"/>
      <c r="GQ930" s="30"/>
      <c r="GR930" s="30"/>
      <c r="GS930" s="30"/>
      <c r="GT930" s="30"/>
      <c r="GU930" s="30"/>
      <c r="GV930" s="30"/>
      <c r="GW930" s="30"/>
      <c r="GX930" s="30"/>
      <c r="GY930" s="30"/>
      <c r="GZ930" s="30"/>
      <c r="HA930" s="30"/>
      <c r="HB930" s="30"/>
      <c r="HC930" s="30"/>
      <c r="HD930" s="30"/>
      <c r="HE930" s="30"/>
      <c r="HF930" s="30"/>
      <c r="HG930" s="30"/>
      <c r="HH930" s="30"/>
      <c r="HI930" s="30"/>
      <c r="HJ930" s="30"/>
    </row>
    <row r="931">
      <c r="BQ931" s="30"/>
      <c r="BS931" s="30"/>
      <c r="BT931" s="30"/>
      <c r="BU931" s="30"/>
      <c r="BV931" s="30"/>
      <c r="BW931" s="30"/>
      <c r="BX931" s="30"/>
      <c r="BY931" s="30"/>
      <c r="BZ931" s="30"/>
      <c r="CA931" s="30"/>
      <c r="CB931" s="30"/>
      <c r="CC931" s="30"/>
      <c r="CD931" s="30"/>
      <c r="CE931" s="30"/>
      <c r="CF931" s="30"/>
      <c r="CG931" s="30"/>
      <c r="CH931" s="30"/>
      <c r="CI931" s="30"/>
      <c r="CJ931" s="30"/>
      <c r="CK931" s="30"/>
      <c r="CL931" s="30"/>
      <c r="CM931" s="30"/>
      <c r="CO931" s="30"/>
      <c r="CP931" s="30"/>
      <c r="CQ931" s="30"/>
      <c r="CR931" s="30"/>
      <c r="CS931" s="30"/>
      <c r="CT931" s="30"/>
      <c r="CU931" s="30"/>
      <c r="CV931" s="30"/>
      <c r="CW931" s="30"/>
      <c r="CX931" s="30"/>
      <c r="CY931" s="30"/>
      <c r="CZ931" s="30"/>
      <c r="DA931" s="30"/>
      <c r="DB931" s="30"/>
      <c r="DC931" s="30"/>
      <c r="DD931" s="30"/>
      <c r="DE931" s="30"/>
      <c r="DF931" s="30"/>
      <c r="DG931" s="30"/>
      <c r="DH931" s="30"/>
      <c r="DI931" s="30"/>
      <c r="DK931" s="30"/>
      <c r="DL931" s="30"/>
      <c r="DM931" s="30"/>
      <c r="DN931" s="30"/>
      <c r="DO931" s="30"/>
      <c r="DP931" s="30"/>
      <c r="DQ931" s="30"/>
      <c r="DR931" s="30"/>
      <c r="DS931" s="30"/>
      <c r="DT931" s="30"/>
      <c r="DU931" s="30"/>
      <c r="DV931" s="30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  <c r="EL931" s="30"/>
      <c r="EM931" s="30"/>
      <c r="EN931" s="30"/>
      <c r="EO931" s="30"/>
      <c r="EP931" s="30"/>
      <c r="EQ931" s="30"/>
      <c r="ER931" s="30"/>
      <c r="ES931" s="30"/>
      <c r="ET931" s="30"/>
      <c r="EU931" s="30"/>
      <c r="EV931" s="30"/>
      <c r="EW931" s="30"/>
      <c r="EX931" s="30"/>
      <c r="EY931" s="30"/>
      <c r="EZ931" s="30"/>
      <c r="FA931" s="30"/>
      <c r="FB931" s="30"/>
      <c r="FC931" s="30"/>
      <c r="FD931" s="30"/>
      <c r="FE931" s="30"/>
      <c r="FF931" s="30"/>
      <c r="FG931" s="30"/>
      <c r="FH931" s="30"/>
      <c r="FI931" s="30"/>
      <c r="FJ931" s="30"/>
      <c r="FK931" s="30"/>
      <c r="FL931" s="30"/>
      <c r="FM931" s="30"/>
      <c r="FN931" s="30"/>
      <c r="FO931" s="30"/>
      <c r="FP931" s="30"/>
      <c r="FQ931" s="30"/>
      <c r="FR931" s="30"/>
      <c r="FS931" s="30"/>
      <c r="FT931" s="30"/>
      <c r="FU931" s="30"/>
      <c r="FV931" s="30"/>
      <c r="FW931" s="30"/>
      <c r="FX931" s="30"/>
      <c r="FY931" s="30"/>
      <c r="FZ931" s="30"/>
      <c r="GA931" s="30"/>
      <c r="GB931" s="30"/>
      <c r="GC931" s="30"/>
      <c r="GD931" s="30"/>
      <c r="GE931" s="30"/>
      <c r="GF931" s="30"/>
      <c r="GG931" s="30"/>
      <c r="GH931" s="30"/>
      <c r="GI931" s="30"/>
      <c r="GJ931" s="30"/>
      <c r="GK931" s="30"/>
      <c r="GL931" s="30"/>
      <c r="GM931" s="30"/>
      <c r="GN931" s="30"/>
      <c r="GO931" s="30"/>
      <c r="GP931" s="30"/>
      <c r="GQ931" s="30"/>
      <c r="GR931" s="30"/>
      <c r="GS931" s="30"/>
      <c r="GT931" s="30"/>
      <c r="GU931" s="30"/>
      <c r="GV931" s="30"/>
      <c r="GW931" s="30"/>
      <c r="GX931" s="30"/>
      <c r="GY931" s="30"/>
      <c r="GZ931" s="30"/>
      <c r="HA931" s="30"/>
      <c r="HB931" s="30"/>
      <c r="HC931" s="30"/>
      <c r="HD931" s="30"/>
      <c r="HE931" s="30"/>
      <c r="HF931" s="30"/>
      <c r="HG931" s="30"/>
      <c r="HH931" s="30"/>
      <c r="HI931" s="30"/>
      <c r="HJ931" s="30"/>
    </row>
    <row r="932">
      <c r="BQ932" s="30"/>
      <c r="BS932" s="30"/>
      <c r="BT932" s="30"/>
      <c r="BU932" s="30"/>
      <c r="BV932" s="30"/>
      <c r="BW932" s="30"/>
      <c r="BX932" s="30"/>
      <c r="BY932" s="30"/>
      <c r="BZ932" s="30"/>
      <c r="CA932" s="30"/>
      <c r="CB932" s="30"/>
      <c r="CC932" s="30"/>
      <c r="CD932" s="30"/>
      <c r="CE932" s="30"/>
      <c r="CF932" s="30"/>
      <c r="CG932" s="30"/>
      <c r="CH932" s="30"/>
      <c r="CI932" s="30"/>
      <c r="CJ932" s="30"/>
      <c r="CK932" s="30"/>
      <c r="CL932" s="30"/>
      <c r="CM932" s="30"/>
      <c r="CO932" s="30"/>
      <c r="CP932" s="30"/>
      <c r="CQ932" s="30"/>
      <c r="CR932" s="30"/>
      <c r="CS932" s="30"/>
      <c r="CT932" s="30"/>
      <c r="CU932" s="30"/>
      <c r="CV932" s="30"/>
      <c r="CW932" s="30"/>
      <c r="CX932" s="30"/>
      <c r="CY932" s="30"/>
      <c r="CZ932" s="30"/>
      <c r="DA932" s="30"/>
      <c r="DB932" s="30"/>
      <c r="DC932" s="30"/>
      <c r="DD932" s="30"/>
      <c r="DE932" s="30"/>
      <c r="DF932" s="30"/>
      <c r="DG932" s="30"/>
      <c r="DH932" s="30"/>
      <c r="DI932" s="30"/>
      <c r="DK932" s="30"/>
      <c r="DL932" s="30"/>
      <c r="DM932" s="30"/>
      <c r="DN932" s="30"/>
      <c r="DO932" s="30"/>
      <c r="DP932" s="30"/>
      <c r="DQ932" s="30"/>
      <c r="DR932" s="30"/>
      <c r="DS932" s="30"/>
      <c r="DT932" s="30"/>
      <c r="DU932" s="30"/>
      <c r="DV932" s="30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  <c r="EL932" s="30"/>
      <c r="EM932" s="30"/>
      <c r="EN932" s="30"/>
      <c r="EO932" s="30"/>
      <c r="EP932" s="30"/>
      <c r="EQ932" s="30"/>
      <c r="ER932" s="30"/>
      <c r="ES932" s="30"/>
      <c r="ET932" s="30"/>
      <c r="EU932" s="30"/>
      <c r="EV932" s="30"/>
      <c r="EW932" s="30"/>
      <c r="EX932" s="30"/>
      <c r="EY932" s="30"/>
      <c r="EZ932" s="30"/>
      <c r="FA932" s="30"/>
      <c r="FB932" s="30"/>
      <c r="FC932" s="30"/>
      <c r="FD932" s="30"/>
      <c r="FE932" s="30"/>
      <c r="FF932" s="30"/>
      <c r="FG932" s="30"/>
      <c r="FH932" s="30"/>
      <c r="FI932" s="30"/>
      <c r="FJ932" s="30"/>
      <c r="FK932" s="30"/>
      <c r="FL932" s="30"/>
      <c r="FM932" s="30"/>
      <c r="FN932" s="30"/>
      <c r="FO932" s="30"/>
      <c r="FP932" s="30"/>
      <c r="FQ932" s="30"/>
      <c r="FR932" s="30"/>
      <c r="FS932" s="30"/>
      <c r="FT932" s="30"/>
      <c r="FU932" s="30"/>
      <c r="FV932" s="30"/>
      <c r="FW932" s="30"/>
      <c r="FX932" s="30"/>
      <c r="FY932" s="30"/>
      <c r="FZ932" s="30"/>
      <c r="GA932" s="30"/>
      <c r="GB932" s="30"/>
      <c r="GC932" s="30"/>
      <c r="GD932" s="30"/>
      <c r="GE932" s="30"/>
      <c r="GF932" s="30"/>
      <c r="GG932" s="30"/>
      <c r="GH932" s="30"/>
      <c r="GI932" s="30"/>
      <c r="GJ932" s="30"/>
      <c r="GK932" s="30"/>
      <c r="GL932" s="30"/>
      <c r="GM932" s="30"/>
      <c r="GN932" s="30"/>
      <c r="GO932" s="30"/>
      <c r="GP932" s="30"/>
      <c r="GQ932" s="30"/>
      <c r="GR932" s="30"/>
      <c r="GS932" s="30"/>
      <c r="GT932" s="30"/>
      <c r="GU932" s="30"/>
      <c r="GV932" s="30"/>
      <c r="GW932" s="30"/>
      <c r="GX932" s="30"/>
      <c r="GY932" s="30"/>
      <c r="GZ932" s="30"/>
      <c r="HA932" s="30"/>
      <c r="HB932" s="30"/>
      <c r="HC932" s="30"/>
      <c r="HD932" s="30"/>
      <c r="HE932" s="30"/>
      <c r="HF932" s="30"/>
      <c r="HG932" s="30"/>
      <c r="HH932" s="30"/>
      <c r="HI932" s="30"/>
      <c r="HJ932" s="30"/>
    </row>
    <row r="933">
      <c r="BQ933" s="30"/>
      <c r="BS933" s="30"/>
      <c r="BT933" s="30"/>
      <c r="BU933" s="30"/>
      <c r="BV933" s="30"/>
      <c r="BW933" s="30"/>
      <c r="BX933" s="30"/>
      <c r="BY933" s="30"/>
      <c r="BZ933" s="30"/>
      <c r="CA933" s="30"/>
      <c r="CB933" s="30"/>
      <c r="CC933" s="30"/>
      <c r="CD933" s="30"/>
      <c r="CE933" s="30"/>
      <c r="CF933" s="30"/>
      <c r="CG933" s="30"/>
      <c r="CH933" s="30"/>
      <c r="CI933" s="30"/>
      <c r="CJ933" s="30"/>
      <c r="CK933" s="30"/>
      <c r="CL933" s="30"/>
      <c r="CM933" s="30"/>
      <c r="CO933" s="30"/>
      <c r="CP933" s="30"/>
      <c r="CQ933" s="30"/>
      <c r="CR933" s="30"/>
      <c r="CS933" s="30"/>
      <c r="CT933" s="30"/>
      <c r="CU933" s="30"/>
      <c r="CV933" s="30"/>
      <c r="CW933" s="30"/>
      <c r="CX933" s="30"/>
      <c r="CY933" s="30"/>
      <c r="CZ933" s="30"/>
      <c r="DA933" s="30"/>
      <c r="DB933" s="30"/>
      <c r="DC933" s="30"/>
      <c r="DD933" s="30"/>
      <c r="DE933" s="30"/>
      <c r="DF933" s="30"/>
      <c r="DG933" s="30"/>
      <c r="DH933" s="30"/>
      <c r="DI933" s="30"/>
      <c r="DK933" s="30"/>
      <c r="DL933" s="30"/>
      <c r="DM933" s="30"/>
      <c r="DN933" s="30"/>
      <c r="DO933" s="30"/>
      <c r="DP933" s="30"/>
      <c r="DQ933" s="30"/>
      <c r="DR933" s="30"/>
      <c r="DS933" s="30"/>
      <c r="DT933" s="30"/>
      <c r="DU933" s="30"/>
      <c r="DV933" s="30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  <c r="EL933" s="30"/>
      <c r="EM933" s="30"/>
      <c r="EN933" s="30"/>
      <c r="EO933" s="30"/>
      <c r="EP933" s="30"/>
      <c r="EQ933" s="30"/>
      <c r="ER933" s="30"/>
      <c r="ES933" s="30"/>
      <c r="ET933" s="30"/>
      <c r="EU933" s="30"/>
      <c r="EV933" s="30"/>
      <c r="EW933" s="30"/>
      <c r="EX933" s="30"/>
      <c r="EY933" s="30"/>
      <c r="EZ933" s="30"/>
      <c r="FA933" s="30"/>
      <c r="FB933" s="30"/>
      <c r="FC933" s="30"/>
      <c r="FD933" s="30"/>
      <c r="FE933" s="30"/>
      <c r="FF933" s="30"/>
      <c r="FG933" s="30"/>
      <c r="FH933" s="30"/>
      <c r="FI933" s="30"/>
      <c r="FJ933" s="30"/>
      <c r="FK933" s="30"/>
      <c r="FL933" s="30"/>
      <c r="FM933" s="30"/>
      <c r="FN933" s="30"/>
      <c r="FO933" s="30"/>
      <c r="FP933" s="30"/>
      <c r="FQ933" s="30"/>
      <c r="FR933" s="30"/>
      <c r="FS933" s="30"/>
      <c r="FT933" s="30"/>
      <c r="FU933" s="30"/>
      <c r="FV933" s="30"/>
      <c r="FW933" s="30"/>
      <c r="FX933" s="30"/>
      <c r="FY933" s="30"/>
      <c r="FZ933" s="30"/>
      <c r="GA933" s="30"/>
      <c r="GB933" s="30"/>
      <c r="GC933" s="30"/>
      <c r="GD933" s="30"/>
      <c r="GE933" s="30"/>
      <c r="GF933" s="30"/>
      <c r="GG933" s="30"/>
      <c r="GH933" s="30"/>
      <c r="GI933" s="30"/>
      <c r="GJ933" s="30"/>
      <c r="GK933" s="30"/>
      <c r="GL933" s="30"/>
      <c r="GM933" s="30"/>
      <c r="GN933" s="30"/>
      <c r="GO933" s="30"/>
      <c r="GP933" s="30"/>
      <c r="GQ933" s="30"/>
      <c r="GR933" s="30"/>
      <c r="GS933" s="30"/>
      <c r="GT933" s="30"/>
      <c r="GU933" s="30"/>
      <c r="GV933" s="30"/>
      <c r="GW933" s="30"/>
      <c r="GX933" s="30"/>
      <c r="GY933" s="30"/>
      <c r="GZ933" s="30"/>
      <c r="HA933" s="30"/>
      <c r="HB933" s="30"/>
      <c r="HC933" s="30"/>
      <c r="HD933" s="30"/>
      <c r="HE933" s="30"/>
      <c r="HF933" s="30"/>
      <c r="HG933" s="30"/>
      <c r="HH933" s="30"/>
      <c r="HI933" s="30"/>
      <c r="HJ933" s="30"/>
    </row>
    <row r="934">
      <c r="BQ934" s="30"/>
      <c r="BS934" s="30"/>
      <c r="BT934" s="30"/>
      <c r="BU934" s="30"/>
      <c r="BV934" s="30"/>
      <c r="BW934" s="30"/>
      <c r="BX934" s="30"/>
      <c r="BY934" s="30"/>
      <c r="BZ934" s="30"/>
      <c r="CA934" s="30"/>
      <c r="CB934" s="30"/>
      <c r="CC934" s="30"/>
      <c r="CD934" s="30"/>
      <c r="CE934" s="30"/>
      <c r="CF934" s="30"/>
      <c r="CG934" s="30"/>
      <c r="CH934" s="30"/>
      <c r="CI934" s="30"/>
      <c r="CJ934" s="30"/>
      <c r="CK934" s="30"/>
      <c r="CL934" s="30"/>
      <c r="CM934" s="30"/>
      <c r="CO934" s="30"/>
      <c r="CP934" s="30"/>
      <c r="CQ934" s="30"/>
      <c r="CR934" s="30"/>
      <c r="CS934" s="30"/>
      <c r="CT934" s="30"/>
      <c r="CU934" s="30"/>
      <c r="CV934" s="30"/>
      <c r="CW934" s="30"/>
      <c r="CX934" s="30"/>
      <c r="CY934" s="30"/>
      <c r="CZ934" s="30"/>
      <c r="DA934" s="30"/>
      <c r="DB934" s="30"/>
      <c r="DC934" s="30"/>
      <c r="DD934" s="30"/>
      <c r="DE934" s="30"/>
      <c r="DF934" s="30"/>
      <c r="DG934" s="30"/>
      <c r="DH934" s="30"/>
      <c r="DI934" s="30"/>
      <c r="DK934" s="30"/>
      <c r="DL934" s="30"/>
      <c r="DM934" s="30"/>
      <c r="DN934" s="30"/>
      <c r="DO934" s="30"/>
      <c r="DP934" s="30"/>
      <c r="DQ934" s="30"/>
      <c r="DR934" s="30"/>
      <c r="DS934" s="30"/>
      <c r="DT934" s="30"/>
      <c r="DU934" s="30"/>
      <c r="DV934" s="30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  <c r="EL934" s="30"/>
      <c r="EM934" s="30"/>
      <c r="EN934" s="30"/>
      <c r="EO934" s="30"/>
      <c r="EP934" s="30"/>
      <c r="EQ934" s="30"/>
      <c r="ER934" s="30"/>
      <c r="ES934" s="30"/>
      <c r="ET934" s="30"/>
      <c r="EU934" s="30"/>
      <c r="EV934" s="30"/>
      <c r="EW934" s="30"/>
      <c r="EX934" s="30"/>
      <c r="EY934" s="30"/>
      <c r="EZ934" s="30"/>
      <c r="FA934" s="30"/>
      <c r="FB934" s="30"/>
      <c r="FC934" s="30"/>
      <c r="FD934" s="30"/>
      <c r="FE934" s="30"/>
      <c r="FF934" s="30"/>
      <c r="FG934" s="30"/>
      <c r="FH934" s="30"/>
      <c r="FI934" s="30"/>
      <c r="FJ934" s="30"/>
      <c r="FK934" s="30"/>
      <c r="FL934" s="30"/>
      <c r="FM934" s="30"/>
      <c r="FN934" s="30"/>
      <c r="FO934" s="30"/>
      <c r="FP934" s="30"/>
      <c r="FQ934" s="30"/>
      <c r="FR934" s="30"/>
      <c r="FS934" s="30"/>
      <c r="FT934" s="30"/>
      <c r="FU934" s="30"/>
      <c r="FV934" s="30"/>
      <c r="FW934" s="30"/>
      <c r="FX934" s="30"/>
      <c r="FY934" s="30"/>
      <c r="FZ934" s="30"/>
      <c r="GA934" s="30"/>
      <c r="GB934" s="30"/>
      <c r="GC934" s="30"/>
      <c r="GD934" s="30"/>
      <c r="GE934" s="30"/>
      <c r="GF934" s="30"/>
      <c r="GG934" s="30"/>
      <c r="GH934" s="30"/>
      <c r="GI934" s="30"/>
      <c r="GJ934" s="30"/>
      <c r="GK934" s="30"/>
      <c r="GL934" s="30"/>
      <c r="GM934" s="30"/>
      <c r="GN934" s="30"/>
      <c r="GO934" s="30"/>
      <c r="GP934" s="30"/>
      <c r="GQ934" s="30"/>
      <c r="GR934" s="30"/>
      <c r="GS934" s="30"/>
      <c r="GT934" s="30"/>
      <c r="GU934" s="30"/>
      <c r="GV934" s="30"/>
      <c r="GW934" s="30"/>
      <c r="GX934" s="30"/>
      <c r="GY934" s="30"/>
      <c r="GZ934" s="30"/>
      <c r="HA934" s="30"/>
      <c r="HB934" s="30"/>
      <c r="HC934" s="30"/>
      <c r="HD934" s="30"/>
      <c r="HE934" s="30"/>
      <c r="HF934" s="30"/>
      <c r="HG934" s="30"/>
      <c r="HH934" s="30"/>
      <c r="HI934" s="30"/>
      <c r="HJ934" s="30"/>
    </row>
    <row r="935">
      <c r="BQ935" s="30"/>
      <c r="BS935" s="30"/>
      <c r="BT935" s="30"/>
      <c r="BU935" s="30"/>
      <c r="BV935" s="30"/>
      <c r="BW935" s="30"/>
      <c r="BX935" s="30"/>
      <c r="BY935" s="30"/>
      <c r="BZ935" s="30"/>
      <c r="CA935" s="30"/>
      <c r="CB935" s="30"/>
      <c r="CC935" s="30"/>
      <c r="CD935" s="30"/>
      <c r="CE935" s="30"/>
      <c r="CF935" s="30"/>
      <c r="CG935" s="30"/>
      <c r="CH935" s="30"/>
      <c r="CI935" s="30"/>
      <c r="CJ935" s="30"/>
      <c r="CK935" s="30"/>
      <c r="CL935" s="30"/>
      <c r="CM935" s="30"/>
      <c r="CO935" s="30"/>
      <c r="CP935" s="30"/>
      <c r="CQ935" s="30"/>
      <c r="CR935" s="30"/>
      <c r="CS935" s="30"/>
      <c r="CT935" s="30"/>
      <c r="CU935" s="30"/>
      <c r="CV935" s="30"/>
      <c r="CW935" s="30"/>
      <c r="CX935" s="30"/>
      <c r="CY935" s="30"/>
      <c r="CZ935" s="30"/>
      <c r="DA935" s="30"/>
      <c r="DB935" s="30"/>
      <c r="DC935" s="30"/>
      <c r="DD935" s="30"/>
      <c r="DE935" s="30"/>
      <c r="DF935" s="30"/>
      <c r="DG935" s="30"/>
      <c r="DH935" s="30"/>
      <c r="DI935" s="30"/>
      <c r="DK935" s="30"/>
      <c r="DL935" s="30"/>
      <c r="DM935" s="30"/>
      <c r="DN935" s="30"/>
      <c r="DO935" s="30"/>
      <c r="DP935" s="30"/>
      <c r="DQ935" s="30"/>
      <c r="DR935" s="30"/>
      <c r="DS935" s="30"/>
      <c r="DT935" s="30"/>
      <c r="DU935" s="30"/>
      <c r="DV935" s="30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  <c r="EL935" s="30"/>
      <c r="EM935" s="30"/>
      <c r="EN935" s="30"/>
      <c r="EO935" s="30"/>
      <c r="EP935" s="30"/>
      <c r="EQ935" s="30"/>
      <c r="ER935" s="30"/>
      <c r="ES935" s="30"/>
      <c r="ET935" s="30"/>
      <c r="EU935" s="30"/>
      <c r="EV935" s="30"/>
      <c r="EW935" s="30"/>
      <c r="EX935" s="30"/>
      <c r="EY935" s="30"/>
      <c r="EZ935" s="30"/>
      <c r="FA935" s="30"/>
      <c r="FB935" s="30"/>
      <c r="FC935" s="30"/>
      <c r="FD935" s="30"/>
      <c r="FE935" s="30"/>
      <c r="FF935" s="30"/>
      <c r="FG935" s="30"/>
      <c r="FH935" s="30"/>
      <c r="FI935" s="30"/>
      <c r="FJ935" s="30"/>
      <c r="FK935" s="30"/>
      <c r="FL935" s="30"/>
      <c r="FM935" s="30"/>
      <c r="FN935" s="30"/>
      <c r="FO935" s="30"/>
      <c r="FP935" s="30"/>
      <c r="FQ935" s="30"/>
      <c r="FR935" s="30"/>
      <c r="FS935" s="30"/>
      <c r="FT935" s="30"/>
      <c r="FU935" s="30"/>
      <c r="FV935" s="30"/>
      <c r="FW935" s="30"/>
      <c r="FX935" s="30"/>
      <c r="FY935" s="30"/>
      <c r="FZ935" s="30"/>
      <c r="GA935" s="30"/>
      <c r="GB935" s="30"/>
      <c r="GC935" s="30"/>
      <c r="GD935" s="30"/>
      <c r="GE935" s="30"/>
      <c r="GF935" s="30"/>
      <c r="GG935" s="30"/>
      <c r="GH935" s="30"/>
      <c r="GI935" s="30"/>
      <c r="GJ935" s="30"/>
      <c r="GK935" s="30"/>
      <c r="GL935" s="30"/>
      <c r="GM935" s="30"/>
      <c r="GN935" s="30"/>
      <c r="GO935" s="30"/>
      <c r="GP935" s="30"/>
      <c r="GQ935" s="30"/>
      <c r="GR935" s="30"/>
      <c r="GS935" s="30"/>
      <c r="GT935" s="30"/>
      <c r="GU935" s="30"/>
      <c r="GV935" s="30"/>
      <c r="GW935" s="30"/>
      <c r="GX935" s="30"/>
      <c r="GY935" s="30"/>
      <c r="GZ935" s="30"/>
      <c r="HA935" s="30"/>
      <c r="HB935" s="30"/>
      <c r="HC935" s="30"/>
      <c r="HD935" s="30"/>
      <c r="HE935" s="30"/>
      <c r="HF935" s="30"/>
      <c r="HG935" s="30"/>
      <c r="HH935" s="30"/>
      <c r="HI935" s="30"/>
      <c r="HJ935" s="30"/>
    </row>
    <row r="936">
      <c r="BQ936" s="30"/>
      <c r="BS936" s="30"/>
      <c r="BT936" s="30"/>
      <c r="BU936" s="30"/>
      <c r="BV936" s="30"/>
      <c r="BW936" s="30"/>
      <c r="BX936" s="30"/>
      <c r="BY936" s="30"/>
      <c r="BZ936" s="30"/>
      <c r="CA936" s="30"/>
      <c r="CB936" s="30"/>
      <c r="CC936" s="30"/>
      <c r="CD936" s="30"/>
      <c r="CE936" s="30"/>
      <c r="CF936" s="30"/>
      <c r="CG936" s="30"/>
      <c r="CH936" s="30"/>
      <c r="CI936" s="30"/>
      <c r="CJ936" s="30"/>
      <c r="CK936" s="30"/>
      <c r="CL936" s="30"/>
      <c r="CM936" s="30"/>
      <c r="CO936" s="30"/>
      <c r="CP936" s="30"/>
      <c r="CQ936" s="30"/>
      <c r="CR936" s="30"/>
      <c r="CS936" s="30"/>
      <c r="CT936" s="30"/>
      <c r="CU936" s="30"/>
      <c r="CV936" s="30"/>
      <c r="CW936" s="30"/>
      <c r="CX936" s="30"/>
      <c r="CY936" s="30"/>
      <c r="CZ936" s="30"/>
      <c r="DA936" s="30"/>
      <c r="DB936" s="30"/>
      <c r="DC936" s="30"/>
      <c r="DD936" s="30"/>
      <c r="DE936" s="30"/>
      <c r="DF936" s="30"/>
      <c r="DG936" s="30"/>
      <c r="DH936" s="30"/>
      <c r="DI936" s="30"/>
      <c r="DK936" s="30"/>
      <c r="DL936" s="30"/>
      <c r="DM936" s="30"/>
      <c r="DN936" s="30"/>
      <c r="DO936" s="30"/>
      <c r="DP936" s="30"/>
      <c r="DQ936" s="30"/>
      <c r="DR936" s="30"/>
      <c r="DS936" s="30"/>
      <c r="DT936" s="30"/>
      <c r="DU936" s="30"/>
      <c r="DV936" s="30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  <c r="EL936" s="30"/>
      <c r="EM936" s="30"/>
      <c r="EN936" s="30"/>
      <c r="EO936" s="30"/>
      <c r="EP936" s="30"/>
      <c r="EQ936" s="30"/>
      <c r="ER936" s="30"/>
      <c r="ES936" s="30"/>
      <c r="ET936" s="30"/>
      <c r="EU936" s="30"/>
      <c r="EV936" s="30"/>
      <c r="EW936" s="30"/>
      <c r="EX936" s="30"/>
      <c r="EY936" s="30"/>
      <c r="EZ936" s="30"/>
      <c r="FA936" s="30"/>
      <c r="FB936" s="30"/>
      <c r="FC936" s="30"/>
      <c r="FD936" s="30"/>
      <c r="FE936" s="30"/>
      <c r="FF936" s="30"/>
      <c r="FG936" s="30"/>
      <c r="FH936" s="30"/>
      <c r="FI936" s="30"/>
      <c r="FJ936" s="30"/>
      <c r="FK936" s="30"/>
      <c r="FL936" s="30"/>
      <c r="FM936" s="30"/>
      <c r="FN936" s="30"/>
      <c r="FO936" s="30"/>
      <c r="FP936" s="30"/>
      <c r="FQ936" s="30"/>
      <c r="FR936" s="30"/>
      <c r="FS936" s="30"/>
      <c r="FT936" s="30"/>
      <c r="FU936" s="30"/>
      <c r="FV936" s="30"/>
      <c r="FW936" s="30"/>
      <c r="FX936" s="30"/>
      <c r="FY936" s="30"/>
      <c r="FZ936" s="30"/>
      <c r="GA936" s="30"/>
      <c r="GB936" s="30"/>
      <c r="GC936" s="30"/>
      <c r="GD936" s="30"/>
      <c r="GE936" s="30"/>
      <c r="GF936" s="30"/>
      <c r="GG936" s="30"/>
      <c r="GH936" s="30"/>
      <c r="GI936" s="30"/>
      <c r="GJ936" s="30"/>
      <c r="GK936" s="30"/>
      <c r="GL936" s="30"/>
      <c r="GM936" s="30"/>
      <c r="GN936" s="30"/>
      <c r="GO936" s="30"/>
      <c r="GP936" s="30"/>
      <c r="GQ936" s="30"/>
      <c r="GR936" s="30"/>
      <c r="GS936" s="30"/>
      <c r="GT936" s="30"/>
      <c r="GU936" s="30"/>
      <c r="GV936" s="30"/>
      <c r="GW936" s="30"/>
      <c r="GX936" s="30"/>
      <c r="GY936" s="30"/>
      <c r="GZ936" s="30"/>
      <c r="HA936" s="30"/>
      <c r="HB936" s="30"/>
      <c r="HC936" s="30"/>
      <c r="HD936" s="30"/>
      <c r="HE936" s="30"/>
      <c r="HF936" s="30"/>
      <c r="HG936" s="30"/>
      <c r="HH936" s="30"/>
      <c r="HI936" s="30"/>
      <c r="HJ936" s="30"/>
    </row>
    <row r="937">
      <c r="BQ937" s="30"/>
      <c r="BS937" s="30"/>
      <c r="BT937" s="30"/>
      <c r="BU937" s="30"/>
      <c r="BV937" s="30"/>
      <c r="BW937" s="30"/>
      <c r="BX937" s="30"/>
      <c r="BY937" s="30"/>
      <c r="BZ937" s="30"/>
      <c r="CA937" s="30"/>
      <c r="CB937" s="30"/>
      <c r="CC937" s="30"/>
      <c r="CD937" s="30"/>
      <c r="CE937" s="30"/>
      <c r="CF937" s="30"/>
      <c r="CG937" s="30"/>
      <c r="CH937" s="30"/>
      <c r="CI937" s="30"/>
      <c r="CJ937" s="30"/>
      <c r="CK937" s="30"/>
      <c r="CL937" s="30"/>
      <c r="CM937" s="30"/>
      <c r="CO937" s="30"/>
      <c r="CP937" s="30"/>
      <c r="CQ937" s="30"/>
      <c r="CR937" s="30"/>
      <c r="CS937" s="30"/>
      <c r="CT937" s="30"/>
      <c r="CU937" s="30"/>
      <c r="CV937" s="30"/>
      <c r="CW937" s="30"/>
      <c r="CX937" s="30"/>
      <c r="CY937" s="30"/>
      <c r="CZ937" s="30"/>
      <c r="DA937" s="30"/>
      <c r="DB937" s="30"/>
      <c r="DC937" s="30"/>
      <c r="DD937" s="30"/>
      <c r="DE937" s="30"/>
      <c r="DF937" s="30"/>
      <c r="DG937" s="30"/>
      <c r="DH937" s="30"/>
      <c r="DI937" s="30"/>
      <c r="DK937" s="30"/>
      <c r="DL937" s="30"/>
      <c r="DM937" s="30"/>
      <c r="DN937" s="30"/>
      <c r="DO937" s="30"/>
      <c r="DP937" s="30"/>
      <c r="DQ937" s="30"/>
      <c r="DR937" s="30"/>
      <c r="DS937" s="30"/>
      <c r="DT937" s="30"/>
      <c r="DU937" s="30"/>
      <c r="DV937" s="30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  <c r="EL937" s="30"/>
      <c r="EM937" s="30"/>
      <c r="EN937" s="30"/>
      <c r="EO937" s="30"/>
      <c r="EP937" s="30"/>
      <c r="EQ937" s="30"/>
      <c r="ER937" s="30"/>
      <c r="ES937" s="30"/>
      <c r="ET937" s="30"/>
      <c r="EU937" s="30"/>
      <c r="EV937" s="30"/>
      <c r="EW937" s="30"/>
      <c r="EX937" s="30"/>
      <c r="EY937" s="30"/>
      <c r="EZ937" s="30"/>
      <c r="FA937" s="30"/>
      <c r="FB937" s="30"/>
      <c r="FC937" s="30"/>
      <c r="FD937" s="30"/>
      <c r="FE937" s="30"/>
      <c r="FF937" s="30"/>
      <c r="FG937" s="30"/>
      <c r="FH937" s="30"/>
      <c r="FI937" s="30"/>
      <c r="FJ937" s="30"/>
      <c r="FK937" s="30"/>
      <c r="FL937" s="30"/>
      <c r="FM937" s="30"/>
      <c r="FN937" s="30"/>
      <c r="FO937" s="30"/>
      <c r="FP937" s="30"/>
      <c r="FQ937" s="30"/>
      <c r="FR937" s="30"/>
      <c r="FS937" s="30"/>
      <c r="FT937" s="30"/>
      <c r="FU937" s="30"/>
      <c r="FV937" s="30"/>
      <c r="FW937" s="30"/>
      <c r="FX937" s="30"/>
      <c r="FY937" s="30"/>
      <c r="FZ937" s="30"/>
      <c r="GA937" s="30"/>
      <c r="GB937" s="30"/>
      <c r="GC937" s="30"/>
      <c r="GD937" s="30"/>
      <c r="GE937" s="30"/>
      <c r="GF937" s="30"/>
      <c r="GG937" s="30"/>
      <c r="GH937" s="30"/>
      <c r="GI937" s="30"/>
      <c r="GJ937" s="30"/>
      <c r="GK937" s="30"/>
      <c r="GL937" s="30"/>
      <c r="GM937" s="30"/>
      <c r="GN937" s="30"/>
      <c r="GO937" s="30"/>
      <c r="GP937" s="30"/>
      <c r="GQ937" s="30"/>
      <c r="GR937" s="30"/>
      <c r="GS937" s="30"/>
      <c r="GT937" s="30"/>
      <c r="GU937" s="30"/>
      <c r="GV937" s="30"/>
      <c r="GW937" s="30"/>
      <c r="GX937" s="30"/>
      <c r="GY937" s="30"/>
      <c r="GZ937" s="30"/>
      <c r="HA937" s="30"/>
      <c r="HB937" s="30"/>
      <c r="HC937" s="30"/>
      <c r="HD937" s="30"/>
      <c r="HE937" s="30"/>
      <c r="HF937" s="30"/>
      <c r="HG937" s="30"/>
      <c r="HH937" s="30"/>
      <c r="HI937" s="30"/>
      <c r="HJ937" s="30"/>
    </row>
    <row r="938">
      <c r="BQ938" s="30"/>
      <c r="BS938" s="30"/>
      <c r="BT938" s="30"/>
      <c r="BU938" s="30"/>
      <c r="BV938" s="30"/>
      <c r="BW938" s="30"/>
      <c r="BX938" s="30"/>
      <c r="BY938" s="30"/>
      <c r="BZ938" s="30"/>
      <c r="CA938" s="30"/>
      <c r="CB938" s="30"/>
      <c r="CC938" s="30"/>
      <c r="CD938" s="30"/>
      <c r="CE938" s="30"/>
      <c r="CF938" s="30"/>
      <c r="CG938" s="30"/>
      <c r="CH938" s="30"/>
      <c r="CI938" s="30"/>
      <c r="CJ938" s="30"/>
      <c r="CK938" s="30"/>
      <c r="CL938" s="30"/>
      <c r="CM938" s="30"/>
      <c r="CO938" s="30"/>
      <c r="CP938" s="30"/>
      <c r="CQ938" s="30"/>
      <c r="CR938" s="30"/>
      <c r="CS938" s="30"/>
      <c r="CT938" s="30"/>
      <c r="CU938" s="30"/>
      <c r="CV938" s="30"/>
      <c r="CW938" s="30"/>
      <c r="CX938" s="30"/>
      <c r="CY938" s="30"/>
      <c r="CZ938" s="30"/>
      <c r="DA938" s="30"/>
      <c r="DB938" s="30"/>
      <c r="DC938" s="30"/>
      <c r="DD938" s="30"/>
      <c r="DE938" s="30"/>
      <c r="DF938" s="30"/>
      <c r="DG938" s="30"/>
      <c r="DH938" s="30"/>
      <c r="DI938" s="30"/>
      <c r="DK938" s="30"/>
      <c r="DL938" s="30"/>
      <c r="DM938" s="30"/>
      <c r="DN938" s="30"/>
      <c r="DO938" s="30"/>
      <c r="DP938" s="30"/>
      <c r="DQ938" s="30"/>
      <c r="DR938" s="30"/>
      <c r="DS938" s="30"/>
      <c r="DT938" s="30"/>
      <c r="DU938" s="30"/>
      <c r="DV938" s="30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  <c r="EL938" s="30"/>
      <c r="EM938" s="30"/>
      <c r="EN938" s="30"/>
      <c r="EO938" s="30"/>
      <c r="EP938" s="30"/>
      <c r="EQ938" s="30"/>
      <c r="ER938" s="30"/>
      <c r="ES938" s="30"/>
      <c r="ET938" s="30"/>
      <c r="EU938" s="30"/>
      <c r="EV938" s="30"/>
      <c r="EW938" s="30"/>
      <c r="EX938" s="30"/>
      <c r="EY938" s="30"/>
      <c r="EZ938" s="30"/>
      <c r="FA938" s="30"/>
      <c r="FB938" s="30"/>
      <c r="FC938" s="30"/>
      <c r="FD938" s="30"/>
      <c r="FE938" s="30"/>
      <c r="FF938" s="30"/>
      <c r="FG938" s="30"/>
      <c r="FH938" s="30"/>
      <c r="FI938" s="30"/>
      <c r="FJ938" s="30"/>
      <c r="FK938" s="30"/>
      <c r="FL938" s="30"/>
      <c r="FM938" s="30"/>
      <c r="FN938" s="30"/>
      <c r="FO938" s="30"/>
      <c r="FP938" s="30"/>
      <c r="FQ938" s="30"/>
      <c r="FR938" s="30"/>
      <c r="FS938" s="30"/>
      <c r="FT938" s="30"/>
      <c r="FU938" s="30"/>
      <c r="FV938" s="30"/>
      <c r="FW938" s="30"/>
      <c r="FX938" s="30"/>
      <c r="FY938" s="30"/>
      <c r="FZ938" s="30"/>
      <c r="GA938" s="30"/>
      <c r="GB938" s="30"/>
      <c r="GC938" s="30"/>
      <c r="GD938" s="30"/>
      <c r="GE938" s="30"/>
      <c r="GF938" s="30"/>
      <c r="GG938" s="30"/>
      <c r="GH938" s="30"/>
      <c r="GI938" s="30"/>
      <c r="GJ938" s="30"/>
      <c r="GK938" s="30"/>
      <c r="GL938" s="30"/>
      <c r="GM938" s="30"/>
      <c r="GN938" s="30"/>
      <c r="GO938" s="30"/>
      <c r="GP938" s="30"/>
      <c r="GQ938" s="30"/>
      <c r="GR938" s="30"/>
      <c r="GS938" s="30"/>
      <c r="GT938" s="30"/>
      <c r="GU938" s="30"/>
      <c r="GV938" s="30"/>
      <c r="GW938" s="30"/>
      <c r="GX938" s="30"/>
      <c r="GY938" s="30"/>
      <c r="GZ938" s="30"/>
      <c r="HA938" s="30"/>
      <c r="HB938" s="30"/>
      <c r="HC938" s="30"/>
      <c r="HD938" s="30"/>
      <c r="HE938" s="30"/>
      <c r="HF938" s="30"/>
      <c r="HG938" s="30"/>
      <c r="HH938" s="30"/>
      <c r="HI938" s="30"/>
      <c r="HJ938" s="30"/>
    </row>
    <row r="939">
      <c r="BQ939" s="30"/>
      <c r="BS939" s="30"/>
      <c r="BT939" s="30"/>
      <c r="BU939" s="30"/>
      <c r="BV939" s="30"/>
      <c r="BW939" s="30"/>
      <c r="BX939" s="30"/>
      <c r="BY939" s="30"/>
      <c r="BZ939" s="30"/>
      <c r="CA939" s="30"/>
      <c r="CB939" s="30"/>
      <c r="CC939" s="30"/>
      <c r="CD939" s="30"/>
      <c r="CE939" s="30"/>
      <c r="CF939" s="30"/>
      <c r="CG939" s="30"/>
      <c r="CH939" s="30"/>
      <c r="CI939" s="30"/>
      <c r="CJ939" s="30"/>
      <c r="CK939" s="30"/>
      <c r="CL939" s="30"/>
      <c r="CM939" s="30"/>
      <c r="CO939" s="30"/>
      <c r="CP939" s="30"/>
      <c r="CQ939" s="30"/>
      <c r="CR939" s="30"/>
      <c r="CS939" s="30"/>
      <c r="CT939" s="30"/>
      <c r="CU939" s="30"/>
      <c r="CV939" s="30"/>
      <c r="CW939" s="30"/>
      <c r="CX939" s="30"/>
      <c r="CY939" s="30"/>
      <c r="CZ939" s="30"/>
      <c r="DA939" s="30"/>
      <c r="DB939" s="30"/>
      <c r="DC939" s="30"/>
      <c r="DD939" s="30"/>
      <c r="DE939" s="30"/>
      <c r="DF939" s="30"/>
      <c r="DG939" s="30"/>
      <c r="DH939" s="30"/>
      <c r="DI939" s="30"/>
      <c r="DK939" s="30"/>
      <c r="DL939" s="30"/>
      <c r="DM939" s="30"/>
      <c r="DN939" s="30"/>
      <c r="DO939" s="30"/>
      <c r="DP939" s="30"/>
      <c r="DQ939" s="30"/>
      <c r="DR939" s="30"/>
      <c r="DS939" s="30"/>
      <c r="DT939" s="30"/>
      <c r="DU939" s="30"/>
      <c r="DV939" s="30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  <c r="EL939" s="30"/>
      <c r="EM939" s="30"/>
      <c r="EN939" s="30"/>
      <c r="EO939" s="30"/>
      <c r="EP939" s="30"/>
      <c r="EQ939" s="30"/>
      <c r="ER939" s="30"/>
      <c r="ES939" s="30"/>
      <c r="ET939" s="30"/>
      <c r="EU939" s="30"/>
      <c r="EV939" s="30"/>
      <c r="EW939" s="30"/>
      <c r="EX939" s="30"/>
      <c r="EY939" s="30"/>
      <c r="EZ939" s="30"/>
      <c r="FA939" s="30"/>
      <c r="FB939" s="30"/>
      <c r="FC939" s="30"/>
      <c r="FD939" s="30"/>
      <c r="FE939" s="30"/>
      <c r="FF939" s="30"/>
      <c r="FG939" s="30"/>
      <c r="FH939" s="30"/>
      <c r="FI939" s="30"/>
      <c r="FJ939" s="30"/>
      <c r="FK939" s="30"/>
      <c r="FL939" s="30"/>
      <c r="FM939" s="30"/>
      <c r="FN939" s="30"/>
      <c r="FO939" s="30"/>
      <c r="FP939" s="30"/>
      <c r="FQ939" s="30"/>
      <c r="FR939" s="30"/>
      <c r="FS939" s="30"/>
      <c r="FT939" s="30"/>
      <c r="FU939" s="30"/>
      <c r="FV939" s="30"/>
      <c r="FW939" s="30"/>
      <c r="FX939" s="30"/>
      <c r="FY939" s="30"/>
      <c r="FZ939" s="30"/>
      <c r="GA939" s="30"/>
      <c r="GB939" s="30"/>
      <c r="GC939" s="30"/>
      <c r="GD939" s="30"/>
      <c r="GE939" s="30"/>
      <c r="GF939" s="30"/>
      <c r="GG939" s="30"/>
      <c r="GH939" s="30"/>
      <c r="GI939" s="30"/>
      <c r="GJ939" s="30"/>
      <c r="GK939" s="30"/>
      <c r="GL939" s="30"/>
      <c r="GM939" s="30"/>
      <c r="GN939" s="30"/>
      <c r="GO939" s="30"/>
      <c r="GP939" s="30"/>
      <c r="GQ939" s="30"/>
      <c r="GR939" s="30"/>
      <c r="GS939" s="30"/>
      <c r="GT939" s="30"/>
      <c r="GU939" s="30"/>
      <c r="GV939" s="30"/>
      <c r="GW939" s="30"/>
      <c r="GX939" s="30"/>
      <c r="GY939" s="30"/>
      <c r="GZ939" s="30"/>
      <c r="HA939" s="30"/>
      <c r="HB939" s="30"/>
      <c r="HC939" s="30"/>
      <c r="HD939" s="30"/>
      <c r="HE939" s="30"/>
      <c r="HF939" s="30"/>
      <c r="HG939" s="30"/>
      <c r="HH939" s="30"/>
      <c r="HI939" s="30"/>
      <c r="HJ939" s="30"/>
    </row>
    <row r="940">
      <c r="BQ940" s="30"/>
      <c r="BS940" s="30"/>
      <c r="BT940" s="30"/>
      <c r="BU940" s="30"/>
      <c r="BV940" s="30"/>
      <c r="BW940" s="30"/>
      <c r="BX940" s="30"/>
      <c r="BY940" s="30"/>
      <c r="BZ940" s="30"/>
      <c r="CA940" s="30"/>
      <c r="CB940" s="30"/>
      <c r="CC940" s="30"/>
      <c r="CD940" s="30"/>
      <c r="CE940" s="30"/>
      <c r="CF940" s="30"/>
      <c r="CG940" s="30"/>
      <c r="CH940" s="30"/>
      <c r="CI940" s="30"/>
      <c r="CJ940" s="30"/>
      <c r="CK940" s="30"/>
      <c r="CL940" s="30"/>
      <c r="CM940" s="30"/>
      <c r="CO940" s="30"/>
      <c r="CP940" s="30"/>
      <c r="CQ940" s="30"/>
      <c r="CR940" s="30"/>
      <c r="CS940" s="30"/>
      <c r="CT940" s="30"/>
      <c r="CU940" s="30"/>
      <c r="CV940" s="30"/>
      <c r="CW940" s="30"/>
      <c r="CX940" s="30"/>
      <c r="CY940" s="30"/>
      <c r="CZ940" s="30"/>
      <c r="DA940" s="30"/>
      <c r="DB940" s="30"/>
      <c r="DC940" s="30"/>
      <c r="DD940" s="30"/>
      <c r="DE940" s="30"/>
      <c r="DF940" s="30"/>
      <c r="DG940" s="30"/>
      <c r="DH940" s="30"/>
      <c r="DI940" s="30"/>
      <c r="DK940" s="30"/>
      <c r="DL940" s="30"/>
      <c r="DM940" s="30"/>
      <c r="DN940" s="30"/>
      <c r="DO940" s="30"/>
      <c r="DP940" s="30"/>
      <c r="DQ940" s="30"/>
      <c r="DR940" s="30"/>
      <c r="DS940" s="30"/>
      <c r="DT940" s="30"/>
      <c r="DU940" s="30"/>
      <c r="DV940" s="30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  <c r="EL940" s="30"/>
      <c r="EM940" s="30"/>
      <c r="EN940" s="30"/>
      <c r="EO940" s="30"/>
      <c r="EP940" s="30"/>
      <c r="EQ940" s="30"/>
      <c r="ER940" s="30"/>
      <c r="ES940" s="30"/>
      <c r="ET940" s="30"/>
      <c r="EU940" s="30"/>
      <c r="EV940" s="30"/>
      <c r="EW940" s="30"/>
      <c r="EX940" s="30"/>
      <c r="EY940" s="30"/>
      <c r="EZ940" s="30"/>
      <c r="FA940" s="30"/>
      <c r="FB940" s="30"/>
      <c r="FC940" s="30"/>
      <c r="FD940" s="30"/>
      <c r="FE940" s="30"/>
      <c r="FF940" s="30"/>
      <c r="FG940" s="30"/>
      <c r="FH940" s="30"/>
      <c r="FI940" s="30"/>
      <c r="FJ940" s="30"/>
      <c r="FK940" s="30"/>
      <c r="FL940" s="30"/>
      <c r="FM940" s="30"/>
      <c r="FN940" s="30"/>
      <c r="FO940" s="30"/>
      <c r="FP940" s="30"/>
      <c r="FQ940" s="30"/>
      <c r="FR940" s="30"/>
      <c r="FS940" s="30"/>
      <c r="FT940" s="30"/>
      <c r="FU940" s="30"/>
      <c r="FV940" s="30"/>
      <c r="FW940" s="30"/>
      <c r="FX940" s="30"/>
      <c r="FY940" s="30"/>
      <c r="FZ940" s="30"/>
      <c r="GA940" s="30"/>
      <c r="GB940" s="30"/>
      <c r="GC940" s="30"/>
      <c r="GD940" s="30"/>
      <c r="GE940" s="30"/>
      <c r="GF940" s="30"/>
      <c r="GG940" s="30"/>
      <c r="GH940" s="30"/>
      <c r="GI940" s="30"/>
      <c r="GJ940" s="30"/>
      <c r="GK940" s="30"/>
      <c r="GL940" s="30"/>
      <c r="GM940" s="30"/>
      <c r="GN940" s="30"/>
      <c r="GO940" s="30"/>
      <c r="GP940" s="30"/>
      <c r="GQ940" s="30"/>
      <c r="GR940" s="30"/>
      <c r="GS940" s="30"/>
      <c r="GT940" s="30"/>
      <c r="GU940" s="30"/>
      <c r="GV940" s="30"/>
      <c r="GW940" s="30"/>
      <c r="GX940" s="30"/>
      <c r="GY940" s="30"/>
      <c r="GZ940" s="30"/>
      <c r="HA940" s="30"/>
      <c r="HB940" s="30"/>
      <c r="HC940" s="30"/>
      <c r="HD940" s="30"/>
      <c r="HE940" s="30"/>
      <c r="HF940" s="30"/>
      <c r="HG940" s="30"/>
      <c r="HH940" s="30"/>
      <c r="HI940" s="30"/>
      <c r="HJ940" s="30"/>
    </row>
    <row r="941">
      <c r="BQ941" s="30"/>
      <c r="BS941" s="30"/>
      <c r="BT941" s="30"/>
      <c r="BU941" s="30"/>
      <c r="BV941" s="30"/>
      <c r="BW941" s="30"/>
      <c r="BX941" s="30"/>
      <c r="BY941" s="30"/>
      <c r="BZ941" s="30"/>
      <c r="CA941" s="30"/>
      <c r="CB941" s="30"/>
      <c r="CC941" s="30"/>
      <c r="CD941" s="30"/>
      <c r="CE941" s="30"/>
      <c r="CF941" s="30"/>
      <c r="CG941" s="30"/>
      <c r="CH941" s="30"/>
      <c r="CI941" s="30"/>
      <c r="CJ941" s="30"/>
      <c r="CK941" s="30"/>
      <c r="CL941" s="30"/>
      <c r="CM941" s="30"/>
      <c r="CO941" s="30"/>
      <c r="CP941" s="30"/>
      <c r="CQ941" s="30"/>
      <c r="CR941" s="30"/>
      <c r="CS941" s="30"/>
      <c r="CT941" s="30"/>
      <c r="CU941" s="30"/>
      <c r="CV941" s="30"/>
      <c r="CW941" s="30"/>
      <c r="CX941" s="30"/>
      <c r="CY941" s="30"/>
      <c r="CZ941" s="30"/>
      <c r="DA941" s="30"/>
      <c r="DB941" s="30"/>
      <c r="DC941" s="30"/>
      <c r="DD941" s="30"/>
      <c r="DE941" s="30"/>
      <c r="DF941" s="30"/>
      <c r="DG941" s="30"/>
      <c r="DH941" s="30"/>
      <c r="DI941" s="30"/>
      <c r="DK941" s="30"/>
      <c r="DL941" s="30"/>
      <c r="DM941" s="30"/>
      <c r="DN941" s="30"/>
      <c r="DO941" s="30"/>
      <c r="DP941" s="30"/>
      <c r="DQ941" s="30"/>
      <c r="DR941" s="30"/>
      <c r="DS941" s="30"/>
      <c r="DT941" s="30"/>
      <c r="DU941" s="30"/>
      <c r="DV941" s="30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  <c r="EL941" s="30"/>
      <c r="EM941" s="30"/>
      <c r="EN941" s="30"/>
      <c r="EO941" s="30"/>
      <c r="EP941" s="30"/>
      <c r="EQ941" s="30"/>
      <c r="ER941" s="30"/>
      <c r="ES941" s="30"/>
      <c r="ET941" s="30"/>
      <c r="EU941" s="30"/>
      <c r="EV941" s="30"/>
      <c r="EW941" s="30"/>
      <c r="EX941" s="30"/>
      <c r="EY941" s="30"/>
      <c r="EZ941" s="30"/>
      <c r="FA941" s="30"/>
      <c r="FB941" s="30"/>
      <c r="FC941" s="30"/>
      <c r="FD941" s="30"/>
      <c r="FE941" s="30"/>
      <c r="FF941" s="30"/>
      <c r="FG941" s="30"/>
      <c r="FH941" s="30"/>
      <c r="FI941" s="30"/>
      <c r="FJ941" s="30"/>
      <c r="FK941" s="30"/>
      <c r="FL941" s="30"/>
      <c r="FM941" s="30"/>
      <c r="FN941" s="30"/>
      <c r="FO941" s="30"/>
      <c r="FP941" s="30"/>
      <c r="FQ941" s="30"/>
      <c r="FR941" s="30"/>
      <c r="FS941" s="30"/>
      <c r="FT941" s="30"/>
      <c r="FU941" s="30"/>
      <c r="FV941" s="30"/>
      <c r="FW941" s="30"/>
      <c r="FX941" s="30"/>
      <c r="FY941" s="30"/>
      <c r="FZ941" s="30"/>
      <c r="GA941" s="30"/>
      <c r="GB941" s="30"/>
      <c r="GC941" s="30"/>
      <c r="GD941" s="30"/>
      <c r="GE941" s="30"/>
      <c r="GF941" s="30"/>
      <c r="GG941" s="30"/>
      <c r="GH941" s="30"/>
      <c r="GI941" s="30"/>
      <c r="GJ941" s="30"/>
      <c r="GK941" s="30"/>
      <c r="GL941" s="30"/>
      <c r="GM941" s="30"/>
      <c r="GN941" s="30"/>
      <c r="GO941" s="30"/>
      <c r="GP941" s="30"/>
      <c r="GQ941" s="30"/>
      <c r="GR941" s="30"/>
      <c r="GS941" s="30"/>
      <c r="GT941" s="30"/>
      <c r="GU941" s="30"/>
      <c r="GV941" s="30"/>
      <c r="GW941" s="30"/>
      <c r="GX941" s="30"/>
      <c r="GY941" s="30"/>
      <c r="GZ941" s="30"/>
      <c r="HA941" s="30"/>
      <c r="HB941" s="30"/>
      <c r="HC941" s="30"/>
      <c r="HD941" s="30"/>
      <c r="HE941" s="30"/>
      <c r="HF941" s="30"/>
      <c r="HG941" s="30"/>
      <c r="HH941" s="30"/>
      <c r="HI941" s="30"/>
      <c r="HJ941" s="30"/>
    </row>
    <row r="942">
      <c r="BQ942" s="30"/>
      <c r="BS942" s="30"/>
      <c r="BT942" s="30"/>
      <c r="BU942" s="30"/>
      <c r="BV942" s="30"/>
      <c r="BW942" s="30"/>
      <c r="BX942" s="30"/>
      <c r="BY942" s="30"/>
      <c r="BZ942" s="30"/>
      <c r="CA942" s="30"/>
      <c r="CB942" s="30"/>
      <c r="CC942" s="30"/>
      <c r="CD942" s="30"/>
      <c r="CE942" s="30"/>
      <c r="CF942" s="30"/>
      <c r="CG942" s="30"/>
      <c r="CH942" s="30"/>
      <c r="CI942" s="30"/>
      <c r="CJ942" s="30"/>
      <c r="CK942" s="30"/>
      <c r="CL942" s="30"/>
      <c r="CM942" s="30"/>
      <c r="CO942" s="30"/>
      <c r="CP942" s="30"/>
      <c r="CQ942" s="30"/>
      <c r="CR942" s="30"/>
      <c r="CS942" s="30"/>
      <c r="CT942" s="30"/>
      <c r="CU942" s="30"/>
      <c r="CV942" s="30"/>
      <c r="CW942" s="30"/>
      <c r="CX942" s="30"/>
      <c r="CY942" s="30"/>
      <c r="CZ942" s="30"/>
      <c r="DA942" s="30"/>
      <c r="DB942" s="30"/>
      <c r="DC942" s="30"/>
      <c r="DD942" s="30"/>
      <c r="DE942" s="30"/>
      <c r="DF942" s="30"/>
      <c r="DG942" s="30"/>
      <c r="DH942" s="30"/>
      <c r="DI942" s="30"/>
      <c r="DK942" s="30"/>
      <c r="DL942" s="30"/>
      <c r="DM942" s="30"/>
      <c r="DN942" s="30"/>
      <c r="DO942" s="30"/>
      <c r="DP942" s="30"/>
      <c r="DQ942" s="30"/>
      <c r="DR942" s="30"/>
      <c r="DS942" s="30"/>
      <c r="DT942" s="30"/>
      <c r="DU942" s="30"/>
      <c r="DV942" s="30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  <c r="EL942" s="30"/>
      <c r="EM942" s="30"/>
      <c r="EN942" s="30"/>
      <c r="EO942" s="30"/>
      <c r="EP942" s="30"/>
      <c r="EQ942" s="30"/>
      <c r="ER942" s="30"/>
      <c r="ES942" s="30"/>
      <c r="ET942" s="30"/>
      <c r="EU942" s="30"/>
      <c r="EV942" s="30"/>
      <c r="EW942" s="30"/>
      <c r="EX942" s="30"/>
      <c r="EY942" s="30"/>
      <c r="EZ942" s="30"/>
      <c r="FA942" s="30"/>
      <c r="FB942" s="30"/>
      <c r="FC942" s="30"/>
      <c r="FD942" s="30"/>
      <c r="FE942" s="30"/>
      <c r="FF942" s="30"/>
      <c r="FG942" s="30"/>
      <c r="FH942" s="30"/>
      <c r="FI942" s="30"/>
      <c r="FJ942" s="30"/>
      <c r="FK942" s="30"/>
      <c r="FL942" s="30"/>
      <c r="FM942" s="30"/>
      <c r="FN942" s="30"/>
      <c r="FO942" s="30"/>
      <c r="FP942" s="30"/>
      <c r="FQ942" s="30"/>
      <c r="FR942" s="30"/>
      <c r="FS942" s="30"/>
      <c r="FT942" s="30"/>
      <c r="FU942" s="30"/>
      <c r="FV942" s="30"/>
      <c r="FW942" s="30"/>
      <c r="FX942" s="30"/>
      <c r="FY942" s="30"/>
      <c r="FZ942" s="30"/>
      <c r="GA942" s="30"/>
      <c r="GB942" s="30"/>
      <c r="GC942" s="30"/>
      <c r="GD942" s="30"/>
      <c r="GE942" s="30"/>
      <c r="GF942" s="30"/>
      <c r="GG942" s="30"/>
      <c r="GH942" s="30"/>
      <c r="GI942" s="30"/>
      <c r="GJ942" s="30"/>
      <c r="GK942" s="30"/>
      <c r="GL942" s="30"/>
      <c r="GM942" s="30"/>
      <c r="GN942" s="30"/>
      <c r="GO942" s="30"/>
      <c r="GP942" s="30"/>
      <c r="GQ942" s="30"/>
      <c r="GR942" s="30"/>
      <c r="GS942" s="30"/>
      <c r="GT942" s="30"/>
      <c r="GU942" s="30"/>
      <c r="GV942" s="30"/>
      <c r="GW942" s="30"/>
      <c r="GX942" s="30"/>
      <c r="GY942" s="30"/>
      <c r="GZ942" s="30"/>
      <c r="HA942" s="30"/>
      <c r="HB942" s="30"/>
      <c r="HC942" s="30"/>
      <c r="HD942" s="30"/>
      <c r="HE942" s="30"/>
      <c r="HF942" s="30"/>
      <c r="HG942" s="30"/>
      <c r="HH942" s="30"/>
      <c r="HI942" s="30"/>
      <c r="HJ942" s="30"/>
    </row>
    <row r="943">
      <c r="BQ943" s="30"/>
      <c r="BS943" s="30"/>
      <c r="BT943" s="30"/>
      <c r="BU943" s="30"/>
      <c r="BV943" s="30"/>
      <c r="BW943" s="30"/>
      <c r="BX943" s="30"/>
      <c r="BY943" s="30"/>
      <c r="BZ943" s="30"/>
      <c r="CA943" s="30"/>
      <c r="CB943" s="30"/>
      <c r="CC943" s="30"/>
      <c r="CD943" s="30"/>
      <c r="CE943" s="30"/>
      <c r="CF943" s="30"/>
      <c r="CG943" s="30"/>
      <c r="CH943" s="30"/>
      <c r="CI943" s="30"/>
      <c r="CJ943" s="30"/>
      <c r="CK943" s="30"/>
      <c r="CL943" s="30"/>
      <c r="CM943" s="30"/>
      <c r="CO943" s="30"/>
      <c r="CP943" s="30"/>
      <c r="CQ943" s="30"/>
      <c r="CR943" s="30"/>
      <c r="CS943" s="30"/>
      <c r="CT943" s="30"/>
      <c r="CU943" s="30"/>
      <c r="CV943" s="30"/>
      <c r="CW943" s="30"/>
      <c r="CX943" s="30"/>
      <c r="CY943" s="30"/>
      <c r="CZ943" s="30"/>
      <c r="DA943" s="30"/>
      <c r="DB943" s="30"/>
      <c r="DC943" s="30"/>
      <c r="DD943" s="30"/>
      <c r="DE943" s="30"/>
      <c r="DF943" s="30"/>
      <c r="DG943" s="30"/>
      <c r="DH943" s="30"/>
      <c r="DI943" s="30"/>
      <c r="DK943" s="30"/>
      <c r="DL943" s="30"/>
      <c r="DM943" s="30"/>
      <c r="DN943" s="30"/>
      <c r="DO943" s="30"/>
      <c r="DP943" s="30"/>
      <c r="DQ943" s="30"/>
      <c r="DR943" s="30"/>
      <c r="DS943" s="30"/>
      <c r="DT943" s="30"/>
      <c r="DU943" s="30"/>
      <c r="DV943" s="30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  <c r="EL943" s="30"/>
      <c r="EM943" s="30"/>
      <c r="EN943" s="30"/>
      <c r="EO943" s="30"/>
      <c r="EP943" s="30"/>
      <c r="EQ943" s="30"/>
      <c r="ER943" s="30"/>
      <c r="ES943" s="30"/>
      <c r="ET943" s="30"/>
      <c r="EU943" s="30"/>
      <c r="EV943" s="30"/>
      <c r="EW943" s="30"/>
      <c r="EX943" s="30"/>
      <c r="EY943" s="30"/>
      <c r="EZ943" s="30"/>
      <c r="FA943" s="30"/>
      <c r="FB943" s="30"/>
      <c r="FC943" s="30"/>
      <c r="FD943" s="30"/>
      <c r="FE943" s="30"/>
      <c r="FF943" s="30"/>
      <c r="FG943" s="30"/>
      <c r="FH943" s="30"/>
      <c r="FI943" s="30"/>
      <c r="FJ943" s="30"/>
      <c r="FK943" s="30"/>
      <c r="FL943" s="30"/>
      <c r="FM943" s="30"/>
      <c r="FN943" s="30"/>
      <c r="FO943" s="30"/>
      <c r="FP943" s="30"/>
      <c r="FQ943" s="30"/>
      <c r="FR943" s="30"/>
      <c r="FS943" s="30"/>
      <c r="FT943" s="30"/>
      <c r="FU943" s="30"/>
      <c r="FV943" s="30"/>
      <c r="FW943" s="30"/>
      <c r="FX943" s="30"/>
      <c r="FY943" s="30"/>
      <c r="FZ943" s="30"/>
      <c r="GA943" s="30"/>
      <c r="GB943" s="30"/>
      <c r="GC943" s="30"/>
      <c r="GD943" s="30"/>
      <c r="GE943" s="30"/>
      <c r="GF943" s="30"/>
      <c r="GG943" s="30"/>
      <c r="GH943" s="30"/>
      <c r="GI943" s="30"/>
      <c r="GJ943" s="30"/>
      <c r="GK943" s="30"/>
      <c r="GL943" s="30"/>
      <c r="GM943" s="30"/>
      <c r="GN943" s="30"/>
      <c r="GO943" s="30"/>
      <c r="GP943" s="30"/>
      <c r="GQ943" s="30"/>
      <c r="GR943" s="30"/>
      <c r="GS943" s="30"/>
      <c r="GT943" s="30"/>
      <c r="GU943" s="30"/>
      <c r="GV943" s="30"/>
      <c r="GW943" s="30"/>
      <c r="GX943" s="30"/>
      <c r="GY943" s="30"/>
      <c r="GZ943" s="30"/>
      <c r="HA943" s="30"/>
      <c r="HB943" s="30"/>
      <c r="HC943" s="30"/>
      <c r="HD943" s="30"/>
      <c r="HE943" s="30"/>
      <c r="HF943" s="30"/>
      <c r="HG943" s="30"/>
      <c r="HH943" s="30"/>
      <c r="HI943" s="30"/>
      <c r="HJ943" s="30"/>
    </row>
    <row r="944">
      <c r="BQ944" s="30"/>
      <c r="BS944" s="30"/>
      <c r="BT944" s="30"/>
      <c r="BU944" s="30"/>
      <c r="BV944" s="30"/>
      <c r="BW944" s="30"/>
      <c r="BX944" s="30"/>
      <c r="BY944" s="30"/>
      <c r="BZ944" s="30"/>
      <c r="CA944" s="30"/>
      <c r="CB944" s="30"/>
      <c r="CC944" s="30"/>
      <c r="CD944" s="30"/>
      <c r="CE944" s="30"/>
      <c r="CF944" s="30"/>
      <c r="CG944" s="30"/>
      <c r="CH944" s="30"/>
      <c r="CI944" s="30"/>
      <c r="CJ944" s="30"/>
      <c r="CK944" s="30"/>
      <c r="CL944" s="30"/>
      <c r="CM944" s="30"/>
      <c r="CO944" s="30"/>
      <c r="CP944" s="30"/>
      <c r="CQ944" s="30"/>
      <c r="CR944" s="30"/>
      <c r="CS944" s="30"/>
      <c r="CT944" s="30"/>
      <c r="CU944" s="30"/>
      <c r="CV944" s="30"/>
      <c r="CW944" s="30"/>
      <c r="CX944" s="30"/>
      <c r="CY944" s="30"/>
      <c r="CZ944" s="30"/>
      <c r="DA944" s="30"/>
      <c r="DB944" s="30"/>
      <c r="DC944" s="30"/>
      <c r="DD944" s="30"/>
      <c r="DE944" s="30"/>
      <c r="DF944" s="30"/>
      <c r="DG944" s="30"/>
      <c r="DH944" s="30"/>
      <c r="DI944" s="30"/>
      <c r="DK944" s="30"/>
      <c r="DL944" s="30"/>
      <c r="DM944" s="30"/>
      <c r="DN944" s="30"/>
      <c r="DO944" s="30"/>
      <c r="DP944" s="30"/>
      <c r="DQ944" s="30"/>
      <c r="DR944" s="30"/>
      <c r="DS944" s="30"/>
      <c r="DT944" s="30"/>
      <c r="DU944" s="30"/>
      <c r="DV944" s="30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  <c r="EL944" s="30"/>
      <c r="EM944" s="30"/>
      <c r="EN944" s="30"/>
      <c r="EO944" s="30"/>
      <c r="EP944" s="30"/>
      <c r="EQ944" s="30"/>
      <c r="ER944" s="30"/>
      <c r="ES944" s="30"/>
      <c r="ET944" s="30"/>
      <c r="EU944" s="30"/>
      <c r="EV944" s="30"/>
      <c r="EW944" s="30"/>
      <c r="EX944" s="30"/>
      <c r="EY944" s="30"/>
      <c r="EZ944" s="30"/>
      <c r="FA944" s="30"/>
      <c r="FB944" s="30"/>
      <c r="FC944" s="30"/>
      <c r="FD944" s="30"/>
      <c r="FE944" s="30"/>
      <c r="FF944" s="30"/>
      <c r="FG944" s="30"/>
      <c r="FH944" s="30"/>
      <c r="FI944" s="30"/>
      <c r="FJ944" s="30"/>
      <c r="FK944" s="30"/>
      <c r="FL944" s="30"/>
      <c r="FM944" s="30"/>
      <c r="FN944" s="30"/>
      <c r="FO944" s="30"/>
      <c r="FP944" s="30"/>
      <c r="FQ944" s="30"/>
      <c r="FR944" s="30"/>
      <c r="FS944" s="30"/>
      <c r="FT944" s="30"/>
      <c r="FU944" s="30"/>
      <c r="FV944" s="30"/>
      <c r="FW944" s="30"/>
      <c r="FX944" s="30"/>
      <c r="FY944" s="30"/>
      <c r="FZ944" s="30"/>
      <c r="GA944" s="30"/>
      <c r="GB944" s="30"/>
      <c r="GC944" s="30"/>
      <c r="GD944" s="30"/>
      <c r="GE944" s="30"/>
      <c r="GF944" s="30"/>
      <c r="GG944" s="30"/>
      <c r="GH944" s="30"/>
      <c r="GI944" s="30"/>
      <c r="GJ944" s="30"/>
      <c r="GK944" s="30"/>
      <c r="GL944" s="30"/>
      <c r="GM944" s="30"/>
      <c r="GN944" s="30"/>
      <c r="GO944" s="30"/>
      <c r="GP944" s="30"/>
      <c r="GQ944" s="30"/>
      <c r="GR944" s="30"/>
      <c r="GS944" s="30"/>
      <c r="GT944" s="30"/>
      <c r="GU944" s="30"/>
      <c r="GV944" s="30"/>
      <c r="GW944" s="30"/>
      <c r="GX944" s="30"/>
      <c r="GY944" s="30"/>
      <c r="GZ944" s="30"/>
      <c r="HA944" s="30"/>
      <c r="HB944" s="30"/>
      <c r="HC944" s="30"/>
      <c r="HD944" s="30"/>
      <c r="HE944" s="30"/>
      <c r="HF944" s="30"/>
      <c r="HG944" s="30"/>
      <c r="HH944" s="30"/>
      <c r="HI944" s="30"/>
      <c r="HJ944" s="30"/>
    </row>
    <row r="945">
      <c r="BQ945" s="30"/>
      <c r="BS945" s="30"/>
      <c r="BT945" s="30"/>
      <c r="BU945" s="30"/>
      <c r="BV945" s="30"/>
      <c r="BW945" s="30"/>
      <c r="BX945" s="30"/>
      <c r="BY945" s="30"/>
      <c r="BZ945" s="30"/>
      <c r="CA945" s="30"/>
      <c r="CB945" s="30"/>
      <c r="CC945" s="30"/>
      <c r="CD945" s="30"/>
      <c r="CE945" s="30"/>
      <c r="CF945" s="30"/>
      <c r="CG945" s="30"/>
      <c r="CH945" s="30"/>
      <c r="CI945" s="30"/>
      <c r="CJ945" s="30"/>
      <c r="CK945" s="30"/>
      <c r="CL945" s="30"/>
      <c r="CM945" s="30"/>
      <c r="CO945" s="30"/>
      <c r="CP945" s="30"/>
      <c r="CQ945" s="30"/>
      <c r="CR945" s="30"/>
      <c r="CS945" s="30"/>
      <c r="CT945" s="30"/>
      <c r="CU945" s="30"/>
      <c r="CV945" s="30"/>
      <c r="CW945" s="30"/>
      <c r="CX945" s="30"/>
      <c r="CY945" s="30"/>
      <c r="CZ945" s="30"/>
      <c r="DA945" s="30"/>
      <c r="DB945" s="30"/>
      <c r="DC945" s="30"/>
      <c r="DD945" s="30"/>
      <c r="DE945" s="30"/>
      <c r="DF945" s="30"/>
      <c r="DG945" s="30"/>
      <c r="DH945" s="30"/>
      <c r="DI945" s="30"/>
      <c r="DK945" s="30"/>
      <c r="DL945" s="30"/>
      <c r="DM945" s="30"/>
      <c r="DN945" s="30"/>
      <c r="DO945" s="30"/>
      <c r="DP945" s="30"/>
      <c r="DQ945" s="30"/>
      <c r="DR945" s="30"/>
      <c r="DS945" s="30"/>
      <c r="DT945" s="30"/>
      <c r="DU945" s="30"/>
      <c r="DV945" s="30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  <c r="EL945" s="30"/>
      <c r="EM945" s="30"/>
      <c r="EN945" s="30"/>
      <c r="EO945" s="30"/>
      <c r="EP945" s="30"/>
      <c r="EQ945" s="30"/>
      <c r="ER945" s="30"/>
      <c r="ES945" s="30"/>
      <c r="ET945" s="30"/>
      <c r="EU945" s="30"/>
      <c r="EV945" s="30"/>
      <c r="EW945" s="30"/>
      <c r="EX945" s="30"/>
      <c r="EY945" s="30"/>
      <c r="EZ945" s="30"/>
      <c r="FA945" s="30"/>
      <c r="FB945" s="30"/>
      <c r="FC945" s="30"/>
      <c r="FD945" s="30"/>
      <c r="FE945" s="30"/>
      <c r="FF945" s="30"/>
      <c r="FG945" s="30"/>
      <c r="FH945" s="30"/>
      <c r="FI945" s="30"/>
      <c r="FJ945" s="30"/>
      <c r="FK945" s="30"/>
      <c r="FL945" s="30"/>
      <c r="FM945" s="30"/>
      <c r="FN945" s="30"/>
      <c r="FO945" s="30"/>
      <c r="FP945" s="30"/>
      <c r="FQ945" s="30"/>
      <c r="FR945" s="30"/>
      <c r="FS945" s="30"/>
      <c r="FT945" s="30"/>
      <c r="FU945" s="30"/>
      <c r="FV945" s="30"/>
      <c r="FW945" s="30"/>
      <c r="FX945" s="30"/>
      <c r="FY945" s="30"/>
      <c r="FZ945" s="30"/>
      <c r="GA945" s="30"/>
      <c r="GB945" s="30"/>
      <c r="GC945" s="30"/>
      <c r="GD945" s="30"/>
      <c r="GE945" s="30"/>
      <c r="GF945" s="30"/>
      <c r="GG945" s="30"/>
      <c r="GH945" s="30"/>
      <c r="GI945" s="30"/>
      <c r="GJ945" s="30"/>
      <c r="GK945" s="30"/>
      <c r="GL945" s="30"/>
      <c r="GM945" s="30"/>
      <c r="GN945" s="30"/>
      <c r="GO945" s="30"/>
      <c r="GP945" s="30"/>
      <c r="GQ945" s="30"/>
      <c r="GR945" s="30"/>
      <c r="GS945" s="30"/>
      <c r="GT945" s="30"/>
      <c r="GU945" s="30"/>
      <c r="GV945" s="30"/>
      <c r="GW945" s="30"/>
      <c r="GX945" s="30"/>
      <c r="GY945" s="30"/>
      <c r="GZ945" s="30"/>
      <c r="HA945" s="30"/>
      <c r="HB945" s="30"/>
      <c r="HC945" s="30"/>
      <c r="HD945" s="30"/>
      <c r="HE945" s="30"/>
      <c r="HF945" s="30"/>
      <c r="HG945" s="30"/>
      <c r="HH945" s="30"/>
      <c r="HI945" s="30"/>
      <c r="HJ945" s="30"/>
    </row>
    <row r="946">
      <c r="BQ946" s="30"/>
      <c r="BS946" s="30"/>
      <c r="BT946" s="30"/>
      <c r="BU946" s="30"/>
      <c r="BV946" s="30"/>
      <c r="BW946" s="30"/>
      <c r="BX946" s="30"/>
      <c r="BY946" s="30"/>
      <c r="BZ946" s="30"/>
      <c r="CA946" s="30"/>
      <c r="CB946" s="30"/>
      <c r="CC946" s="30"/>
      <c r="CD946" s="30"/>
      <c r="CE946" s="30"/>
      <c r="CF946" s="30"/>
      <c r="CG946" s="30"/>
      <c r="CH946" s="30"/>
      <c r="CI946" s="30"/>
      <c r="CJ946" s="30"/>
      <c r="CK946" s="30"/>
      <c r="CL946" s="30"/>
      <c r="CM946" s="30"/>
      <c r="CO946" s="30"/>
      <c r="CP946" s="30"/>
      <c r="CQ946" s="30"/>
      <c r="CR946" s="30"/>
      <c r="CS946" s="30"/>
      <c r="CT946" s="30"/>
      <c r="CU946" s="30"/>
      <c r="CV946" s="30"/>
      <c r="CW946" s="30"/>
      <c r="CX946" s="30"/>
      <c r="CY946" s="30"/>
      <c r="CZ946" s="30"/>
      <c r="DA946" s="30"/>
      <c r="DB946" s="30"/>
      <c r="DC946" s="30"/>
      <c r="DD946" s="30"/>
      <c r="DE946" s="30"/>
      <c r="DF946" s="30"/>
      <c r="DG946" s="30"/>
      <c r="DH946" s="30"/>
      <c r="DI946" s="30"/>
      <c r="DK946" s="30"/>
      <c r="DL946" s="30"/>
      <c r="DM946" s="30"/>
      <c r="DN946" s="30"/>
      <c r="DO946" s="30"/>
      <c r="DP946" s="30"/>
      <c r="DQ946" s="30"/>
      <c r="DR946" s="30"/>
      <c r="DS946" s="30"/>
      <c r="DT946" s="30"/>
      <c r="DU946" s="30"/>
      <c r="DV946" s="30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  <c r="EL946" s="30"/>
      <c r="EM946" s="30"/>
      <c r="EN946" s="30"/>
      <c r="EO946" s="30"/>
      <c r="EP946" s="30"/>
      <c r="EQ946" s="30"/>
      <c r="ER946" s="30"/>
      <c r="ES946" s="30"/>
      <c r="ET946" s="30"/>
      <c r="EU946" s="30"/>
      <c r="EV946" s="30"/>
      <c r="EW946" s="30"/>
      <c r="EX946" s="30"/>
      <c r="EY946" s="30"/>
      <c r="EZ946" s="30"/>
      <c r="FA946" s="30"/>
      <c r="FB946" s="30"/>
      <c r="FC946" s="30"/>
      <c r="FD946" s="30"/>
      <c r="FE946" s="30"/>
      <c r="FF946" s="30"/>
      <c r="FG946" s="30"/>
      <c r="FH946" s="30"/>
      <c r="FI946" s="30"/>
      <c r="FJ946" s="30"/>
      <c r="FK946" s="30"/>
      <c r="FL946" s="30"/>
      <c r="FM946" s="30"/>
      <c r="FN946" s="30"/>
      <c r="FO946" s="30"/>
      <c r="FP946" s="30"/>
      <c r="FQ946" s="30"/>
      <c r="FR946" s="30"/>
      <c r="FS946" s="30"/>
      <c r="FT946" s="30"/>
      <c r="FU946" s="30"/>
      <c r="FV946" s="30"/>
      <c r="FW946" s="30"/>
      <c r="FX946" s="30"/>
      <c r="FY946" s="30"/>
      <c r="FZ946" s="30"/>
      <c r="GA946" s="30"/>
      <c r="GB946" s="30"/>
      <c r="GC946" s="30"/>
      <c r="GD946" s="30"/>
      <c r="GE946" s="30"/>
      <c r="GF946" s="30"/>
      <c r="GG946" s="30"/>
      <c r="GH946" s="30"/>
      <c r="GI946" s="30"/>
      <c r="GJ946" s="30"/>
      <c r="GK946" s="30"/>
      <c r="GL946" s="30"/>
      <c r="GM946" s="30"/>
      <c r="GN946" s="30"/>
      <c r="GO946" s="30"/>
      <c r="GP946" s="30"/>
      <c r="GQ946" s="30"/>
      <c r="GR946" s="30"/>
      <c r="GS946" s="30"/>
      <c r="GT946" s="30"/>
      <c r="GU946" s="30"/>
      <c r="GV946" s="30"/>
      <c r="GW946" s="30"/>
      <c r="GX946" s="30"/>
      <c r="GY946" s="30"/>
      <c r="GZ946" s="30"/>
      <c r="HA946" s="30"/>
      <c r="HB946" s="30"/>
      <c r="HC946" s="30"/>
      <c r="HD946" s="30"/>
      <c r="HE946" s="30"/>
      <c r="HF946" s="30"/>
      <c r="HG946" s="30"/>
      <c r="HH946" s="30"/>
      <c r="HI946" s="30"/>
      <c r="HJ946" s="30"/>
    </row>
    <row r="947">
      <c r="BQ947" s="30"/>
      <c r="BS947" s="30"/>
      <c r="BT947" s="30"/>
      <c r="BU947" s="30"/>
      <c r="BV947" s="30"/>
      <c r="BW947" s="30"/>
      <c r="BX947" s="30"/>
      <c r="BY947" s="30"/>
      <c r="BZ947" s="30"/>
      <c r="CA947" s="30"/>
      <c r="CB947" s="30"/>
      <c r="CC947" s="30"/>
      <c r="CD947" s="30"/>
      <c r="CE947" s="30"/>
      <c r="CF947" s="30"/>
      <c r="CG947" s="30"/>
      <c r="CH947" s="30"/>
      <c r="CI947" s="30"/>
      <c r="CJ947" s="30"/>
      <c r="CK947" s="30"/>
      <c r="CL947" s="30"/>
      <c r="CM947" s="30"/>
      <c r="CO947" s="30"/>
      <c r="CP947" s="30"/>
      <c r="CQ947" s="30"/>
      <c r="CR947" s="30"/>
      <c r="CS947" s="30"/>
      <c r="CT947" s="30"/>
      <c r="CU947" s="30"/>
      <c r="CV947" s="30"/>
      <c r="CW947" s="30"/>
      <c r="CX947" s="30"/>
      <c r="CY947" s="30"/>
      <c r="CZ947" s="30"/>
      <c r="DA947" s="30"/>
      <c r="DB947" s="30"/>
      <c r="DC947" s="30"/>
      <c r="DD947" s="30"/>
      <c r="DE947" s="30"/>
      <c r="DF947" s="30"/>
      <c r="DG947" s="30"/>
      <c r="DH947" s="30"/>
      <c r="DI947" s="30"/>
      <c r="DK947" s="30"/>
      <c r="DL947" s="30"/>
      <c r="DM947" s="30"/>
      <c r="DN947" s="30"/>
      <c r="DO947" s="30"/>
      <c r="DP947" s="30"/>
      <c r="DQ947" s="30"/>
      <c r="DR947" s="30"/>
      <c r="DS947" s="30"/>
      <c r="DT947" s="30"/>
      <c r="DU947" s="30"/>
      <c r="DV947" s="30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  <c r="EL947" s="30"/>
      <c r="EM947" s="30"/>
      <c r="EN947" s="30"/>
      <c r="EO947" s="30"/>
      <c r="EP947" s="30"/>
      <c r="EQ947" s="30"/>
      <c r="ER947" s="30"/>
      <c r="ES947" s="30"/>
      <c r="ET947" s="30"/>
      <c r="EU947" s="30"/>
      <c r="EV947" s="30"/>
      <c r="EW947" s="30"/>
      <c r="EX947" s="30"/>
      <c r="EY947" s="30"/>
      <c r="EZ947" s="30"/>
      <c r="FA947" s="30"/>
      <c r="FB947" s="30"/>
      <c r="FC947" s="30"/>
      <c r="FD947" s="30"/>
      <c r="FE947" s="30"/>
      <c r="FF947" s="30"/>
      <c r="FG947" s="30"/>
      <c r="FH947" s="30"/>
      <c r="FI947" s="30"/>
      <c r="FJ947" s="30"/>
      <c r="FK947" s="30"/>
      <c r="FL947" s="30"/>
      <c r="FM947" s="30"/>
      <c r="FN947" s="30"/>
      <c r="FO947" s="30"/>
      <c r="FP947" s="30"/>
      <c r="FQ947" s="30"/>
      <c r="FR947" s="30"/>
      <c r="FS947" s="30"/>
      <c r="FT947" s="30"/>
      <c r="FU947" s="30"/>
      <c r="FV947" s="30"/>
      <c r="FW947" s="30"/>
      <c r="FX947" s="30"/>
      <c r="FY947" s="30"/>
      <c r="FZ947" s="30"/>
      <c r="GA947" s="30"/>
      <c r="GB947" s="30"/>
      <c r="GC947" s="30"/>
      <c r="GD947" s="30"/>
      <c r="GE947" s="30"/>
      <c r="GF947" s="30"/>
      <c r="GG947" s="30"/>
      <c r="GH947" s="30"/>
      <c r="GI947" s="30"/>
      <c r="GJ947" s="30"/>
      <c r="GK947" s="30"/>
      <c r="GL947" s="30"/>
      <c r="GM947" s="30"/>
      <c r="GN947" s="30"/>
      <c r="GO947" s="30"/>
      <c r="GP947" s="30"/>
      <c r="GQ947" s="30"/>
      <c r="GR947" s="30"/>
      <c r="GS947" s="30"/>
      <c r="GT947" s="30"/>
      <c r="GU947" s="30"/>
      <c r="GV947" s="30"/>
      <c r="GW947" s="30"/>
      <c r="GX947" s="30"/>
      <c r="GY947" s="30"/>
      <c r="GZ947" s="30"/>
      <c r="HA947" s="30"/>
      <c r="HB947" s="30"/>
      <c r="HC947" s="30"/>
      <c r="HD947" s="30"/>
      <c r="HE947" s="30"/>
      <c r="HF947" s="30"/>
      <c r="HG947" s="30"/>
      <c r="HH947" s="30"/>
      <c r="HI947" s="30"/>
      <c r="HJ947" s="30"/>
    </row>
    <row r="948">
      <c r="BQ948" s="30"/>
      <c r="BS948" s="30"/>
      <c r="BT948" s="30"/>
      <c r="BU948" s="30"/>
      <c r="BV948" s="30"/>
      <c r="BW948" s="30"/>
      <c r="BX948" s="30"/>
      <c r="BY948" s="30"/>
      <c r="BZ948" s="30"/>
      <c r="CA948" s="30"/>
      <c r="CB948" s="30"/>
      <c r="CC948" s="30"/>
      <c r="CD948" s="30"/>
      <c r="CE948" s="30"/>
      <c r="CF948" s="30"/>
      <c r="CG948" s="30"/>
      <c r="CH948" s="30"/>
      <c r="CI948" s="30"/>
      <c r="CJ948" s="30"/>
      <c r="CK948" s="30"/>
      <c r="CL948" s="30"/>
      <c r="CM948" s="30"/>
      <c r="CO948" s="30"/>
      <c r="CP948" s="30"/>
      <c r="CQ948" s="30"/>
      <c r="CR948" s="30"/>
      <c r="CS948" s="30"/>
      <c r="CT948" s="30"/>
      <c r="CU948" s="30"/>
      <c r="CV948" s="30"/>
      <c r="CW948" s="30"/>
      <c r="CX948" s="30"/>
      <c r="CY948" s="30"/>
      <c r="CZ948" s="30"/>
      <c r="DA948" s="30"/>
      <c r="DB948" s="30"/>
      <c r="DC948" s="30"/>
      <c r="DD948" s="30"/>
      <c r="DE948" s="30"/>
      <c r="DF948" s="30"/>
      <c r="DG948" s="30"/>
      <c r="DH948" s="30"/>
      <c r="DI948" s="30"/>
      <c r="DK948" s="30"/>
      <c r="DL948" s="30"/>
      <c r="DM948" s="30"/>
      <c r="DN948" s="30"/>
      <c r="DO948" s="30"/>
      <c r="DP948" s="30"/>
      <c r="DQ948" s="30"/>
      <c r="DR948" s="30"/>
      <c r="DS948" s="30"/>
      <c r="DT948" s="30"/>
      <c r="DU948" s="30"/>
      <c r="DV948" s="30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  <c r="EL948" s="30"/>
      <c r="EM948" s="30"/>
      <c r="EN948" s="30"/>
      <c r="EO948" s="30"/>
      <c r="EP948" s="30"/>
      <c r="EQ948" s="30"/>
      <c r="ER948" s="30"/>
      <c r="ES948" s="30"/>
      <c r="ET948" s="30"/>
      <c r="EU948" s="30"/>
      <c r="EV948" s="30"/>
      <c r="EW948" s="30"/>
      <c r="EX948" s="30"/>
      <c r="EY948" s="30"/>
      <c r="EZ948" s="30"/>
      <c r="FA948" s="30"/>
      <c r="FB948" s="30"/>
      <c r="FC948" s="30"/>
      <c r="FD948" s="30"/>
      <c r="FE948" s="30"/>
      <c r="FF948" s="30"/>
      <c r="FG948" s="30"/>
      <c r="FH948" s="30"/>
      <c r="FI948" s="30"/>
      <c r="FJ948" s="30"/>
      <c r="FK948" s="30"/>
      <c r="FL948" s="30"/>
      <c r="FM948" s="30"/>
      <c r="FN948" s="30"/>
      <c r="FO948" s="30"/>
      <c r="FP948" s="30"/>
      <c r="FQ948" s="30"/>
      <c r="FR948" s="30"/>
      <c r="FS948" s="30"/>
      <c r="FT948" s="30"/>
      <c r="FU948" s="30"/>
      <c r="FV948" s="30"/>
      <c r="FW948" s="30"/>
      <c r="FX948" s="30"/>
      <c r="FY948" s="30"/>
      <c r="FZ948" s="30"/>
      <c r="GA948" s="30"/>
      <c r="GB948" s="30"/>
      <c r="GC948" s="30"/>
      <c r="GD948" s="30"/>
      <c r="GE948" s="30"/>
      <c r="GF948" s="30"/>
      <c r="GG948" s="30"/>
      <c r="GH948" s="30"/>
      <c r="GI948" s="30"/>
      <c r="GJ948" s="30"/>
      <c r="GK948" s="30"/>
      <c r="GL948" s="30"/>
      <c r="GM948" s="30"/>
      <c r="GN948" s="30"/>
      <c r="GO948" s="30"/>
      <c r="GP948" s="30"/>
      <c r="GQ948" s="30"/>
      <c r="GR948" s="30"/>
      <c r="GS948" s="30"/>
      <c r="GT948" s="30"/>
      <c r="GU948" s="30"/>
      <c r="GV948" s="30"/>
      <c r="GW948" s="30"/>
      <c r="GX948" s="30"/>
      <c r="GY948" s="30"/>
      <c r="GZ948" s="30"/>
      <c r="HA948" s="30"/>
      <c r="HB948" s="30"/>
      <c r="HC948" s="30"/>
      <c r="HD948" s="30"/>
      <c r="HE948" s="30"/>
      <c r="HF948" s="30"/>
      <c r="HG948" s="30"/>
      <c r="HH948" s="30"/>
      <c r="HI948" s="30"/>
      <c r="HJ948" s="30"/>
    </row>
    <row r="949">
      <c r="BQ949" s="30"/>
      <c r="BS949" s="30"/>
      <c r="BT949" s="30"/>
      <c r="BU949" s="30"/>
      <c r="BV949" s="30"/>
      <c r="BW949" s="30"/>
      <c r="BX949" s="30"/>
      <c r="BY949" s="30"/>
      <c r="BZ949" s="30"/>
      <c r="CA949" s="30"/>
      <c r="CB949" s="30"/>
      <c r="CC949" s="30"/>
      <c r="CD949" s="30"/>
      <c r="CE949" s="30"/>
      <c r="CF949" s="30"/>
      <c r="CG949" s="30"/>
      <c r="CH949" s="30"/>
      <c r="CI949" s="30"/>
      <c r="CJ949" s="30"/>
      <c r="CK949" s="30"/>
      <c r="CL949" s="30"/>
      <c r="CM949" s="30"/>
      <c r="CO949" s="30"/>
      <c r="CP949" s="30"/>
      <c r="CQ949" s="30"/>
      <c r="CR949" s="30"/>
      <c r="CS949" s="30"/>
      <c r="CT949" s="30"/>
      <c r="CU949" s="30"/>
      <c r="CV949" s="30"/>
      <c r="CW949" s="30"/>
      <c r="CX949" s="30"/>
      <c r="CY949" s="30"/>
      <c r="CZ949" s="30"/>
      <c r="DA949" s="30"/>
      <c r="DB949" s="30"/>
      <c r="DC949" s="30"/>
      <c r="DD949" s="30"/>
      <c r="DE949" s="30"/>
      <c r="DF949" s="30"/>
      <c r="DG949" s="30"/>
      <c r="DH949" s="30"/>
      <c r="DI949" s="30"/>
      <c r="DK949" s="30"/>
      <c r="DL949" s="30"/>
      <c r="DM949" s="30"/>
      <c r="DN949" s="30"/>
      <c r="DO949" s="30"/>
      <c r="DP949" s="30"/>
      <c r="DQ949" s="30"/>
      <c r="DR949" s="30"/>
      <c r="DS949" s="30"/>
      <c r="DT949" s="30"/>
      <c r="DU949" s="30"/>
      <c r="DV949" s="30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  <c r="EL949" s="30"/>
      <c r="EM949" s="30"/>
      <c r="EN949" s="30"/>
      <c r="EO949" s="30"/>
      <c r="EP949" s="30"/>
      <c r="EQ949" s="30"/>
      <c r="ER949" s="30"/>
      <c r="ES949" s="30"/>
      <c r="ET949" s="30"/>
      <c r="EU949" s="30"/>
      <c r="EV949" s="30"/>
      <c r="EW949" s="30"/>
      <c r="EX949" s="30"/>
      <c r="EY949" s="30"/>
      <c r="EZ949" s="30"/>
      <c r="FA949" s="30"/>
      <c r="FB949" s="30"/>
      <c r="FC949" s="30"/>
      <c r="FD949" s="30"/>
      <c r="FE949" s="30"/>
      <c r="FF949" s="30"/>
      <c r="FG949" s="30"/>
      <c r="FH949" s="30"/>
      <c r="FI949" s="30"/>
      <c r="FJ949" s="30"/>
      <c r="FK949" s="30"/>
      <c r="FL949" s="30"/>
      <c r="FM949" s="30"/>
      <c r="FN949" s="30"/>
      <c r="FO949" s="30"/>
      <c r="FP949" s="30"/>
      <c r="FQ949" s="30"/>
      <c r="FR949" s="30"/>
      <c r="FS949" s="30"/>
      <c r="FT949" s="30"/>
      <c r="FU949" s="30"/>
      <c r="FV949" s="30"/>
      <c r="FW949" s="30"/>
      <c r="FX949" s="30"/>
      <c r="FY949" s="30"/>
      <c r="FZ949" s="30"/>
      <c r="GA949" s="30"/>
      <c r="GB949" s="30"/>
      <c r="GC949" s="30"/>
      <c r="GD949" s="30"/>
      <c r="GE949" s="30"/>
      <c r="GF949" s="30"/>
      <c r="GG949" s="30"/>
      <c r="GH949" s="30"/>
      <c r="GI949" s="30"/>
      <c r="GJ949" s="30"/>
      <c r="GK949" s="30"/>
      <c r="GL949" s="30"/>
      <c r="GM949" s="30"/>
      <c r="GN949" s="30"/>
      <c r="GO949" s="30"/>
      <c r="GP949" s="30"/>
      <c r="GQ949" s="30"/>
      <c r="GR949" s="30"/>
      <c r="GS949" s="30"/>
      <c r="GT949" s="30"/>
      <c r="GU949" s="30"/>
      <c r="GV949" s="30"/>
      <c r="GW949" s="30"/>
      <c r="GX949" s="30"/>
      <c r="GY949" s="30"/>
      <c r="GZ949" s="30"/>
      <c r="HA949" s="30"/>
      <c r="HB949" s="30"/>
      <c r="HC949" s="30"/>
      <c r="HD949" s="30"/>
      <c r="HE949" s="30"/>
      <c r="HF949" s="30"/>
      <c r="HG949" s="30"/>
      <c r="HH949" s="30"/>
      <c r="HI949" s="30"/>
      <c r="HJ949" s="30"/>
    </row>
    <row r="950">
      <c r="BQ950" s="30"/>
      <c r="BS950" s="30"/>
      <c r="BT950" s="30"/>
      <c r="BU950" s="30"/>
      <c r="BV950" s="30"/>
      <c r="BW950" s="30"/>
      <c r="BX950" s="30"/>
      <c r="BY950" s="30"/>
      <c r="BZ950" s="30"/>
      <c r="CA950" s="30"/>
      <c r="CB950" s="30"/>
      <c r="CC950" s="30"/>
      <c r="CD950" s="30"/>
      <c r="CE950" s="30"/>
      <c r="CF950" s="30"/>
      <c r="CG950" s="30"/>
      <c r="CH950" s="30"/>
      <c r="CI950" s="30"/>
      <c r="CJ950" s="30"/>
      <c r="CK950" s="30"/>
      <c r="CL950" s="30"/>
      <c r="CM950" s="30"/>
      <c r="CO950" s="30"/>
      <c r="CP950" s="30"/>
      <c r="CQ950" s="30"/>
      <c r="CR950" s="30"/>
      <c r="CS950" s="30"/>
      <c r="CT950" s="30"/>
      <c r="CU950" s="30"/>
      <c r="CV950" s="30"/>
      <c r="CW950" s="30"/>
      <c r="CX950" s="30"/>
      <c r="CY950" s="30"/>
      <c r="CZ950" s="30"/>
      <c r="DA950" s="30"/>
      <c r="DB950" s="30"/>
      <c r="DC950" s="30"/>
      <c r="DD950" s="30"/>
      <c r="DE950" s="30"/>
      <c r="DF950" s="30"/>
      <c r="DG950" s="30"/>
      <c r="DH950" s="30"/>
      <c r="DI950" s="30"/>
      <c r="DK950" s="30"/>
      <c r="DL950" s="30"/>
      <c r="DM950" s="30"/>
      <c r="DN950" s="30"/>
      <c r="DO950" s="30"/>
      <c r="DP950" s="30"/>
      <c r="DQ950" s="30"/>
      <c r="DR950" s="30"/>
      <c r="DS950" s="30"/>
      <c r="DT950" s="30"/>
      <c r="DU950" s="30"/>
      <c r="DV950" s="30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  <c r="EL950" s="30"/>
      <c r="EM950" s="30"/>
      <c r="EN950" s="30"/>
      <c r="EO950" s="30"/>
      <c r="EP950" s="30"/>
      <c r="EQ950" s="30"/>
      <c r="ER950" s="30"/>
      <c r="ES950" s="30"/>
      <c r="ET950" s="30"/>
      <c r="EU950" s="30"/>
      <c r="EV950" s="30"/>
      <c r="EW950" s="30"/>
      <c r="EX950" s="30"/>
      <c r="EY950" s="30"/>
      <c r="EZ950" s="30"/>
      <c r="FA950" s="30"/>
      <c r="FB950" s="30"/>
      <c r="FC950" s="30"/>
      <c r="FD950" s="30"/>
      <c r="FE950" s="30"/>
      <c r="FF950" s="30"/>
      <c r="FG950" s="30"/>
      <c r="FH950" s="30"/>
      <c r="FI950" s="30"/>
      <c r="FJ950" s="30"/>
      <c r="FK950" s="30"/>
      <c r="FL950" s="30"/>
      <c r="FM950" s="30"/>
      <c r="FN950" s="30"/>
      <c r="FO950" s="30"/>
      <c r="FP950" s="30"/>
      <c r="FQ950" s="30"/>
      <c r="FR950" s="30"/>
      <c r="FS950" s="30"/>
      <c r="FT950" s="30"/>
      <c r="FU950" s="30"/>
      <c r="FV950" s="30"/>
      <c r="FW950" s="30"/>
      <c r="FX950" s="30"/>
      <c r="FY950" s="30"/>
      <c r="FZ950" s="30"/>
      <c r="GA950" s="30"/>
      <c r="GB950" s="30"/>
      <c r="GC950" s="30"/>
      <c r="GD950" s="30"/>
      <c r="GE950" s="30"/>
      <c r="GF950" s="30"/>
      <c r="GG950" s="30"/>
      <c r="GH950" s="30"/>
      <c r="GI950" s="30"/>
      <c r="GJ950" s="30"/>
      <c r="GK950" s="30"/>
      <c r="GL950" s="30"/>
      <c r="GM950" s="30"/>
      <c r="GN950" s="30"/>
      <c r="GO950" s="30"/>
      <c r="GP950" s="30"/>
      <c r="GQ950" s="30"/>
      <c r="GR950" s="30"/>
      <c r="GS950" s="30"/>
      <c r="GT950" s="30"/>
      <c r="GU950" s="30"/>
      <c r="GV950" s="30"/>
      <c r="GW950" s="30"/>
      <c r="GX950" s="30"/>
      <c r="GY950" s="30"/>
      <c r="GZ950" s="30"/>
      <c r="HA950" s="30"/>
      <c r="HB950" s="30"/>
      <c r="HC950" s="30"/>
      <c r="HD950" s="30"/>
      <c r="HE950" s="30"/>
      <c r="HF950" s="30"/>
      <c r="HG950" s="30"/>
      <c r="HH950" s="30"/>
      <c r="HI950" s="30"/>
      <c r="HJ950" s="30"/>
    </row>
    <row r="951">
      <c r="BQ951" s="30"/>
      <c r="BS951" s="30"/>
      <c r="BT951" s="30"/>
      <c r="BU951" s="30"/>
      <c r="BV951" s="30"/>
      <c r="BW951" s="30"/>
      <c r="BX951" s="30"/>
      <c r="BY951" s="30"/>
      <c r="BZ951" s="30"/>
      <c r="CA951" s="30"/>
      <c r="CB951" s="30"/>
      <c r="CC951" s="30"/>
      <c r="CD951" s="30"/>
      <c r="CE951" s="30"/>
      <c r="CF951" s="30"/>
      <c r="CG951" s="30"/>
      <c r="CH951" s="30"/>
      <c r="CI951" s="30"/>
      <c r="CJ951" s="30"/>
      <c r="CK951" s="30"/>
      <c r="CL951" s="30"/>
      <c r="CM951" s="30"/>
      <c r="CO951" s="30"/>
      <c r="CP951" s="30"/>
      <c r="CQ951" s="30"/>
      <c r="CR951" s="30"/>
      <c r="CS951" s="30"/>
      <c r="CT951" s="30"/>
      <c r="CU951" s="30"/>
      <c r="CV951" s="30"/>
      <c r="CW951" s="30"/>
      <c r="CX951" s="30"/>
      <c r="CY951" s="30"/>
      <c r="CZ951" s="30"/>
      <c r="DA951" s="30"/>
      <c r="DB951" s="30"/>
      <c r="DC951" s="30"/>
      <c r="DD951" s="30"/>
      <c r="DE951" s="30"/>
      <c r="DF951" s="30"/>
      <c r="DG951" s="30"/>
      <c r="DH951" s="30"/>
      <c r="DI951" s="30"/>
      <c r="DK951" s="30"/>
      <c r="DL951" s="30"/>
      <c r="DM951" s="30"/>
      <c r="DN951" s="30"/>
      <c r="DO951" s="30"/>
      <c r="DP951" s="30"/>
      <c r="DQ951" s="30"/>
      <c r="DR951" s="30"/>
      <c r="DS951" s="30"/>
      <c r="DT951" s="30"/>
      <c r="DU951" s="30"/>
      <c r="DV951" s="30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  <c r="EL951" s="30"/>
      <c r="EM951" s="30"/>
      <c r="EN951" s="30"/>
      <c r="EO951" s="30"/>
      <c r="EP951" s="30"/>
      <c r="EQ951" s="30"/>
      <c r="ER951" s="30"/>
      <c r="ES951" s="30"/>
      <c r="ET951" s="30"/>
      <c r="EU951" s="30"/>
      <c r="EV951" s="30"/>
      <c r="EW951" s="30"/>
      <c r="EX951" s="30"/>
      <c r="EY951" s="30"/>
      <c r="EZ951" s="30"/>
      <c r="FA951" s="30"/>
      <c r="FB951" s="30"/>
      <c r="FC951" s="30"/>
      <c r="FD951" s="30"/>
      <c r="FE951" s="30"/>
      <c r="FF951" s="30"/>
      <c r="FG951" s="30"/>
      <c r="FH951" s="30"/>
      <c r="FI951" s="30"/>
      <c r="FJ951" s="30"/>
      <c r="FK951" s="30"/>
      <c r="FL951" s="30"/>
      <c r="FM951" s="30"/>
      <c r="FN951" s="30"/>
      <c r="FO951" s="30"/>
      <c r="FP951" s="30"/>
      <c r="FQ951" s="30"/>
      <c r="FR951" s="30"/>
      <c r="FS951" s="30"/>
      <c r="FT951" s="30"/>
      <c r="FU951" s="30"/>
      <c r="FV951" s="30"/>
      <c r="FW951" s="30"/>
      <c r="FX951" s="30"/>
      <c r="FY951" s="30"/>
      <c r="FZ951" s="30"/>
      <c r="GA951" s="30"/>
      <c r="GB951" s="30"/>
      <c r="GC951" s="30"/>
      <c r="GD951" s="30"/>
      <c r="GE951" s="30"/>
      <c r="GF951" s="30"/>
      <c r="GG951" s="30"/>
      <c r="GH951" s="30"/>
      <c r="GI951" s="30"/>
      <c r="GJ951" s="30"/>
      <c r="GK951" s="30"/>
      <c r="GL951" s="30"/>
      <c r="GM951" s="30"/>
      <c r="GN951" s="30"/>
      <c r="GO951" s="30"/>
      <c r="GP951" s="30"/>
      <c r="GQ951" s="30"/>
      <c r="GR951" s="30"/>
      <c r="GS951" s="30"/>
      <c r="GT951" s="30"/>
      <c r="GU951" s="30"/>
      <c r="GV951" s="30"/>
      <c r="GW951" s="30"/>
      <c r="GX951" s="30"/>
      <c r="GY951" s="30"/>
      <c r="GZ951" s="30"/>
      <c r="HA951" s="30"/>
      <c r="HB951" s="30"/>
      <c r="HC951" s="30"/>
      <c r="HD951" s="30"/>
      <c r="HE951" s="30"/>
      <c r="HF951" s="30"/>
      <c r="HG951" s="30"/>
      <c r="HH951" s="30"/>
      <c r="HI951" s="30"/>
      <c r="HJ951" s="30"/>
    </row>
    <row r="952">
      <c r="BQ952" s="30"/>
      <c r="BS952" s="30"/>
      <c r="BT952" s="30"/>
      <c r="BU952" s="30"/>
      <c r="BV952" s="30"/>
      <c r="BW952" s="30"/>
      <c r="BX952" s="30"/>
      <c r="BY952" s="30"/>
      <c r="BZ952" s="30"/>
      <c r="CA952" s="30"/>
      <c r="CB952" s="30"/>
      <c r="CC952" s="30"/>
      <c r="CD952" s="30"/>
      <c r="CE952" s="30"/>
      <c r="CF952" s="30"/>
      <c r="CG952" s="30"/>
      <c r="CH952" s="30"/>
      <c r="CI952" s="30"/>
      <c r="CJ952" s="30"/>
      <c r="CK952" s="30"/>
      <c r="CL952" s="30"/>
      <c r="CM952" s="30"/>
      <c r="CO952" s="30"/>
      <c r="CP952" s="30"/>
      <c r="CQ952" s="30"/>
      <c r="CR952" s="30"/>
      <c r="CS952" s="30"/>
      <c r="CT952" s="30"/>
      <c r="CU952" s="30"/>
      <c r="CV952" s="30"/>
      <c r="CW952" s="30"/>
      <c r="CX952" s="30"/>
      <c r="CY952" s="30"/>
      <c r="CZ952" s="30"/>
      <c r="DA952" s="30"/>
      <c r="DB952" s="30"/>
      <c r="DC952" s="30"/>
      <c r="DD952" s="30"/>
      <c r="DE952" s="30"/>
      <c r="DF952" s="30"/>
      <c r="DG952" s="30"/>
      <c r="DH952" s="30"/>
      <c r="DI952" s="30"/>
      <c r="DK952" s="30"/>
      <c r="DL952" s="30"/>
      <c r="DM952" s="30"/>
      <c r="DN952" s="30"/>
      <c r="DO952" s="30"/>
      <c r="DP952" s="30"/>
      <c r="DQ952" s="30"/>
      <c r="DR952" s="30"/>
      <c r="DS952" s="30"/>
      <c r="DT952" s="30"/>
      <c r="DU952" s="30"/>
      <c r="DV952" s="30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  <c r="EL952" s="30"/>
      <c r="EM952" s="30"/>
      <c r="EN952" s="30"/>
      <c r="EO952" s="30"/>
      <c r="EP952" s="30"/>
      <c r="EQ952" s="30"/>
      <c r="ER952" s="30"/>
      <c r="ES952" s="30"/>
      <c r="ET952" s="30"/>
      <c r="EU952" s="30"/>
      <c r="EV952" s="30"/>
      <c r="EW952" s="30"/>
      <c r="EX952" s="30"/>
      <c r="EY952" s="30"/>
      <c r="EZ952" s="30"/>
      <c r="FA952" s="30"/>
      <c r="FB952" s="30"/>
      <c r="FC952" s="30"/>
      <c r="FD952" s="30"/>
      <c r="FE952" s="30"/>
      <c r="FF952" s="30"/>
      <c r="FG952" s="30"/>
      <c r="FH952" s="30"/>
      <c r="FI952" s="30"/>
      <c r="FJ952" s="30"/>
      <c r="FK952" s="30"/>
      <c r="FL952" s="30"/>
      <c r="FM952" s="30"/>
      <c r="FN952" s="30"/>
      <c r="FO952" s="30"/>
      <c r="FP952" s="30"/>
      <c r="FQ952" s="30"/>
      <c r="FR952" s="30"/>
      <c r="FS952" s="30"/>
      <c r="FT952" s="30"/>
      <c r="FU952" s="30"/>
      <c r="FV952" s="30"/>
      <c r="FW952" s="30"/>
      <c r="FX952" s="30"/>
      <c r="FY952" s="30"/>
      <c r="FZ952" s="30"/>
      <c r="GA952" s="30"/>
      <c r="GB952" s="30"/>
      <c r="GC952" s="30"/>
      <c r="GD952" s="30"/>
      <c r="GE952" s="30"/>
      <c r="GF952" s="30"/>
      <c r="GG952" s="30"/>
      <c r="GH952" s="30"/>
      <c r="GI952" s="30"/>
      <c r="GJ952" s="30"/>
      <c r="GK952" s="30"/>
      <c r="GL952" s="30"/>
      <c r="GM952" s="30"/>
      <c r="GN952" s="30"/>
      <c r="GO952" s="30"/>
      <c r="GP952" s="30"/>
      <c r="GQ952" s="30"/>
      <c r="GR952" s="30"/>
      <c r="GS952" s="30"/>
      <c r="GT952" s="30"/>
      <c r="GU952" s="30"/>
      <c r="GV952" s="30"/>
      <c r="GW952" s="30"/>
      <c r="GX952" s="30"/>
      <c r="GY952" s="30"/>
      <c r="GZ952" s="30"/>
      <c r="HA952" s="30"/>
      <c r="HB952" s="30"/>
      <c r="HC952" s="30"/>
      <c r="HD952" s="30"/>
      <c r="HE952" s="30"/>
      <c r="HF952" s="30"/>
      <c r="HG952" s="30"/>
      <c r="HH952" s="30"/>
      <c r="HI952" s="30"/>
      <c r="HJ952" s="30"/>
    </row>
    <row r="953">
      <c r="BQ953" s="30"/>
      <c r="BS953" s="30"/>
      <c r="BT953" s="30"/>
      <c r="BU953" s="30"/>
      <c r="BV953" s="30"/>
      <c r="BW953" s="30"/>
      <c r="BX953" s="30"/>
      <c r="BY953" s="30"/>
      <c r="BZ953" s="30"/>
      <c r="CA953" s="30"/>
      <c r="CB953" s="30"/>
      <c r="CC953" s="30"/>
      <c r="CD953" s="30"/>
      <c r="CE953" s="30"/>
      <c r="CF953" s="30"/>
      <c r="CG953" s="30"/>
      <c r="CH953" s="30"/>
      <c r="CI953" s="30"/>
      <c r="CJ953" s="30"/>
      <c r="CK953" s="30"/>
      <c r="CL953" s="30"/>
      <c r="CM953" s="30"/>
      <c r="CO953" s="30"/>
      <c r="CP953" s="30"/>
      <c r="CQ953" s="30"/>
      <c r="CR953" s="30"/>
      <c r="CS953" s="30"/>
      <c r="CT953" s="30"/>
      <c r="CU953" s="30"/>
      <c r="CV953" s="30"/>
      <c r="CW953" s="30"/>
      <c r="CX953" s="30"/>
      <c r="CY953" s="30"/>
      <c r="CZ953" s="30"/>
      <c r="DA953" s="30"/>
      <c r="DB953" s="30"/>
      <c r="DC953" s="30"/>
      <c r="DD953" s="30"/>
      <c r="DE953" s="30"/>
      <c r="DF953" s="30"/>
      <c r="DG953" s="30"/>
      <c r="DH953" s="30"/>
      <c r="DI953" s="30"/>
      <c r="DK953" s="30"/>
      <c r="DL953" s="30"/>
      <c r="DM953" s="30"/>
      <c r="DN953" s="30"/>
      <c r="DO953" s="30"/>
      <c r="DP953" s="30"/>
      <c r="DQ953" s="30"/>
      <c r="DR953" s="30"/>
      <c r="DS953" s="30"/>
      <c r="DT953" s="30"/>
      <c r="DU953" s="30"/>
      <c r="DV953" s="30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  <c r="EL953" s="30"/>
      <c r="EM953" s="30"/>
      <c r="EN953" s="30"/>
      <c r="EO953" s="30"/>
      <c r="EP953" s="30"/>
      <c r="EQ953" s="30"/>
      <c r="ER953" s="30"/>
      <c r="ES953" s="30"/>
      <c r="ET953" s="30"/>
      <c r="EU953" s="30"/>
      <c r="EV953" s="30"/>
      <c r="EW953" s="30"/>
      <c r="EX953" s="30"/>
      <c r="EY953" s="30"/>
      <c r="EZ953" s="30"/>
      <c r="FA953" s="30"/>
      <c r="FB953" s="30"/>
      <c r="FC953" s="30"/>
      <c r="FD953" s="30"/>
      <c r="FE953" s="30"/>
      <c r="FF953" s="30"/>
      <c r="FG953" s="30"/>
      <c r="FH953" s="30"/>
      <c r="FI953" s="30"/>
      <c r="FJ953" s="30"/>
      <c r="FK953" s="30"/>
      <c r="FL953" s="30"/>
      <c r="FM953" s="30"/>
      <c r="FN953" s="30"/>
      <c r="FO953" s="30"/>
      <c r="FP953" s="30"/>
      <c r="FQ953" s="30"/>
      <c r="FR953" s="30"/>
      <c r="FS953" s="30"/>
      <c r="FT953" s="30"/>
      <c r="FU953" s="30"/>
      <c r="FV953" s="30"/>
      <c r="FW953" s="30"/>
      <c r="FX953" s="30"/>
      <c r="FY953" s="30"/>
      <c r="FZ953" s="30"/>
      <c r="GA953" s="30"/>
      <c r="GB953" s="30"/>
      <c r="GC953" s="30"/>
      <c r="GD953" s="30"/>
      <c r="GE953" s="30"/>
      <c r="GF953" s="30"/>
      <c r="GG953" s="30"/>
      <c r="GH953" s="30"/>
      <c r="GI953" s="30"/>
      <c r="GJ953" s="30"/>
      <c r="GK953" s="30"/>
      <c r="GL953" s="30"/>
      <c r="GM953" s="30"/>
      <c r="GN953" s="30"/>
      <c r="GO953" s="30"/>
      <c r="GP953" s="30"/>
      <c r="GQ953" s="30"/>
      <c r="GR953" s="30"/>
      <c r="GS953" s="30"/>
      <c r="GT953" s="30"/>
      <c r="GU953" s="30"/>
      <c r="GV953" s="30"/>
      <c r="GW953" s="30"/>
      <c r="GX953" s="30"/>
      <c r="GY953" s="30"/>
      <c r="GZ953" s="30"/>
      <c r="HA953" s="30"/>
      <c r="HB953" s="30"/>
      <c r="HC953" s="30"/>
      <c r="HD953" s="30"/>
      <c r="HE953" s="30"/>
      <c r="HF953" s="30"/>
      <c r="HG953" s="30"/>
      <c r="HH953" s="30"/>
      <c r="HI953" s="30"/>
      <c r="HJ953" s="30"/>
    </row>
    <row r="954">
      <c r="BQ954" s="30"/>
      <c r="BS954" s="30"/>
      <c r="BT954" s="30"/>
      <c r="BU954" s="30"/>
      <c r="BV954" s="30"/>
      <c r="BW954" s="30"/>
      <c r="BX954" s="30"/>
      <c r="BY954" s="30"/>
      <c r="BZ954" s="30"/>
      <c r="CA954" s="30"/>
      <c r="CB954" s="30"/>
      <c r="CC954" s="30"/>
      <c r="CD954" s="30"/>
      <c r="CE954" s="30"/>
      <c r="CF954" s="30"/>
      <c r="CG954" s="30"/>
      <c r="CH954" s="30"/>
      <c r="CI954" s="30"/>
      <c r="CJ954" s="30"/>
      <c r="CK954" s="30"/>
      <c r="CL954" s="30"/>
      <c r="CM954" s="30"/>
      <c r="CO954" s="30"/>
      <c r="CP954" s="30"/>
      <c r="CQ954" s="30"/>
      <c r="CR954" s="30"/>
      <c r="CS954" s="30"/>
      <c r="CT954" s="30"/>
      <c r="CU954" s="30"/>
      <c r="CV954" s="30"/>
      <c r="CW954" s="30"/>
      <c r="CX954" s="30"/>
      <c r="CY954" s="30"/>
      <c r="CZ954" s="30"/>
      <c r="DA954" s="30"/>
      <c r="DB954" s="30"/>
      <c r="DC954" s="30"/>
      <c r="DD954" s="30"/>
      <c r="DE954" s="30"/>
      <c r="DF954" s="30"/>
      <c r="DG954" s="30"/>
      <c r="DH954" s="30"/>
      <c r="DI954" s="30"/>
      <c r="DK954" s="30"/>
      <c r="DL954" s="30"/>
      <c r="DM954" s="30"/>
      <c r="DN954" s="30"/>
      <c r="DO954" s="30"/>
      <c r="DP954" s="30"/>
      <c r="DQ954" s="30"/>
      <c r="DR954" s="30"/>
      <c r="DS954" s="30"/>
      <c r="DT954" s="30"/>
      <c r="DU954" s="30"/>
      <c r="DV954" s="30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  <c r="EL954" s="30"/>
      <c r="EM954" s="30"/>
      <c r="EN954" s="30"/>
      <c r="EO954" s="30"/>
      <c r="EP954" s="30"/>
      <c r="EQ954" s="30"/>
      <c r="ER954" s="30"/>
      <c r="ES954" s="30"/>
      <c r="ET954" s="30"/>
      <c r="EU954" s="30"/>
      <c r="EV954" s="30"/>
      <c r="EW954" s="30"/>
      <c r="EX954" s="30"/>
      <c r="EY954" s="30"/>
      <c r="EZ954" s="30"/>
      <c r="FA954" s="30"/>
      <c r="FB954" s="30"/>
      <c r="FC954" s="30"/>
      <c r="FD954" s="30"/>
      <c r="FE954" s="30"/>
      <c r="FF954" s="30"/>
      <c r="FG954" s="30"/>
      <c r="FH954" s="30"/>
      <c r="FI954" s="30"/>
      <c r="FJ954" s="30"/>
      <c r="FK954" s="30"/>
      <c r="FL954" s="30"/>
      <c r="FM954" s="30"/>
      <c r="FN954" s="30"/>
      <c r="FO954" s="30"/>
      <c r="FP954" s="30"/>
      <c r="FQ954" s="30"/>
      <c r="FR954" s="30"/>
      <c r="FS954" s="30"/>
      <c r="FT954" s="30"/>
      <c r="FU954" s="30"/>
      <c r="FV954" s="30"/>
      <c r="FW954" s="30"/>
      <c r="FX954" s="30"/>
      <c r="FY954" s="30"/>
      <c r="FZ954" s="30"/>
      <c r="GA954" s="30"/>
      <c r="GB954" s="30"/>
      <c r="GC954" s="30"/>
      <c r="GD954" s="30"/>
      <c r="GE954" s="30"/>
      <c r="GF954" s="30"/>
      <c r="GG954" s="30"/>
      <c r="GH954" s="30"/>
      <c r="GI954" s="30"/>
      <c r="GJ954" s="30"/>
      <c r="GK954" s="30"/>
      <c r="GL954" s="30"/>
      <c r="GM954" s="30"/>
      <c r="GN954" s="30"/>
      <c r="GO954" s="30"/>
      <c r="GP954" s="30"/>
      <c r="GQ954" s="30"/>
      <c r="GR954" s="30"/>
      <c r="GS954" s="30"/>
      <c r="GT954" s="30"/>
      <c r="GU954" s="30"/>
      <c r="GV954" s="30"/>
      <c r="GW954" s="30"/>
      <c r="GX954" s="30"/>
      <c r="GY954" s="30"/>
      <c r="GZ954" s="30"/>
      <c r="HA954" s="30"/>
      <c r="HB954" s="30"/>
      <c r="HC954" s="30"/>
      <c r="HD954" s="30"/>
      <c r="HE954" s="30"/>
      <c r="HF954" s="30"/>
      <c r="HG954" s="30"/>
      <c r="HH954" s="30"/>
      <c r="HI954" s="30"/>
      <c r="HJ954" s="30"/>
    </row>
    <row r="955">
      <c r="BQ955" s="30"/>
      <c r="BS955" s="30"/>
      <c r="BT955" s="30"/>
      <c r="BU955" s="30"/>
      <c r="BV955" s="30"/>
      <c r="BW955" s="30"/>
      <c r="BX955" s="30"/>
      <c r="BY955" s="30"/>
      <c r="BZ955" s="30"/>
      <c r="CA955" s="30"/>
      <c r="CB955" s="30"/>
      <c r="CC955" s="30"/>
      <c r="CD955" s="30"/>
      <c r="CE955" s="30"/>
      <c r="CF955" s="30"/>
      <c r="CG955" s="30"/>
      <c r="CH955" s="30"/>
      <c r="CI955" s="30"/>
      <c r="CJ955" s="30"/>
      <c r="CK955" s="30"/>
      <c r="CL955" s="30"/>
      <c r="CM955" s="30"/>
      <c r="CO955" s="30"/>
      <c r="CP955" s="30"/>
      <c r="CQ955" s="30"/>
      <c r="CR955" s="30"/>
      <c r="CS955" s="30"/>
      <c r="CT955" s="30"/>
      <c r="CU955" s="30"/>
      <c r="CV955" s="30"/>
      <c r="CW955" s="30"/>
      <c r="CX955" s="30"/>
      <c r="CY955" s="30"/>
      <c r="CZ955" s="30"/>
      <c r="DA955" s="30"/>
      <c r="DB955" s="30"/>
      <c r="DC955" s="30"/>
      <c r="DD955" s="30"/>
      <c r="DE955" s="30"/>
      <c r="DF955" s="30"/>
      <c r="DG955" s="30"/>
      <c r="DH955" s="30"/>
      <c r="DI955" s="30"/>
      <c r="DK955" s="30"/>
      <c r="DL955" s="30"/>
      <c r="DM955" s="30"/>
      <c r="DN955" s="30"/>
      <c r="DO955" s="30"/>
      <c r="DP955" s="30"/>
      <c r="DQ955" s="30"/>
      <c r="DR955" s="30"/>
      <c r="DS955" s="30"/>
      <c r="DT955" s="30"/>
      <c r="DU955" s="30"/>
      <c r="DV955" s="30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  <c r="EL955" s="30"/>
      <c r="EM955" s="30"/>
      <c r="EN955" s="30"/>
      <c r="EO955" s="30"/>
      <c r="EP955" s="30"/>
      <c r="EQ955" s="30"/>
      <c r="ER955" s="30"/>
      <c r="ES955" s="30"/>
      <c r="ET955" s="30"/>
      <c r="EU955" s="30"/>
      <c r="EV955" s="30"/>
      <c r="EW955" s="30"/>
      <c r="EX955" s="30"/>
      <c r="EY955" s="30"/>
      <c r="EZ955" s="30"/>
      <c r="FA955" s="30"/>
      <c r="FB955" s="30"/>
      <c r="FC955" s="30"/>
      <c r="FD955" s="30"/>
      <c r="FE955" s="30"/>
      <c r="FF955" s="30"/>
      <c r="FG955" s="30"/>
      <c r="FH955" s="30"/>
      <c r="FI955" s="30"/>
      <c r="FJ955" s="30"/>
      <c r="FK955" s="30"/>
      <c r="FL955" s="30"/>
      <c r="FM955" s="30"/>
      <c r="FN955" s="30"/>
      <c r="FO955" s="30"/>
      <c r="FP955" s="30"/>
      <c r="FQ955" s="30"/>
      <c r="FR955" s="30"/>
      <c r="FS955" s="30"/>
      <c r="FT955" s="30"/>
      <c r="FU955" s="30"/>
      <c r="FV955" s="30"/>
      <c r="FW955" s="30"/>
      <c r="FX955" s="30"/>
      <c r="FY955" s="30"/>
      <c r="FZ955" s="30"/>
      <c r="GA955" s="30"/>
      <c r="GB955" s="30"/>
      <c r="GC955" s="30"/>
      <c r="GD955" s="30"/>
      <c r="GE955" s="30"/>
      <c r="GF955" s="30"/>
      <c r="GG955" s="30"/>
      <c r="GH955" s="30"/>
      <c r="GI955" s="30"/>
      <c r="GJ955" s="30"/>
      <c r="GK955" s="30"/>
      <c r="GL955" s="30"/>
      <c r="GM955" s="30"/>
      <c r="GN955" s="30"/>
      <c r="GO955" s="30"/>
      <c r="GP955" s="30"/>
      <c r="GQ955" s="30"/>
      <c r="GR955" s="30"/>
      <c r="GS955" s="30"/>
      <c r="GT955" s="30"/>
      <c r="GU955" s="30"/>
      <c r="GV955" s="30"/>
      <c r="GW955" s="30"/>
      <c r="GX955" s="30"/>
      <c r="GY955" s="30"/>
      <c r="GZ955" s="30"/>
      <c r="HA955" s="30"/>
      <c r="HB955" s="30"/>
      <c r="HC955" s="30"/>
      <c r="HD955" s="30"/>
      <c r="HE955" s="30"/>
      <c r="HF955" s="30"/>
      <c r="HG955" s="30"/>
      <c r="HH955" s="30"/>
      <c r="HI955" s="30"/>
      <c r="HJ955" s="30"/>
    </row>
    <row r="956">
      <c r="BQ956" s="30"/>
      <c r="BS956" s="30"/>
      <c r="BT956" s="30"/>
      <c r="BU956" s="30"/>
      <c r="BV956" s="30"/>
      <c r="BW956" s="30"/>
      <c r="BX956" s="30"/>
      <c r="BY956" s="30"/>
      <c r="BZ956" s="30"/>
      <c r="CA956" s="30"/>
      <c r="CB956" s="30"/>
      <c r="CC956" s="30"/>
      <c r="CD956" s="30"/>
      <c r="CE956" s="30"/>
      <c r="CF956" s="30"/>
      <c r="CG956" s="30"/>
      <c r="CH956" s="30"/>
      <c r="CI956" s="30"/>
      <c r="CJ956" s="30"/>
      <c r="CK956" s="30"/>
      <c r="CL956" s="30"/>
      <c r="CM956" s="30"/>
      <c r="CO956" s="30"/>
      <c r="CP956" s="30"/>
      <c r="CQ956" s="30"/>
      <c r="CR956" s="30"/>
      <c r="CS956" s="30"/>
      <c r="CT956" s="30"/>
      <c r="CU956" s="30"/>
      <c r="CV956" s="30"/>
      <c r="CW956" s="30"/>
      <c r="CX956" s="30"/>
      <c r="CY956" s="30"/>
      <c r="CZ956" s="30"/>
      <c r="DA956" s="30"/>
      <c r="DB956" s="30"/>
      <c r="DC956" s="30"/>
      <c r="DD956" s="30"/>
      <c r="DE956" s="30"/>
      <c r="DF956" s="30"/>
      <c r="DG956" s="30"/>
      <c r="DH956" s="30"/>
      <c r="DI956" s="30"/>
      <c r="DK956" s="30"/>
      <c r="DL956" s="30"/>
      <c r="DM956" s="30"/>
      <c r="DN956" s="30"/>
      <c r="DO956" s="30"/>
      <c r="DP956" s="30"/>
      <c r="DQ956" s="30"/>
      <c r="DR956" s="30"/>
      <c r="DS956" s="30"/>
      <c r="DT956" s="30"/>
      <c r="DU956" s="30"/>
      <c r="DV956" s="30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  <c r="EL956" s="30"/>
      <c r="EM956" s="30"/>
      <c r="EN956" s="30"/>
      <c r="EO956" s="30"/>
      <c r="EP956" s="30"/>
      <c r="EQ956" s="30"/>
      <c r="ER956" s="30"/>
      <c r="ES956" s="30"/>
      <c r="ET956" s="30"/>
      <c r="EU956" s="30"/>
      <c r="EV956" s="30"/>
      <c r="EW956" s="30"/>
      <c r="EX956" s="30"/>
      <c r="EY956" s="30"/>
      <c r="EZ956" s="30"/>
      <c r="FA956" s="30"/>
      <c r="FB956" s="30"/>
      <c r="FC956" s="30"/>
      <c r="FD956" s="30"/>
      <c r="FE956" s="30"/>
      <c r="FF956" s="30"/>
      <c r="FG956" s="30"/>
      <c r="FH956" s="30"/>
      <c r="FI956" s="30"/>
      <c r="FJ956" s="30"/>
      <c r="FK956" s="30"/>
      <c r="FL956" s="30"/>
      <c r="FM956" s="30"/>
      <c r="FN956" s="30"/>
      <c r="FO956" s="30"/>
      <c r="FP956" s="30"/>
      <c r="FQ956" s="30"/>
      <c r="FR956" s="30"/>
      <c r="FS956" s="30"/>
      <c r="FT956" s="30"/>
      <c r="FU956" s="30"/>
      <c r="FV956" s="30"/>
      <c r="FW956" s="30"/>
      <c r="FX956" s="30"/>
      <c r="FY956" s="30"/>
      <c r="FZ956" s="30"/>
      <c r="GA956" s="30"/>
      <c r="GB956" s="30"/>
      <c r="GC956" s="30"/>
      <c r="GD956" s="30"/>
      <c r="GE956" s="30"/>
      <c r="GF956" s="30"/>
      <c r="GG956" s="30"/>
      <c r="GH956" s="30"/>
      <c r="GI956" s="30"/>
      <c r="GJ956" s="30"/>
      <c r="GK956" s="30"/>
      <c r="GL956" s="30"/>
      <c r="GM956" s="30"/>
      <c r="GN956" s="30"/>
      <c r="GO956" s="30"/>
      <c r="GP956" s="30"/>
      <c r="GQ956" s="30"/>
      <c r="GR956" s="30"/>
      <c r="GS956" s="30"/>
      <c r="GT956" s="30"/>
      <c r="GU956" s="30"/>
      <c r="GV956" s="30"/>
      <c r="GW956" s="30"/>
      <c r="GX956" s="30"/>
      <c r="GY956" s="30"/>
      <c r="GZ956" s="30"/>
      <c r="HA956" s="30"/>
      <c r="HB956" s="30"/>
      <c r="HC956" s="30"/>
      <c r="HD956" s="30"/>
      <c r="HE956" s="30"/>
      <c r="HF956" s="30"/>
      <c r="HG956" s="30"/>
      <c r="HH956" s="30"/>
      <c r="HI956" s="30"/>
      <c r="HJ956" s="30"/>
    </row>
    <row r="957">
      <c r="BQ957" s="30"/>
      <c r="BS957" s="30"/>
      <c r="BT957" s="30"/>
      <c r="BU957" s="30"/>
      <c r="BV957" s="30"/>
      <c r="BW957" s="30"/>
      <c r="BX957" s="30"/>
      <c r="BY957" s="30"/>
      <c r="BZ957" s="30"/>
      <c r="CA957" s="30"/>
      <c r="CB957" s="30"/>
      <c r="CC957" s="30"/>
      <c r="CD957" s="30"/>
      <c r="CE957" s="30"/>
      <c r="CF957" s="30"/>
      <c r="CG957" s="30"/>
      <c r="CH957" s="30"/>
      <c r="CI957" s="30"/>
      <c r="CJ957" s="30"/>
      <c r="CK957" s="30"/>
      <c r="CL957" s="30"/>
      <c r="CM957" s="30"/>
      <c r="CO957" s="30"/>
      <c r="CP957" s="30"/>
      <c r="CQ957" s="30"/>
      <c r="CR957" s="30"/>
      <c r="CS957" s="30"/>
      <c r="CT957" s="30"/>
      <c r="CU957" s="30"/>
      <c r="CV957" s="30"/>
      <c r="CW957" s="30"/>
      <c r="CX957" s="30"/>
      <c r="CY957" s="30"/>
      <c r="CZ957" s="30"/>
      <c r="DA957" s="30"/>
      <c r="DB957" s="30"/>
      <c r="DC957" s="30"/>
      <c r="DD957" s="30"/>
      <c r="DE957" s="30"/>
      <c r="DF957" s="30"/>
      <c r="DG957" s="30"/>
      <c r="DH957" s="30"/>
      <c r="DI957" s="30"/>
      <c r="DK957" s="30"/>
      <c r="DL957" s="30"/>
      <c r="DM957" s="30"/>
      <c r="DN957" s="30"/>
      <c r="DO957" s="30"/>
      <c r="DP957" s="30"/>
      <c r="DQ957" s="30"/>
      <c r="DR957" s="30"/>
      <c r="DS957" s="30"/>
      <c r="DT957" s="30"/>
      <c r="DU957" s="30"/>
      <c r="DV957" s="30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  <c r="EL957" s="30"/>
      <c r="EM957" s="30"/>
      <c r="EN957" s="30"/>
      <c r="EO957" s="30"/>
      <c r="EP957" s="30"/>
      <c r="EQ957" s="30"/>
      <c r="ER957" s="30"/>
      <c r="ES957" s="30"/>
      <c r="ET957" s="30"/>
      <c r="EU957" s="30"/>
      <c r="EV957" s="30"/>
      <c r="EW957" s="30"/>
      <c r="EX957" s="30"/>
      <c r="EY957" s="30"/>
      <c r="EZ957" s="30"/>
      <c r="FA957" s="30"/>
      <c r="FB957" s="30"/>
      <c r="FC957" s="30"/>
      <c r="FD957" s="30"/>
      <c r="FE957" s="30"/>
      <c r="FF957" s="30"/>
      <c r="FG957" s="30"/>
      <c r="FH957" s="30"/>
      <c r="FI957" s="30"/>
      <c r="FJ957" s="30"/>
      <c r="FK957" s="30"/>
      <c r="FL957" s="30"/>
      <c r="FM957" s="30"/>
      <c r="FN957" s="30"/>
      <c r="FO957" s="30"/>
      <c r="FP957" s="30"/>
      <c r="FQ957" s="30"/>
      <c r="FR957" s="30"/>
      <c r="FS957" s="30"/>
      <c r="FT957" s="30"/>
      <c r="FU957" s="30"/>
      <c r="FV957" s="30"/>
      <c r="FW957" s="30"/>
      <c r="FX957" s="30"/>
      <c r="FY957" s="30"/>
      <c r="FZ957" s="30"/>
      <c r="GA957" s="30"/>
      <c r="GB957" s="30"/>
      <c r="GC957" s="30"/>
      <c r="GD957" s="30"/>
      <c r="GE957" s="30"/>
      <c r="GF957" s="30"/>
      <c r="GG957" s="30"/>
      <c r="GH957" s="30"/>
      <c r="GI957" s="30"/>
      <c r="GJ957" s="30"/>
      <c r="GK957" s="30"/>
      <c r="GL957" s="30"/>
      <c r="GM957" s="30"/>
      <c r="GN957" s="30"/>
      <c r="GO957" s="30"/>
      <c r="GP957" s="30"/>
      <c r="GQ957" s="30"/>
      <c r="GR957" s="30"/>
      <c r="GS957" s="30"/>
      <c r="GT957" s="30"/>
      <c r="GU957" s="30"/>
      <c r="GV957" s="30"/>
      <c r="GW957" s="30"/>
      <c r="GX957" s="30"/>
      <c r="GY957" s="30"/>
      <c r="GZ957" s="30"/>
      <c r="HA957" s="30"/>
      <c r="HB957" s="30"/>
      <c r="HC957" s="30"/>
      <c r="HD957" s="30"/>
      <c r="HE957" s="30"/>
      <c r="HF957" s="30"/>
      <c r="HG957" s="30"/>
      <c r="HH957" s="30"/>
      <c r="HI957" s="30"/>
      <c r="HJ957" s="30"/>
    </row>
    <row r="958">
      <c r="BQ958" s="30"/>
      <c r="BS958" s="30"/>
      <c r="BT958" s="30"/>
      <c r="BU958" s="30"/>
      <c r="BV958" s="30"/>
      <c r="BW958" s="30"/>
      <c r="BX958" s="30"/>
      <c r="BY958" s="30"/>
      <c r="BZ958" s="30"/>
      <c r="CA958" s="30"/>
      <c r="CB958" s="30"/>
      <c r="CC958" s="30"/>
      <c r="CD958" s="30"/>
      <c r="CE958" s="30"/>
      <c r="CF958" s="30"/>
      <c r="CG958" s="30"/>
      <c r="CH958" s="30"/>
      <c r="CI958" s="30"/>
      <c r="CJ958" s="30"/>
      <c r="CK958" s="30"/>
      <c r="CL958" s="30"/>
      <c r="CM958" s="30"/>
      <c r="CO958" s="30"/>
      <c r="CP958" s="30"/>
      <c r="CQ958" s="30"/>
      <c r="CR958" s="30"/>
      <c r="CS958" s="30"/>
      <c r="CT958" s="30"/>
      <c r="CU958" s="30"/>
      <c r="CV958" s="30"/>
      <c r="CW958" s="30"/>
      <c r="CX958" s="30"/>
      <c r="CY958" s="30"/>
      <c r="CZ958" s="30"/>
      <c r="DA958" s="30"/>
      <c r="DB958" s="30"/>
      <c r="DC958" s="30"/>
      <c r="DD958" s="30"/>
      <c r="DE958" s="30"/>
      <c r="DF958" s="30"/>
      <c r="DG958" s="30"/>
      <c r="DH958" s="30"/>
      <c r="DI958" s="30"/>
      <c r="DK958" s="30"/>
      <c r="DL958" s="30"/>
      <c r="DM958" s="30"/>
      <c r="DN958" s="30"/>
      <c r="DO958" s="30"/>
      <c r="DP958" s="30"/>
      <c r="DQ958" s="30"/>
      <c r="DR958" s="30"/>
      <c r="DS958" s="30"/>
      <c r="DT958" s="30"/>
      <c r="DU958" s="30"/>
      <c r="DV958" s="30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  <c r="EL958" s="30"/>
      <c r="EM958" s="30"/>
      <c r="EN958" s="30"/>
      <c r="EO958" s="30"/>
      <c r="EP958" s="30"/>
      <c r="EQ958" s="30"/>
      <c r="ER958" s="30"/>
      <c r="ES958" s="30"/>
      <c r="ET958" s="30"/>
      <c r="EU958" s="30"/>
      <c r="EV958" s="30"/>
      <c r="EW958" s="30"/>
      <c r="EX958" s="30"/>
      <c r="EY958" s="30"/>
      <c r="EZ958" s="30"/>
      <c r="FA958" s="30"/>
      <c r="FB958" s="30"/>
      <c r="FC958" s="30"/>
      <c r="FD958" s="30"/>
      <c r="FE958" s="30"/>
      <c r="FF958" s="30"/>
      <c r="FG958" s="30"/>
      <c r="FH958" s="30"/>
      <c r="FI958" s="30"/>
      <c r="FJ958" s="30"/>
      <c r="FK958" s="30"/>
      <c r="FL958" s="30"/>
      <c r="FM958" s="30"/>
      <c r="FN958" s="30"/>
      <c r="FO958" s="30"/>
      <c r="FP958" s="30"/>
      <c r="FQ958" s="30"/>
      <c r="FR958" s="30"/>
      <c r="FS958" s="30"/>
      <c r="FT958" s="30"/>
      <c r="FU958" s="30"/>
      <c r="FV958" s="30"/>
      <c r="FW958" s="30"/>
      <c r="FX958" s="30"/>
      <c r="FY958" s="30"/>
      <c r="FZ958" s="30"/>
      <c r="GA958" s="30"/>
      <c r="GB958" s="30"/>
      <c r="GC958" s="30"/>
      <c r="GD958" s="30"/>
      <c r="GE958" s="30"/>
      <c r="GF958" s="30"/>
      <c r="GG958" s="30"/>
      <c r="GH958" s="30"/>
      <c r="GI958" s="30"/>
      <c r="GJ958" s="30"/>
      <c r="GK958" s="30"/>
      <c r="GL958" s="30"/>
      <c r="GM958" s="30"/>
      <c r="GN958" s="30"/>
      <c r="GO958" s="30"/>
      <c r="GP958" s="30"/>
      <c r="GQ958" s="30"/>
      <c r="GR958" s="30"/>
      <c r="GS958" s="30"/>
      <c r="GT958" s="30"/>
      <c r="GU958" s="30"/>
      <c r="GV958" s="30"/>
      <c r="GW958" s="30"/>
      <c r="GX958" s="30"/>
      <c r="GY958" s="30"/>
      <c r="GZ958" s="30"/>
      <c r="HA958" s="30"/>
      <c r="HB958" s="30"/>
      <c r="HC958" s="30"/>
      <c r="HD958" s="30"/>
      <c r="HE958" s="30"/>
      <c r="HF958" s="30"/>
      <c r="HG958" s="30"/>
      <c r="HH958" s="30"/>
      <c r="HI958" s="30"/>
      <c r="HJ958" s="30"/>
    </row>
    <row r="959">
      <c r="BQ959" s="30"/>
      <c r="BS959" s="30"/>
      <c r="BT959" s="30"/>
      <c r="BU959" s="30"/>
      <c r="BV959" s="30"/>
      <c r="BW959" s="30"/>
      <c r="BX959" s="30"/>
      <c r="BY959" s="30"/>
      <c r="BZ959" s="30"/>
      <c r="CA959" s="30"/>
      <c r="CB959" s="30"/>
      <c r="CC959" s="30"/>
      <c r="CD959" s="30"/>
      <c r="CE959" s="30"/>
      <c r="CF959" s="30"/>
      <c r="CG959" s="30"/>
      <c r="CH959" s="30"/>
      <c r="CI959" s="30"/>
      <c r="CJ959" s="30"/>
      <c r="CK959" s="30"/>
      <c r="CL959" s="30"/>
      <c r="CM959" s="30"/>
      <c r="CO959" s="30"/>
      <c r="CP959" s="30"/>
      <c r="CQ959" s="30"/>
      <c r="CR959" s="30"/>
      <c r="CS959" s="30"/>
      <c r="CT959" s="30"/>
      <c r="CU959" s="30"/>
      <c r="CV959" s="30"/>
      <c r="CW959" s="30"/>
      <c r="CX959" s="30"/>
      <c r="CY959" s="30"/>
      <c r="CZ959" s="30"/>
      <c r="DA959" s="30"/>
      <c r="DB959" s="30"/>
      <c r="DC959" s="30"/>
      <c r="DD959" s="30"/>
      <c r="DE959" s="30"/>
      <c r="DF959" s="30"/>
      <c r="DG959" s="30"/>
      <c r="DH959" s="30"/>
      <c r="DI959" s="30"/>
      <c r="DK959" s="30"/>
      <c r="DL959" s="30"/>
      <c r="DM959" s="30"/>
      <c r="DN959" s="30"/>
      <c r="DO959" s="30"/>
      <c r="DP959" s="30"/>
      <c r="DQ959" s="30"/>
      <c r="DR959" s="30"/>
      <c r="DS959" s="30"/>
      <c r="DT959" s="30"/>
      <c r="DU959" s="30"/>
      <c r="DV959" s="30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  <c r="EL959" s="30"/>
      <c r="EM959" s="30"/>
      <c r="EN959" s="30"/>
      <c r="EO959" s="30"/>
      <c r="EP959" s="30"/>
      <c r="EQ959" s="30"/>
      <c r="ER959" s="30"/>
      <c r="ES959" s="30"/>
      <c r="ET959" s="30"/>
      <c r="EU959" s="30"/>
      <c r="EV959" s="30"/>
      <c r="EW959" s="30"/>
      <c r="EX959" s="30"/>
      <c r="EY959" s="30"/>
      <c r="EZ959" s="30"/>
      <c r="FA959" s="30"/>
      <c r="FB959" s="30"/>
      <c r="FC959" s="30"/>
      <c r="FD959" s="30"/>
      <c r="FE959" s="30"/>
      <c r="FF959" s="30"/>
      <c r="FG959" s="30"/>
      <c r="FH959" s="30"/>
      <c r="FI959" s="30"/>
      <c r="FJ959" s="30"/>
      <c r="FK959" s="30"/>
      <c r="FL959" s="30"/>
      <c r="FM959" s="30"/>
      <c r="FN959" s="30"/>
      <c r="FO959" s="30"/>
      <c r="FP959" s="30"/>
      <c r="FQ959" s="30"/>
      <c r="FR959" s="30"/>
      <c r="FS959" s="30"/>
      <c r="FT959" s="30"/>
      <c r="FU959" s="30"/>
      <c r="FV959" s="30"/>
      <c r="FW959" s="30"/>
      <c r="FX959" s="30"/>
      <c r="FY959" s="30"/>
      <c r="FZ959" s="30"/>
      <c r="GA959" s="30"/>
      <c r="GB959" s="30"/>
      <c r="GC959" s="30"/>
      <c r="GD959" s="30"/>
      <c r="GE959" s="30"/>
      <c r="GF959" s="30"/>
      <c r="GG959" s="30"/>
      <c r="GH959" s="30"/>
      <c r="GI959" s="30"/>
      <c r="GJ959" s="30"/>
      <c r="GK959" s="30"/>
      <c r="GL959" s="30"/>
      <c r="GM959" s="30"/>
      <c r="GN959" s="30"/>
      <c r="GO959" s="30"/>
      <c r="GP959" s="30"/>
      <c r="GQ959" s="30"/>
      <c r="GR959" s="30"/>
      <c r="GS959" s="30"/>
      <c r="GT959" s="30"/>
      <c r="GU959" s="30"/>
      <c r="GV959" s="30"/>
      <c r="GW959" s="30"/>
      <c r="GX959" s="30"/>
      <c r="GY959" s="30"/>
      <c r="GZ959" s="30"/>
      <c r="HA959" s="30"/>
      <c r="HB959" s="30"/>
      <c r="HC959" s="30"/>
      <c r="HD959" s="30"/>
      <c r="HE959" s="30"/>
      <c r="HF959" s="30"/>
      <c r="HG959" s="30"/>
      <c r="HH959" s="30"/>
      <c r="HI959" s="30"/>
      <c r="HJ959" s="30"/>
    </row>
    <row r="960">
      <c r="BQ960" s="30"/>
      <c r="BS960" s="30"/>
      <c r="BT960" s="30"/>
      <c r="BU960" s="30"/>
      <c r="BV960" s="30"/>
      <c r="BW960" s="30"/>
      <c r="BX960" s="30"/>
      <c r="BY960" s="30"/>
      <c r="BZ960" s="30"/>
      <c r="CA960" s="30"/>
      <c r="CB960" s="30"/>
      <c r="CC960" s="30"/>
      <c r="CD960" s="30"/>
      <c r="CE960" s="30"/>
      <c r="CF960" s="30"/>
      <c r="CG960" s="30"/>
      <c r="CH960" s="30"/>
      <c r="CI960" s="30"/>
      <c r="CJ960" s="30"/>
      <c r="CK960" s="30"/>
      <c r="CL960" s="30"/>
      <c r="CM960" s="30"/>
      <c r="CO960" s="30"/>
      <c r="CP960" s="30"/>
      <c r="CQ960" s="30"/>
      <c r="CR960" s="30"/>
      <c r="CS960" s="30"/>
      <c r="CT960" s="30"/>
      <c r="CU960" s="30"/>
      <c r="CV960" s="30"/>
      <c r="CW960" s="30"/>
      <c r="CX960" s="30"/>
      <c r="CY960" s="30"/>
      <c r="CZ960" s="30"/>
      <c r="DA960" s="30"/>
      <c r="DB960" s="30"/>
      <c r="DC960" s="30"/>
      <c r="DD960" s="30"/>
      <c r="DE960" s="30"/>
      <c r="DF960" s="30"/>
      <c r="DG960" s="30"/>
      <c r="DH960" s="30"/>
      <c r="DI960" s="30"/>
      <c r="DK960" s="30"/>
      <c r="DL960" s="30"/>
      <c r="DM960" s="30"/>
      <c r="DN960" s="30"/>
      <c r="DO960" s="30"/>
      <c r="DP960" s="30"/>
      <c r="DQ960" s="30"/>
      <c r="DR960" s="30"/>
      <c r="DS960" s="30"/>
      <c r="DT960" s="30"/>
      <c r="DU960" s="30"/>
      <c r="DV960" s="30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  <c r="EL960" s="30"/>
      <c r="EM960" s="30"/>
      <c r="EN960" s="30"/>
      <c r="EO960" s="30"/>
      <c r="EP960" s="30"/>
      <c r="EQ960" s="30"/>
      <c r="ER960" s="30"/>
      <c r="ES960" s="30"/>
      <c r="ET960" s="30"/>
      <c r="EU960" s="30"/>
      <c r="EV960" s="30"/>
      <c r="EW960" s="30"/>
      <c r="EX960" s="30"/>
      <c r="EY960" s="30"/>
      <c r="EZ960" s="30"/>
      <c r="FA960" s="30"/>
      <c r="FB960" s="30"/>
      <c r="FC960" s="30"/>
      <c r="FD960" s="30"/>
      <c r="FE960" s="30"/>
      <c r="FF960" s="30"/>
      <c r="FG960" s="30"/>
      <c r="FH960" s="30"/>
      <c r="FI960" s="30"/>
      <c r="FJ960" s="30"/>
      <c r="FK960" s="30"/>
      <c r="FL960" s="30"/>
      <c r="FM960" s="30"/>
      <c r="FN960" s="30"/>
      <c r="FO960" s="30"/>
      <c r="FP960" s="30"/>
      <c r="FQ960" s="30"/>
      <c r="FR960" s="30"/>
      <c r="FS960" s="30"/>
      <c r="FT960" s="30"/>
      <c r="FU960" s="30"/>
      <c r="FV960" s="30"/>
      <c r="FW960" s="30"/>
      <c r="FX960" s="30"/>
      <c r="FY960" s="30"/>
      <c r="FZ960" s="30"/>
      <c r="GA960" s="30"/>
      <c r="GB960" s="30"/>
      <c r="GC960" s="30"/>
      <c r="GD960" s="30"/>
      <c r="GE960" s="30"/>
      <c r="GF960" s="30"/>
      <c r="GG960" s="30"/>
      <c r="GH960" s="30"/>
      <c r="GI960" s="30"/>
      <c r="GJ960" s="30"/>
      <c r="GK960" s="30"/>
      <c r="GL960" s="30"/>
      <c r="GM960" s="30"/>
      <c r="GN960" s="30"/>
      <c r="GO960" s="30"/>
      <c r="GP960" s="30"/>
      <c r="GQ960" s="30"/>
      <c r="GR960" s="30"/>
      <c r="GS960" s="30"/>
      <c r="GT960" s="30"/>
      <c r="GU960" s="30"/>
      <c r="GV960" s="30"/>
      <c r="GW960" s="30"/>
      <c r="GX960" s="30"/>
      <c r="GY960" s="30"/>
      <c r="GZ960" s="30"/>
      <c r="HA960" s="30"/>
      <c r="HB960" s="30"/>
      <c r="HC960" s="30"/>
      <c r="HD960" s="30"/>
      <c r="HE960" s="30"/>
      <c r="HF960" s="30"/>
      <c r="HG960" s="30"/>
      <c r="HH960" s="30"/>
      <c r="HI960" s="30"/>
      <c r="HJ960" s="30"/>
    </row>
    <row r="961">
      <c r="BQ961" s="30"/>
      <c r="BS961" s="30"/>
      <c r="BT961" s="30"/>
      <c r="BU961" s="30"/>
      <c r="BV961" s="30"/>
      <c r="BW961" s="30"/>
      <c r="BX961" s="30"/>
      <c r="BY961" s="30"/>
      <c r="BZ961" s="30"/>
      <c r="CA961" s="30"/>
      <c r="CB961" s="30"/>
      <c r="CC961" s="30"/>
      <c r="CD961" s="30"/>
      <c r="CE961" s="30"/>
      <c r="CF961" s="30"/>
      <c r="CG961" s="30"/>
      <c r="CH961" s="30"/>
      <c r="CI961" s="30"/>
      <c r="CJ961" s="30"/>
      <c r="CK961" s="30"/>
      <c r="CL961" s="30"/>
      <c r="CM961" s="30"/>
      <c r="CO961" s="30"/>
      <c r="CP961" s="30"/>
      <c r="CQ961" s="30"/>
      <c r="CR961" s="30"/>
      <c r="CS961" s="30"/>
      <c r="CT961" s="30"/>
      <c r="CU961" s="30"/>
      <c r="CV961" s="30"/>
      <c r="CW961" s="30"/>
      <c r="CX961" s="30"/>
      <c r="CY961" s="30"/>
      <c r="CZ961" s="30"/>
      <c r="DA961" s="30"/>
      <c r="DB961" s="30"/>
      <c r="DC961" s="30"/>
      <c r="DD961" s="30"/>
      <c r="DE961" s="30"/>
      <c r="DF961" s="30"/>
      <c r="DG961" s="30"/>
      <c r="DH961" s="30"/>
      <c r="DI961" s="30"/>
      <c r="DK961" s="30"/>
      <c r="DL961" s="30"/>
      <c r="DM961" s="30"/>
      <c r="DN961" s="30"/>
      <c r="DO961" s="30"/>
      <c r="DP961" s="30"/>
      <c r="DQ961" s="30"/>
      <c r="DR961" s="30"/>
      <c r="DS961" s="30"/>
      <c r="DT961" s="30"/>
      <c r="DU961" s="30"/>
      <c r="DV961" s="30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  <c r="EL961" s="30"/>
      <c r="EM961" s="30"/>
      <c r="EN961" s="30"/>
      <c r="EO961" s="30"/>
      <c r="EP961" s="30"/>
      <c r="EQ961" s="30"/>
      <c r="ER961" s="30"/>
      <c r="ES961" s="30"/>
      <c r="ET961" s="30"/>
      <c r="EU961" s="30"/>
      <c r="EV961" s="30"/>
      <c r="EW961" s="30"/>
      <c r="EX961" s="30"/>
      <c r="EY961" s="30"/>
      <c r="EZ961" s="30"/>
      <c r="FA961" s="30"/>
      <c r="FB961" s="30"/>
      <c r="FC961" s="30"/>
      <c r="FD961" s="30"/>
      <c r="FE961" s="30"/>
      <c r="FF961" s="30"/>
      <c r="FG961" s="30"/>
      <c r="FH961" s="30"/>
      <c r="FI961" s="30"/>
      <c r="FJ961" s="30"/>
      <c r="FK961" s="30"/>
      <c r="FL961" s="30"/>
      <c r="FM961" s="30"/>
      <c r="FN961" s="30"/>
      <c r="FO961" s="30"/>
      <c r="FP961" s="30"/>
      <c r="FQ961" s="30"/>
      <c r="FR961" s="30"/>
      <c r="FS961" s="30"/>
      <c r="FT961" s="30"/>
      <c r="FU961" s="30"/>
      <c r="FV961" s="30"/>
      <c r="FW961" s="30"/>
      <c r="FX961" s="30"/>
      <c r="FY961" s="30"/>
      <c r="FZ961" s="30"/>
      <c r="GA961" s="30"/>
      <c r="GB961" s="30"/>
      <c r="GC961" s="30"/>
      <c r="GD961" s="30"/>
      <c r="GE961" s="30"/>
      <c r="GF961" s="30"/>
      <c r="GG961" s="30"/>
      <c r="GH961" s="30"/>
      <c r="GI961" s="30"/>
      <c r="GJ961" s="30"/>
      <c r="GK961" s="30"/>
      <c r="GL961" s="30"/>
      <c r="GM961" s="30"/>
      <c r="GN961" s="30"/>
      <c r="GO961" s="30"/>
      <c r="GP961" s="30"/>
      <c r="GQ961" s="30"/>
      <c r="GR961" s="30"/>
      <c r="GS961" s="30"/>
      <c r="GT961" s="30"/>
      <c r="GU961" s="30"/>
      <c r="GV961" s="30"/>
      <c r="GW961" s="30"/>
      <c r="GX961" s="30"/>
      <c r="GY961" s="30"/>
      <c r="GZ961" s="30"/>
      <c r="HA961" s="30"/>
      <c r="HB961" s="30"/>
      <c r="HC961" s="30"/>
      <c r="HD961" s="30"/>
      <c r="HE961" s="30"/>
      <c r="HF961" s="30"/>
      <c r="HG961" s="30"/>
      <c r="HH961" s="30"/>
      <c r="HI961" s="30"/>
      <c r="HJ961" s="30"/>
    </row>
    <row r="962">
      <c r="BQ962" s="30"/>
      <c r="BS962" s="30"/>
      <c r="BT962" s="30"/>
      <c r="BU962" s="30"/>
      <c r="BV962" s="30"/>
      <c r="BW962" s="30"/>
      <c r="BX962" s="30"/>
      <c r="BY962" s="30"/>
      <c r="BZ962" s="30"/>
      <c r="CA962" s="30"/>
      <c r="CB962" s="30"/>
      <c r="CC962" s="30"/>
      <c r="CD962" s="30"/>
      <c r="CE962" s="30"/>
      <c r="CF962" s="30"/>
      <c r="CG962" s="30"/>
      <c r="CH962" s="30"/>
      <c r="CI962" s="30"/>
      <c r="CJ962" s="30"/>
      <c r="CK962" s="30"/>
      <c r="CL962" s="30"/>
      <c r="CM962" s="30"/>
      <c r="CO962" s="30"/>
      <c r="CP962" s="30"/>
      <c r="CQ962" s="30"/>
      <c r="CR962" s="30"/>
      <c r="CS962" s="30"/>
      <c r="CT962" s="30"/>
      <c r="CU962" s="30"/>
      <c r="CV962" s="30"/>
      <c r="CW962" s="30"/>
      <c r="CX962" s="30"/>
      <c r="CY962" s="30"/>
      <c r="CZ962" s="30"/>
      <c r="DA962" s="30"/>
      <c r="DB962" s="30"/>
      <c r="DC962" s="30"/>
      <c r="DD962" s="30"/>
      <c r="DE962" s="30"/>
      <c r="DF962" s="30"/>
      <c r="DG962" s="30"/>
      <c r="DH962" s="30"/>
      <c r="DI962" s="30"/>
      <c r="DK962" s="30"/>
      <c r="DL962" s="30"/>
      <c r="DM962" s="30"/>
      <c r="DN962" s="30"/>
      <c r="DO962" s="30"/>
      <c r="DP962" s="30"/>
      <c r="DQ962" s="30"/>
      <c r="DR962" s="30"/>
      <c r="DS962" s="30"/>
      <c r="DT962" s="30"/>
      <c r="DU962" s="30"/>
      <c r="DV962" s="30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  <c r="EL962" s="30"/>
      <c r="EM962" s="30"/>
      <c r="EN962" s="30"/>
      <c r="EO962" s="30"/>
      <c r="EP962" s="30"/>
      <c r="EQ962" s="30"/>
      <c r="ER962" s="30"/>
      <c r="ES962" s="30"/>
      <c r="ET962" s="30"/>
      <c r="EU962" s="30"/>
      <c r="EV962" s="30"/>
      <c r="EW962" s="30"/>
      <c r="EX962" s="30"/>
      <c r="EY962" s="30"/>
      <c r="EZ962" s="30"/>
      <c r="FA962" s="30"/>
      <c r="FB962" s="30"/>
      <c r="FC962" s="30"/>
      <c r="FD962" s="30"/>
      <c r="FE962" s="30"/>
      <c r="FF962" s="30"/>
      <c r="FG962" s="30"/>
      <c r="FH962" s="30"/>
      <c r="FI962" s="30"/>
      <c r="FJ962" s="30"/>
      <c r="FK962" s="30"/>
      <c r="FL962" s="30"/>
      <c r="FM962" s="30"/>
      <c r="FN962" s="30"/>
      <c r="FO962" s="30"/>
      <c r="FP962" s="30"/>
      <c r="FQ962" s="30"/>
      <c r="FR962" s="30"/>
      <c r="FS962" s="30"/>
      <c r="FT962" s="30"/>
      <c r="FU962" s="30"/>
      <c r="FV962" s="30"/>
      <c r="FW962" s="30"/>
      <c r="FX962" s="30"/>
      <c r="FY962" s="30"/>
      <c r="FZ962" s="30"/>
      <c r="GA962" s="30"/>
      <c r="GB962" s="30"/>
      <c r="GC962" s="30"/>
      <c r="GD962" s="30"/>
      <c r="GE962" s="30"/>
      <c r="GF962" s="30"/>
      <c r="GG962" s="30"/>
      <c r="GH962" s="30"/>
      <c r="GI962" s="30"/>
      <c r="GJ962" s="30"/>
      <c r="GK962" s="30"/>
      <c r="GL962" s="30"/>
      <c r="GM962" s="30"/>
      <c r="GN962" s="30"/>
      <c r="GO962" s="30"/>
      <c r="GP962" s="30"/>
      <c r="GQ962" s="30"/>
      <c r="GR962" s="30"/>
      <c r="GS962" s="30"/>
      <c r="GT962" s="30"/>
      <c r="GU962" s="30"/>
      <c r="GV962" s="30"/>
      <c r="GW962" s="30"/>
      <c r="GX962" s="30"/>
      <c r="GY962" s="30"/>
      <c r="GZ962" s="30"/>
      <c r="HA962" s="30"/>
      <c r="HB962" s="30"/>
      <c r="HC962" s="30"/>
      <c r="HD962" s="30"/>
      <c r="HE962" s="30"/>
      <c r="HF962" s="30"/>
      <c r="HG962" s="30"/>
      <c r="HH962" s="30"/>
      <c r="HI962" s="30"/>
      <c r="HJ962" s="30"/>
    </row>
    <row r="963">
      <c r="BQ963" s="30"/>
      <c r="BS963" s="30"/>
      <c r="BT963" s="30"/>
      <c r="BU963" s="30"/>
      <c r="BV963" s="30"/>
      <c r="BW963" s="30"/>
      <c r="BX963" s="30"/>
      <c r="BY963" s="30"/>
      <c r="BZ963" s="30"/>
      <c r="CA963" s="30"/>
      <c r="CB963" s="30"/>
      <c r="CC963" s="30"/>
      <c r="CD963" s="30"/>
      <c r="CE963" s="30"/>
      <c r="CF963" s="30"/>
      <c r="CG963" s="30"/>
      <c r="CH963" s="30"/>
      <c r="CI963" s="30"/>
      <c r="CJ963" s="30"/>
      <c r="CK963" s="30"/>
      <c r="CL963" s="30"/>
      <c r="CM963" s="30"/>
      <c r="CO963" s="30"/>
      <c r="CP963" s="30"/>
      <c r="CQ963" s="30"/>
      <c r="CR963" s="30"/>
      <c r="CS963" s="30"/>
      <c r="CT963" s="30"/>
      <c r="CU963" s="30"/>
      <c r="CV963" s="30"/>
      <c r="CW963" s="30"/>
      <c r="CX963" s="30"/>
      <c r="CY963" s="30"/>
      <c r="CZ963" s="30"/>
      <c r="DA963" s="30"/>
      <c r="DB963" s="30"/>
      <c r="DC963" s="30"/>
      <c r="DD963" s="30"/>
      <c r="DE963" s="30"/>
      <c r="DF963" s="30"/>
      <c r="DG963" s="30"/>
      <c r="DH963" s="30"/>
      <c r="DI963" s="30"/>
      <c r="DK963" s="30"/>
      <c r="DL963" s="30"/>
      <c r="DM963" s="30"/>
      <c r="DN963" s="30"/>
      <c r="DO963" s="30"/>
      <c r="DP963" s="30"/>
      <c r="DQ963" s="30"/>
      <c r="DR963" s="30"/>
      <c r="DS963" s="30"/>
      <c r="DT963" s="30"/>
      <c r="DU963" s="30"/>
      <c r="DV963" s="30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  <c r="EL963" s="30"/>
      <c r="EM963" s="30"/>
      <c r="EN963" s="30"/>
      <c r="EO963" s="30"/>
      <c r="EP963" s="30"/>
      <c r="EQ963" s="30"/>
      <c r="ER963" s="30"/>
      <c r="ES963" s="30"/>
      <c r="ET963" s="30"/>
      <c r="EU963" s="30"/>
      <c r="EV963" s="30"/>
      <c r="EW963" s="30"/>
      <c r="EX963" s="30"/>
      <c r="EY963" s="30"/>
      <c r="EZ963" s="30"/>
      <c r="FA963" s="30"/>
      <c r="FB963" s="30"/>
      <c r="FC963" s="30"/>
      <c r="FD963" s="30"/>
      <c r="FE963" s="30"/>
      <c r="FF963" s="30"/>
      <c r="FG963" s="30"/>
      <c r="FH963" s="30"/>
      <c r="FI963" s="30"/>
      <c r="FJ963" s="30"/>
      <c r="FK963" s="30"/>
      <c r="FL963" s="30"/>
      <c r="FM963" s="30"/>
      <c r="FN963" s="30"/>
      <c r="FO963" s="30"/>
      <c r="FP963" s="30"/>
      <c r="FQ963" s="30"/>
      <c r="FR963" s="30"/>
      <c r="FS963" s="30"/>
      <c r="FT963" s="30"/>
      <c r="FU963" s="30"/>
      <c r="FV963" s="30"/>
      <c r="FW963" s="30"/>
      <c r="FX963" s="30"/>
      <c r="FY963" s="30"/>
      <c r="FZ963" s="30"/>
      <c r="GA963" s="30"/>
      <c r="GB963" s="30"/>
      <c r="GC963" s="30"/>
      <c r="GD963" s="30"/>
      <c r="GE963" s="30"/>
      <c r="GF963" s="30"/>
      <c r="GG963" s="30"/>
      <c r="GH963" s="30"/>
      <c r="GI963" s="30"/>
      <c r="GJ963" s="30"/>
      <c r="GK963" s="30"/>
      <c r="GL963" s="30"/>
      <c r="GM963" s="30"/>
      <c r="GN963" s="30"/>
      <c r="GO963" s="30"/>
      <c r="GP963" s="30"/>
      <c r="GQ963" s="30"/>
      <c r="GR963" s="30"/>
      <c r="GS963" s="30"/>
      <c r="GT963" s="30"/>
      <c r="GU963" s="30"/>
      <c r="GV963" s="30"/>
      <c r="GW963" s="30"/>
      <c r="GX963" s="30"/>
      <c r="GY963" s="30"/>
      <c r="GZ963" s="30"/>
      <c r="HA963" s="30"/>
      <c r="HB963" s="30"/>
      <c r="HC963" s="30"/>
      <c r="HD963" s="30"/>
      <c r="HE963" s="30"/>
      <c r="HF963" s="30"/>
      <c r="HG963" s="30"/>
      <c r="HH963" s="30"/>
      <c r="HI963" s="30"/>
      <c r="HJ963" s="30"/>
    </row>
    <row r="964">
      <c r="BQ964" s="30"/>
      <c r="BS964" s="30"/>
      <c r="BT964" s="30"/>
      <c r="BU964" s="30"/>
      <c r="BV964" s="30"/>
      <c r="BW964" s="30"/>
      <c r="BX964" s="30"/>
      <c r="BY964" s="30"/>
      <c r="BZ964" s="30"/>
      <c r="CA964" s="30"/>
      <c r="CB964" s="30"/>
      <c r="CC964" s="30"/>
      <c r="CD964" s="30"/>
      <c r="CE964" s="30"/>
      <c r="CF964" s="30"/>
      <c r="CG964" s="30"/>
      <c r="CH964" s="30"/>
      <c r="CI964" s="30"/>
      <c r="CJ964" s="30"/>
      <c r="CK964" s="30"/>
      <c r="CL964" s="30"/>
      <c r="CM964" s="30"/>
      <c r="CO964" s="30"/>
      <c r="CP964" s="30"/>
      <c r="CQ964" s="30"/>
      <c r="CR964" s="30"/>
      <c r="CS964" s="30"/>
      <c r="CT964" s="30"/>
      <c r="CU964" s="30"/>
      <c r="CV964" s="30"/>
      <c r="CW964" s="30"/>
      <c r="CX964" s="30"/>
      <c r="CY964" s="30"/>
      <c r="CZ964" s="30"/>
      <c r="DA964" s="30"/>
      <c r="DB964" s="30"/>
      <c r="DC964" s="30"/>
      <c r="DD964" s="30"/>
      <c r="DE964" s="30"/>
      <c r="DF964" s="30"/>
      <c r="DG964" s="30"/>
      <c r="DH964" s="30"/>
      <c r="DI964" s="30"/>
      <c r="DK964" s="30"/>
      <c r="DL964" s="30"/>
      <c r="DM964" s="30"/>
      <c r="DN964" s="30"/>
      <c r="DO964" s="30"/>
      <c r="DP964" s="30"/>
      <c r="DQ964" s="30"/>
      <c r="DR964" s="30"/>
      <c r="DS964" s="30"/>
      <c r="DT964" s="30"/>
      <c r="DU964" s="30"/>
      <c r="DV964" s="30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  <c r="EL964" s="30"/>
      <c r="EM964" s="30"/>
      <c r="EN964" s="30"/>
      <c r="EO964" s="30"/>
      <c r="EP964" s="30"/>
      <c r="EQ964" s="30"/>
      <c r="ER964" s="30"/>
      <c r="ES964" s="30"/>
      <c r="ET964" s="30"/>
      <c r="EU964" s="30"/>
      <c r="EV964" s="30"/>
      <c r="EW964" s="30"/>
      <c r="EX964" s="30"/>
      <c r="EY964" s="30"/>
      <c r="EZ964" s="30"/>
      <c r="FA964" s="30"/>
      <c r="FB964" s="30"/>
      <c r="FC964" s="30"/>
      <c r="FD964" s="30"/>
      <c r="FE964" s="30"/>
      <c r="FF964" s="30"/>
      <c r="FG964" s="30"/>
      <c r="FH964" s="30"/>
      <c r="FI964" s="30"/>
      <c r="FJ964" s="30"/>
      <c r="FK964" s="30"/>
      <c r="FL964" s="30"/>
      <c r="FM964" s="30"/>
      <c r="FN964" s="30"/>
      <c r="FO964" s="30"/>
      <c r="FP964" s="30"/>
      <c r="FQ964" s="30"/>
      <c r="FR964" s="30"/>
      <c r="FS964" s="30"/>
      <c r="FT964" s="30"/>
      <c r="FU964" s="30"/>
      <c r="FV964" s="30"/>
      <c r="FW964" s="30"/>
      <c r="FX964" s="30"/>
      <c r="FY964" s="30"/>
      <c r="FZ964" s="30"/>
      <c r="GA964" s="30"/>
      <c r="GB964" s="30"/>
      <c r="GC964" s="30"/>
      <c r="GD964" s="30"/>
      <c r="GE964" s="30"/>
      <c r="GF964" s="30"/>
      <c r="GG964" s="30"/>
      <c r="GH964" s="30"/>
      <c r="GI964" s="30"/>
      <c r="GJ964" s="30"/>
      <c r="GK964" s="30"/>
      <c r="GL964" s="30"/>
      <c r="GM964" s="30"/>
      <c r="GN964" s="30"/>
      <c r="GO964" s="30"/>
      <c r="GP964" s="30"/>
      <c r="GQ964" s="30"/>
      <c r="GR964" s="30"/>
      <c r="GS964" s="30"/>
      <c r="GT964" s="30"/>
      <c r="GU964" s="30"/>
      <c r="GV964" s="30"/>
      <c r="GW964" s="30"/>
      <c r="GX964" s="30"/>
      <c r="GY964" s="30"/>
      <c r="GZ964" s="30"/>
      <c r="HA964" s="30"/>
      <c r="HB964" s="30"/>
      <c r="HC964" s="30"/>
      <c r="HD964" s="30"/>
      <c r="HE964" s="30"/>
      <c r="HF964" s="30"/>
      <c r="HG964" s="30"/>
      <c r="HH964" s="30"/>
      <c r="HI964" s="30"/>
      <c r="HJ964" s="30"/>
    </row>
    <row r="965">
      <c r="BQ965" s="30"/>
      <c r="BS965" s="30"/>
      <c r="BT965" s="30"/>
      <c r="BU965" s="30"/>
      <c r="BV965" s="30"/>
      <c r="BW965" s="30"/>
      <c r="BX965" s="30"/>
      <c r="BY965" s="30"/>
      <c r="BZ965" s="30"/>
      <c r="CA965" s="30"/>
      <c r="CB965" s="30"/>
      <c r="CC965" s="30"/>
      <c r="CD965" s="30"/>
      <c r="CE965" s="30"/>
      <c r="CF965" s="30"/>
      <c r="CG965" s="30"/>
      <c r="CH965" s="30"/>
      <c r="CI965" s="30"/>
      <c r="CJ965" s="30"/>
      <c r="CK965" s="30"/>
      <c r="CL965" s="30"/>
      <c r="CM965" s="30"/>
      <c r="CO965" s="30"/>
      <c r="CP965" s="30"/>
      <c r="CQ965" s="30"/>
      <c r="CR965" s="30"/>
      <c r="CS965" s="30"/>
      <c r="CT965" s="30"/>
      <c r="CU965" s="30"/>
      <c r="CV965" s="30"/>
      <c r="CW965" s="30"/>
      <c r="CX965" s="30"/>
      <c r="CY965" s="30"/>
      <c r="CZ965" s="30"/>
      <c r="DA965" s="30"/>
      <c r="DB965" s="30"/>
      <c r="DC965" s="30"/>
      <c r="DD965" s="30"/>
      <c r="DE965" s="30"/>
      <c r="DF965" s="30"/>
      <c r="DG965" s="30"/>
      <c r="DH965" s="30"/>
      <c r="DI965" s="30"/>
      <c r="DK965" s="30"/>
      <c r="DL965" s="30"/>
      <c r="DM965" s="30"/>
      <c r="DN965" s="30"/>
      <c r="DO965" s="30"/>
      <c r="DP965" s="30"/>
      <c r="DQ965" s="30"/>
      <c r="DR965" s="30"/>
      <c r="DS965" s="30"/>
      <c r="DT965" s="30"/>
      <c r="DU965" s="30"/>
      <c r="DV965" s="30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  <c r="EL965" s="30"/>
      <c r="EM965" s="30"/>
      <c r="EN965" s="30"/>
      <c r="EO965" s="30"/>
      <c r="EP965" s="30"/>
      <c r="EQ965" s="30"/>
      <c r="ER965" s="30"/>
      <c r="ES965" s="30"/>
      <c r="ET965" s="30"/>
      <c r="EU965" s="30"/>
      <c r="EV965" s="30"/>
      <c r="EW965" s="30"/>
      <c r="EX965" s="30"/>
      <c r="EY965" s="30"/>
      <c r="EZ965" s="30"/>
      <c r="FA965" s="30"/>
      <c r="FB965" s="30"/>
      <c r="FC965" s="30"/>
      <c r="FD965" s="30"/>
      <c r="FE965" s="30"/>
      <c r="FF965" s="30"/>
      <c r="FG965" s="30"/>
      <c r="FH965" s="30"/>
      <c r="FI965" s="30"/>
      <c r="FJ965" s="30"/>
      <c r="FK965" s="30"/>
      <c r="FL965" s="30"/>
      <c r="FM965" s="30"/>
      <c r="FN965" s="30"/>
      <c r="FO965" s="30"/>
      <c r="FP965" s="30"/>
      <c r="FQ965" s="30"/>
      <c r="FR965" s="30"/>
      <c r="FS965" s="30"/>
      <c r="FT965" s="30"/>
      <c r="FU965" s="30"/>
      <c r="FV965" s="30"/>
      <c r="FW965" s="30"/>
      <c r="FX965" s="30"/>
      <c r="FY965" s="30"/>
      <c r="FZ965" s="30"/>
      <c r="GA965" s="30"/>
      <c r="GB965" s="30"/>
      <c r="GC965" s="30"/>
      <c r="GD965" s="30"/>
      <c r="GE965" s="30"/>
      <c r="GF965" s="30"/>
      <c r="GG965" s="30"/>
      <c r="GH965" s="30"/>
      <c r="GI965" s="30"/>
      <c r="GJ965" s="30"/>
      <c r="GK965" s="30"/>
      <c r="GL965" s="30"/>
      <c r="GM965" s="30"/>
      <c r="GN965" s="30"/>
      <c r="GO965" s="30"/>
      <c r="GP965" s="30"/>
      <c r="GQ965" s="30"/>
      <c r="GR965" s="30"/>
      <c r="GS965" s="30"/>
      <c r="GT965" s="30"/>
      <c r="GU965" s="30"/>
      <c r="GV965" s="30"/>
      <c r="GW965" s="30"/>
      <c r="GX965" s="30"/>
      <c r="GY965" s="30"/>
      <c r="GZ965" s="30"/>
      <c r="HA965" s="30"/>
      <c r="HB965" s="30"/>
      <c r="HC965" s="30"/>
      <c r="HD965" s="30"/>
      <c r="HE965" s="30"/>
      <c r="HF965" s="30"/>
      <c r="HG965" s="30"/>
      <c r="HH965" s="30"/>
      <c r="HI965" s="30"/>
      <c r="HJ965" s="30"/>
    </row>
    <row r="966">
      <c r="BQ966" s="30"/>
      <c r="BS966" s="30"/>
      <c r="BT966" s="30"/>
      <c r="BU966" s="30"/>
      <c r="BV966" s="30"/>
      <c r="BW966" s="30"/>
      <c r="BX966" s="30"/>
      <c r="BY966" s="30"/>
      <c r="BZ966" s="30"/>
      <c r="CA966" s="30"/>
      <c r="CB966" s="30"/>
      <c r="CC966" s="30"/>
      <c r="CD966" s="30"/>
      <c r="CE966" s="30"/>
      <c r="CF966" s="30"/>
      <c r="CG966" s="30"/>
      <c r="CH966" s="30"/>
      <c r="CI966" s="30"/>
      <c r="CJ966" s="30"/>
      <c r="CK966" s="30"/>
      <c r="CL966" s="30"/>
      <c r="CM966" s="30"/>
      <c r="CO966" s="30"/>
      <c r="CP966" s="30"/>
      <c r="CQ966" s="30"/>
      <c r="CR966" s="30"/>
      <c r="CS966" s="30"/>
      <c r="CT966" s="30"/>
      <c r="CU966" s="30"/>
      <c r="CV966" s="30"/>
      <c r="CW966" s="30"/>
      <c r="CX966" s="30"/>
      <c r="CY966" s="30"/>
      <c r="CZ966" s="30"/>
      <c r="DA966" s="30"/>
      <c r="DB966" s="30"/>
      <c r="DC966" s="30"/>
      <c r="DD966" s="30"/>
      <c r="DE966" s="30"/>
      <c r="DF966" s="30"/>
      <c r="DG966" s="30"/>
      <c r="DH966" s="30"/>
      <c r="DI966" s="30"/>
      <c r="DK966" s="30"/>
      <c r="DL966" s="30"/>
      <c r="DM966" s="30"/>
      <c r="DN966" s="30"/>
      <c r="DO966" s="30"/>
      <c r="DP966" s="30"/>
      <c r="DQ966" s="30"/>
      <c r="DR966" s="30"/>
      <c r="DS966" s="30"/>
      <c r="DT966" s="30"/>
      <c r="DU966" s="30"/>
      <c r="DV966" s="30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  <c r="EL966" s="30"/>
      <c r="EM966" s="30"/>
      <c r="EN966" s="30"/>
      <c r="EO966" s="30"/>
      <c r="EP966" s="30"/>
      <c r="EQ966" s="30"/>
      <c r="ER966" s="30"/>
      <c r="ES966" s="30"/>
      <c r="ET966" s="30"/>
      <c r="EU966" s="30"/>
      <c r="EV966" s="30"/>
      <c r="EW966" s="30"/>
      <c r="EX966" s="30"/>
      <c r="EY966" s="30"/>
      <c r="EZ966" s="30"/>
      <c r="FA966" s="30"/>
      <c r="FB966" s="30"/>
      <c r="FC966" s="30"/>
      <c r="FD966" s="30"/>
      <c r="FE966" s="30"/>
      <c r="FF966" s="30"/>
      <c r="FG966" s="30"/>
      <c r="FH966" s="30"/>
      <c r="FI966" s="30"/>
      <c r="FJ966" s="30"/>
      <c r="FK966" s="30"/>
      <c r="FL966" s="30"/>
      <c r="FM966" s="30"/>
      <c r="FN966" s="30"/>
      <c r="FO966" s="30"/>
      <c r="FP966" s="30"/>
      <c r="FQ966" s="30"/>
      <c r="FR966" s="30"/>
      <c r="FS966" s="30"/>
      <c r="FT966" s="30"/>
      <c r="FU966" s="30"/>
      <c r="FV966" s="30"/>
      <c r="FW966" s="30"/>
      <c r="FX966" s="30"/>
      <c r="FY966" s="30"/>
      <c r="FZ966" s="30"/>
      <c r="GA966" s="30"/>
      <c r="GB966" s="30"/>
      <c r="GC966" s="30"/>
      <c r="GD966" s="30"/>
      <c r="GE966" s="30"/>
      <c r="GF966" s="30"/>
      <c r="GG966" s="30"/>
      <c r="GH966" s="30"/>
      <c r="GI966" s="30"/>
      <c r="GJ966" s="30"/>
      <c r="GK966" s="30"/>
      <c r="GL966" s="30"/>
      <c r="GM966" s="30"/>
      <c r="GN966" s="30"/>
      <c r="GO966" s="30"/>
      <c r="GP966" s="30"/>
      <c r="GQ966" s="30"/>
      <c r="GR966" s="30"/>
      <c r="GS966" s="30"/>
      <c r="GT966" s="30"/>
      <c r="GU966" s="30"/>
      <c r="GV966" s="30"/>
      <c r="GW966" s="30"/>
      <c r="GX966" s="30"/>
      <c r="GY966" s="30"/>
      <c r="GZ966" s="30"/>
      <c r="HA966" s="30"/>
      <c r="HB966" s="30"/>
      <c r="HC966" s="30"/>
      <c r="HD966" s="30"/>
      <c r="HE966" s="30"/>
      <c r="HF966" s="30"/>
      <c r="HG966" s="30"/>
      <c r="HH966" s="30"/>
      <c r="HI966" s="30"/>
      <c r="HJ966" s="30"/>
    </row>
    <row r="967">
      <c r="BQ967" s="30"/>
      <c r="BS967" s="30"/>
      <c r="BT967" s="30"/>
      <c r="BU967" s="30"/>
      <c r="BV967" s="30"/>
      <c r="BW967" s="30"/>
      <c r="BX967" s="30"/>
      <c r="BY967" s="30"/>
      <c r="BZ967" s="30"/>
      <c r="CA967" s="30"/>
      <c r="CB967" s="30"/>
      <c r="CC967" s="30"/>
      <c r="CD967" s="30"/>
      <c r="CE967" s="30"/>
      <c r="CF967" s="30"/>
      <c r="CG967" s="30"/>
      <c r="CH967" s="30"/>
      <c r="CI967" s="30"/>
      <c r="CJ967" s="30"/>
      <c r="CK967" s="30"/>
      <c r="CL967" s="30"/>
      <c r="CM967" s="30"/>
      <c r="CO967" s="30"/>
      <c r="CP967" s="30"/>
      <c r="CQ967" s="30"/>
      <c r="CR967" s="30"/>
      <c r="CS967" s="30"/>
      <c r="CT967" s="30"/>
      <c r="CU967" s="30"/>
      <c r="CV967" s="30"/>
      <c r="CW967" s="30"/>
      <c r="CX967" s="30"/>
      <c r="CY967" s="30"/>
      <c r="CZ967" s="30"/>
      <c r="DA967" s="30"/>
      <c r="DB967" s="30"/>
      <c r="DC967" s="30"/>
      <c r="DD967" s="30"/>
      <c r="DE967" s="30"/>
      <c r="DF967" s="30"/>
      <c r="DG967" s="30"/>
      <c r="DH967" s="30"/>
      <c r="DI967" s="30"/>
      <c r="DK967" s="30"/>
      <c r="DL967" s="30"/>
      <c r="DM967" s="30"/>
      <c r="DN967" s="30"/>
      <c r="DO967" s="30"/>
      <c r="DP967" s="30"/>
      <c r="DQ967" s="30"/>
      <c r="DR967" s="30"/>
      <c r="DS967" s="30"/>
      <c r="DT967" s="30"/>
      <c r="DU967" s="30"/>
      <c r="DV967" s="30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  <c r="EL967" s="30"/>
      <c r="EM967" s="30"/>
      <c r="EN967" s="30"/>
      <c r="EO967" s="30"/>
      <c r="EP967" s="30"/>
      <c r="EQ967" s="30"/>
      <c r="ER967" s="30"/>
      <c r="ES967" s="30"/>
      <c r="ET967" s="30"/>
      <c r="EU967" s="30"/>
      <c r="EV967" s="30"/>
      <c r="EW967" s="30"/>
      <c r="EX967" s="30"/>
      <c r="EY967" s="30"/>
      <c r="EZ967" s="30"/>
      <c r="FA967" s="30"/>
      <c r="FB967" s="30"/>
      <c r="FC967" s="30"/>
      <c r="FD967" s="30"/>
      <c r="FE967" s="30"/>
      <c r="FF967" s="30"/>
      <c r="FG967" s="30"/>
      <c r="FH967" s="30"/>
      <c r="FI967" s="30"/>
      <c r="FJ967" s="30"/>
      <c r="FK967" s="30"/>
      <c r="FL967" s="30"/>
      <c r="FM967" s="30"/>
      <c r="FN967" s="30"/>
      <c r="FO967" s="30"/>
      <c r="FP967" s="30"/>
      <c r="FQ967" s="30"/>
      <c r="FR967" s="30"/>
      <c r="FS967" s="30"/>
      <c r="FT967" s="30"/>
      <c r="FU967" s="30"/>
      <c r="FV967" s="30"/>
      <c r="FW967" s="30"/>
      <c r="FX967" s="30"/>
      <c r="FY967" s="30"/>
      <c r="FZ967" s="30"/>
      <c r="GA967" s="30"/>
      <c r="GB967" s="30"/>
      <c r="GC967" s="30"/>
      <c r="GD967" s="30"/>
      <c r="GE967" s="30"/>
      <c r="GF967" s="30"/>
      <c r="GG967" s="30"/>
      <c r="GH967" s="30"/>
      <c r="GI967" s="30"/>
      <c r="GJ967" s="30"/>
      <c r="GK967" s="30"/>
      <c r="GL967" s="30"/>
      <c r="GM967" s="30"/>
      <c r="GN967" s="30"/>
      <c r="GO967" s="30"/>
      <c r="GP967" s="30"/>
      <c r="GQ967" s="30"/>
      <c r="GR967" s="30"/>
      <c r="GS967" s="30"/>
      <c r="GT967" s="30"/>
      <c r="GU967" s="30"/>
      <c r="GV967" s="30"/>
      <c r="GW967" s="30"/>
      <c r="GX967" s="30"/>
      <c r="GY967" s="30"/>
      <c r="GZ967" s="30"/>
      <c r="HA967" s="30"/>
      <c r="HB967" s="30"/>
      <c r="HC967" s="30"/>
      <c r="HD967" s="30"/>
      <c r="HE967" s="30"/>
      <c r="HF967" s="30"/>
      <c r="HG967" s="30"/>
      <c r="HH967" s="30"/>
      <c r="HI967" s="30"/>
      <c r="HJ967" s="30"/>
    </row>
    <row r="968">
      <c r="BQ968" s="30"/>
      <c r="BS968" s="30"/>
      <c r="BT968" s="30"/>
      <c r="BU968" s="30"/>
      <c r="BV968" s="30"/>
      <c r="BW968" s="30"/>
      <c r="BX968" s="30"/>
      <c r="BY968" s="30"/>
      <c r="BZ968" s="30"/>
      <c r="CA968" s="30"/>
      <c r="CB968" s="30"/>
      <c r="CC968" s="30"/>
      <c r="CD968" s="30"/>
      <c r="CE968" s="30"/>
      <c r="CF968" s="30"/>
      <c r="CG968" s="30"/>
      <c r="CH968" s="30"/>
      <c r="CI968" s="30"/>
      <c r="CJ968" s="30"/>
      <c r="CK968" s="30"/>
      <c r="CL968" s="30"/>
      <c r="CM968" s="30"/>
      <c r="CO968" s="30"/>
      <c r="CP968" s="30"/>
      <c r="CQ968" s="30"/>
      <c r="CR968" s="30"/>
      <c r="CS968" s="30"/>
      <c r="CT968" s="30"/>
      <c r="CU968" s="30"/>
      <c r="CV968" s="30"/>
      <c r="CW968" s="30"/>
      <c r="CX968" s="30"/>
      <c r="CY968" s="30"/>
      <c r="CZ968" s="30"/>
      <c r="DA968" s="30"/>
      <c r="DB968" s="30"/>
      <c r="DC968" s="30"/>
      <c r="DD968" s="30"/>
      <c r="DE968" s="30"/>
      <c r="DF968" s="30"/>
      <c r="DG968" s="30"/>
      <c r="DH968" s="30"/>
      <c r="DI968" s="30"/>
      <c r="DK968" s="30"/>
      <c r="DL968" s="30"/>
      <c r="DM968" s="30"/>
      <c r="DN968" s="30"/>
      <c r="DO968" s="30"/>
      <c r="DP968" s="30"/>
      <c r="DQ968" s="30"/>
      <c r="DR968" s="30"/>
      <c r="DS968" s="30"/>
      <c r="DT968" s="30"/>
      <c r="DU968" s="30"/>
      <c r="DV968" s="30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  <c r="EL968" s="30"/>
      <c r="EM968" s="30"/>
      <c r="EN968" s="30"/>
      <c r="EO968" s="30"/>
      <c r="EP968" s="30"/>
      <c r="EQ968" s="30"/>
      <c r="ER968" s="30"/>
      <c r="ES968" s="30"/>
      <c r="ET968" s="30"/>
      <c r="EU968" s="30"/>
      <c r="EV968" s="30"/>
      <c r="EW968" s="30"/>
      <c r="EX968" s="30"/>
      <c r="EY968" s="30"/>
      <c r="EZ968" s="30"/>
      <c r="FA968" s="30"/>
      <c r="FB968" s="30"/>
      <c r="FC968" s="30"/>
      <c r="FD968" s="30"/>
      <c r="FE968" s="30"/>
      <c r="FF968" s="30"/>
      <c r="FG968" s="30"/>
      <c r="FH968" s="30"/>
      <c r="FI968" s="30"/>
      <c r="FJ968" s="30"/>
      <c r="FK968" s="30"/>
      <c r="FL968" s="30"/>
      <c r="FM968" s="30"/>
      <c r="FN968" s="30"/>
      <c r="FO968" s="30"/>
      <c r="FP968" s="30"/>
      <c r="FQ968" s="30"/>
      <c r="FR968" s="30"/>
      <c r="FS968" s="30"/>
      <c r="FT968" s="30"/>
      <c r="FU968" s="30"/>
      <c r="FV968" s="30"/>
      <c r="FW968" s="30"/>
      <c r="FX968" s="30"/>
      <c r="FY968" s="30"/>
      <c r="FZ968" s="30"/>
      <c r="GA968" s="30"/>
      <c r="GB968" s="30"/>
      <c r="GC968" s="30"/>
      <c r="GD968" s="30"/>
      <c r="GE968" s="30"/>
      <c r="GF968" s="30"/>
      <c r="GG968" s="30"/>
      <c r="GH968" s="30"/>
      <c r="GI968" s="30"/>
      <c r="GJ968" s="30"/>
      <c r="GK968" s="30"/>
      <c r="GL968" s="30"/>
      <c r="GM968" s="30"/>
      <c r="GN968" s="30"/>
      <c r="GO968" s="30"/>
      <c r="GP968" s="30"/>
      <c r="GQ968" s="30"/>
      <c r="GR968" s="30"/>
      <c r="GS968" s="30"/>
      <c r="GT968" s="30"/>
      <c r="GU968" s="30"/>
      <c r="GV968" s="30"/>
      <c r="GW968" s="30"/>
      <c r="GX968" s="30"/>
      <c r="GY968" s="30"/>
      <c r="GZ968" s="30"/>
      <c r="HA968" s="30"/>
      <c r="HB968" s="30"/>
      <c r="HC968" s="30"/>
      <c r="HD968" s="30"/>
      <c r="HE968" s="30"/>
      <c r="HF968" s="30"/>
      <c r="HG968" s="30"/>
      <c r="HH968" s="30"/>
      <c r="HI968" s="30"/>
      <c r="HJ968" s="30"/>
    </row>
    <row r="969">
      <c r="BQ969" s="30"/>
      <c r="BS969" s="30"/>
      <c r="BT969" s="30"/>
      <c r="BU969" s="30"/>
      <c r="BV969" s="30"/>
      <c r="BW969" s="30"/>
      <c r="BX969" s="30"/>
      <c r="BY969" s="30"/>
      <c r="BZ969" s="30"/>
      <c r="CA969" s="30"/>
      <c r="CB969" s="30"/>
      <c r="CC969" s="30"/>
      <c r="CD969" s="30"/>
      <c r="CE969" s="30"/>
      <c r="CF969" s="30"/>
      <c r="CG969" s="30"/>
      <c r="CH969" s="30"/>
      <c r="CI969" s="30"/>
      <c r="CJ969" s="30"/>
      <c r="CK969" s="30"/>
      <c r="CL969" s="30"/>
      <c r="CM969" s="30"/>
      <c r="CO969" s="30"/>
      <c r="CP969" s="30"/>
      <c r="CQ969" s="30"/>
      <c r="CR969" s="30"/>
      <c r="CS969" s="30"/>
      <c r="CT969" s="30"/>
      <c r="CU969" s="30"/>
      <c r="CV969" s="30"/>
      <c r="CW969" s="30"/>
      <c r="CX969" s="30"/>
      <c r="CY969" s="30"/>
      <c r="CZ969" s="30"/>
      <c r="DA969" s="30"/>
      <c r="DB969" s="30"/>
      <c r="DC969" s="30"/>
      <c r="DD969" s="30"/>
      <c r="DE969" s="30"/>
      <c r="DF969" s="30"/>
      <c r="DG969" s="30"/>
      <c r="DH969" s="30"/>
      <c r="DI969" s="30"/>
      <c r="DK969" s="30"/>
      <c r="DL969" s="30"/>
      <c r="DM969" s="30"/>
      <c r="DN969" s="30"/>
      <c r="DO969" s="30"/>
      <c r="DP969" s="30"/>
      <c r="DQ969" s="30"/>
      <c r="DR969" s="30"/>
      <c r="DS969" s="30"/>
      <c r="DT969" s="30"/>
      <c r="DU969" s="30"/>
      <c r="DV969" s="30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  <c r="EL969" s="30"/>
      <c r="EM969" s="30"/>
      <c r="EN969" s="30"/>
      <c r="EO969" s="30"/>
      <c r="EP969" s="30"/>
      <c r="EQ969" s="30"/>
      <c r="ER969" s="30"/>
      <c r="ES969" s="30"/>
      <c r="ET969" s="30"/>
      <c r="EU969" s="30"/>
      <c r="EV969" s="30"/>
      <c r="EW969" s="30"/>
      <c r="EX969" s="30"/>
      <c r="EY969" s="30"/>
      <c r="EZ969" s="30"/>
      <c r="FA969" s="30"/>
      <c r="FB969" s="30"/>
      <c r="FC969" s="30"/>
      <c r="FD969" s="30"/>
      <c r="FE969" s="30"/>
      <c r="FF969" s="30"/>
      <c r="FG969" s="30"/>
      <c r="FH969" s="30"/>
      <c r="FI969" s="30"/>
      <c r="FJ969" s="30"/>
      <c r="FK969" s="30"/>
      <c r="FL969" s="30"/>
      <c r="FM969" s="30"/>
      <c r="FN969" s="30"/>
      <c r="FO969" s="30"/>
      <c r="FP969" s="30"/>
      <c r="FQ969" s="30"/>
      <c r="FR969" s="30"/>
      <c r="FS969" s="30"/>
      <c r="FT969" s="30"/>
      <c r="FU969" s="30"/>
      <c r="FV969" s="30"/>
      <c r="FW969" s="30"/>
      <c r="FX969" s="30"/>
      <c r="FY969" s="30"/>
      <c r="FZ969" s="30"/>
      <c r="GA969" s="30"/>
      <c r="GB969" s="30"/>
      <c r="GC969" s="30"/>
      <c r="GD969" s="30"/>
      <c r="GE969" s="30"/>
      <c r="GF969" s="30"/>
      <c r="GG969" s="30"/>
      <c r="GH969" s="30"/>
      <c r="GI969" s="30"/>
      <c r="GJ969" s="30"/>
      <c r="GK969" s="30"/>
      <c r="GL969" s="30"/>
      <c r="GM969" s="30"/>
      <c r="GN969" s="30"/>
      <c r="GO969" s="30"/>
      <c r="GP969" s="30"/>
      <c r="GQ969" s="30"/>
      <c r="GR969" s="30"/>
      <c r="GS969" s="30"/>
      <c r="GT969" s="30"/>
      <c r="GU969" s="30"/>
      <c r="GV969" s="30"/>
      <c r="GW969" s="30"/>
      <c r="GX969" s="30"/>
      <c r="GY969" s="30"/>
      <c r="GZ969" s="30"/>
      <c r="HA969" s="30"/>
      <c r="HB969" s="30"/>
      <c r="HC969" s="30"/>
      <c r="HD969" s="30"/>
      <c r="HE969" s="30"/>
      <c r="HF969" s="30"/>
      <c r="HG969" s="30"/>
      <c r="HH969" s="30"/>
      <c r="HI969" s="30"/>
      <c r="HJ969" s="30"/>
    </row>
    <row r="970">
      <c r="BQ970" s="30"/>
      <c r="BS970" s="30"/>
      <c r="BT970" s="30"/>
      <c r="BU970" s="30"/>
      <c r="BV970" s="30"/>
      <c r="BW970" s="30"/>
      <c r="BX970" s="30"/>
      <c r="BY970" s="30"/>
      <c r="BZ970" s="30"/>
      <c r="CA970" s="30"/>
      <c r="CB970" s="30"/>
      <c r="CC970" s="30"/>
      <c r="CD970" s="30"/>
      <c r="CE970" s="30"/>
      <c r="CF970" s="30"/>
      <c r="CG970" s="30"/>
      <c r="CH970" s="30"/>
      <c r="CI970" s="30"/>
      <c r="CJ970" s="30"/>
      <c r="CK970" s="30"/>
      <c r="CL970" s="30"/>
      <c r="CM970" s="30"/>
      <c r="CO970" s="30"/>
      <c r="CP970" s="30"/>
      <c r="CQ970" s="30"/>
      <c r="CR970" s="30"/>
      <c r="CS970" s="30"/>
      <c r="CT970" s="30"/>
      <c r="CU970" s="30"/>
      <c r="CV970" s="30"/>
      <c r="CW970" s="30"/>
      <c r="CX970" s="30"/>
      <c r="CY970" s="30"/>
      <c r="CZ970" s="30"/>
      <c r="DA970" s="30"/>
      <c r="DB970" s="30"/>
      <c r="DC970" s="30"/>
      <c r="DD970" s="30"/>
      <c r="DE970" s="30"/>
      <c r="DF970" s="30"/>
      <c r="DG970" s="30"/>
      <c r="DH970" s="30"/>
      <c r="DI970" s="30"/>
      <c r="DK970" s="30"/>
      <c r="DL970" s="30"/>
      <c r="DM970" s="30"/>
      <c r="DN970" s="30"/>
      <c r="DO970" s="30"/>
      <c r="DP970" s="30"/>
      <c r="DQ970" s="30"/>
      <c r="DR970" s="30"/>
      <c r="DS970" s="30"/>
      <c r="DT970" s="30"/>
      <c r="DU970" s="30"/>
      <c r="DV970" s="30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  <c r="EL970" s="30"/>
      <c r="EM970" s="30"/>
      <c r="EN970" s="30"/>
      <c r="EO970" s="30"/>
      <c r="EP970" s="30"/>
      <c r="EQ970" s="30"/>
      <c r="ER970" s="30"/>
      <c r="ES970" s="30"/>
      <c r="ET970" s="30"/>
      <c r="EU970" s="30"/>
      <c r="EV970" s="30"/>
      <c r="EW970" s="30"/>
      <c r="EX970" s="30"/>
      <c r="EY970" s="30"/>
      <c r="EZ970" s="30"/>
      <c r="FA970" s="30"/>
      <c r="FB970" s="30"/>
      <c r="FC970" s="30"/>
      <c r="FD970" s="30"/>
      <c r="FE970" s="30"/>
      <c r="FF970" s="30"/>
      <c r="FG970" s="30"/>
      <c r="FH970" s="30"/>
      <c r="FI970" s="30"/>
      <c r="FJ970" s="30"/>
      <c r="FK970" s="30"/>
      <c r="FL970" s="30"/>
      <c r="FM970" s="30"/>
      <c r="FN970" s="30"/>
      <c r="FO970" s="30"/>
      <c r="FP970" s="30"/>
      <c r="FQ970" s="30"/>
      <c r="FR970" s="30"/>
      <c r="FS970" s="30"/>
      <c r="FT970" s="30"/>
      <c r="FU970" s="30"/>
      <c r="FV970" s="30"/>
      <c r="FW970" s="30"/>
      <c r="FX970" s="30"/>
      <c r="FY970" s="30"/>
      <c r="FZ970" s="30"/>
      <c r="GA970" s="30"/>
      <c r="GB970" s="30"/>
      <c r="GC970" s="30"/>
      <c r="GD970" s="30"/>
      <c r="GE970" s="30"/>
      <c r="GF970" s="30"/>
      <c r="GG970" s="30"/>
      <c r="GH970" s="30"/>
      <c r="GI970" s="30"/>
      <c r="GJ970" s="30"/>
      <c r="GK970" s="30"/>
      <c r="GL970" s="30"/>
      <c r="GM970" s="30"/>
      <c r="GN970" s="30"/>
      <c r="GO970" s="30"/>
      <c r="GP970" s="30"/>
      <c r="GQ970" s="30"/>
      <c r="GR970" s="30"/>
      <c r="GS970" s="30"/>
      <c r="GT970" s="30"/>
      <c r="GU970" s="30"/>
      <c r="GV970" s="30"/>
      <c r="GW970" s="30"/>
      <c r="GX970" s="30"/>
      <c r="GY970" s="30"/>
      <c r="GZ970" s="30"/>
      <c r="HA970" s="30"/>
      <c r="HB970" s="30"/>
      <c r="HC970" s="30"/>
      <c r="HD970" s="30"/>
      <c r="HE970" s="30"/>
      <c r="HF970" s="30"/>
      <c r="HG970" s="30"/>
      <c r="HH970" s="30"/>
      <c r="HI970" s="30"/>
      <c r="HJ970" s="30"/>
    </row>
    <row r="971">
      <c r="BQ971" s="30"/>
      <c r="BS971" s="30"/>
      <c r="BT971" s="30"/>
      <c r="BU971" s="30"/>
      <c r="BV971" s="30"/>
      <c r="BW971" s="30"/>
      <c r="BX971" s="30"/>
      <c r="BY971" s="30"/>
      <c r="BZ971" s="30"/>
      <c r="CA971" s="30"/>
      <c r="CB971" s="30"/>
      <c r="CC971" s="30"/>
      <c r="CD971" s="30"/>
      <c r="CE971" s="30"/>
      <c r="CF971" s="30"/>
      <c r="CG971" s="30"/>
      <c r="CH971" s="30"/>
      <c r="CI971" s="30"/>
      <c r="CJ971" s="30"/>
      <c r="CK971" s="30"/>
      <c r="CL971" s="30"/>
      <c r="CM971" s="30"/>
      <c r="CO971" s="30"/>
      <c r="CP971" s="30"/>
      <c r="CQ971" s="30"/>
      <c r="CR971" s="30"/>
      <c r="CS971" s="30"/>
      <c r="CT971" s="30"/>
      <c r="CU971" s="30"/>
      <c r="CV971" s="30"/>
      <c r="CW971" s="30"/>
      <c r="CX971" s="30"/>
      <c r="CY971" s="30"/>
      <c r="CZ971" s="30"/>
      <c r="DA971" s="30"/>
      <c r="DB971" s="30"/>
      <c r="DC971" s="30"/>
      <c r="DD971" s="30"/>
      <c r="DE971" s="30"/>
      <c r="DF971" s="30"/>
      <c r="DG971" s="30"/>
      <c r="DH971" s="30"/>
      <c r="DI971" s="30"/>
      <c r="DK971" s="30"/>
      <c r="DL971" s="30"/>
      <c r="DM971" s="30"/>
      <c r="DN971" s="30"/>
      <c r="DO971" s="30"/>
      <c r="DP971" s="30"/>
      <c r="DQ971" s="30"/>
      <c r="DR971" s="30"/>
      <c r="DS971" s="30"/>
      <c r="DT971" s="30"/>
      <c r="DU971" s="30"/>
      <c r="DV971" s="30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  <c r="EL971" s="30"/>
      <c r="EM971" s="30"/>
      <c r="EN971" s="30"/>
      <c r="EO971" s="30"/>
      <c r="EP971" s="30"/>
      <c r="EQ971" s="30"/>
      <c r="ER971" s="30"/>
      <c r="ES971" s="30"/>
      <c r="ET971" s="30"/>
      <c r="EU971" s="30"/>
      <c r="EV971" s="30"/>
      <c r="EW971" s="30"/>
      <c r="EX971" s="30"/>
      <c r="EY971" s="30"/>
      <c r="EZ971" s="30"/>
      <c r="FA971" s="30"/>
      <c r="FB971" s="30"/>
      <c r="FC971" s="30"/>
      <c r="FD971" s="30"/>
      <c r="FE971" s="30"/>
      <c r="FF971" s="30"/>
      <c r="FG971" s="30"/>
      <c r="FH971" s="30"/>
      <c r="FI971" s="30"/>
      <c r="FJ971" s="30"/>
      <c r="FK971" s="30"/>
      <c r="FL971" s="30"/>
      <c r="FM971" s="30"/>
      <c r="FN971" s="30"/>
      <c r="FO971" s="30"/>
      <c r="FP971" s="30"/>
      <c r="FQ971" s="30"/>
      <c r="FR971" s="30"/>
      <c r="FS971" s="30"/>
      <c r="FT971" s="30"/>
      <c r="FU971" s="30"/>
      <c r="FV971" s="30"/>
      <c r="FW971" s="30"/>
      <c r="FX971" s="30"/>
      <c r="FY971" s="30"/>
      <c r="FZ971" s="30"/>
      <c r="GA971" s="30"/>
      <c r="GB971" s="30"/>
      <c r="GC971" s="30"/>
      <c r="GD971" s="30"/>
      <c r="GE971" s="30"/>
      <c r="GF971" s="30"/>
      <c r="GG971" s="30"/>
      <c r="GH971" s="30"/>
      <c r="GI971" s="30"/>
      <c r="GJ971" s="30"/>
      <c r="GK971" s="30"/>
      <c r="GL971" s="30"/>
      <c r="GM971" s="30"/>
      <c r="GN971" s="30"/>
      <c r="GO971" s="30"/>
      <c r="GP971" s="30"/>
      <c r="GQ971" s="30"/>
      <c r="GR971" s="30"/>
      <c r="GS971" s="30"/>
      <c r="GT971" s="30"/>
      <c r="GU971" s="30"/>
      <c r="GV971" s="30"/>
      <c r="GW971" s="30"/>
      <c r="GX971" s="30"/>
      <c r="GY971" s="30"/>
      <c r="GZ971" s="30"/>
      <c r="HA971" s="30"/>
      <c r="HB971" s="30"/>
      <c r="HC971" s="30"/>
      <c r="HD971" s="30"/>
      <c r="HE971" s="30"/>
      <c r="HF971" s="30"/>
      <c r="HG971" s="30"/>
      <c r="HH971" s="30"/>
      <c r="HI971" s="30"/>
      <c r="HJ971" s="30"/>
    </row>
    <row r="972">
      <c r="BQ972" s="30"/>
      <c r="BS972" s="30"/>
      <c r="BT972" s="30"/>
      <c r="BU972" s="30"/>
      <c r="BV972" s="30"/>
      <c r="BW972" s="30"/>
      <c r="BX972" s="30"/>
      <c r="BY972" s="30"/>
      <c r="BZ972" s="30"/>
      <c r="CA972" s="30"/>
      <c r="CB972" s="30"/>
      <c r="CC972" s="30"/>
      <c r="CD972" s="30"/>
      <c r="CE972" s="30"/>
      <c r="CF972" s="30"/>
      <c r="CG972" s="30"/>
      <c r="CH972" s="30"/>
      <c r="CI972" s="30"/>
      <c r="CJ972" s="30"/>
      <c r="CK972" s="30"/>
      <c r="CL972" s="30"/>
      <c r="CM972" s="30"/>
      <c r="CO972" s="30"/>
      <c r="CP972" s="30"/>
      <c r="CQ972" s="30"/>
      <c r="CR972" s="30"/>
      <c r="CS972" s="30"/>
      <c r="CT972" s="30"/>
      <c r="CU972" s="30"/>
      <c r="CV972" s="30"/>
      <c r="CW972" s="30"/>
      <c r="CX972" s="30"/>
      <c r="CY972" s="30"/>
      <c r="CZ972" s="30"/>
      <c r="DA972" s="30"/>
      <c r="DB972" s="30"/>
      <c r="DC972" s="30"/>
      <c r="DD972" s="30"/>
      <c r="DE972" s="30"/>
      <c r="DF972" s="30"/>
      <c r="DG972" s="30"/>
      <c r="DH972" s="30"/>
      <c r="DI972" s="30"/>
      <c r="DK972" s="30"/>
      <c r="DL972" s="30"/>
      <c r="DM972" s="30"/>
      <c r="DN972" s="30"/>
      <c r="DO972" s="30"/>
      <c r="DP972" s="30"/>
      <c r="DQ972" s="30"/>
      <c r="DR972" s="30"/>
      <c r="DS972" s="30"/>
      <c r="DT972" s="30"/>
      <c r="DU972" s="30"/>
      <c r="DV972" s="30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  <c r="EL972" s="30"/>
      <c r="EM972" s="30"/>
      <c r="EN972" s="30"/>
      <c r="EO972" s="30"/>
      <c r="EP972" s="30"/>
      <c r="EQ972" s="30"/>
      <c r="ER972" s="30"/>
      <c r="ES972" s="30"/>
      <c r="ET972" s="30"/>
      <c r="EU972" s="30"/>
      <c r="EV972" s="30"/>
      <c r="EW972" s="30"/>
      <c r="EX972" s="30"/>
      <c r="EY972" s="30"/>
      <c r="EZ972" s="30"/>
      <c r="FA972" s="30"/>
      <c r="FB972" s="30"/>
      <c r="FC972" s="30"/>
      <c r="FD972" s="30"/>
      <c r="FE972" s="30"/>
      <c r="FF972" s="30"/>
      <c r="FG972" s="30"/>
      <c r="FH972" s="30"/>
      <c r="FI972" s="30"/>
      <c r="FJ972" s="30"/>
      <c r="FK972" s="30"/>
      <c r="FL972" s="30"/>
      <c r="FM972" s="30"/>
      <c r="FN972" s="30"/>
      <c r="FO972" s="30"/>
      <c r="FP972" s="30"/>
      <c r="FQ972" s="30"/>
      <c r="FR972" s="30"/>
      <c r="FS972" s="30"/>
      <c r="FT972" s="30"/>
      <c r="FU972" s="30"/>
      <c r="FV972" s="30"/>
      <c r="FW972" s="30"/>
      <c r="FX972" s="30"/>
      <c r="FY972" s="30"/>
      <c r="FZ972" s="30"/>
      <c r="GA972" s="30"/>
      <c r="GB972" s="30"/>
      <c r="GC972" s="30"/>
      <c r="GD972" s="30"/>
      <c r="GE972" s="30"/>
      <c r="GF972" s="30"/>
      <c r="GG972" s="30"/>
      <c r="GH972" s="30"/>
      <c r="GI972" s="30"/>
      <c r="GJ972" s="30"/>
      <c r="GK972" s="30"/>
      <c r="GL972" s="30"/>
      <c r="GM972" s="30"/>
      <c r="GN972" s="30"/>
      <c r="GO972" s="30"/>
      <c r="GP972" s="30"/>
      <c r="GQ972" s="30"/>
      <c r="GR972" s="30"/>
      <c r="GS972" s="30"/>
      <c r="GT972" s="30"/>
      <c r="GU972" s="30"/>
      <c r="GV972" s="30"/>
      <c r="GW972" s="30"/>
      <c r="GX972" s="30"/>
      <c r="GY972" s="30"/>
      <c r="GZ972" s="30"/>
      <c r="HA972" s="30"/>
      <c r="HB972" s="30"/>
      <c r="HC972" s="30"/>
      <c r="HD972" s="30"/>
      <c r="HE972" s="30"/>
      <c r="HF972" s="30"/>
      <c r="HG972" s="30"/>
      <c r="HH972" s="30"/>
      <c r="HI972" s="30"/>
      <c r="HJ972" s="30"/>
    </row>
    <row r="973">
      <c r="BQ973" s="30"/>
      <c r="BS973" s="30"/>
      <c r="BT973" s="30"/>
      <c r="BU973" s="30"/>
      <c r="BV973" s="30"/>
      <c r="BW973" s="30"/>
      <c r="BX973" s="30"/>
      <c r="BY973" s="30"/>
      <c r="BZ973" s="30"/>
      <c r="CA973" s="30"/>
      <c r="CB973" s="30"/>
      <c r="CC973" s="30"/>
      <c r="CD973" s="30"/>
      <c r="CE973" s="30"/>
      <c r="CF973" s="30"/>
      <c r="CG973" s="30"/>
      <c r="CH973" s="30"/>
      <c r="CI973" s="30"/>
      <c r="CJ973" s="30"/>
      <c r="CK973" s="30"/>
      <c r="CL973" s="30"/>
      <c r="CM973" s="30"/>
      <c r="CO973" s="30"/>
      <c r="CP973" s="30"/>
      <c r="CQ973" s="30"/>
      <c r="CR973" s="30"/>
      <c r="CS973" s="30"/>
      <c r="CT973" s="30"/>
      <c r="CU973" s="30"/>
      <c r="CV973" s="30"/>
      <c r="CW973" s="30"/>
      <c r="CX973" s="30"/>
      <c r="CY973" s="30"/>
      <c r="CZ973" s="30"/>
      <c r="DA973" s="30"/>
      <c r="DB973" s="30"/>
      <c r="DC973" s="30"/>
      <c r="DD973" s="30"/>
      <c r="DE973" s="30"/>
      <c r="DF973" s="30"/>
      <c r="DG973" s="30"/>
      <c r="DH973" s="30"/>
      <c r="DI973" s="30"/>
      <c r="DK973" s="30"/>
      <c r="DL973" s="30"/>
      <c r="DM973" s="30"/>
      <c r="DN973" s="30"/>
      <c r="DO973" s="30"/>
      <c r="DP973" s="30"/>
      <c r="DQ973" s="30"/>
      <c r="DR973" s="30"/>
      <c r="DS973" s="30"/>
      <c r="DT973" s="30"/>
      <c r="DU973" s="30"/>
      <c r="DV973" s="30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  <c r="EL973" s="30"/>
      <c r="EM973" s="30"/>
      <c r="EN973" s="30"/>
      <c r="EO973" s="30"/>
      <c r="EP973" s="30"/>
      <c r="EQ973" s="30"/>
      <c r="ER973" s="30"/>
      <c r="ES973" s="30"/>
      <c r="ET973" s="30"/>
      <c r="EU973" s="30"/>
      <c r="EV973" s="30"/>
      <c r="EW973" s="30"/>
      <c r="EX973" s="30"/>
      <c r="EY973" s="30"/>
      <c r="EZ973" s="30"/>
      <c r="FA973" s="30"/>
      <c r="FB973" s="30"/>
      <c r="FC973" s="30"/>
      <c r="FD973" s="30"/>
      <c r="FE973" s="30"/>
      <c r="FF973" s="30"/>
      <c r="FG973" s="30"/>
      <c r="FH973" s="30"/>
      <c r="FI973" s="30"/>
      <c r="FJ973" s="30"/>
      <c r="FK973" s="30"/>
      <c r="FL973" s="30"/>
      <c r="FM973" s="30"/>
      <c r="FN973" s="30"/>
      <c r="FO973" s="30"/>
      <c r="FP973" s="30"/>
      <c r="FQ973" s="30"/>
      <c r="FR973" s="30"/>
      <c r="FS973" s="30"/>
      <c r="FT973" s="30"/>
      <c r="FU973" s="30"/>
      <c r="FV973" s="30"/>
      <c r="FW973" s="30"/>
      <c r="FX973" s="30"/>
      <c r="FY973" s="30"/>
      <c r="FZ973" s="30"/>
      <c r="GA973" s="30"/>
      <c r="GB973" s="30"/>
      <c r="GC973" s="30"/>
      <c r="GD973" s="30"/>
      <c r="GE973" s="30"/>
      <c r="GF973" s="30"/>
      <c r="GG973" s="30"/>
      <c r="GH973" s="30"/>
      <c r="GI973" s="30"/>
      <c r="GJ973" s="30"/>
      <c r="GK973" s="30"/>
      <c r="GL973" s="30"/>
      <c r="GM973" s="30"/>
      <c r="GN973" s="30"/>
      <c r="GO973" s="30"/>
      <c r="GP973" s="30"/>
      <c r="GQ973" s="30"/>
      <c r="GR973" s="30"/>
      <c r="GS973" s="30"/>
      <c r="GT973" s="30"/>
      <c r="GU973" s="30"/>
      <c r="GV973" s="30"/>
      <c r="GW973" s="30"/>
      <c r="GX973" s="30"/>
      <c r="GY973" s="30"/>
      <c r="GZ973" s="30"/>
      <c r="HA973" s="30"/>
      <c r="HB973" s="30"/>
      <c r="HC973" s="30"/>
      <c r="HD973" s="30"/>
      <c r="HE973" s="30"/>
      <c r="HF973" s="30"/>
      <c r="HG973" s="30"/>
      <c r="HH973" s="30"/>
      <c r="HI973" s="30"/>
      <c r="HJ973" s="30"/>
    </row>
    <row r="974">
      <c r="BQ974" s="30"/>
      <c r="BS974" s="30"/>
      <c r="BT974" s="30"/>
      <c r="BU974" s="30"/>
      <c r="BV974" s="30"/>
      <c r="BW974" s="30"/>
      <c r="BX974" s="30"/>
      <c r="BY974" s="30"/>
      <c r="BZ974" s="30"/>
      <c r="CA974" s="30"/>
      <c r="CB974" s="30"/>
      <c r="CC974" s="30"/>
      <c r="CD974" s="30"/>
      <c r="CE974" s="30"/>
      <c r="CF974" s="30"/>
      <c r="CG974" s="30"/>
      <c r="CH974" s="30"/>
      <c r="CI974" s="30"/>
      <c r="CJ974" s="30"/>
      <c r="CK974" s="30"/>
      <c r="CL974" s="30"/>
      <c r="CM974" s="30"/>
      <c r="CO974" s="30"/>
      <c r="CP974" s="30"/>
      <c r="CQ974" s="30"/>
      <c r="CR974" s="30"/>
      <c r="CS974" s="30"/>
      <c r="CT974" s="30"/>
      <c r="CU974" s="30"/>
      <c r="CV974" s="30"/>
      <c r="CW974" s="30"/>
      <c r="CX974" s="30"/>
      <c r="CY974" s="30"/>
      <c r="CZ974" s="30"/>
      <c r="DA974" s="30"/>
      <c r="DB974" s="30"/>
      <c r="DC974" s="30"/>
      <c r="DD974" s="30"/>
      <c r="DE974" s="30"/>
      <c r="DF974" s="30"/>
      <c r="DG974" s="30"/>
      <c r="DH974" s="30"/>
      <c r="DI974" s="30"/>
      <c r="DK974" s="30"/>
      <c r="DL974" s="30"/>
      <c r="DM974" s="30"/>
      <c r="DN974" s="30"/>
      <c r="DO974" s="30"/>
      <c r="DP974" s="30"/>
      <c r="DQ974" s="30"/>
      <c r="DR974" s="30"/>
      <c r="DS974" s="30"/>
      <c r="DT974" s="30"/>
      <c r="DU974" s="30"/>
      <c r="DV974" s="30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  <c r="EL974" s="30"/>
      <c r="EM974" s="30"/>
      <c r="EN974" s="30"/>
      <c r="EO974" s="30"/>
      <c r="EP974" s="30"/>
      <c r="EQ974" s="30"/>
      <c r="ER974" s="30"/>
      <c r="ES974" s="30"/>
      <c r="ET974" s="30"/>
      <c r="EU974" s="30"/>
      <c r="EV974" s="30"/>
      <c r="EW974" s="30"/>
      <c r="EX974" s="30"/>
      <c r="EY974" s="30"/>
      <c r="EZ974" s="30"/>
      <c r="FA974" s="30"/>
      <c r="FB974" s="30"/>
      <c r="FC974" s="30"/>
      <c r="FD974" s="30"/>
      <c r="FE974" s="30"/>
      <c r="FF974" s="30"/>
      <c r="FG974" s="30"/>
      <c r="FH974" s="30"/>
      <c r="FI974" s="30"/>
      <c r="FJ974" s="30"/>
      <c r="FK974" s="30"/>
      <c r="FL974" s="30"/>
      <c r="FM974" s="30"/>
      <c r="FN974" s="30"/>
      <c r="FO974" s="30"/>
      <c r="FP974" s="30"/>
      <c r="FQ974" s="30"/>
      <c r="FR974" s="30"/>
      <c r="FS974" s="30"/>
      <c r="FT974" s="30"/>
      <c r="FU974" s="30"/>
      <c r="FV974" s="30"/>
      <c r="FW974" s="30"/>
      <c r="FX974" s="30"/>
      <c r="FY974" s="30"/>
      <c r="FZ974" s="30"/>
      <c r="GA974" s="30"/>
      <c r="GB974" s="30"/>
      <c r="GC974" s="30"/>
      <c r="GD974" s="30"/>
      <c r="GE974" s="30"/>
      <c r="GF974" s="30"/>
      <c r="GG974" s="30"/>
      <c r="GH974" s="30"/>
      <c r="GI974" s="30"/>
      <c r="GJ974" s="30"/>
      <c r="GK974" s="30"/>
      <c r="GL974" s="30"/>
      <c r="GM974" s="30"/>
      <c r="GN974" s="30"/>
      <c r="GO974" s="30"/>
      <c r="GP974" s="30"/>
      <c r="GQ974" s="30"/>
      <c r="GR974" s="30"/>
      <c r="GS974" s="30"/>
      <c r="GT974" s="30"/>
      <c r="GU974" s="30"/>
      <c r="GV974" s="30"/>
      <c r="GW974" s="30"/>
      <c r="GX974" s="30"/>
      <c r="GY974" s="30"/>
      <c r="GZ974" s="30"/>
      <c r="HA974" s="30"/>
      <c r="HB974" s="30"/>
      <c r="HC974" s="30"/>
      <c r="HD974" s="30"/>
      <c r="HE974" s="30"/>
      <c r="HF974" s="30"/>
      <c r="HG974" s="30"/>
      <c r="HH974" s="30"/>
      <c r="HI974" s="30"/>
      <c r="HJ974" s="30"/>
    </row>
    <row r="975">
      <c r="BQ975" s="30"/>
      <c r="BS975" s="30"/>
      <c r="BT975" s="30"/>
      <c r="BU975" s="30"/>
      <c r="BV975" s="30"/>
      <c r="BW975" s="30"/>
      <c r="BX975" s="30"/>
      <c r="BY975" s="30"/>
      <c r="BZ975" s="30"/>
      <c r="CA975" s="30"/>
      <c r="CB975" s="30"/>
      <c r="CC975" s="30"/>
      <c r="CD975" s="30"/>
      <c r="CE975" s="30"/>
      <c r="CF975" s="30"/>
      <c r="CG975" s="30"/>
      <c r="CH975" s="30"/>
      <c r="CI975" s="30"/>
      <c r="CJ975" s="30"/>
      <c r="CK975" s="30"/>
      <c r="CL975" s="30"/>
      <c r="CM975" s="30"/>
      <c r="CO975" s="30"/>
      <c r="CP975" s="30"/>
      <c r="CQ975" s="30"/>
      <c r="CR975" s="30"/>
      <c r="CS975" s="30"/>
      <c r="CT975" s="30"/>
      <c r="CU975" s="30"/>
      <c r="CV975" s="30"/>
      <c r="CW975" s="30"/>
      <c r="CX975" s="30"/>
      <c r="CY975" s="30"/>
      <c r="CZ975" s="30"/>
      <c r="DA975" s="30"/>
      <c r="DB975" s="30"/>
      <c r="DC975" s="30"/>
      <c r="DD975" s="30"/>
      <c r="DE975" s="30"/>
      <c r="DF975" s="30"/>
      <c r="DG975" s="30"/>
      <c r="DH975" s="30"/>
      <c r="DI975" s="30"/>
      <c r="DK975" s="30"/>
      <c r="DL975" s="30"/>
      <c r="DM975" s="30"/>
      <c r="DN975" s="30"/>
      <c r="DO975" s="30"/>
      <c r="DP975" s="30"/>
      <c r="DQ975" s="30"/>
      <c r="DR975" s="30"/>
      <c r="DS975" s="30"/>
      <c r="DT975" s="30"/>
      <c r="DU975" s="30"/>
      <c r="DV975" s="30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  <c r="EL975" s="30"/>
      <c r="EM975" s="30"/>
      <c r="EN975" s="30"/>
      <c r="EO975" s="30"/>
      <c r="EP975" s="30"/>
      <c r="EQ975" s="30"/>
      <c r="ER975" s="30"/>
      <c r="ES975" s="30"/>
      <c r="ET975" s="30"/>
      <c r="EU975" s="30"/>
      <c r="EV975" s="30"/>
      <c r="EW975" s="30"/>
      <c r="EX975" s="30"/>
      <c r="EY975" s="30"/>
      <c r="EZ975" s="30"/>
      <c r="FA975" s="30"/>
      <c r="FB975" s="30"/>
      <c r="FC975" s="30"/>
      <c r="FD975" s="30"/>
      <c r="FE975" s="30"/>
      <c r="FF975" s="30"/>
      <c r="FG975" s="30"/>
      <c r="FH975" s="30"/>
      <c r="FI975" s="30"/>
      <c r="FJ975" s="30"/>
      <c r="FK975" s="30"/>
      <c r="FL975" s="30"/>
      <c r="FM975" s="30"/>
      <c r="FN975" s="30"/>
      <c r="FO975" s="30"/>
      <c r="FP975" s="30"/>
      <c r="FQ975" s="30"/>
      <c r="FR975" s="30"/>
      <c r="FS975" s="30"/>
      <c r="FT975" s="30"/>
      <c r="FU975" s="30"/>
      <c r="FV975" s="30"/>
      <c r="FW975" s="30"/>
      <c r="FX975" s="30"/>
      <c r="FY975" s="30"/>
      <c r="FZ975" s="30"/>
      <c r="GA975" s="30"/>
      <c r="GB975" s="30"/>
      <c r="GC975" s="30"/>
      <c r="GD975" s="30"/>
      <c r="GE975" s="30"/>
      <c r="GF975" s="30"/>
      <c r="GG975" s="30"/>
      <c r="GH975" s="30"/>
      <c r="GI975" s="30"/>
      <c r="GJ975" s="30"/>
      <c r="GK975" s="30"/>
      <c r="GL975" s="30"/>
      <c r="GM975" s="30"/>
      <c r="GN975" s="30"/>
      <c r="GO975" s="30"/>
      <c r="GP975" s="30"/>
      <c r="GQ975" s="30"/>
      <c r="GR975" s="30"/>
      <c r="GS975" s="30"/>
      <c r="GT975" s="30"/>
      <c r="GU975" s="30"/>
      <c r="GV975" s="30"/>
      <c r="GW975" s="30"/>
      <c r="GX975" s="30"/>
      <c r="GY975" s="30"/>
      <c r="GZ975" s="30"/>
      <c r="HA975" s="30"/>
      <c r="HB975" s="30"/>
      <c r="HC975" s="30"/>
      <c r="HD975" s="30"/>
      <c r="HE975" s="30"/>
      <c r="HF975" s="30"/>
      <c r="HG975" s="30"/>
      <c r="HH975" s="30"/>
      <c r="HI975" s="30"/>
      <c r="HJ975" s="30"/>
    </row>
    <row r="976">
      <c r="BQ976" s="30"/>
      <c r="BS976" s="30"/>
      <c r="BT976" s="30"/>
      <c r="BU976" s="30"/>
      <c r="BV976" s="30"/>
      <c r="BW976" s="30"/>
      <c r="BX976" s="30"/>
      <c r="BY976" s="30"/>
      <c r="BZ976" s="30"/>
      <c r="CA976" s="30"/>
      <c r="CB976" s="30"/>
      <c r="CC976" s="30"/>
      <c r="CD976" s="30"/>
      <c r="CE976" s="30"/>
      <c r="CF976" s="30"/>
      <c r="CG976" s="30"/>
      <c r="CH976" s="30"/>
      <c r="CI976" s="30"/>
      <c r="CJ976" s="30"/>
      <c r="CK976" s="30"/>
      <c r="CL976" s="30"/>
      <c r="CM976" s="30"/>
      <c r="CO976" s="30"/>
      <c r="CP976" s="30"/>
      <c r="CQ976" s="30"/>
      <c r="CR976" s="30"/>
      <c r="CS976" s="30"/>
      <c r="CT976" s="30"/>
      <c r="CU976" s="30"/>
      <c r="CV976" s="30"/>
      <c r="CW976" s="30"/>
      <c r="CX976" s="30"/>
      <c r="CY976" s="30"/>
      <c r="CZ976" s="30"/>
      <c r="DA976" s="30"/>
      <c r="DB976" s="30"/>
      <c r="DC976" s="30"/>
      <c r="DD976" s="30"/>
      <c r="DE976" s="30"/>
      <c r="DF976" s="30"/>
      <c r="DG976" s="30"/>
      <c r="DH976" s="30"/>
      <c r="DI976" s="30"/>
      <c r="DK976" s="30"/>
      <c r="DL976" s="30"/>
      <c r="DM976" s="30"/>
      <c r="DN976" s="30"/>
      <c r="DO976" s="30"/>
      <c r="DP976" s="30"/>
      <c r="DQ976" s="30"/>
      <c r="DR976" s="30"/>
      <c r="DS976" s="30"/>
      <c r="DT976" s="30"/>
      <c r="DU976" s="30"/>
      <c r="DV976" s="30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  <c r="EL976" s="30"/>
      <c r="EM976" s="30"/>
      <c r="EN976" s="30"/>
      <c r="EO976" s="30"/>
      <c r="EP976" s="30"/>
      <c r="EQ976" s="30"/>
      <c r="ER976" s="30"/>
      <c r="ES976" s="30"/>
      <c r="ET976" s="30"/>
      <c r="EU976" s="30"/>
      <c r="EV976" s="30"/>
      <c r="EW976" s="30"/>
      <c r="EX976" s="30"/>
      <c r="EY976" s="30"/>
      <c r="EZ976" s="30"/>
      <c r="FA976" s="30"/>
      <c r="FB976" s="30"/>
      <c r="FC976" s="30"/>
      <c r="FD976" s="30"/>
      <c r="FE976" s="30"/>
      <c r="FF976" s="30"/>
      <c r="FG976" s="30"/>
      <c r="FH976" s="30"/>
      <c r="FI976" s="30"/>
      <c r="FJ976" s="30"/>
      <c r="FK976" s="30"/>
      <c r="FL976" s="30"/>
      <c r="FM976" s="30"/>
      <c r="FN976" s="30"/>
      <c r="FO976" s="30"/>
      <c r="FP976" s="30"/>
      <c r="FQ976" s="30"/>
      <c r="FR976" s="30"/>
      <c r="FS976" s="30"/>
      <c r="FT976" s="30"/>
      <c r="FU976" s="30"/>
      <c r="FV976" s="30"/>
      <c r="FW976" s="30"/>
      <c r="FX976" s="30"/>
      <c r="FY976" s="30"/>
      <c r="FZ976" s="30"/>
      <c r="GA976" s="30"/>
      <c r="GB976" s="30"/>
      <c r="GC976" s="30"/>
      <c r="GD976" s="30"/>
      <c r="GE976" s="30"/>
      <c r="GF976" s="30"/>
      <c r="GG976" s="30"/>
      <c r="GH976" s="30"/>
      <c r="GI976" s="30"/>
      <c r="GJ976" s="30"/>
      <c r="GK976" s="30"/>
      <c r="GL976" s="30"/>
      <c r="GM976" s="30"/>
      <c r="GN976" s="30"/>
      <c r="GO976" s="30"/>
      <c r="GP976" s="30"/>
      <c r="GQ976" s="30"/>
      <c r="GR976" s="30"/>
      <c r="GS976" s="30"/>
      <c r="GT976" s="30"/>
      <c r="GU976" s="30"/>
      <c r="GV976" s="30"/>
      <c r="GW976" s="30"/>
      <c r="GX976" s="30"/>
      <c r="GY976" s="30"/>
      <c r="GZ976" s="30"/>
      <c r="HA976" s="30"/>
      <c r="HB976" s="30"/>
      <c r="HC976" s="30"/>
      <c r="HD976" s="30"/>
      <c r="HE976" s="30"/>
      <c r="HF976" s="30"/>
      <c r="HG976" s="30"/>
      <c r="HH976" s="30"/>
      <c r="HI976" s="30"/>
      <c r="HJ976" s="30"/>
    </row>
    <row r="977">
      <c r="BQ977" s="30"/>
      <c r="BS977" s="30"/>
      <c r="BT977" s="30"/>
      <c r="BU977" s="30"/>
      <c r="BV977" s="30"/>
      <c r="BW977" s="30"/>
      <c r="BX977" s="30"/>
      <c r="BY977" s="30"/>
      <c r="BZ977" s="30"/>
      <c r="CA977" s="30"/>
      <c r="CB977" s="30"/>
      <c r="CC977" s="30"/>
      <c r="CD977" s="30"/>
      <c r="CE977" s="30"/>
      <c r="CF977" s="30"/>
      <c r="CG977" s="30"/>
      <c r="CH977" s="30"/>
      <c r="CI977" s="30"/>
      <c r="CJ977" s="30"/>
      <c r="CK977" s="30"/>
      <c r="CL977" s="30"/>
      <c r="CM977" s="30"/>
      <c r="CO977" s="30"/>
      <c r="CP977" s="30"/>
      <c r="CQ977" s="30"/>
      <c r="CR977" s="30"/>
      <c r="CS977" s="30"/>
      <c r="CT977" s="30"/>
      <c r="CU977" s="30"/>
      <c r="CV977" s="30"/>
      <c r="CW977" s="30"/>
      <c r="CX977" s="30"/>
      <c r="CY977" s="30"/>
      <c r="CZ977" s="30"/>
      <c r="DA977" s="30"/>
      <c r="DB977" s="30"/>
      <c r="DC977" s="30"/>
      <c r="DD977" s="30"/>
      <c r="DE977" s="30"/>
      <c r="DF977" s="30"/>
      <c r="DG977" s="30"/>
      <c r="DH977" s="30"/>
      <c r="DI977" s="30"/>
      <c r="DK977" s="30"/>
      <c r="DL977" s="30"/>
      <c r="DM977" s="30"/>
      <c r="DN977" s="30"/>
      <c r="DO977" s="30"/>
      <c r="DP977" s="30"/>
      <c r="DQ977" s="30"/>
      <c r="DR977" s="30"/>
      <c r="DS977" s="30"/>
      <c r="DT977" s="30"/>
      <c r="DU977" s="30"/>
      <c r="DV977" s="30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  <c r="EL977" s="30"/>
      <c r="EM977" s="30"/>
      <c r="EN977" s="30"/>
      <c r="EO977" s="30"/>
      <c r="EP977" s="30"/>
      <c r="EQ977" s="30"/>
      <c r="ER977" s="30"/>
      <c r="ES977" s="30"/>
      <c r="ET977" s="30"/>
      <c r="EU977" s="30"/>
      <c r="EV977" s="30"/>
      <c r="EW977" s="30"/>
      <c r="EX977" s="30"/>
      <c r="EY977" s="30"/>
      <c r="EZ977" s="30"/>
      <c r="FA977" s="30"/>
      <c r="FB977" s="30"/>
      <c r="FC977" s="30"/>
      <c r="FD977" s="30"/>
      <c r="FE977" s="30"/>
      <c r="FF977" s="30"/>
      <c r="FG977" s="30"/>
      <c r="FH977" s="30"/>
      <c r="FI977" s="30"/>
      <c r="FJ977" s="30"/>
      <c r="FK977" s="30"/>
      <c r="FL977" s="30"/>
      <c r="FM977" s="30"/>
      <c r="FN977" s="30"/>
      <c r="FO977" s="30"/>
      <c r="FP977" s="30"/>
      <c r="FQ977" s="30"/>
      <c r="FR977" s="30"/>
      <c r="FS977" s="30"/>
      <c r="FT977" s="30"/>
      <c r="FU977" s="30"/>
      <c r="FV977" s="30"/>
      <c r="FW977" s="30"/>
      <c r="FX977" s="30"/>
      <c r="FY977" s="30"/>
      <c r="FZ977" s="30"/>
      <c r="GA977" s="30"/>
      <c r="GB977" s="30"/>
      <c r="GC977" s="30"/>
      <c r="GD977" s="30"/>
      <c r="GE977" s="30"/>
      <c r="GF977" s="30"/>
      <c r="GG977" s="30"/>
      <c r="GH977" s="30"/>
      <c r="GI977" s="30"/>
      <c r="GJ977" s="30"/>
      <c r="GK977" s="30"/>
      <c r="GL977" s="30"/>
      <c r="GM977" s="30"/>
      <c r="GN977" s="30"/>
      <c r="GO977" s="30"/>
      <c r="GP977" s="30"/>
      <c r="GQ977" s="30"/>
      <c r="GR977" s="30"/>
      <c r="GS977" s="30"/>
      <c r="GT977" s="30"/>
      <c r="GU977" s="30"/>
      <c r="GV977" s="30"/>
      <c r="GW977" s="30"/>
      <c r="GX977" s="30"/>
      <c r="GY977" s="30"/>
      <c r="GZ977" s="30"/>
      <c r="HA977" s="30"/>
      <c r="HB977" s="30"/>
      <c r="HC977" s="30"/>
      <c r="HD977" s="30"/>
      <c r="HE977" s="30"/>
      <c r="HF977" s="30"/>
      <c r="HG977" s="30"/>
      <c r="HH977" s="30"/>
      <c r="HI977" s="30"/>
      <c r="HJ977" s="30"/>
    </row>
    <row r="978">
      <c r="BQ978" s="30"/>
      <c r="BS978" s="30"/>
      <c r="BT978" s="30"/>
      <c r="BU978" s="30"/>
      <c r="BV978" s="30"/>
      <c r="BW978" s="30"/>
      <c r="BX978" s="30"/>
      <c r="BY978" s="30"/>
      <c r="BZ978" s="30"/>
      <c r="CA978" s="30"/>
      <c r="CB978" s="30"/>
      <c r="CC978" s="30"/>
      <c r="CD978" s="30"/>
      <c r="CE978" s="30"/>
      <c r="CF978" s="30"/>
      <c r="CG978" s="30"/>
      <c r="CH978" s="30"/>
      <c r="CI978" s="30"/>
      <c r="CJ978" s="30"/>
      <c r="CK978" s="30"/>
      <c r="CL978" s="30"/>
      <c r="CM978" s="30"/>
      <c r="CO978" s="30"/>
      <c r="CP978" s="30"/>
      <c r="CQ978" s="30"/>
      <c r="CR978" s="30"/>
      <c r="CS978" s="30"/>
      <c r="CT978" s="30"/>
      <c r="CU978" s="30"/>
      <c r="CV978" s="30"/>
      <c r="CW978" s="30"/>
      <c r="CX978" s="30"/>
      <c r="CY978" s="30"/>
      <c r="CZ978" s="30"/>
      <c r="DA978" s="30"/>
      <c r="DB978" s="30"/>
      <c r="DC978" s="30"/>
      <c r="DD978" s="30"/>
      <c r="DE978" s="30"/>
      <c r="DF978" s="30"/>
      <c r="DG978" s="30"/>
      <c r="DH978" s="30"/>
      <c r="DI978" s="30"/>
      <c r="DK978" s="30"/>
      <c r="DL978" s="30"/>
      <c r="DM978" s="30"/>
      <c r="DN978" s="30"/>
      <c r="DO978" s="30"/>
      <c r="DP978" s="30"/>
      <c r="DQ978" s="30"/>
      <c r="DR978" s="30"/>
      <c r="DS978" s="30"/>
      <c r="DT978" s="30"/>
      <c r="DU978" s="30"/>
      <c r="DV978" s="30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  <c r="EL978" s="30"/>
      <c r="EM978" s="30"/>
      <c r="EN978" s="30"/>
      <c r="EO978" s="30"/>
      <c r="EP978" s="30"/>
      <c r="EQ978" s="30"/>
      <c r="ER978" s="30"/>
      <c r="ES978" s="30"/>
      <c r="ET978" s="30"/>
      <c r="EU978" s="30"/>
      <c r="EV978" s="30"/>
      <c r="EW978" s="30"/>
      <c r="EX978" s="30"/>
      <c r="EY978" s="30"/>
      <c r="EZ978" s="30"/>
      <c r="FA978" s="30"/>
      <c r="FB978" s="30"/>
      <c r="FC978" s="30"/>
      <c r="FD978" s="30"/>
      <c r="FE978" s="30"/>
      <c r="FF978" s="30"/>
      <c r="FG978" s="30"/>
      <c r="FH978" s="30"/>
      <c r="FI978" s="30"/>
      <c r="FJ978" s="30"/>
      <c r="FK978" s="30"/>
      <c r="FL978" s="30"/>
      <c r="FM978" s="30"/>
      <c r="FN978" s="30"/>
      <c r="FO978" s="30"/>
      <c r="FP978" s="30"/>
      <c r="FQ978" s="30"/>
      <c r="FR978" s="30"/>
      <c r="FS978" s="30"/>
      <c r="FT978" s="30"/>
      <c r="FU978" s="30"/>
      <c r="FV978" s="30"/>
      <c r="FW978" s="30"/>
      <c r="FX978" s="30"/>
      <c r="FY978" s="30"/>
      <c r="FZ978" s="30"/>
      <c r="GA978" s="30"/>
      <c r="GB978" s="30"/>
      <c r="GC978" s="30"/>
      <c r="GD978" s="30"/>
      <c r="GE978" s="30"/>
      <c r="GF978" s="30"/>
      <c r="GG978" s="30"/>
      <c r="GH978" s="30"/>
      <c r="GI978" s="30"/>
      <c r="GJ978" s="30"/>
      <c r="GK978" s="30"/>
      <c r="GL978" s="30"/>
      <c r="GM978" s="30"/>
      <c r="GN978" s="30"/>
      <c r="GO978" s="30"/>
      <c r="GP978" s="30"/>
      <c r="GQ978" s="30"/>
      <c r="GR978" s="30"/>
      <c r="GS978" s="30"/>
      <c r="GT978" s="30"/>
      <c r="GU978" s="30"/>
      <c r="GV978" s="30"/>
      <c r="GW978" s="30"/>
      <c r="GX978" s="30"/>
      <c r="GY978" s="30"/>
      <c r="GZ978" s="30"/>
      <c r="HA978" s="30"/>
      <c r="HB978" s="30"/>
      <c r="HC978" s="30"/>
      <c r="HD978" s="30"/>
      <c r="HE978" s="30"/>
      <c r="HF978" s="30"/>
      <c r="HG978" s="30"/>
      <c r="HH978" s="30"/>
      <c r="HI978" s="30"/>
      <c r="HJ978" s="30"/>
    </row>
    <row r="979">
      <c r="BQ979" s="30"/>
      <c r="BS979" s="30"/>
      <c r="BT979" s="30"/>
      <c r="BU979" s="30"/>
      <c r="BV979" s="30"/>
      <c r="BW979" s="30"/>
      <c r="BX979" s="30"/>
      <c r="BY979" s="30"/>
      <c r="BZ979" s="30"/>
      <c r="CA979" s="30"/>
      <c r="CB979" s="30"/>
      <c r="CC979" s="30"/>
      <c r="CD979" s="30"/>
      <c r="CE979" s="30"/>
      <c r="CF979" s="30"/>
      <c r="CG979" s="30"/>
      <c r="CH979" s="30"/>
      <c r="CI979" s="30"/>
      <c r="CJ979" s="30"/>
      <c r="CK979" s="30"/>
      <c r="CL979" s="30"/>
      <c r="CM979" s="30"/>
      <c r="CO979" s="30"/>
      <c r="CP979" s="30"/>
      <c r="CQ979" s="30"/>
      <c r="CR979" s="30"/>
      <c r="CS979" s="30"/>
      <c r="CT979" s="30"/>
      <c r="CU979" s="30"/>
      <c r="CV979" s="30"/>
      <c r="CW979" s="30"/>
      <c r="CX979" s="30"/>
      <c r="CY979" s="30"/>
      <c r="CZ979" s="30"/>
      <c r="DA979" s="30"/>
      <c r="DB979" s="30"/>
      <c r="DC979" s="30"/>
      <c r="DD979" s="30"/>
      <c r="DE979" s="30"/>
      <c r="DF979" s="30"/>
      <c r="DG979" s="30"/>
      <c r="DH979" s="30"/>
      <c r="DI979" s="30"/>
      <c r="DK979" s="30"/>
      <c r="DL979" s="30"/>
      <c r="DM979" s="30"/>
      <c r="DN979" s="30"/>
      <c r="DO979" s="30"/>
      <c r="DP979" s="30"/>
      <c r="DQ979" s="30"/>
      <c r="DR979" s="30"/>
      <c r="DS979" s="30"/>
      <c r="DT979" s="30"/>
      <c r="DU979" s="30"/>
      <c r="DV979" s="30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  <c r="EL979" s="30"/>
      <c r="EM979" s="30"/>
      <c r="EN979" s="30"/>
      <c r="EO979" s="30"/>
      <c r="EP979" s="30"/>
      <c r="EQ979" s="30"/>
      <c r="ER979" s="30"/>
      <c r="ES979" s="30"/>
      <c r="ET979" s="30"/>
      <c r="EU979" s="30"/>
      <c r="EV979" s="30"/>
      <c r="EW979" s="30"/>
      <c r="EX979" s="30"/>
      <c r="EY979" s="30"/>
      <c r="EZ979" s="30"/>
      <c r="FA979" s="30"/>
      <c r="FB979" s="30"/>
      <c r="FC979" s="30"/>
      <c r="FD979" s="30"/>
      <c r="FE979" s="30"/>
      <c r="FF979" s="30"/>
      <c r="FG979" s="30"/>
      <c r="FH979" s="30"/>
      <c r="FI979" s="30"/>
      <c r="FJ979" s="30"/>
      <c r="FK979" s="30"/>
      <c r="FL979" s="30"/>
      <c r="FM979" s="30"/>
      <c r="FN979" s="30"/>
      <c r="FO979" s="30"/>
      <c r="FP979" s="30"/>
      <c r="FQ979" s="30"/>
      <c r="FR979" s="30"/>
      <c r="FS979" s="30"/>
      <c r="FT979" s="30"/>
      <c r="FU979" s="30"/>
      <c r="FV979" s="30"/>
      <c r="FW979" s="30"/>
      <c r="FX979" s="30"/>
      <c r="FY979" s="30"/>
      <c r="FZ979" s="30"/>
      <c r="GA979" s="30"/>
      <c r="GB979" s="30"/>
      <c r="GC979" s="30"/>
      <c r="GD979" s="30"/>
      <c r="GE979" s="30"/>
      <c r="GF979" s="30"/>
      <c r="GG979" s="30"/>
      <c r="GH979" s="30"/>
      <c r="GI979" s="30"/>
      <c r="GJ979" s="30"/>
      <c r="GK979" s="30"/>
      <c r="GL979" s="30"/>
      <c r="GM979" s="30"/>
      <c r="GN979" s="30"/>
      <c r="GO979" s="30"/>
      <c r="GP979" s="30"/>
      <c r="GQ979" s="30"/>
      <c r="GR979" s="30"/>
      <c r="GS979" s="30"/>
      <c r="GT979" s="30"/>
      <c r="GU979" s="30"/>
      <c r="GV979" s="30"/>
      <c r="GW979" s="30"/>
      <c r="GX979" s="30"/>
      <c r="GY979" s="30"/>
      <c r="GZ979" s="30"/>
      <c r="HA979" s="30"/>
      <c r="HB979" s="30"/>
      <c r="HC979" s="30"/>
      <c r="HD979" s="30"/>
      <c r="HE979" s="30"/>
      <c r="HF979" s="30"/>
      <c r="HG979" s="30"/>
      <c r="HH979" s="30"/>
      <c r="HI979" s="30"/>
      <c r="HJ979" s="30"/>
    </row>
    <row r="980">
      <c r="BQ980" s="30"/>
      <c r="BS980" s="30"/>
      <c r="BT980" s="30"/>
      <c r="BU980" s="30"/>
      <c r="BV980" s="30"/>
      <c r="BW980" s="30"/>
      <c r="BX980" s="30"/>
      <c r="BY980" s="30"/>
      <c r="BZ980" s="30"/>
      <c r="CA980" s="30"/>
      <c r="CB980" s="30"/>
      <c r="CC980" s="30"/>
      <c r="CD980" s="30"/>
      <c r="CE980" s="30"/>
      <c r="CF980" s="30"/>
      <c r="CG980" s="30"/>
      <c r="CH980" s="30"/>
      <c r="CI980" s="30"/>
      <c r="CJ980" s="30"/>
      <c r="CK980" s="30"/>
      <c r="CL980" s="30"/>
      <c r="CM980" s="30"/>
      <c r="CO980" s="30"/>
      <c r="CP980" s="30"/>
      <c r="CQ980" s="30"/>
      <c r="CR980" s="30"/>
      <c r="CS980" s="30"/>
      <c r="CT980" s="30"/>
      <c r="CU980" s="30"/>
      <c r="CV980" s="30"/>
      <c r="CW980" s="30"/>
      <c r="CX980" s="30"/>
      <c r="CY980" s="30"/>
      <c r="CZ980" s="30"/>
      <c r="DA980" s="30"/>
      <c r="DB980" s="30"/>
      <c r="DC980" s="30"/>
      <c r="DD980" s="30"/>
      <c r="DE980" s="30"/>
      <c r="DF980" s="30"/>
      <c r="DG980" s="30"/>
      <c r="DH980" s="30"/>
      <c r="DI980" s="30"/>
      <c r="DK980" s="30"/>
      <c r="DL980" s="30"/>
      <c r="DM980" s="30"/>
      <c r="DN980" s="30"/>
      <c r="DO980" s="30"/>
      <c r="DP980" s="30"/>
      <c r="DQ980" s="30"/>
      <c r="DR980" s="30"/>
      <c r="DS980" s="30"/>
      <c r="DT980" s="30"/>
      <c r="DU980" s="30"/>
      <c r="DV980" s="30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  <c r="EL980" s="30"/>
      <c r="EM980" s="30"/>
      <c r="EN980" s="30"/>
      <c r="EO980" s="30"/>
      <c r="EP980" s="30"/>
      <c r="EQ980" s="30"/>
      <c r="ER980" s="30"/>
      <c r="ES980" s="30"/>
      <c r="ET980" s="30"/>
      <c r="EU980" s="30"/>
      <c r="EV980" s="30"/>
      <c r="EW980" s="30"/>
      <c r="EX980" s="30"/>
      <c r="EY980" s="30"/>
      <c r="EZ980" s="30"/>
      <c r="FA980" s="30"/>
      <c r="FB980" s="30"/>
      <c r="FC980" s="30"/>
      <c r="FD980" s="30"/>
      <c r="FE980" s="30"/>
      <c r="FF980" s="30"/>
      <c r="FG980" s="30"/>
      <c r="FH980" s="30"/>
      <c r="FI980" s="30"/>
      <c r="FJ980" s="30"/>
      <c r="FK980" s="30"/>
      <c r="FL980" s="30"/>
      <c r="FM980" s="30"/>
      <c r="FN980" s="30"/>
      <c r="FO980" s="30"/>
      <c r="FP980" s="30"/>
      <c r="FQ980" s="30"/>
      <c r="FR980" s="30"/>
      <c r="FS980" s="30"/>
      <c r="FT980" s="30"/>
      <c r="FU980" s="30"/>
      <c r="FV980" s="30"/>
      <c r="FW980" s="30"/>
      <c r="FX980" s="30"/>
      <c r="FY980" s="30"/>
      <c r="FZ980" s="30"/>
      <c r="GA980" s="30"/>
      <c r="GB980" s="30"/>
      <c r="GC980" s="30"/>
      <c r="GD980" s="30"/>
      <c r="GE980" s="30"/>
      <c r="GF980" s="30"/>
      <c r="GG980" s="30"/>
      <c r="GH980" s="30"/>
      <c r="GI980" s="30"/>
      <c r="GJ980" s="30"/>
      <c r="GK980" s="30"/>
      <c r="GL980" s="30"/>
      <c r="GM980" s="30"/>
      <c r="GN980" s="30"/>
      <c r="GO980" s="30"/>
      <c r="GP980" s="30"/>
      <c r="GQ980" s="30"/>
      <c r="GR980" s="30"/>
      <c r="GS980" s="30"/>
      <c r="GT980" s="30"/>
      <c r="GU980" s="30"/>
      <c r="GV980" s="30"/>
      <c r="GW980" s="30"/>
      <c r="GX980" s="30"/>
      <c r="GY980" s="30"/>
      <c r="GZ980" s="30"/>
      <c r="HA980" s="30"/>
      <c r="HB980" s="30"/>
      <c r="HC980" s="30"/>
      <c r="HD980" s="30"/>
      <c r="HE980" s="30"/>
      <c r="HF980" s="30"/>
      <c r="HG980" s="30"/>
      <c r="HH980" s="30"/>
      <c r="HI980" s="30"/>
      <c r="HJ980" s="30"/>
    </row>
    <row r="981">
      <c r="BQ981" s="30"/>
      <c r="BS981" s="30"/>
      <c r="BT981" s="30"/>
      <c r="BU981" s="30"/>
      <c r="BV981" s="30"/>
      <c r="BW981" s="30"/>
      <c r="BX981" s="30"/>
      <c r="BY981" s="30"/>
      <c r="BZ981" s="30"/>
      <c r="CA981" s="30"/>
      <c r="CB981" s="30"/>
      <c r="CC981" s="30"/>
      <c r="CD981" s="30"/>
      <c r="CE981" s="30"/>
      <c r="CF981" s="30"/>
      <c r="CG981" s="30"/>
      <c r="CH981" s="30"/>
      <c r="CI981" s="30"/>
      <c r="CJ981" s="30"/>
      <c r="CK981" s="30"/>
      <c r="CL981" s="30"/>
      <c r="CM981" s="30"/>
      <c r="CO981" s="30"/>
      <c r="CP981" s="30"/>
      <c r="CQ981" s="30"/>
      <c r="CR981" s="30"/>
      <c r="CS981" s="30"/>
      <c r="CT981" s="30"/>
      <c r="CU981" s="30"/>
      <c r="CV981" s="30"/>
      <c r="CW981" s="30"/>
      <c r="CX981" s="30"/>
      <c r="CY981" s="30"/>
      <c r="CZ981" s="30"/>
      <c r="DA981" s="30"/>
      <c r="DB981" s="30"/>
      <c r="DC981" s="30"/>
      <c r="DD981" s="30"/>
      <c r="DE981" s="30"/>
      <c r="DF981" s="30"/>
      <c r="DG981" s="30"/>
      <c r="DH981" s="30"/>
      <c r="DI981" s="30"/>
      <c r="DK981" s="30"/>
      <c r="DL981" s="30"/>
      <c r="DM981" s="30"/>
      <c r="DN981" s="30"/>
      <c r="DO981" s="30"/>
      <c r="DP981" s="30"/>
      <c r="DQ981" s="30"/>
      <c r="DR981" s="30"/>
      <c r="DS981" s="30"/>
      <c r="DT981" s="30"/>
      <c r="DU981" s="30"/>
      <c r="DV981" s="30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  <c r="EL981" s="30"/>
      <c r="EM981" s="30"/>
      <c r="EN981" s="30"/>
      <c r="EO981" s="30"/>
      <c r="EP981" s="30"/>
      <c r="EQ981" s="30"/>
      <c r="ER981" s="30"/>
      <c r="ES981" s="30"/>
      <c r="ET981" s="30"/>
      <c r="EU981" s="30"/>
      <c r="EV981" s="30"/>
      <c r="EW981" s="30"/>
      <c r="EX981" s="30"/>
      <c r="EY981" s="30"/>
      <c r="EZ981" s="30"/>
      <c r="FA981" s="30"/>
      <c r="FB981" s="30"/>
      <c r="FC981" s="30"/>
      <c r="FD981" s="30"/>
      <c r="FE981" s="30"/>
      <c r="FF981" s="30"/>
      <c r="FG981" s="30"/>
      <c r="FH981" s="30"/>
      <c r="FI981" s="30"/>
      <c r="FJ981" s="30"/>
      <c r="FK981" s="30"/>
      <c r="FL981" s="30"/>
      <c r="FM981" s="30"/>
      <c r="FN981" s="30"/>
      <c r="FO981" s="30"/>
      <c r="FP981" s="30"/>
      <c r="FQ981" s="30"/>
      <c r="FR981" s="30"/>
      <c r="FS981" s="30"/>
      <c r="FT981" s="30"/>
      <c r="FU981" s="30"/>
      <c r="FV981" s="30"/>
      <c r="FW981" s="30"/>
      <c r="FX981" s="30"/>
      <c r="FY981" s="30"/>
      <c r="FZ981" s="30"/>
      <c r="GA981" s="30"/>
      <c r="GB981" s="30"/>
      <c r="GC981" s="30"/>
      <c r="GD981" s="30"/>
      <c r="GE981" s="30"/>
      <c r="GF981" s="30"/>
      <c r="GG981" s="30"/>
      <c r="GH981" s="30"/>
      <c r="GI981" s="30"/>
      <c r="GJ981" s="30"/>
      <c r="GK981" s="30"/>
      <c r="GL981" s="30"/>
      <c r="GM981" s="30"/>
      <c r="GN981" s="30"/>
      <c r="GO981" s="30"/>
      <c r="GP981" s="30"/>
      <c r="GQ981" s="30"/>
      <c r="GR981" s="30"/>
      <c r="GS981" s="30"/>
      <c r="GT981" s="30"/>
      <c r="GU981" s="30"/>
      <c r="GV981" s="30"/>
      <c r="GW981" s="30"/>
      <c r="GX981" s="30"/>
      <c r="GY981" s="30"/>
      <c r="GZ981" s="30"/>
      <c r="HA981" s="30"/>
      <c r="HB981" s="30"/>
      <c r="HC981" s="30"/>
      <c r="HD981" s="30"/>
      <c r="HE981" s="30"/>
      <c r="HF981" s="30"/>
      <c r="HG981" s="30"/>
      <c r="HH981" s="30"/>
      <c r="HI981" s="30"/>
      <c r="HJ981" s="30"/>
    </row>
    <row r="982">
      <c r="BQ982" s="30"/>
      <c r="BS982" s="30"/>
      <c r="BT982" s="30"/>
      <c r="BU982" s="30"/>
      <c r="BV982" s="30"/>
      <c r="BW982" s="30"/>
      <c r="BX982" s="30"/>
      <c r="BY982" s="30"/>
      <c r="BZ982" s="30"/>
      <c r="CA982" s="30"/>
      <c r="CB982" s="30"/>
      <c r="CC982" s="30"/>
      <c r="CD982" s="30"/>
      <c r="CE982" s="30"/>
      <c r="CF982" s="30"/>
      <c r="CG982" s="30"/>
      <c r="CH982" s="30"/>
      <c r="CI982" s="30"/>
      <c r="CJ982" s="30"/>
      <c r="CK982" s="30"/>
      <c r="CL982" s="30"/>
      <c r="CM982" s="30"/>
      <c r="CO982" s="30"/>
      <c r="CP982" s="30"/>
      <c r="CQ982" s="30"/>
      <c r="CR982" s="30"/>
      <c r="CS982" s="30"/>
      <c r="CT982" s="30"/>
      <c r="CU982" s="30"/>
      <c r="CV982" s="30"/>
      <c r="CW982" s="30"/>
      <c r="CX982" s="30"/>
      <c r="CY982" s="30"/>
      <c r="CZ982" s="30"/>
      <c r="DA982" s="30"/>
      <c r="DB982" s="30"/>
      <c r="DC982" s="30"/>
      <c r="DD982" s="30"/>
      <c r="DE982" s="30"/>
      <c r="DF982" s="30"/>
      <c r="DG982" s="30"/>
      <c r="DH982" s="30"/>
      <c r="DI982" s="30"/>
      <c r="DK982" s="30"/>
      <c r="DL982" s="30"/>
      <c r="DM982" s="30"/>
      <c r="DN982" s="30"/>
      <c r="DO982" s="30"/>
      <c r="DP982" s="30"/>
      <c r="DQ982" s="30"/>
      <c r="DR982" s="30"/>
      <c r="DS982" s="30"/>
      <c r="DT982" s="30"/>
      <c r="DU982" s="30"/>
      <c r="DV982" s="30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  <c r="EL982" s="30"/>
      <c r="EM982" s="30"/>
      <c r="EN982" s="30"/>
      <c r="EO982" s="30"/>
      <c r="EP982" s="30"/>
      <c r="EQ982" s="30"/>
      <c r="ER982" s="30"/>
      <c r="ES982" s="30"/>
      <c r="ET982" s="30"/>
      <c r="EU982" s="30"/>
      <c r="EV982" s="30"/>
      <c r="EW982" s="30"/>
      <c r="EX982" s="30"/>
      <c r="EY982" s="30"/>
      <c r="EZ982" s="30"/>
      <c r="FA982" s="30"/>
      <c r="FB982" s="30"/>
      <c r="FC982" s="30"/>
      <c r="FD982" s="30"/>
      <c r="FE982" s="30"/>
      <c r="FF982" s="30"/>
      <c r="FG982" s="30"/>
      <c r="FH982" s="30"/>
      <c r="FI982" s="30"/>
      <c r="FJ982" s="30"/>
      <c r="FK982" s="30"/>
      <c r="FL982" s="30"/>
      <c r="FM982" s="30"/>
      <c r="FN982" s="30"/>
      <c r="FO982" s="30"/>
      <c r="FP982" s="30"/>
      <c r="FQ982" s="30"/>
      <c r="FR982" s="30"/>
      <c r="FS982" s="30"/>
      <c r="FT982" s="30"/>
      <c r="FU982" s="30"/>
      <c r="FV982" s="30"/>
      <c r="FW982" s="30"/>
      <c r="FX982" s="30"/>
      <c r="FY982" s="30"/>
      <c r="FZ982" s="30"/>
      <c r="GA982" s="30"/>
      <c r="GB982" s="30"/>
      <c r="GC982" s="30"/>
      <c r="GD982" s="30"/>
      <c r="GE982" s="30"/>
      <c r="GF982" s="30"/>
      <c r="GG982" s="30"/>
      <c r="GH982" s="30"/>
      <c r="GI982" s="30"/>
      <c r="GJ982" s="30"/>
      <c r="GK982" s="30"/>
      <c r="GL982" s="30"/>
      <c r="GM982" s="30"/>
      <c r="GN982" s="30"/>
      <c r="GO982" s="30"/>
      <c r="GP982" s="30"/>
      <c r="GQ982" s="30"/>
      <c r="GR982" s="30"/>
      <c r="GS982" s="30"/>
      <c r="GT982" s="30"/>
      <c r="GU982" s="30"/>
      <c r="GV982" s="30"/>
      <c r="GW982" s="30"/>
      <c r="GX982" s="30"/>
      <c r="GY982" s="30"/>
      <c r="GZ982" s="30"/>
      <c r="HA982" s="30"/>
      <c r="HB982" s="30"/>
      <c r="HC982" s="30"/>
      <c r="HD982" s="30"/>
      <c r="HE982" s="30"/>
      <c r="HF982" s="30"/>
      <c r="HG982" s="30"/>
      <c r="HH982" s="30"/>
      <c r="HI982" s="30"/>
      <c r="HJ982" s="30"/>
    </row>
    <row r="983">
      <c r="BQ983" s="30"/>
      <c r="BS983" s="30"/>
      <c r="BT983" s="30"/>
      <c r="BU983" s="30"/>
      <c r="BV983" s="30"/>
      <c r="BW983" s="30"/>
      <c r="BX983" s="30"/>
      <c r="BY983" s="30"/>
      <c r="BZ983" s="30"/>
      <c r="CA983" s="30"/>
      <c r="CB983" s="30"/>
      <c r="CC983" s="30"/>
      <c r="CD983" s="30"/>
      <c r="CE983" s="30"/>
      <c r="CF983" s="30"/>
      <c r="CG983" s="30"/>
      <c r="CH983" s="30"/>
      <c r="CI983" s="30"/>
      <c r="CJ983" s="30"/>
      <c r="CK983" s="30"/>
      <c r="CL983" s="30"/>
      <c r="CM983" s="30"/>
      <c r="CO983" s="30"/>
      <c r="CP983" s="30"/>
      <c r="CQ983" s="30"/>
      <c r="CR983" s="30"/>
      <c r="CS983" s="30"/>
      <c r="CT983" s="30"/>
      <c r="CU983" s="30"/>
      <c r="CV983" s="30"/>
      <c r="CW983" s="30"/>
      <c r="CX983" s="30"/>
      <c r="CY983" s="30"/>
      <c r="CZ983" s="30"/>
      <c r="DA983" s="30"/>
      <c r="DB983" s="30"/>
      <c r="DC983" s="30"/>
      <c r="DD983" s="30"/>
      <c r="DE983" s="30"/>
      <c r="DF983" s="30"/>
      <c r="DG983" s="30"/>
      <c r="DH983" s="30"/>
      <c r="DI983" s="30"/>
      <c r="DK983" s="30"/>
      <c r="DL983" s="30"/>
      <c r="DM983" s="30"/>
      <c r="DN983" s="30"/>
      <c r="DO983" s="30"/>
      <c r="DP983" s="30"/>
      <c r="DQ983" s="30"/>
      <c r="DR983" s="30"/>
      <c r="DS983" s="30"/>
      <c r="DT983" s="30"/>
      <c r="DU983" s="30"/>
      <c r="DV983" s="30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  <c r="EL983" s="30"/>
      <c r="EM983" s="30"/>
      <c r="EN983" s="30"/>
      <c r="EO983" s="30"/>
      <c r="EP983" s="30"/>
      <c r="EQ983" s="30"/>
      <c r="ER983" s="30"/>
      <c r="ES983" s="30"/>
      <c r="ET983" s="30"/>
      <c r="EU983" s="30"/>
      <c r="EV983" s="30"/>
      <c r="EW983" s="30"/>
      <c r="EX983" s="30"/>
      <c r="EY983" s="30"/>
      <c r="EZ983" s="30"/>
      <c r="FA983" s="30"/>
      <c r="FB983" s="30"/>
      <c r="FC983" s="30"/>
      <c r="FD983" s="30"/>
      <c r="FE983" s="30"/>
      <c r="FF983" s="30"/>
      <c r="FG983" s="30"/>
      <c r="FH983" s="30"/>
      <c r="FI983" s="30"/>
      <c r="FJ983" s="30"/>
      <c r="FK983" s="30"/>
      <c r="FL983" s="30"/>
      <c r="FM983" s="30"/>
      <c r="FN983" s="30"/>
      <c r="FO983" s="30"/>
      <c r="FP983" s="30"/>
      <c r="FQ983" s="30"/>
      <c r="FR983" s="30"/>
      <c r="FS983" s="30"/>
      <c r="FT983" s="30"/>
      <c r="FU983" s="30"/>
      <c r="FV983" s="30"/>
      <c r="FW983" s="30"/>
      <c r="FX983" s="30"/>
      <c r="FY983" s="30"/>
      <c r="FZ983" s="30"/>
      <c r="GA983" s="30"/>
      <c r="GB983" s="30"/>
      <c r="GC983" s="30"/>
      <c r="GD983" s="30"/>
      <c r="GE983" s="30"/>
      <c r="GF983" s="30"/>
      <c r="GG983" s="30"/>
      <c r="GH983" s="30"/>
      <c r="GI983" s="30"/>
      <c r="GJ983" s="30"/>
      <c r="GK983" s="30"/>
      <c r="GL983" s="30"/>
      <c r="GM983" s="30"/>
      <c r="GN983" s="30"/>
      <c r="GO983" s="30"/>
      <c r="GP983" s="30"/>
      <c r="GQ983" s="30"/>
      <c r="GR983" s="30"/>
      <c r="GS983" s="30"/>
      <c r="GT983" s="30"/>
      <c r="GU983" s="30"/>
      <c r="GV983" s="30"/>
      <c r="GW983" s="30"/>
      <c r="GX983" s="30"/>
      <c r="GY983" s="30"/>
      <c r="GZ983" s="30"/>
      <c r="HA983" s="30"/>
      <c r="HB983" s="30"/>
      <c r="HC983" s="30"/>
      <c r="HD983" s="30"/>
      <c r="HE983" s="30"/>
      <c r="HF983" s="30"/>
      <c r="HG983" s="30"/>
      <c r="HH983" s="30"/>
      <c r="HI983" s="30"/>
      <c r="HJ983" s="30"/>
    </row>
    <row r="984">
      <c r="BQ984" s="30"/>
      <c r="BS984" s="30"/>
      <c r="BT984" s="30"/>
      <c r="BU984" s="30"/>
      <c r="BV984" s="30"/>
      <c r="BW984" s="30"/>
      <c r="BX984" s="30"/>
      <c r="BY984" s="30"/>
      <c r="BZ984" s="30"/>
      <c r="CA984" s="30"/>
      <c r="CB984" s="30"/>
      <c r="CC984" s="30"/>
      <c r="CD984" s="30"/>
      <c r="CE984" s="30"/>
      <c r="CF984" s="30"/>
      <c r="CG984" s="30"/>
      <c r="CH984" s="30"/>
      <c r="CI984" s="30"/>
      <c r="CJ984" s="30"/>
      <c r="CK984" s="30"/>
      <c r="CL984" s="30"/>
      <c r="CM984" s="30"/>
      <c r="CO984" s="30"/>
      <c r="CP984" s="30"/>
      <c r="CQ984" s="30"/>
      <c r="CR984" s="30"/>
      <c r="CS984" s="30"/>
      <c r="CT984" s="30"/>
      <c r="CU984" s="30"/>
      <c r="CV984" s="30"/>
      <c r="CW984" s="30"/>
      <c r="CX984" s="30"/>
      <c r="CY984" s="30"/>
      <c r="CZ984" s="30"/>
      <c r="DA984" s="30"/>
      <c r="DB984" s="30"/>
      <c r="DC984" s="30"/>
      <c r="DD984" s="30"/>
      <c r="DE984" s="30"/>
      <c r="DF984" s="30"/>
      <c r="DG984" s="30"/>
      <c r="DH984" s="30"/>
      <c r="DI984" s="30"/>
      <c r="DK984" s="30"/>
      <c r="DL984" s="30"/>
      <c r="DM984" s="30"/>
      <c r="DN984" s="30"/>
      <c r="DO984" s="30"/>
      <c r="DP984" s="30"/>
      <c r="DQ984" s="30"/>
      <c r="DR984" s="30"/>
      <c r="DS984" s="30"/>
      <c r="DT984" s="30"/>
      <c r="DU984" s="30"/>
      <c r="DV984" s="30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  <c r="EL984" s="30"/>
      <c r="EM984" s="30"/>
      <c r="EN984" s="30"/>
      <c r="EO984" s="30"/>
      <c r="EP984" s="30"/>
      <c r="EQ984" s="30"/>
      <c r="ER984" s="30"/>
      <c r="ES984" s="30"/>
      <c r="ET984" s="30"/>
      <c r="EU984" s="30"/>
      <c r="EV984" s="30"/>
      <c r="EW984" s="30"/>
      <c r="EX984" s="30"/>
      <c r="EY984" s="30"/>
      <c r="EZ984" s="30"/>
      <c r="FA984" s="30"/>
      <c r="FB984" s="30"/>
      <c r="FC984" s="30"/>
      <c r="FD984" s="30"/>
      <c r="FE984" s="30"/>
      <c r="FF984" s="30"/>
      <c r="FG984" s="30"/>
      <c r="FH984" s="30"/>
      <c r="FI984" s="30"/>
      <c r="FJ984" s="30"/>
      <c r="FK984" s="30"/>
      <c r="FL984" s="30"/>
      <c r="FM984" s="30"/>
      <c r="FN984" s="30"/>
      <c r="FO984" s="30"/>
      <c r="FP984" s="30"/>
      <c r="FQ984" s="30"/>
      <c r="FR984" s="30"/>
      <c r="FS984" s="30"/>
      <c r="FT984" s="30"/>
      <c r="FU984" s="30"/>
      <c r="FV984" s="30"/>
      <c r="FW984" s="30"/>
      <c r="FX984" s="30"/>
      <c r="FY984" s="30"/>
      <c r="FZ984" s="30"/>
      <c r="GA984" s="30"/>
      <c r="GB984" s="30"/>
      <c r="GC984" s="30"/>
      <c r="GD984" s="30"/>
      <c r="GE984" s="30"/>
      <c r="GF984" s="30"/>
      <c r="GG984" s="30"/>
      <c r="GH984" s="30"/>
      <c r="GI984" s="30"/>
      <c r="GJ984" s="30"/>
      <c r="GK984" s="30"/>
      <c r="GL984" s="30"/>
      <c r="GM984" s="30"/>
      <c r="GN984" s="30"/>
      <c r="GO984" s="30"/>
      <c r="GP984" s="30"/>
      <c r="GQ984" s="30"/>
      <c r="GR984" s="30"/>
      <c r="GS984" s="30"/>
      <c r="GT984" s="30"/>
      <c r="GU984" s="30"/>
      <c r="GV984" s="30"/>
      <c r="GW984" s="30"/>
      <c r="GX984" s="30"/>
      <c r="GY984" s="30"/>
      <c r="GZ984" s="30"/>
      <c r="HA984" s="30"/>
      <c r="HB984" s="30"/>
      <c r="HC984" s="30"/>
      <c r="HD984" s="30"/>
      <c r="HE984" s="30"/>
      <c r="HF984" s="30"/>
      <c r="HG984" s="30"/>
      <c r="HH984" s="30"/>
      <c r="HI984" s="30"/>
      <c r="HJ984" s="30"/>
    </row>
    <row r="985">
      <c r="BQ985" s="30"/>
      <c r="BS985" s="30"/>
      <c r="BT985" s="30"/>
      <c r="BU985" s="30"/>
      <c r="BV985" s="30"/>
      <c r="BW985" s="30"/>
      <c r="BX985" s="30"/>
      <c r="BY985" s="30"/>
      <c r="BZ985" s="30"/>
      <c r="CA985" s="30"/>
      <c r="CB985" s="30"/>
      <c r="CC985" s="30"/>
      <c r="CD985" s="30"/>
      <c r="CE985" s="30"/>
      <c r="CF985" s="30"/>
      <c r="CG985" s="30"/>
      <c r="CH985" s="30"/>
      <c r="CI985" s="30"/>
      <c r="CJ985" s="30"/>
      <c r="CK985" s="30"/>
      <c r="CL985" s="30"/>
      <c r="CM985" s="30"/>
      <c r="CO985" s="30"/>
      <c r="CP985" s="30"/>
      <c r="CQ985" s="30"/>
      <c r="CR985" s="30"/>
      <c r="CS985" s="30"/>
      <c r="CT985" s="30"/>
      <c r="CU985" s="30"/>
      <c r="CV985" s="30"/>
      <c r="CW985" s="30"/>
      <c r="CX985" s="30"/>
      <c r="CY985" s="30"/>
      <c r="CZ985" s="30"/>
      <c r="DA985" s="30"/>
      <c r="DB985" s="30"/>
      <c r="DC985" s="30"/>
      <c r="DD985" s="30"/>
      <c r="DE985" s="30"/>
      <c r="DF985" s="30"/>
      <c r="DG985" s="30"/>
      <c r="DH985" s="30"/>
      <c r="DI985" s="30"/>
      <c r="DK985" s="30"/>
      <c r="DL985" s="30"/>
      <c r="DM985" s="30"/>
      <c r="DN985" s="30"/>
      <c r="DO985" s="30"/>
      <c r="DP985" s="30"/>
      <c r="DQ985" s="30"/>
      <c r="DR985" s="30"/>
      <c r="DS985" s="30"/>
      <c r="DT985" s="30"/>
      <c r="DU985" s="30"/>
      <c r="DV985" s="30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  <c r="EL985" s="30"/>
      <c r="EM985" s="30"/>
      <c r="EN985" s="30"/>
      <c r="EO985" s="30"/>
      <c r="EP985" s="30"/>
      <c r="EQ985" s="30"/>
      <c r="ER985" s="30"/>
      <c r="ES985" s="30"/>
      <c r="ET985" s="30"/>
      <c r="EU985" s="30"/>
      <c r="EV985" s="30"/>
      <c r="EW985" s="30"/>
      <c r="EX985" s="30"/>
      <c r="EY985" s="30"/>
      <c r="EZ985" s="30"/>
      <c r="FA985" s="30"/>
      <c r="FB985" s="30"/>
      <c r="FC985" s="30"/>
      <c r="FD985" s="30"/>
      <c r="FE985" s="30"/>
      <c r="FF985" s="30"/>
      <c r="FG985" s="30"/>
      <c r="FH985" s="30"/>
      <c r="FI985" s="30"/>
      <c r="FJ985" s="30"/>
      <c r="FK985" s="30"/>
      <c r="FL985" s="30"/>
      <c r="FM985" s="30"/>
      <c r="FN985" s="30"/>
      <c r="FO985" s="30"/>
      <c r="FP985" s="30"/>
      <c r="FQ985" s="30"/>
      <c r="FR985" s="30"/>
      <c r="FS985" s="30"/>
      <c r="FT985" s="30"/>
      <c r="FU985" s="30"/>
      <c r="FV985" s="30"/>
      <c r="FW985" s="30"/>
      <c r="FX985" s="30"/>
      <c r="FY985" s="30"/>
      <c r="FZ985" s="30"/>
      <c r="GA985" s="30"/>
      <c r="GB985" s="30"/>
      <c r="GC985" s="30"/>
      <c r="GD985" s="30"/>
      <c r="GE985" s="30"/>
      <c r="GF985" s="30"/>
      <c r="GG985" s="30"/>
      <c r="GH985" s="30"/>
      <c r="GI985" s="30"/>
      <c r="GJ985" s="30"/>
      <c r="GK985" s="30"/>
      <c r="GL985" s="30"/>
      <c r="GM985" s="30"/>
      <c r="GN985" s="30"/>
      <c r="GO985" s="30"/>
      <c r="GP985" s="30"/>
      <c r="GQ985" s="30"/>
      <c r="GR985" s="30"/>
      <c r="GS985" s="30"/>
      <c r="GT985" s="30"/>
      <c r="GU985" s="30"/>
      <c r="GV985" s="30"/>
      <c r="GW985" s="30"/>
      <c r="GX985" s="30"/>
      <c r="GY985" s="30"/>
      <c r="GZ985" s="30"/>
      <c r="HA985" s="30"/>
      <c r="HB985" s="30"/>
      <c r="HC985" s="30"/>
      <c r="HD985" s="30"/>
      <c r="HE985" s="30"/>
      <c r="HF985" s="30"/>
      <c r="HG985" s="30"/>
      <c r="HH985" s="30"/>
      <c r="HI985" s="30"/>
      <c r="HJ985" s="30"/>
    </row>
    <row r="986">
      <c r="BQ986" s="30"/>
      <c r="BS986" s="30"/>
      <c r="BT986" s="30"/>
      <c r="BU986" s="30"/>
      <c r="BV986" s="30"/>
      <c r="BW986" s="30"/>
      <c r="BX986" s="30"/>
      <c r="BY986" s="30"/>
      <c r="BZ986" s="30"/>
      <c r="CA986" s="30"/>
      <c r="CB986" s="30"/>
      <c r="CC986" s="30"/>
      <c r="CD986" s="30"/>
      <c r="CE986" s="30"/>
      <c r="CF986" s="30"/>
      <c r="CG986" s="30"/>
      <c r="CH986" s="30"/>
      <c r="CI986" s="30"/>
      <c r="CJ986" s="30"/>
      <c r="CK986" s="30"/>
      <c r="CL986" s="30"/>
      <c r="CM986" s="30"/>
      <c r="CO986" s="30"/>
      <c r="CP986" s="30"/>
      <c r="CQ986" s="30"/>
      <c r="CR986" s="30"/>
      <c r="CS986" s="30"/>
      <c r="CT986" s="30"/>
      <c r="CU986" s="30"/>
      <c r="CV986" s="30"/>
      <c r="CW986" s="30"/>
      <c r="CX986" s="30"/>
      <c r="CY986" s="30"/>
      <c r="CZ986" s="30"/>
      <c r="DA986" s="30"/>
      <c r="DB986" s="30"/>
      <c r="DC986" s="30"/>
      <c r="DD986" s="30"/>
      <c r="DE986" s="30"/>
      <c r="DF986" s="30"/>
      <c r="DG986" s="30"/>
      <c r="DH986" s="30"/>
      <c r="DI986" s="30"/>
      <c r="DK986" s="30"/>
      <c r="DL986" s="30"/>
      <c r="DM986" s="30"/>
      <c r="DN986" s="30"/>
      <c r="DO986" s="30"/>
      <c r="DP986" s="30"/>
      <c r="DQ986" s="30"/>
      <c r="DR986" s="30"/>
      <c r="DS986" s="30"/>
      <c r="DT986" s="30"/>
      <c r="DU986" s="30"/>
      <c r="DV986" s="30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  <c r="EL986" s="30"/>
      <c r="EM986" s="30"/>
      <c r="EN986" s="30"/>
      <c r="EO986" s="30"/>
      <c r="EP986" s="30"/>
      <c r="EQ986" s="30"/>
      <c r="ER986" s="30"/>
      <c r="ES986" s="30"/>
      <c r="ET986" s="30"/>
      <c r="EU986" s="30"/>
      <c r="EV986" s="30"/>
      <c r="EW986" s="30"/>
      <c r="EX986" s="30"/>
      <c r="EY986" s="30"/>
      <c r="EZ986" s="30"/>
      <c r="FA986" s="30"/>
      <c r="FB986" s="30"/>
      <c r="FC986" s="30"/>
      <c r="FD986" s="30"/>
      <c r="FE986" s="30"/>
      <c r="FF986" s="30"/>
      <c r="FG986" s="30"/>
      <c r="FH986" s="30"/>
      <c r="FI986" s="30"/>
      <c r="FJ986" s="30"/>
      <c r="FK986" s="30"/>
      <c r="FL986" s="30"/>
      <c r="FM986" s="30"/>
      <c r="FN986" s="30"/>
      <c r="FO986" s="30"/>
      <c r="FP986" s="30"/>
      <c r="FQ986" s="30"/>
      <c r="FR986" s="30"/>
      <c r="FS986" s="30"/>
      <c r="FT986" s="30"/>
      <c r="FU986" s="30"/>
      <c r="FV986" s="30"/>
      <c r="FW986" s="30"/>
      <c r="FX986" s="30"/>
      <c r="FY986" s="30"/>
      <c r="FZ986" s="30"/>
      <c r="GA986" s="30"/>
      <c r="GB986" s="30"/>
      <c r="GC986" s="30"/>
      <c r="GD986" s="30"/>
      <c r="GE986" s="30"/>
      <c r="GF986" s="30"/>
      <c r="GG986" s="30"/>
      <c r="GH986" s="30"/>
      <c r="GI986" s="30"/>
      <c r="GJ986" s="30"/>
      <c r="GK986" s="30"/>
      <c r="GL986" s="30"/>
      <c r="GM986" s="30"/>
      <c r="GN986" s="30"/>
      <c r="GO986" s="30"/>
      <c r="GP986" s="30"/>
      <c r="GQ986" s="30"/>
      <c r="GR986" s="30"/>
      <c r="GS986" s="30"/>
      <c r="GT986" s="30"/>
      <c r="GU986" s="30"/>
      <c r="GV986" s="30"/>
      <c r="GW986" s="30"/>
      <c r="GX986" s="30"/>
      <c r="GY986" s="30"/>
      <c r="GZ986" s="30"/>
      <c r="HA986" s="30"/>
      <c r="HB986" s="30"/>
      <c r="HC986" s="30"/>
      <c r="HD986" s="30"/>
      <c r="HE986" s="30"/>
      <c r="HF986" s="30"/>
      <c r="HG986" s="30"/>
      <c r="HH986" s="30"/>
      <c r="HI986" s="30"/>
      <c r="HJ986" s="30"/>
    </row>
    <row r="987">
      <c r="BQ987" s="30"/>
      <c r="BS987" s="30"/>
      <c r="BT987" s="30"/>
      <c r="BU987" s="30"/>
      <c r="BV987" s="30"/>
      <c r="BW987" s="30"/>
      <c r="BX987" s="30"/>
      <c r="BY987" s="30"/>
      <c r="BZ987" s="30"/>
      <c r="CA987" s="30"/>
      <c r="CB987" s="30"/>
      <c r="CC987" s="30"/>
      <c r="CD987" s="30"/>
      <c r="CE987" s="30"/>
      <c r="CF987" s="30"/>
      <c r="CG987" s="30"/>
      <c r="CH987" s="30"/>
      <c r="CI987" s="30"/>
      <c r="CJ987" s="30"/>
      <c r="CK987" s="30"/>
      <c r="CL987" s="30"/>
      <c r="CM987" s="30"/>
      <c r="CO987" s="30"/>
      <c r="CP987" s="30"/>
      <c r="CQ987" s="30"/>
      <c r="CR987" s="30"/>
      <c r="CS987" s="30"/>
      <c r="CT987" s="30"/>
      <c r="CU987" s="30"/>
      <c r="CV987" s="30"/>
      <c r="CW987" s="30"/>
      <c r="CX987" s="30"/>
      <c r="CY987" s="30"/>
      <c r="CZ987" s="30"/>
      <c r="DA987" s="30"/>
      <c r="DB987" s="30"/>
      <c r="DC987" s="30"/>
      <c r="DD987" s="30"/>
      <c r="DE987" s="30"/>
      <c r="DF987" s="30"/>
      <c r="DG987" s="30"/>
      <c r="DH987" s="30"/>
      <c r="DI987" s="30"/>
      <c r="DK987" s="30"/>
      <c r="DL987" s="30"/>
      <c r="DM987" s="30"/>
      <c r="DN987" s="30"/>
      <c r="DO987" s="30"/>
      <c r="DP987" s="30"/>
      <c r="DQ987" s="30"/>
      <c r="DR987" s="30"/>
      <c r="DS987" s="30"/>
      <c r="DT987" s="30"/>
      <c r="DU987" s="30"/>
      <c r="DV987" s="30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  <c r="EL987" s="30"/>
      <c r="EM987" s="30"/>
      <c r="EN987" s="30"/>
      <c r="EO987" s="30"/>
      <c r="EP987" s="30"/>
      <c r="EQ987" s="30"/>
      <c r="ER987" s="30"/>
      <c r="ES987" s="30"/>
      <c r="ET987" s="30"/>
      <c r="EU987" s="30"/>
      <c r="EV987" s="30"/>
      <c r="EW987" s="30"/>
      <c r="EX987" s="30"/>
      <c r="EY987" s="30"/>
      <c r="EZ987" s="30"/>
      <c r="FA987" s="30"/>
      <c r="FB987" s="30"/>
      <c r="FC987" s="30"/>
      <c r="FD987" s="30"/>
      <c r="FE987" s="30"/>
      <c r="FF987" s="30"/>
      <c r="FG987" s="30"/>
      <c r="FH987" s="30"/>
      <c r="FI987" s="30"/>
      <c r="FJ987" s="30"/>
      <c r="FK987" s="30"/>
      <c r="FL987" s="30"/>
      <c r="FM987" s="30"/>
      <c r="FN987" s="30"/>
      <c r="FO987" s="30"/>
      <c r="FP987" s="30"/>
      <c r="FQ987" s="30"/>
      <c r="FR987" s="30"/>
      <c r="FS987" s="30"/>
      <c r="FT987" s="30"/>
      <c r="FU987" s="30"/>
      <c r="FV987" s="30"/>
      <c r="FW987" s="30"/>
      <c r="FX987" s="30"/>
      <c r="FY987" s="30"/>
      <c r="FZ987" s="30"/>
      <c r="GA987" s="30"/>
      <c r="GB987" s="30"/>
      <c r="GC987" s="30"/>
      <c r="GD987" s="30"/>
      <c r="GE987" s="30"/>
      <c r="GF987" s="30"/>
      <c r="GG987" s="30"/>
      <c r="GH987" s="30"/>
      <c r="GI987" s="30"/>
      <c r="GJ987" s="30"/>
      <c r="GK987" s="30"/>
      <c r="GL987" s="30"/>
      <c r="GM987" s="30"/>
      <c r="GN987" s="30"/>
      <c r="GO987" s="30"/>
      <c r="GP987" s="30"/>
      <c r="GQ987" s="30"/>
      <c r="GR987" s="30"/>
      <c r="GS987" s="30"/>
      <c r="GT987" s="30"/>
      <c r="GU987" s="30"/>
      <c r="GV987" s="30"/>
      <c r="GW987" s="30"/>
      <c r="GX987" s="30"/>
      <c r="GY987" s="30"/>
      <c r="GZ987" s="30"/>
      <c r="HA987" s="30"/>
      <c r="HB987" s="30"/>
      <c r="HC987" s="30"/>
      <c r="HD987" s="30"/>
      <c r="HE987" s="30"/>
      <c r="HF987" s="30"/>
      <c r="HG987" s="30"/>
      <c r="HH987" s="30"/>
      <c r="HI987" s="30"/>
      <c r="HJ987" s="30"/>
    </row>
    <row r="988">
      <c r="BQ988" s="30"/>
      <c r="BS988" s="30"/>
      <c r="BT988" s="30"/>
      <c r="BU988" s="30"/>
      <c r="BV988" s="30"/>
      <c r="BW988" s="30"/>
      <c r="BX988" s="30"/>
      <c r="BY988" s="30"/>
      <c r="BZ988" s="30"/>
      <c r="CA988" s="30"/>
      <c r="CB988" s="30"/>
      <c r="CC988" s="30"/>
      <c r="CD988" s="30"/>
      <c r="CE988" s="30"/>
      <c r="CF988" s="30"/>
      <c r="CG988" s="30"/>
      <c r="CH988" s="30"/>
      <c r="CI988" s="30"/>
      <c r="CJ988" s="30"/>
      <c r="CK988" s="30"/>
      <c r="CL988" s="30"/>
      <c r="CM988" s="30"/>
      <c r="CO988" s="30"/>
      <c r="CP988" s="30"/>
      <c r="CQ988" s="30"/>
      <c r="CR988" s="30"/>
      <c r="CS988" s="30"/>
      <c r="CT988" s="30"/>
      <c r="CU988" s="30"/>
      <c r="CV988" s="30"/>
      <c r="CW988" s="30"/>
      <c r="CX988" s="30"/>
      <c r="CY988" s="30"/>
      <c r="CZ988" s="30"/>
      <c r="DA988" s="30"/>
      <c r="DB988" s="30"/>
      <c r="DC988" s="30"/>
      <c r="DD988" s="30"/>
      <c r="DE988" s="30"/>
      <c r="DF988" s="30"/>
      <c r="DG988" s="30"/>
      <c r="DH988" s="30"/>
      <c r="DI988" s="30"/>
      <c r="DK988" s="30"/>
      <c r="DL988" s="30"/>
      <c r="DM988" s="30"/>
      <c r="DN988" s="30"/>
      <c r="DO988" s="30"/>
      <c r="DP988" s="30"/>
      <c r="DQ988" s="30"/>
      <c r="DR988" s="30"/>
      <c r="DS988" s="30"/>
      <c r="DT988" s="30"/>
      <c r="DU988" s="30"/>
      <c r="DV988" s="30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  <c r="EL988" s="30"/>
      <c r="EM988" s="30"/>
      <c r="EN988" s="30"/>
      <c r="EO988" s="30"/>
      <c r="EP988" s="30"/>
      <c r="EQ988" s="30"/>
      <c r="ER988" s="30"/>
      <c r="ES988" s="30"/>
      <c r="ET988" s="30"/>
      <c r="EU988" s="30"/>
      <c r="EV988" s="30"/>
      <c r="EW988" s="30"/>
      <c r="EX988" s="30"/>
      <c r="EY988" s="30"/>
      <c r="EZ988" s="30"/>
      <c r="FA988" s="30"/>
      <c r="FB988" s="30"/>
      <c r="FC988" s="30"/>
      <c r="FD988" s="30"/>
      <c r="FE988" s="30"/>
      <c r="FF988" s="30"/>
      <c r="FG988" s="30"/>
      <c r="FH988" s="30"/>
      <c r="FI988" s="30"/>
      <c r="FJ988" s="30"/>
      <c r="FK988" s="30"/>
      <c r="FL988" s="30"/>
      <c r="FM988" s="30"/>
      <c r="FN988" s="30"/>
      <c r="FO988" s="30"/>
      <c r="FP988" s="30"/>
      <c r="FQ988" s="30"/>
      <c r="FR988" s="30"/>
      <c r="FS988" s="30"/>
      <c r="FT988" s="30"/>
      <c r="FU988" s="30"/>
      <c r="FV988" s="30"/>
      <c r="FW988" s="30"/>
      <c r="FX988" s="30"/>
      <c r="FY988" s="30"/>
      <c r="FZ988" s="30"/>
      <c r="GA988" s="30"/>
      <c r="GB988" s="30"/>
      <c r="GC988" s="30"/>
      <c r="GD988" s="30"/>
      <c r="GE988" s="30"/>
      <c r="GF988" s="30"/>
      <c r="GG988" s="30"/>
      <c r="GH988" s="30"/>
      <c r="GI988" s="30"/>
      <c r="GJ988" s="30"/>
      <c r="GK988" s="30"/>
      <c r="GL988" s="30"/>
      <c r="GM988" s="30"/>
      <c r="GN988" s="30"/>
      <c r="GO988" s="30"/>
      <c r="GP988" s="30"/>
      <c r="GQ988" s="30"/>
      <c r="GR988" s="30"/>
      <c r="GS988" s="30"/>
      <c r="GT988" s="30"/>
      <c r="GU988" s="30"/>
      <c r="GV988" s="30"/>
      <c r="GW988" s="30"/>
      <c r="GX988" s="30"/>
      <c r="GY988" s="30"/>
      <c r="GZ988" s="30"/>
      <c r="HA988" s="30"/>
      <c r="HB988" s="30"/>
      <c r="HC988" s="30"/>
      <c r="HD988" s="30"/>
      <c r="HE988" s="30"/>
      <c r="HF988" s="30"/>
      <c r="HG988" s="30"/>
      <c r="HH988" s="30"/>
      <c r="HI988" s="30"/>
      <c r="HJ988" s="30"/>
    </row>
    <row r="989">
      <c r="BQ989" s="30"/>
      <c r="BS989" s="30"/>
      <c r="BT989" s="30"/>
      <c r="BU989" s="30"/>
      <c r="BV989" s="30"/>
      <c r="BW989" s="30"/>
      <c r="BX989" s="30"/>
      <c r="BY989" s="30"/>
      <c r="BZ989" s="30"/>
      <c r="CA989" s="30"/>
      <c r="CB989" s="30"/>
      <c r="CC989" s="30"/>
      <c r="CD989" s="30"/>
      <c r="CE989" s="30"/>
      <c r="CF989" s="30"/>
      <c r="CG989" s="30"/>
      <c r="CH989" s="30"/>
      <c r="CI989" s="30"/>
      <c r="CJ989" s="30"/>
      <c r="CK989" s="30"/>
      <c r="CL989" s="30"/>
      <c r="CM989" s="30"/>
      <c r="CO989" s="30"/>
      <c r="CP989" s="30"/>
      <c r="CQ989" s="30"/>
      <c r="CR989" s="30"/>
      <c r="CS989" s="30"/>
      <c r="CT989" s="30"/>
      <c r="CU989" s="30"/>
      <c r="CV989" s="30"/>
      <c r="CW989" s="30"/>
      <c r="CX989" s="30"/>
      <c r="CY989" s="30"/>
      <c r="CZ989" s="30"/>
      <c r="DA989" s="30"/>
      <c r="DB989" s="30"/>
      <c r="DC989" s="30"/>
      <c r="DD989" s="30"/>
      <c r="DE989" s="30"/>
      <c r="DF989" s="30"/>
      <c r="DG989" s="30"/>
      <c r="DH989" s="30"/>
      <c r="DI989" s="30"/>
      <c r="DK989" s="30"/>
      <c r="DL989" s="30"/>
      <c r="DM989" s="30"/>
      <c r="DN989" s="30"/>
      <c r="DO989" s="30"/>
      <c r="DP989" s="30"/>
      <c r="DQ989" s="30"/>
      <c r="DR989" s="30"/>
      <c r="DS989" s="30"/>
      <c r="DT989" s="30"/>
      <c r="DU989" s="30"/>
      <c r="DV989" s="30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  <c r="EL989" s="30"/>
      <c r="EM989" s="30"/>
      <c r="EN989" s="30"/>
      <c r="EO989" s="30"/>
      <c r="EP989" s="30"/>
      <c r="EQ989" s="30"/>
      <c r="ER989" s="30"/>
      <c r="ES989" s="30"/>
      <c r="ET989" s="30"/>
      <c r="EU989" s="30"/>
      <c r="EV989" s="30"/>
      <c r="EW989" s="30"/>
      <c r="EX989" s="30"/>
      <c r="EY989" s="30"/>
      <c r="EZ989" s="30"/>
      <c r="FA989" s="30"/>
      <c r="FB989" s="30"/>
      <c r="FC989" s="30"/>
      <c r="FD989" s="30"/>
      <c r="FE989" s="30"/>
      <c r="FF989" s="30"/>
      <c r="FG989" s="30"/>
      <c r="FH989" s="30"/>
      <c r="FI989" s="30"/>
      <c r="FJ989" s="30"/>
      <c r="FK989" s="30"/>
      <c r="FL989" s="30"/>
      <c r="FM989" s="30"/>
      <c r="FN989" s="30"/>
      <c r="FO989" s="30"/>
      <c r="FP989" s="30"/>
      <c r="FQ989" s="30"/>
      <c r="FR989" s="30"/>
      <c r="FS989" s="30"/>
      <c r="FT989" s="30"/>
      <c r="FU989" s="30"/>
      <c r="FV989" s="30"/>
      <c r="FW989" s="30"/>
      <c r="FX989" s="30"/>
      <c r="FY989" s="30"/>
      <c r="FZ989" s="30"/>
      <c r="GA989" s="30"/>
      <c r="GB989" s="30"/>
      <c r="GC989" s="30"/>
      <c r="GD989" s="30"/>
      <c r="GE989" s="30"/>
      <c r="GF989" s="30"/>
      <c r="GG989" s="30"/>
      <c r="GH989" s="30"/>
      <c r="GI989" s="30"/>
      <c r="GJ989" s="30"/>
      <c r="GK989" s="30"/>
      <c r="GL989" s="30"/>
      <c r="GM989" s="30"/>
      <c r="GN989" s="30"/>
      <c r="GO989" s="30"/>
      <c r="GP989" s="30"/>
      <c r="GQ989" s="30"/>
      <c r="GR989" s="30"/>
      <c r="GS989" s="30"/>
      <c r="GT989" s="30"/>
      <c r="GU989" s="30"/>
      <c r="GV989" s="30"/>
      <c r="GW989" s="30"/>
      <c r="GX989" s="30"/>
      <c r="GY989" s="30"/>
      <c r="GZ989" s="30"/>
      <c r="HA989" s="30"/>
      <c r="HB989" s="30"/>
      <c r="HC989" s="30"/>
      <c r="HD989" s="30"/>
      <c r="HE989" s="30"/>
      <c r="HF989" s="30"/>
      <c r="HG989" s="30"/>
      <c r="HH989" s="30"/>
      <c r="HI989" s="30"/>
      <c r="HJ989" s="30"/>
    </row>
    <row r="990">
      <c r="BQ990" s="30"/>
      <c r="BS990" s="30"/>
      <c r="BT990" s="30"/>
      <c r="BU990" s="30"/>
      <c r="BV990" s="30"/>
      <c r="BW990" s="30"/>
      <c r="BX990" s="30"/>
      <c r="BY990" s="30"/>
      <c r="BZ990" s="30"/>
      <c r="CA990" s="30"/>
      <c r="CB990" s="30"/>
      <c r="CC990" s="30"/>
      <c r="CD990" s="30"/>
      <c r="CE990" s="30"/>
      <c r="CF990" s="30"/>
      <c r="CG990" s="30"/>
      <c r="CH990" s="30"/>
      <c r="CI990" s="30"/>
      <c r="CJ990" s="30"/>
      <c r="CK990" s="30"/>
      <c r="CL990" s="30"/>
      <c r="CM990" s="30"/>
      <c r="CO990" s="30"/>
      <c r="CP990" s="30"/>
      <c r="CQ990" s="30"/>
      <c r="CR990" s="30"/>
      <c r="CS990" s="30"/>
      <c r="CT990" s="30"/>
      <c r="CU990" s="30"/>
      <c r="CV990" s="30"/>
      <c r="CW990" s="30"/>
      <c r="CX990" s="30"/>
      <c r="CY990" s="30"/>
      <c r="CZ990" s="30"/>
      <c r="DA990" s="30"/>
      <c r="DB990" s="30"/>
      <c r="DC990" s="30"/>
      <c r="DD990" s="30"/>
      <c r="DE990" s="30"/>
      <c r="DF990" s="30"/>
      <c r="DG990" s="30"/>
      <c r="DH990" s="30"/>
      <c r="DI990" s="30"/>
      <c r="DK990" s="30"/>
      <c r="DL990" s="30"/>
      <c r="DM990" s="30"/>
      <c r="DN990" s="30"/>
      <c r="DO990" s="30"/>
      <c r="DP990" s="30"/>
      <c r="DQ990" s="30"/>
      <c r="DR990" s="30"/>
      <c r="DS990" s="30"/>
      <c r="DT990" s="30"/>
      <c r="DU990" s="30"/>
      <c r="DV990" s="30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  <c r="EL990" s="30"/>
      <c r="EM990" s="30"/>
      <c r="EN990" s="30"/>
      <c r="EO990" s="30"/>
      <c r="EP990" s="30"/>
      <c r="EQ990" s="30"/>
      <c r="ER990" s="30"/>
      <c r="ES990" s="30"/>
      <c r="ET990" s="30"/>
      <c r="EU990" s="30"/>
      <c r="EV990" s="30"/>
      <c r="EW990" s="30"/>
      <c r="EX990" s="30"/>
      <c r="EY990" s="30"/>
      <c r="EZ990" s="30"/>
      <c r="FA990" s="30"/>
      <c r="FB990" s="30"/>
      <c r="FC990" s="30"/>
      <c r="FD990" s="30"/>
      <c r="FE990" s="30"/>
      <c r="FF990" s="30"/>
      <c r="FG990" s="30"/>
      <c r="FH990" s="30"/>
      <c r="FI990" s="30"/>
      <c r="FJ990" s="30"/>
      <c r="FK990" s="30"/>
      <c r="FL990" s="30"/>
      <c r="FM990" s="30"/>
      <c r="FN990" s="30"/>
      <c r="FO990" s="30"/>
      <c r="FP990" s="30"/>
      <c r="FQ990" s="30"/>
      <c r="FR990" s="30"/>
      <c r="FS990" s="30"/>
      <c r="FT990" s="30"/>
      <c r="FU990" s="30"/>
      <c r="FV990" s="30"/>
      <c r="FW990" s="30"/>
      <c r="FX990" s="30"/>
      <c r="FY990" s="30"/>
      <c r="FZ990" s="30"/>
      <c r="GA990" s="30"/>
      <c r="GB990" s="30"/>
      <c r="GC990" s="30"/>
      <c r="GD990" s="30"/>
      <c r="GE990" s="30"/>
      <c r="GF990" s="30"/>
      <c r="GG990" s="30"/>
      <c r="GH990" s="30"/>
      <c r="GI990" s="30"/>
      <c r="GJ990" s="30"/>
      <c r="GK990" s="30"/>
      <c r="GL990" s="30"/>
      <c r="GM990" s="30"/>
      <c r="GN990" s="30"/>
      <c r="GO990" s="30"/>
      <c r="GP990" s="30"/>
      <c r="GQ990" s="30"/>
      <c r="GR990" s="30"/>
      <c r="GS990" s="30"/>
      <c r="GT990" s="30"/>
      <c r="GU990" s="30"/>
      <c r="GV990" s="30"/>
      <c r="GW990" s="30"/>
      <c r="GX990" s="30"/>
      <c r="GY990" s="30"/>
      <c r="GZ990" s="30"/>
      <c r="HA990" s="30"/>
      <c r="HB990" s="30"/>
      <c r="HC990" s="30"/>
      <c r="HD990" s="30"/>
      <c r="HE990" s="30"/>
      <c r="HF990" s="30"/>
      <c r="HG990" s="30"/>
      <c r="HH990" s="30"/>
      <c r="HI990" s="30"/>
      <c r="HJ990" s="30"/>
    </row>
    <row r="991">
      <c r="BQ991" s="30"/>
      <c r="BS991" s="30"/>
      <c r="BT991" s="30"/>
      <c r="BU991" s="30"/>
      <c r="BV991" s="30"/>
      <c r="BW991" s="30"/>
      <c r="BX991" s="30"/>
      <c r="BY991" s="30"/>
      <c r="BZ991" s="30"/>
      <c r="CA991" s="30"/>
      <c r="CB991" s="30"/>
      <c r="CC991" s="30"/>
      <c r="CD991" s="30"/>
      <c r="CE991" s="30"/>
      <c r="CF991" s="30"/>
      <c r="CG991" s="30"/>
      <c r="CH991" s="30"/>
      <c r="CI991" s="30"/>
      <c r="CJ991" s="30"/>
      <c r="CK991" s="30"/>
      <c r="CL991" s="30"/>
      <c r="CM991" s="30"/>
      <c r="CO991" s="30"/>
      <c r="CP991" s="30"/>
      <c r="CQ991" s="30"/>
      <c r="CR991" s="30"/>
      <c r="CS991" s="30"/>
      <c r="CT991" s="30"/>
      <c r="CU991" s="30"/>
      <c r="CV991" s="30"/>
      <c r="CW991" s="30"/>
      <c r="CX991" s="30"/>
      <c r="CY991" s="30"/>
      <c r="CZ991" s="30"/>
      <c r="DA991" s="30"/>
      <c r="DB991" s="30"/>
      <c r="DC991" s="30"/>
      <c r="DD991" s="30"/>
      <c r="DE991" s="30"/>
      <c r="DF991" s="30"/>
      <c r="DG991" s="30"/>
      <c r="DH991" s="30"/>
      <c r="DI991" s="30"/>
      <c r="DK991" s="30"/>
      <c r="DL991" s="30"/>
      <c r="DM991" s="30"/>
      <c r="DN991" s="30"/>
      <c r="DO991" s="30"/>
      <c r="DP991" s="30"/>
      <c r="DQ991" s="30"/>
      <c r="DR991" s="30"/>
      <c r="DS991" s="30"/>
      <c r="DT991" s="30"/>
      <c r="DU991" s="30"/>
      <c r="DV991" s="30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  <c r="EL991" s="30"/>
      <c r="EM991" s="30"/>
      <c r="EN991" s="30"/>
      <c r="EO991" s="30"/>
      <c r="EP991" s="30"/>
      <c r="EQ991" s="30"/>
      <c r="ER991" s="30"/>
      <c r="ES991" s="30"/>
      <c r="ET991" s="30"/>
      <c r="EU991" s="30"/>
      <c r="EV991" s="30"/>
      <c r="EW991" s="30"/>
      <c r="EX991" s="30"/>
      <c r="EY991" s="30"/>
      <c r="EZ991" s="30"/>
      <c r="FA991" s="30"/>
      <c r="FB991" s="30"/>
      <c r="FC991" s="30"/>
      <c r="FD991" s="30"/>
      <c r="FE991" s="30"/>
      <c r="FF991" s="30"/>
      <c r="FG991" s="30"/>
      <c r="FH991" s="30"/>
      <c r="FI991" s="30"/>
      <c r="FJ991" s="30"/>
      <c r="FK991" s="30"/>
      <c r="FL991" s="30"/>
      <c r="FM991" s="30"/>
      <c r="FN991" s="30"/>
      <c r="FO991" s="30"/>
      <c r="FP991" s="30"/>
      <c r="FQ991" s="30"/>
      <c r="FR991" s="30"/>
      <c r="FS991" s="30"/>
      <c r="FT991" s="30"/>
      <c r="FU991" s="30"/>
      <c r="FV991" s="30"/>
      <c r="FW991" s="30"/>
      <c r="FX991" s="30"/>
      <c r="FY991" s="30"/>
      <c r="FZ991" s="30"/>
      <c r="GA991" s="30"/>
      <c r="GB991" s="30"/>
      <c r="GC991" s="30"/>
      <c r="GD991" s="30"/>
      <c r="GE991" s="30"/>
      <c r="GF991" s="30"/>
      <c r="GG991" s="30"/>
      <c r="GH991" s="30"/>
      <c r="GI991" s="30"/>
      <c r="GJ991" s="30"/>
      <c r="GK991" s="30"/>
      <c r="GL991" s="30"/>
      <c r="GM991" s="30"/>
      <c r="GN991" s="30"/>
      <c r="GO991" s="30"/>
      <c r="GP991" s="30"/>
      <c r="GQ991" s="30"/>
      <c r="GR991" s="30"/>
      <c r="GS991" s="30"/>
      <c r="GT991" s="30"/>
      <c r="GU991" s="30"/>
      <c r="GV991" s="30"/>
      <c r="GW991" s="30"/>
      <c r="GX991" s="30"/>
      <c r="GY991" s="30"/>
      <c r="GZ991" s="30"/>
      <c r="HA991" s="30"/>
      <c r="HB991" s="30"/>
      <c r="HC991" s="30"/>
      <c r="HD991" s="30"/>
      <c r="HE991" s="30"/>
      <c r="HF991" s="30"/>
      <c r="HG991" s="30"/>
      <c r="HH991" s="30"/>
      <c r="HI991" s="30"/>
      <c r="HJ991" s="30"/>
    </row>
    <row r="992">
      <c r="BQ992" s="30"/>
      <c r="BS992" s="30"/>
      <c r="BT992" s="30"/>
      <c r="BU992" s="30"/>
      <c r="BV992" s="30"/>
      <c r="BW992" s="30"/>
      <c r="BX992" s="30"/>
      <c r="BY992" s="30"/>
      <c r="BZ992" s="30"/>
      <c r="CA992" s="30"/>
      <c r="CB992" s="30"/>
      <c r="CC992" s="30"/>
      <c r="CD992" s="30"/>
      <c r="CE992" s="30"/>
      <c r="CF992" s="30"/>
      <c r="CG992" s="30"/>
      <c r="CH992" s="30"/>
      <c r="CI992" s="30"/>
      <c r="CJ992" s="30"/>
      <c r="CK992" s="30"/>
      <c r="CL992" s="30"/>
      <c r="CM992" s="30"/>
      <c r="CO992" s="30"/>
      <c r="CP992" s="30"/>
      <c r="CQ992" s="30"/>
      <c r="CR992" s="30"/>
      <c r="CS992" s="30"/>
      <c r="CT992" s="30"/>
      <c r="CU992" s="30"/>
      <c r="CV992" s="30"/>
      <c r="CW992" s="30"/>
      <c r="CX992" s="30"/>
      <c r="CY992" s="30"/>
      <c r="CZ992" s="30"/>
      <c r="DA992" s="30"/>
      <c r="DB992" s="30"/>
      <c r="DC992" s="30"/>
      <c r="DD992" s="30"/>
      <c r="DE992" s="30"/>
      <c r="DF992" s="30"/>
      <c r="DG992" s="30"/>
      <c r="DH992" s="30"/>
      <c r="DI992" s="30"/>
      <c r="DK992" s="30"/>
      <c r="DL992" s="30"/>
      <c r="DM992" s="30"/>
      <c r="DN992" s="30"/>
      <c r="DO992" s="30"/>
      <c r="DP992" s="30"/>
      <c r="DQ992" s="30"/>
      <c r="DR992" s="30"/>
      <c r="DS992" s="30"/>
      <c r="DT992" s="30"/>
      <c r="DU992" s="30"/>
      <c r="DV992" s="30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  <c r="EL992" s="30"/>
      <c r="EM992" s="30"/>
      <c r="EN992" s="30"/>
      <c r="EO992" s="30"/>
      <c r="EP992" s="30"/>
      <c r="EQ992" s="30"/>
      <c r="ER992" s="30"/>
      <c r="ES992" s="30"/>
      <c r="ET992" s="30"/>
      <c r="EU992" s="30"/>
      <c r="EV992" s="30"/>
      <c r="EW992" s="30"/>
      <c r="EX992" s="30"/>
      <c r="EY992" s="30"/>
      <c r="EZ992" s="30"/>
      <c r="FA992" s="30"/>
      <c r="FB992" s="30"/>
      <c r="FC992" s="30"/>
      <c r="FD992" s="30"/>
      <c r="FE992" s="30"/>
      <c r="FF992" s="30"/>
      <c r="FG992" s="30"/>
      <c r="FH992" s="30"/>
      <c r="FI992" s="30"/>
      <c r="FJ992" s="30"/>
      <c r="FK992" s="30"/>
      <c r="FL992" s="30"/>
      <c r="FM992" s="30"/>
      <c r="FN992" s="30"/>
      <c r="FO992" s="30"/>
      <c r="FP992" s="30"/>
      <c r="FQ992" s="30"/>
      <c r="FR992" s="30"/>
      <c r="FS992" s="30"/>
      <c r="FT992" s="30"/>
      <c r="FU992" s="30"/>
      <c r="FV992" s="30"/>
      <c r="FW992" s="30"/>
      <c r="FX992" s="30"/>
      <c r="FY992" s="30"/>
      <c r="FZ992" s="30"/>
      <c r="GA992" s="30"/>
      <c r="GB992" s="30"/>
      <c r="GC992" s="30"/>
      <c r="GD992" s="30"/>
      <c r="GE992" s="30"/>
      <c r="GF992" s="30"/>
      <c r="GG992" s="30"/>
      <c r="GH992" s="30"/>
      <c r="GI992" s="30"/>
      <c r="GJ992" s="30"/>
      <c r="GK992" s="30"/>
      <c r="GL992" s="30"/>
      <c r="GM992" s="30"/>
      <c r="GN992" s="30"/>
      <c r="GO992" s="30"/>
      <c r="GP992" s="30"/>
      <c r="GQ992" s="30"/>
      <c r="GR992" s="30"/>
      <c r="GS992" s="30"/>
      <c r="GT992" s="30"/>
      <c r="GU992" s="30"/>
      <c r="GV992" s="30"/>
      <c r="GW992" s="30"/>
      <c r="GX992" s="30"/>
      <c r="GY992" s="30"/>
      <c r="GZ992" s="30"/>
      <c r="HA992" s="30"/>
      <c r="HB992" s="30"/>
      <c r="HC992" s="30"/>
      <c r="HD992" s="30"/>
      <c r="HE992" s="30"/>
      <c r="HF992" s="30"/>
      <c r="HG992" s="30"/>
      <c r="HH992" s="30"/>
      <c r="HI992" s="30"/>
      <c r="HJ992" s="30"/>
    </row>
    <row r="993">
      <c r="BQ993" s="30"/>
      <c r="BS993" s="30"/>
      <c r="BT993" s="30"/>
      <c r="BU993" s="30"/>
      <c r="BV993" s="30"/>
      <c r="BW993" s="30"/>
      <c r="BX993" s="30"/>
      <c r="BY993" s="30"/>
      <c r="BZ993" s="30"/>
      <c r="CA993" s="30"/>
      <c r="CB993" s="30"/>
      <c r="CC993" s="30"/>
      <c r="CD993" s="30"/>
      <c r="CE993" s="30"/>
      <c r="CF993" s="30"/>
      <c r="CG993" s="30"/>
      <c r="CH993" s="30"/>
      <c r="CI993" s="30"/>
      <c r="CJ993" s="30"/>
      <c r="CK993" s="30"/>
      <c r="CL993" s="30"/>
      <c r="CM993" s="30"/>
      <c r="CO993" s="30"/>
      <c r="CP993" s="30"/>
      <c r="CQ993" s="30"/>
      <c r="CR993" s="30"/>
      <c r="CS993" s="30"/>
      <c r="CT993" s="30"/>
      <c r="CU993" s="30"/>
      <c r="CV993" s="30"/>
      <c r="CW993" s="30"/>
      <c r="CX993" s="30"/>
      <c r="CY993" s="30"/>
      <c r="CZ993" s="30"/>
      <c r="DA993" s="30"/>
      <c r="DB993" s="30"/>
      <c r="DC993" s="30"/>
      <c r="DD993" s="30"/>
      <c r="DE993" s="30"/>
      <c r="DF993" s="30"/>
      <c r="DG993" s="30"/>
      <c r="DH993" s="30"/>
      <c r="DI993" s="30"/>
      <c r="DK993" s="30"/>
      <c r="DL993" s="30"/>
      <c r="DM993" s="30"/>
      <c r="DN993" s="30"/>
      <c r="DO993" s="30"/>
      <c r="DP993" s="30"/>
      <c r="DQ993" s="30"/>
      <c r="DR993" s="30"/>
      <c r="DS993" s="30"/>
      <c r="DT993" s="30"/>
      <c r="DU993" s="30"/>
      <c r="DV993" s="30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  <c r="EL993" s="30"/>
      <c r="EM993" s="30"/>
      <c r="EN993" s="30"/>
      <c r="EO993" s="30"/>
      <c r="EP993" s="30"/>
      <c r="EQ993" s="30"/>
      <c r="ER993" s="30"/>
      <c r="ES993" s="30"/>
      <c r="ET993" s="30"/>
      <c r="EU993" s="30"/>
      <c r="EV993" s="30"/>
      <c r="EW993" s="30"/>
      <c r="EX993" s="30"/>
      <c r="EY993" s="30"/>
      <c r="EZ993" s="30"/>
      <c r="FA993" s="30"/>
      <c r="FB993" s="30"/>
      <c r="FC993" s="30"/>
      <c r="FD993" s="30"/>
      <c r="FE993" s="30"/>
      <c r="FF993" s="30"/>
      <c r="FG993" s="30"/>
      <c r="FH993" s="30"/>
      <c r="FI993" s="30"/>
      <c r="FJ993" s="30"/>
      <c r="FK993" s="30"/>
      <c r="FL993" s="30"/>
      <c r="FM993" s="30"/>
      <c r="FN993" s="30"/>
      <c r="FO993" s="30"/>
      <c r="FP993" s="30"/>
      <c r="FQ993" s="30"/>
      <c r="FR993" s="30"/>
      <c r="FS993" s="30"/>
      <c r="FT993" s="30"/>
      <c r="FU993" s="30"/>
      <c r="FV993" s="30"/>
      <c r="FW993" s="30"/>
      <c r="FX993" s="30"/>
      <c r="FY993" s="30"/>
      <c r="FZ993" s="30"/>
      <c r="GA993" s="30"/>
      <c r="GB993" s="30"/>
      <c r="GC993" s="30"/>
      <c r="GD993" s="30"/>
      <c r="GE993" s="30"/>
      <c r="GF993" s="30"/>
      <c r="GG993" s="30"/>
      <c r="GH993" s="30"/>
      <c r="GI993" s="30"/>
      <c r="GJ993" s="30"/>
      <c r="GK993" s="30"/>
      <c r="GL993" s="30"/>
      <c r="GM993" s="30"/>
      <c r="GN993" s="30"/>
      <c r="GO993" s="30"/>
      <c r="GP993" s="30"/>
      <c r="GQ993" s="30"/>
      <c r="GR993" s="30"/>
      <c r="GS993" s="30"/>
      <c r="GT993" s="30"/>
      <c r="GU993" s="30"/>
      <c r="GV993" s="30"/>
      <c r="GW993" s="30"/>
      <c r="GX993" s="30"/>
      <c r="GY993" s="30"/>
      <c r="GZ993" s="30"/>
      <c r="HA993" s="30"/>
      <c r="HB993" s="30"/>
      <c r="HC993" s="30"/>
      <c r="HD993" s="30"/>
      <c r="HE993" s="30"/>
      <c r="HF993" s="30"/>
      <c r="HG993" s="30"/>
      <c r="HH993" s="30"/>
      <c r="HI993" s="30"/>
      <c r="HJ993" s="30"/>
    </row>
    <row r="994">
      <c r="BQ994" s="30"/>
      <c r="BS994" s="30"/>
      <c r="BT994" s="30"/>
      <c r="BU994" s="30"/>
      <c r="BV994" s="30"/>
      <c r="BW994" s="30"/>
      <c r="BX994" s="30"/>
      <c r="BY994" s="30"/>
      <c r="BZ994" s="30"/>
      <c r="CA994" s="30"/>
      <c r="CB994" s="30"/>
      <c r="CC994" s="30"/>
      <c r="CD994" s="30"/>
      <c r="CE994" s="30"/>
      <c r="CF994" s="30"/>
      <c r="CG994" s="30"/>
      <c r="CH994" s="30"/>
      <c r="CI994" s="30"/>
      <c r="CJ994" s="30"/>
      <c r="CK994" s="30"/>
      <c r="CL994" s="30"/>
      <c r="CM994" s="30"/>
      <c r="CO994" s="30"/>
      <c r="CP994" s="30"/>
      <c r="CQ994" s="30"/>
      <c r="CR994" s="30"/>
      <c r="CS994" s="30"/>
      <c r="CT994" s="30"/>
      <c r="CU994" s="30"/>
      <c r="CV994" s="30"/>
      <c r="CW994" s="30"/>
      <c r="CX994" s="30"/>
      <c r="CY994" s="30"/>
      <c r="CZ994" s="30"/>
      <c r="DA994" s="30"/>
      <c r="DB994" s="30"/>
      <c r="DC994" s="30"/>
      <c r="DD994" s="30"/>
      <c r="DE994" s="30"/>
      <c r="DF994" s="30"/>
      <c r="DG994" s="30"/>
      <c r="DH994" s="30"/>
      <c r="DI994" s="30"/>
      <c r="DK994" s="30"/>
      <c r="DL994" s="30"/>
      <c r="DM994" s="30"/>
      <c r="DN994" s="30"/>
      <c r="DO994" s="30"/>
      <c r="DP994" s="30"/>
      <c r="DQ994" s="30"/>
      <c r="DR994" s="30"/>
      <c r="DS994" s="30"/>
      <c r="DT994" s="30"/>
      <c r="DU994" s="30"/>
      <c r="DV994" s="30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  <c r="EL994" s="30"/>
      <c r="EM994" s="30"/>
      <c r="EN994" s="30"/>
      <c r="EO994" s="30"/>
      <c r="EP994" s="30"/>
      <c r="EQ994" s="30"/>
      <c r="ER994" s="30"/>
      <c r="ES994" s="30"/>
      <c r="ET994" s="30"/>
      <c r="EU994" s="30"/>
      <c r="EV994" s="30"/>
      <c r="EW994" s="30"/>
      <c r="EX994" s="30"/>
      <c r="EY994" s="30"/>
      <c r="EZ994" s="30"/>
      <c r="FA994" s="30"/>
      <c r="FB994" s="30"/>
      <c r="FC994" s="30"/>
      <c r="FD994" s="30"/>
      <c r="FE994" s="30"/>
      <c r="FF994" s="30"/>
      <c r="FG994" s="30"/>
      <c r="FH994" s="30"/>
      <c r="FI994" s="30"/>
      <c r="FJ994" s="30"/>
      <c r="FK994" s="30"/>
      <c r="FL994" s="30"/>
      <c r="FM994" s="30"/>
      <c r="FN994" s="30"/>
      <c r="FO994" s="30"/>
      <c r="FP994" s="30"/>
      <c r="FQ994" s="30"/>
      <c r="FR994" s="30"/>
      <c r="FS994" s="30"/>
      <c r="FT994" s="30"/>
      <c r="FU994" s="30"/>
      <c r="FV994" s="30"/>
      <c r="FW994" s="30"/>
      <c r="FX994" s="30"/>
      <c r="FY994" s="30"/>
      <c r="FZ994" s="30"/>
      <c r="GA994" s="30"/>
      <c r="GB994" s="30"/>
      <c r="GC994" s="30"/>
      <c r="GD994" s="30"/>
      <c r="GE994" s="30"/>
      <c r="GF994" s="30"/>
      <c r="GG994" s="30"/>
      <c r="GH994" s="30"/>
      <c r="GI994" s="30"/>
      <c r="GJ994" s="30"/>
      <c r="GK994" s="30"/>
      <c r="GL994" s="30"/>
      <c r="GM994" s="30"/>
      <c r="GN994" s="30"/>
      <c r="GO994" s="30"/>
      <c r="GP994" s="30"/>
      <c r="GQ994" s="30"/>
      <c r="GR994" s="30"/>
      <c r="GS994" s="30"/>
      <c r="GT994" s="30"/>
      <c r="GU994" s="30"/>
      <c r="GV994" s="30"/>
      <c r="GW994" s="30"/>
      <c r="GX994" s="30"/>
      <c r="GY994" s="30"/>
      <c r="GZ994" s="30"/>
      <c r="HA994" s="30"/>
      <c r="HB994" s="30"/>
      <c r="HC994" s="30"/>
      <c r="HD994" s="30"/>
      <c r="HE994" s="30"/>
      <c r="HF994" s="30"/>
      <c r="HG994" s="30"/>
      <c r="HH994" s="30"/>
      <c r="HI994" s="30"/>
      <c r="HJ994" s="30"/>
    </row>
    <row r="995">
      <c r="BQ995" s="30"/>
      <c r="BS995" s="30"/>
      <c r="BT995" s="30"/>
      <c r="BU995" s="30"/>
      <c r="BV995" s="30"/>
      <c r="BW995" s="30"/>
      <c r="BX995" s="30"/>
      <c r="BY995" s="30"/>
      <c r="BZ995" s="30"/>
      <c r="CA995" s="30"/>
      <c r="CB995" s="30"/>
      <c r="CC995" s="30"/>
      <c r="CD995" s="30"/>
      <c r="CE995" s="30"/>
      <c r="CF995" s="30"/>
      <c r="CG995" s="30"/>
      <c r="CH995" s="30"/>
      <c r="CI995" s="30"/>
      <c r="CJ995" s="30"/>
      <c r="CK995" s="30"/>
      <c r="CL995" s="30"/>
      <c r="CM995" s="30"/>
      <c r="CO995" s="30"/>
      <c r="CP995" s="30"/>
      <c r="CQ995" s="30"/>
      <c r="CR995" s="30"/>
      <c r="CS995" s="30"/>
      <c r="CT995" s="30"/>
      <c r="CU995" s="30"/>
      <c r="CV995" s="30"/>
      <c r="CW995" s="30"/>
      <c r="CX995" s="30"/>
      <c r="CY995" s="30"/>
      <c r="CZ995" s="30"/>
      <c r="DA995" s="30"/>
      <c r="DB995" s="30"/>
      <c r="DC995" s="30"/>
      <c r="DD995" s="30"/>
      <c r="DE995" s="30"/>
      <c r="DF995" s="30"/>
      <c r="DG995" s="30"/>
      <c r="DH995" s="30"/>
      <c r="DI995" s="30"/>
      <c r="DK995" s="30"/>
      <c r="DL995" s="30"/>
      <c r="DM995" s="30"/>
      <c r="DN995" s="30"/>
      <c r="DO995" s="30"/>
      <c r="DP995" s="30"/>
      <c r="DQ995" s="30"/>
      <c r="DR995" s="30"/>
      <c r="DS995" s="30"/>
      <c r="DT995" s="30"/>
      <c r="DU995" s="30"/>
      <c r="DV995" s="30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  <c r="EL995" s="30"/>
      <c r="EM995" s="30"/>
      <c r="EN995" s="30"/>
      <c r="EO995" s="30"/>
      <c r="EP995" s="30"/>
      <c r="EQ995" s="30"/>
      <c r="ER995" s="30"/>
      <c r="ES995" s="30"/>
      <c r="ET995" s="30"/>
      <c r="EU995" s="30"/>
      <c r="EV995" s="30"/>
      <c r="EW995" s="30"/>
      <c r="EX995" s="30"/>
      <c r="EY995" s="30"/>
      <c r="EZ995" s="30"/>
      <c r="FA995" s="30"/>
      <c r="FB995" s="30"/>
      <c r="FC995" s="30"/>
      <c r="FD995" s="30"/>
      <c r="FE995" s="30"/>
      <c r="FF995" s="30"/>
      <c r="FG995" s="30"/>
      <c r="FH995" s="30"/>
      <c r="FI995" s="30"/>
      <c r="FJ995" s="30"/>
      <c r="FK995" s="30"/>
      <c r="FL995" s="30"/>
      <c r="FM995" s="30"/>
      <c r="FN995" s="30"/>
      <c r="FO995" s="30"/>
      <c r="FP995" s="30"/>
      <c r="FQ995" s="30"/>
      <c r="FR995" s="30"/>
      <c r="FS995" s="30"/>
      <c r="FT995" s="30"/>
      <c r="FU995" s="30"/>
      <c r="FV995" s="30"/>
      <c r="FW995" s="30"/>
      <c r="FX995" s="30"/>
      <c r="FY995" s="30"/>
      <c r="FZ995" s="30"/>
      <c r="GA995" s="30"/>
      <c r="GB995" s="30"/>
      <c r="GC995" s="30"/>
      <c r="GD995" s="30"/>
      <c r="GE995" s="30"/>
      <c r="GF995" s="30"/>
      <c r="GG995" s="30"/>
      <c r="GH995" s="30"/>
      <c r="GI995" s="30"/>
      <c r="GJ995" s="30"/>
      <c r="GK995" s="30"/>
      <c r="GL995" s="30"/>
      <c r="GM995" s="30"/>
      <c r="GN995" s="30"/>
      <c r="GO995" s="30"/>
      <c r="GP995" s="30"/>
      <c r="GQ995" s="30"/>
      <c r="GR995" s="30"/>
      <c r="GS995" s="30"/>
      <c r="GT995" s="30"/>
      <c r="GU995" s="30"/>
      <c r="GV995" s="30"/>
      <c r="GW995" s="30"/>
      <c r="GX995" s="30"/>
      <c r="GY995" s="30"/>
      <c r="GZ995" s="30"/>
      <c r="HA995" s="30"/>
      <c r="HB995" s="30"/>
      <c r="HC995" s="30"/>
      <c r="HD995" s="30"/>
      <c r="HE995" s="30"/>
      <c r="HF995" s="30"/>
      <c r="HG995" s="30"/>
      <c r="HH995" s="30"/>
      <c r="HI995" s="30"/>
      <c r="HJ995" s="30"/>
    </row>
  </sheetData>
  <drawing r:id="rId1"/>
</worksheet>
</file>