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sumenes2" sheetId="1" r:id="rId4"/>
    <sheet state="visible" name="Resumenes" sheetId="2" r:id="rId5"/>
    <sheet state="visible" name="RESUMENES CON COMA DECIMAL" sheetId="3" r:id="rId6"/>
    <sheet state="visible" name="HojasDatos" sheetId="4" r:id="rId7"/>
    <sheet state="hidden" name="Medidas" sheetId="5" r:id="rId8"/>
    <sheet state="hidden" name="HojaConvertir" sheetId="6" r:id="rId9"/>
    <sheet state="hidden" name="HojaFormula" sheetId="7" r:id="rId10"/>
    <sheet state="visible" name="Copia de Resumenes" sheetId="8" r:id="rId11"/>
  </sheets>
  <definedNames>
    <definedName hidden="1" localSheetId="3" name="_xlnm._FilterDatabase">HojasDatos!$B$1:$B$46</definedName>
    <definedName hidden="1" localSheetId="5" name="_xlnm._FilterDatabase">HojaConvertir!$A$1:$C$987</definedName>
    <definedName hidden="1" localSheetId="6" name="_xlnm._FilterDatabase">HojaFormula!$A$1:$L$366</definedName>
  </definedNames>
  <calcPr/>
</workbook>
</file>

<file path=xl/sharedStrings.xml><?xml version="1.0" encoding="utf-8"?>
<sst xmlns="http://schemas.openxmlformats.org/spreadsheetml/2006/main" count="2037" uniqueCount="1516">
  <si>
    <t>Semanal</t>
  </si>
  <si>
    <t>Time</t>
  </si>
  <si>
    <t>Semanales RO</t>
  </si>
  <si>
    <t>Semanales AM</t>
  </si>
  <si>
    <t>Semanales VE</t>
  </si>
  <si>
    <t>Semanales AZ</t>
  </si>
  <si>
    <t>Semanales NA</t>
  </si>
  <si>
    <t>Semanales BL</t>
  </si>
  <si>
    <t>Semanales CE</t>
  </si>
  <si>
    <t>Semanales MO</t>
  </si>
  <si>
    <t>Semanales CA</t>
  </si>
  <si>
    <t>Semanales PL</t>
  </si>
  <si>
    <t>Mensual</t>
  </si>
  <si>
    <t>Mensuales RO</t>
  </si>
  <si>
    <t>Mensuales AM</t>
  </si>
  <si>
    <t>Mensuales VE</t>
  </si>
  <si>
    <t>Mensuales AZ</t>
  </si>
  <si>
    <t>Mensuales NA</t>
  </si>
  <si>
    <t>Mensuales BL</t>
  </si>
  <si>
    <t>Mensuales CE</t>
  </si>
  <si>
    <t>Mensuales MO</t>
  </si>
  <si>
    <t>Mensuales CA</t>
  </si>
  <si>
    <t>Mensuales PL</t>
  </si>
  <si>
    <t>Bimensuales RO</t>
  </si>
  <si>
    <t>Bimensuales AM</t>
  </si>
  <si>
    <t>Bimensuales VE</t>
  </si>
  <si>
    <t>Bimensuales AZ</t>
  </si>
  <si>
    <t>Bimensuales NA</t>
  </si>
  <si>
    <t>Bimensuales BL</t>
  </si>
  <si>
    <t>Bimensuales CE</t>
  </si>
  <si>
    <t>Bimensuales MO</t>
  </si>
  <si>
    <t>Bimensuales CA</t>
  </si>
  <si>
    <t>Bimensuales PL</t>
  </si>
  <si>
    <t>Trimestrales RO</t>
  </si>
  <si>
    <t>Trimestrales AM</t>
  </si>
  <si>
    <t>Trimestrales VE</t>
  </si>
  <si>
    <t>Trimestrales AZ</t>
  </si>
  <si>
    <t>Trimestrales NA</t>
  </si>
  <si>
    <t>Trimestrales BL</t>
  </si>
  <si>
    <t>Trimestrales CE</t>
  </si>
  <si>
    <t>Trimestrales MO</t>
  </si>
  <si>
    <t>Trimestrales CA</t>
  </si>
  <si>
    <t>Trimestrales PL</t>
  </si>
  <si>
    <t>Semestral RO</t>
  </si>
  <si>
    <t>Semestral AM</t>
  </si>
  <si>
    <t>Semestral VE</t>
  </si>
  <si>
    <t>Semestral AZ</t>
  </si>
  <si>
    <t>Semestral NA</t>
  </si>
  <si>
    <t>Semestral BL</t>
  </si>
  <si>
    <t>Semestral CE</t>
  </si>
  <si>
    <t>Semestral MO</t>
  </si>
  <si>
    <t>Semestral CA</t>
  </si>
  <si>
    <t>Semestral PL</t>
  </si>
  <si>
    <t>Anual RO</t>
  </si>
  <si>
    <t>Anual AM</t>
  </si>
  <si>
    <t>Anual VE</t>
  </si>
  <si>
    <t>Anual AZ</t>
  </si>
  <si>
    <t>Anual NA</t>
  </si>
  <si>
    <t>Anual BL</t>
  </si>
  <si>
    <t>Anual CE</t>
  </si>
  <si>
    <t>Anual MO</t>
  </si>
  <si>
    <t>Anual CA</t>
  </si>
  <si>
    <t>Anual PL</t>
  </si>
  <si>
    <t>M1</t>
  </si>
  <si>
    <t>M2</t>
  </si>
  <si>
    <t>M3</t>
  </si>
  <si>
    <t>M4</t>
  </si>
  <si>
    <t>M5</t>
  </si>
  <si>
    <t>Bimensual</t>
  </si>
  <si>
    <t>Trimestral</t>
  </si>
  <si>
    <t>Semestral</t>
  </si>
  <si>
    <t>Anual</t>
  </si>
  <si>
    <t>M6</t>
  </si>
  <si>
    <t>M7</t>
  </si>
  <si>
    <t>M8</t>
  </si>
  <si>
    <t>B4</t>
  </si>
  <si>
    <t>T3</t>
  </si>
  <si>
    <t>M9</t>
  </si>
  <si>
    <t>M10</t>
  </si>
  <si>
    <t>B5</t>
  </si>
  <si>
    <t>T4</t>
  </si>
  <si>
    <t>S1</t>
  </si>
  <si>
    <t>B1</t>
  </si>
  <si>
    <t>T1</t>
  </si>
  <si>
    <t>A1</t>
  </si>
  <si>
    <t>B2</t>
  </si>
  <si>
    <t>T2</t>
  </si>
  <si>
    <t>S2</t>
  </si>
  <si>
    <t>B3</t>
  </si>
  <si>
    <t>M11</t>
  </si>
  <si>
    <t>M12</t>
  </si>
  <si>
    <t>Semana</t>
  </si>
  <si>
    <t>Frecuencia</t>
  </si>
  <si>
    <t xml:space="preserve">Nombre </t>
  </si>
  <si>
    <t>ID</t>
  </si>
  <si>
    <t>Semanales</t>
  </si>
  <si>
    <t>Bianual</t>
  </si>
  <si>
    <t>Bianual RO</t>
  </si>
  <si>
    <t>Bianual AM</t>
  </si>
  <si>
    <t>Bianual VE</t>
  </si>
  <si>
    <t>Bianual AZ</t>
  </si>
  <si>
    <t>Bianual NA</t>
  </si>
  <si>
    <t>Bianual BL</t>
  </si>
  <si>
    <t>Bianual CE</t>
  </si>
  <si>
    <t>Bianual MO</t>
  </si>
  <si>
    <t>Bianual CA</t>
  </si>
  <si>
    <t>Bianual PL</t>
  </si>
  <si>
    <t>AnualPlateada2024</t>
  </si>
  <si>
    <t>1E857FFduCdmRNW14fh0tmTAi0dYLKp9Foidc-uCb7KU</t>
  </si>
  <si>
    <t>1juNpRZGnaAbyW-C6inuFjLPa2PiH3LN2qDJbxUz0tQo</t>
  </si>
  <si>
    <t>1K_4FFi3FW_6-T7xAREoIzAMJZXx2Fh3s-GifSwB_98I</t>
  </si>
  <si>
    <t>1rZHE5oi2YHh-Hp8EY9jObPJ1XmDudArFWOm7b5e81jQ</t>
  </si>
  <si>
    <t>1VzNMiDGhvf32Z2DQfAGB1sAVjX4ZjA9pjCEGbRdjXyE</t>
  </si>
  <si>
    <t>1P_D2jColValjq1kDT774wtK3WIyVAumpqtMI50RyQxU</t>
  </si>
  <si>
    <t>1xhtGnKmuCWdrjWoxWZv5ZVl14ymrwRazjHOgejr7_aE</t>
  </si>
  <si>
    <t>1UiBjqBabW7-pcXk9tNOC6aSRDWey3kyRko0ozusPkV4</t>
  </si>
  <si>
    <t>1W0YxiFaU1ZkaW8zx8ljIZ1EnmmMGU6RK9aMgsmbKt3U</t>
  </si>
  <si>
    <t>1Y629p543fmkYBAy8D6IVHabKXx2Z7oRRoe2XYupV6X8</t>
  </si>
  <si>
    <t>1OROuJVqJZCPiN0iOAwkZ1f2cFMUGobHaygDqIclqGuw</t>
  </si>
  <si>
    <t>BianualPlateada2024</t>
  </si>
  <si>
    <t>1o1nQcjCHVEnmvE4G2LjVJpS25LB-ppNTKwcq4jZfaks</t>
  </si>
  <si>
    <t>1MD8rQquiikcBU4hRZ8i0LmmInLi1dFIV2r9YXBZOyt8</t>
  </si>
  <si>
    <t>1jaciHi0XXDU_s1CC0KRy2BKuSNirr6-cJF-bnzCxdA0</t>
  </si>
  <si>
    <t>1TJL_8rxXGAO2hx85wG8D3wcyY_txs5FPzqJZrK8jqOQ</t>
  </si>
  <si>
    <t>1EL93rMKYPjjqg7hoSX9GwgpajUZK3371uCr937GiQfI</t>
  </si>
  <si>
    <t>1AhEiFx2i2N5bW1boNz2iAQVXXWKgsivh5Z9MDnccUsk</t>
  </si>
  <si>
    <t>185bnywIzsDWcFF4pN9FTWUbY-LxcyXRBQcIXky_6ICM</t>
  </si>
  <si>
    <t>1VpwOp5VWDy-ppYhX0-A4lHTAzmS2EMWEXLrppwP4uaQ</t>
  </si>
  <si>
    <t>1qZqZUal_xjOO-JEyX6xTJFE09IHb0hvdGBYhiYPbQ8o</t>
  </si>
  <si>
    <t>1SzQY-DvXLlJ7G1bE1U3Rdy_k0TE4HyrpvbBKf7HnB7k</t>
  </si>
  <si>
    <t>1-CkikzxG22ByTFwMvFs5YX8bjiwa9boGkbpivbm9dxo</t>
  </si>
  <si>
    <t>1xgRXGYIKg6ZM-6oYxj-XRiSrhl4Ac252ST04ctIkCtQ</t>
  </si>
  <si>
    <t>1YqPXGGXCD8Z2rRAd-9FObA4KvOpAgf5ved_4ElR-R08</t>
  </si>
  <si>
    <t>1hVI3IgOKYf_wCJGk6QD43xXfBQrrfqpdK7RuFkftbk0</t>
  </si>
  <si>
    <t>1l5UVKvaaMifcdeI0jUVcsOay54b4EbJC4myJzvFWwUo</t>
  </si>
  <si>
    <t>1UVap_9mwo_3pdMFJ3ByuVBFCg9Akok3U2XlvYR-eGBA</t>
  </si>
  <si>
    <t>1sL2p_hV2ODnu_VBRUV_7RpUHNJq916_hNPsNGHqakFY</t>
  </si>
  <si>
    <t>1bII1KRQE9eWwEYGcWzy7VuDXLhCi39QfhL9sjh-qETg</t>
  </si>
  <si>
    <t>1O7ODGOus53q-yPDbLpeONXddqVw6cau9ZrCsMto5EF4</t>
  </si>
  <si>
    <t>1RnUbymWN7dD6DaXHUcgU2r4mDAULhRuFqY7Z1M9AMmk</t>
  </si>
  <si>
    <t>15zuUQBi14ZsHOf3o1Ocm7ZSqIyowG5edJuqE9Zm92lY</t>
  </si>
  <si>
    <t>BimensualPlateada01</t>
  </si>
  <si>
    <t>1Bo2uGA1eqcoiNdxGFOXxSrM2cFX70Mub5fP-xJO5Dyo</t>
  </si>
  <si>
    <t>1_X9VZ48pBZE97I18elPZmaxs_1ZAU9ihap2UoHsB3oU</t>
  </si>
  <si>
    <t>1FuPtjW1h0d6BoFytvvjbN4EjoCKb5D7jyTfzlrhgM1s</t>
  </si>
  <si>
    <t>1TUhcsP-scOcnXj9d4w6l4aJIWTwOHA6vGHyUB6ER5Do</t>
  </si>
  <si>
    <t>1HnnT3cBrDtAc6YBvu-UYfqd2r6FqTM2OozJTM44EFVs</t>
  </si>
  <si>
    <t>1rkPlk3v_6OB_0o92DQkvYBKU60xPVEd2EvhJ6vhX51E</t>
  </si>
  <si>
    <t>1LkYpYzZvlmteqJUN1ywPIRIVcT9H_RMKYgfTxn6-7mQ</t>
  </si>
  <si>
    <t>11IS3ZhndLgcMo4c21y2srRQromnKBZgBLC4MQ_rNtzM</t>
  </si>
  <si>
    <t>1926678apysk8zUfXXPMQiOwDjuh-PEmKz5zTwC3o-08</t>
  </si>
  <si>
    <t>1u47BhPpTlqlerAcuv9lJ179WaBd-Q5GzEjABkwjdbMU</t>
  </si>
  <si>
    <t>1Ci-QVYA_pGwr_m9HlIDlXvANYPb2WZaGYPGHE5rlwxM</t>
  </si>
  <si>
    <t>1C3m3lyLTl8TONH2y6JF8dWO8RGlPh5VZg6WLjbRrpc4</t>
  </si>
  <si>
    <t>1-E08YzDU-B0WqoKgyqe5s7ZslMXBVOIo69u-97YN4xo</t>
  </si>
  <si>
    <t>12GacInhZ0KkSVwgmTdB43XIlFuFkaNifjIPnLu7HxZM</t>
  </si>
  <si>
    <t>1Q5eJydp3zu_KhSdipvGIXuIskU3n1Tiu3sR05YV26dI</t>
  </si>
  <si>
    <t>1J4aIPHx5-qxjxrCepXK0Z8wRmHgk2F_EZvalmIp72XI</t>
  </si>
  <si>
    <t>1XJL0ZnZCQeJOxbfIT0nlJzTixrP_-564LoOlvHWFr4M</t>
  </si>
  <si>
    <t>1UfWyFuPJ0k31D-CFPMO5DN-QZ4s7TBBb_u0-K5RLWRE</t>
  </si>
  <si>
    <t>1ufjAYttvduM_YTH9bkInh4k2QjoBCspJ4FNI7gfrt10</t>
  </si>
  <si>
    <t>1evUM0kBhueZzLrl2E0udRX2yf5Wn_VQl4HGWB_xd73o</t>
  </si>
  <si>
    <t>1LIKv6oQ15wqYscg55ijxotHLl0bkpv_bv0HvqQO-K28</t>
  </si>
  <si>
    <t>C3</t>
  </si>
  <si>
    <t>E</t>
  </si>
  <si>
    <t>G</t>
  </si>
  <si>
    <t>I</t>
  </si>
  <si>
    <t>K</t>
  </si>
  <si>
    <t>M</t>
  </si>
  <si>
    <t>O</t>
  </si>
  <si>
    <t>Q</t>
  </si>
  <si>
    <t>S</t>
  </si>
  <si>
    <t>U</t>
  </si>
  <si>
    <t>BimensualPlateada02</t>
  </si>
  <si>
    <t>1nFIbCBebv6VTbY3qS8MG6M77lyYskv4bz3diGzGzF7M</t>
  </si>
  <si>
    <t>1GD7klayGu8S5U74oLBU6T0wpanwwhnOQ_TvfiZKkIfQ</t>
  </si>
  <si>
    <t>17bvwMj9lm5tbCPKmI7UQEhnj2hFnvzd7cqDRYHvdUs0</t>
  </si>
  <si>
    <t>143uJzSw5apWjuYBAYJtqJP5Jrwz5KZkutCDgOPOD29Y</t>
  </si>
  <si>
    <t>1XXC3CaBLveTpTJlzCjYE66tgUsIZ_wBP4pHckCvHGDE</t>
  </si>
  <si>
    <t>1xt8fKvvzZG7NWqqD5nOJdBuai9zA9TNoihO8-ubmJqc</t>
  </si>
  <si>
    <t>1xlQkDZlGWZyJPeBccFWTMbsLU-rfRrY2Ni-5F-Ck5zw</t>
  </si>
  <si>
    <t>1Bx65l3NUe9jRYzICxCeLx4MsPftB2v0_zFfEyb5bPSA</t>
  </si>
  <si>
    <t>1LEOPCtvjrXXGhggEQOg4_Lzf8665KudwMu9y74B2410</t>
  </si>
  <si>
    <t>1W3HjKzEar_bXloIR-slte1j6LVGLuo_IEl0f9l--Bmo</t>
  </si>
  <si>
    <t>1N_UeyaRCxNLNuc2g3c1VUIMPi62c5gptnyCiOtEJYMQ</t>
  </si>
  <si>
    <t>1A71-_LoSeUDyrhY7OK6huNRGEYiPEuF2Bf7-JXs_f-s</t>
  </si>
  <si>
    <t>15Iz5kDD13FYWLRHGbzkR_9ZzNKKRSY43omL_pvomqRA</t>
  </si>
  <si>
    <t>1471bdKsg5kEttNdHfyuYMeFKbxxLG54o6-ONuKXlBaA</t>
  </si>
  <si>
    <t>1ghN-KPdBhZXCmUkizFKKlvzZ6IxTG6Eht5BD-4pnlf8</t>
  </si>
  <si>
    <t>1BrDqGaiGpQ8Sf1pLInFst773pNbVNe6bDUzltNCBsKo</t>
  </si>
  <si>
    <t>1D-5oERssIZewTFTzKM6jMiuhBD8UZg66MsME4_91OMQ</t>
  </si>
  <si>
    <t>1yjcCsEGtgXurl3jglUxpGA1NLeTnyVYTvjN2CSYnHHc</t>
  </si>
  <si>
    <t>11dF2ewGefPdODEfbldeLUU3Zz5k2m95DPbMHsY4nv-M</t>
  </si>
  <si>
    <t>15fWqVm8O33ft27bzhSwUejL9L53ZUwVh-wTF4wRv2xA</t>
  </si>
  <si>
    <t>15rv7gRclYHWrgQmDMi2NOKeITIfml_7Lm1EzBoZPfaQ</t>
  </si>
  <si>
    <t>1uGQNXosqaHNiBnipweUUDO6khmMDdbzQ8rGtMBhX4Zw</t>
  </si>
  <si>
    <t>1jcQuDn50lmLb-5gD4P0Tdt5ZYNQWiwh8NCdrdU_m0W4</t>
  </si>
  <si>
    <t>1OS3Kvwv-Hgl4Y1t92-ZE144R_lFrz8Ryzg23z1eYI5c</t>
  </si>
  <si>
    <t>1t-SPFxs546ZZugXJ6-wy4n8AD-TLHHMBoZi_0sWDPoI</t>
  </si>
  <si>
    <t>1JZV4vl0Kn-I4y6BkFBjRbZOaIwuvtzf03vtNCwGyQ5A</t>
  </si>
  <si>
    <t>1K070-UnM5wc9JORXFpS370MKRmR_L4Eqnoib5iCiFJc</t>
  </si>
  <si>
    <t>1BNCFkHr302r8phQfWW6Zn4qqkCux_ARKNzvEnjhw_Eo</t>
  </si>
  <si>
    <t>1S85-G2sIGqFAH65UaHgDR2mtNapDA9zjAHs9_5cQ7Vo</t>
  </si>
  <si>
    <t>1tFWjlXzfi42Af2CNvFjbCkZPlZQ_RJcyoGEEsQQAB-Y</t>
  </si>
  <si>
    <t>1A1xk1oemOlE06O44vUqc-ONZFrDjp_oXPfkrRwQTdP4</t>
  </si>
  <si>
    <t>C</t>
  </si>
  <si>
    <t>BimensualPlateada03</t>
  </si>
  <si>
    <t>1B_0U0QlTnAAuNv2D5cBSBprmBtO4e_-krTX7mFP77os</t>
  </si>
  <si>
    <t>1ymwkKPjB_eipygT572FjedjBet7Esb7ZlSXAOtbWQiw</t>
  </si>
  <si>
    <t>1xsTSiYplvlppCJ8gTs8ej6wt905Vd4aBSTAYhAU8RsE</t>
  </si>
  <si>
    <t>1mPwFjYYheGaWwYnxpUIhvzK8t5-5crv_255i-y9jwv8</t>
  </si>
  <si>
    <t>1EHdI4BopjJyziJw1Ajz9jatyNmsiLZah6iy9lmrlyp4</t>
  </si>
  <si>
    <t>1mYdvLvCLZiR1IY1HAKlhhCHXOq3KKEcLXbfWgUmHC0E</t>
  </si>
  <si>
    <t>1cTSxXkrafOJuDO4u_NiaoYUnCsh5e0VPv742MqcAzPk</t>
  </si>
  <si>
    <t>1Xh3F-py5-a3CV45pI46KBPs8ekRxQHzksFLO670AM7w</t>
  </si>
  <si>
    <t>1G6gytZIH2Qt1lu5F0MfpTEeXOqp17gfNIwOesMDbTXA</t>
  </si>
  <si>
    <t>14QMFtmYwjrO5aY95fXMRF0ZXAeIx0CabHMrq6vjVioE</t>
  </si>
  <si>
    <t>1w099i9EWa9wy4OCgdZ_lMkQoiP479zXLmepbhm1sExw</t>
  </si>
  <si>
    <t>1hWXDw55VHo8tuwKas1Dh-uHNqS3Z796QCE_QDg_16DY</t>
  </si>
  <si>
    <t>1zXtMV43pw3o2e1UcxwQDBdPenveTab14RV6u4a_LIvI</t>
  </si>
  <si>
    <t>1CmCXvGB_GlW2yVAPUUxeOl2XPRvhRu_6XGuEfgoLIOU</t>
  </si>
  <si>
    <t>1shD7sqjed82lbVCOFv6nzxRkfLjSr8F_JQDLYTEEBBY</t>
  </si>
  <si>
    <t>1GNTGA8SQW0el28CFqE7iszjjm_pPMglCYj9crhPlJF8</t>
  </si>
  <si>
    <t>1Z91Qba-OGgPpmV8_QHmrdNPguFUOuU72AxoJYvwXhVY</t>
  </si>
  <si>
    <t>1dkpX9FMGwD7cYKjRdxKvrjs0UhY-xUB-tzffD3_-AQQ</t>
  </si>
  <si>
    <t>1ES5pr9igroNoZPZUnaXQxjseH2G6E5tTBqYvmbohshY</t>
  </si>
  <si>
    <t>1xJRSnQBIvJXXo5jYkqVYFeIEI3xQMOHeOgUt8dxxO7Y</t>
  </si>
  <si>
    <t>1YXJai2P6q69OSqB9mvfYDFmHVNfEVPoBhJLp_OQLqJM</t>
  </si>
  <si>
    <t>MaestroAnualPLv2</t>
  </si>
  <si>
    <t>1JRNqaEunXZhRFhhAyWms4B88vO2VCVBIdT5DOIoERa8</t>
  </si>
  <si>
    <t>1tttT1UrxEjyQlm-Y0yuQIGB7zXbr4pk816ZgGmJt8ms</t>
  </si>
  <si>
    <t>1AzOOwYoDsOo2xzJHw26htv-N0oktqKY6t9plDl4qZbM</t>
  </si>
  <si>
    <t>1LIeaaAal41SnXhuLQwGAxPXqVKSWoT3Q_pEIroQ1g8M</t>
  </si>
  <si>
    <t>1atwC_V8TLgmHMCYhvNyiIwIoCZF_Y6Lpqf_MCZy4g6Y</t>
  </si>
  <si>
    <t>1HH-jXlkJlAXeqLoAuDzpXmzeYfGPBQm9ppAUIIqRVP0</t>
  </si>
  <si>
    <t>16dRBND1vC_VbrYlpxGF0va2YqhvVWtinfeZElMIPnKg</t>
  </si>
  <si>
    <t>1EFXW9Bcg2rf_OthR4kOqKOJsIfbp-P4jHmz1Hn39eak</t>
  </si>
  <si>
    <t>1CkZzjd8yT9IChrLfUWyrDeoqdtjDSZI6rag64IPoWr0</t>
  </si>
  <si>
    <t>1NSj8MMhFz2xHnNcyC6TvTkFgMr8DW1i7GrD_n4M5VBA</t>
  </si>
  <si>
    <t>1iaHdEgteEYP4FNekx3gDAyFC2lxtTvUs2bYZ6pDhXNM</t>
  </si>
  <si>
    <t>1D4iwrv5lVAVRZ0rN9D7mBsbqm-f9FXkyKxS1I9RYxMg</t>
  </si>
  <si>
    <t>1Yiejlrvrgvp0qxwU2gwTP1q1M4rxbgSkx0hs4czUm3E</t>
  </si>
  <si>
    <t>1Z3lxg9bQYdA-6diLf3W1lfkiZlrhfTM00euQjUisH2Q</t>
  </si>
  <si>
    <t>1T839B5dzLLA2s15ABRZWAOTolVw9U7yu_TxYqBLb_JU</t>
  </si>
  <si>
    <t>1dDqIYpLClFw2W3FhNq_b3puqfdWzbasp5XSGrhXAW9E</t>
  </si>
  <si>
    <t>1kBSu35y9a1DtxVaCHkEXRZ-wHwpf81FRsbs1KEMDyVQ</t>
  </si>
  <si>
    <t>1xvkH7oVfrFsvXpGNIhwxu17l3xszuKNaNkav6XJRDyQ</t>
  </si>
  <si>
    <t>1ob88D8KGMGZBXYmjuRFlG3E2XRonNHqLgSgIzDvSRRM</t>
  </si>
  <si>
    <t>1ZkTNNUHe5ULS-S-Qp8m0K1wslo-KYWkMMarZjyu0i-k</t>
  </si>
  <si>
    <t>17UpjiNAWbSzDv1Qs6XC1xMQJtjUdD0C3onjXua8sFDY</t>
  </si>
  <si>
    <t>MaestroBianualPLv2</t>
  </si>
  <si>
    <t>15JZbHzUjMsWy4SzMQuTHFKGKQiGawG5IFDIyVRgHZmI</t>
  </si>
  <si>
    <t>1ZA9mzPnXD8VS_f4vSgqDZaJslhBqbz61dhWk1Qy3QWA</t>
  </si>
  <si>
    <t>1sUgA5AkPCEDAhrD1nuwz_K06JJeCmppkvqNnMfnVYcI</t>
  </si>
  <si>
    <t>1R0_ZwqZxwFhr2tto6xyFDGmggYqR5VVWXaZSIGsZ3A4</t>
  </si>
  <si>
    <t>1IPHAyQBOAppy3zbltIZsPEdot_6sUc3deMkbj6CWclY</t>
  </si>
  <si>
    <t>1mzAfpOui1F0a86U-7z4fCagsMNH-8xQhXvw_ofwqNvk</t>
  </si>
  <si>
    <t>1JSQRpplkc7HrdRW48udDtfMsDOWpBLcRmAgSC8-P1-Q</t>
  </si>
  <si>
    <t>1h9DvgyCcdLbbpZpQTSLPqgKmUedyGtmAIPzVsP_JIes</t>
  </si>
  <si>
    <t>1OI-oIR4T5lV6c6_ZTlyPy3LNQfSGqI-pTb8Ngl_mtHw</t>
  </si>
  <si>
    <t>15g0sB2s6iJ17mbCwHrQml9h6NSY_2rHcUVgc83DhiVA</t>
  </si>
  <si>
    <t>1ODEqP33eVF3B3Vf4n1Cww65j5NPxSsN3tAZK0-6j8rM</t>
  </si>
  <si>
    <t>19GpI4zIcewJtNKIdbGdXtnqqI3FlxJL8Eyj9FriwSDI</t>
  </si>
  <si>
    <t>1jvZyvXRuAGDisT-HuZ15eMeqYqKksEbtVHsprlN8zD4</t>
  </si>
  <si>
    <t>1Mf8Mlxv8dIoeq9xrU8sKUzrYiXzVG--1njaR65jD34Q</t>
  </si>
  <si>
    <t>1wz3vZ1s-NTuS7FknuRrw3qU5VyZvcWor4syUFLgqTZA</t>
  </si>
  <si>
    <t>1lYOjcva25ihAENykC-qTEi9uA-lqSGUmMWY73FzVrDk</t>
  </si>
  <si>
    <t>19TqxekaXaIizGH42LWlr2h-gCcF4GVZlSZozAo-Aotc</t>
  </si>
  <si>
    <t>1PuP7edzkigDPxWkKxkYBLsH8x4rHVuqxIsVx3eaEeCA</t>
  </si>
  <si>
    <t>1y8AnVTg3NmSRlnCztAy4tGD9HIO90d03wEHteHqgrQc</t>
  </si>
  <si>
    <t>1LhSk6lf6Yew6-7oDzliknC3tJ5q4N8WobkeDoT506aY</t>
  </si>
  <si>
    <t>1cl-4TENkHVBa1Az5dv0jXn4-wCQhcibfgaByytDt6H8</t>
  </si>
  <si>
    <t>MaestroBimensualPLv2</t>
  </si>
  <si>
    <t>13r1fSPfnFqHk83qfJXnL6v8GGoF9XFnvjyLzi_2L6iU</t>
  </si>
  <si>
    <t>1Oxlj2JwJRVjAtxIPhAAe-cB2eEZ7HRakmVpasSUeU7c</t>
  </si>
  <si>
    <t>1_6yDVubNwD2RliYTxoAJwZSt2S6kL1ouuLeql307A_g</t>
  </si>
  <si>
    <t>1W31zU5T77Vu9OOQdswCJt-4GHJMtgspuDvop9tlc6cg</t>
  </si>
  <si>
    <t>1uAquWCR_CCy_-PZ5RCpd2a29GjuFzGA31RQIlpBPy4A</t>
  </si>
  <si>
    <t>1CA3gffg9RzEKYUN-EerLWWiWxC7t1gSsWb4Y6i9kNJA</t>
  </si>
  <si>
    <t>1CSE2_-GDLKhRHYKR_IttYK7CiJ_EZcxc06fVUWJoOJg</t>
  </si>
  <si>
    <t>1IVI1LMbzkeVtM9lvINw18-oPm3bMgExrHhgEyAEIqnI</t>
  </si>
  <si>
    <t>1Ef8mk6kDqFYQ79gBfiobWwylVgHVKWQG6h5a36V9klk</t>
  </si>
  <si>
    <t>1Un0GIBVjKA_mWb485ulOgDUQEGZ4-QU5HWn8lLTyvFA</t>
  </si>
  <si>
    <t>1ZRt-_USbqf44XR2FVCpjZnu23W6awTtMPqme5exMzdY</t>
  </si>
  <si>
    <t>18zn8l7Qv73m6X-n77kKUQyLPH2UOltPJMakr3fXuHWc</t>
  </si>
  <si>
    <t>1KYZNUaz8MOnR7m-AiPRhUNFfTpbNXW8TSN1wIZEodII</t>
  </si>
  <si>
    <t>1JK2wJ5LsHtBJy-UC-m7f0v_UTTSmpa9yiv1VZK5DJks</t>
  </si>
  <si>
    <t>1o33VGJNgr6vZVv96tSB_iaY1eUjRge33pXQixusrbc8</t>
  </si>
  <si>
    <t>1zaWCrj_FVnD1dmU7g6Q7YplnOrnluKr1nXgL5fBvlrg</t>
  </si>
  <si>
    <t>1zCOX2GRRSkBwAQaTI-CyEseKp2cCodb_9M5PeE2EHx0</t>
  </si>
  <si>
    <t>11ZJvLEZQu9Cqu165Y8Yi2eezTGtkLBCcR3VtH4XLT6U</t>
  </si>
  <si>
    <t>1rwYCHL43s1LgkhUh6MJVd-L8axXoxTgC1M_0jOa7QTk</t>
  </si>
  <si>
    <t>1kDPGheGuA6jgBOKq6tsXRnClQaPmVnOdkVbacdOPjD4</t>
  </si>
  <si>
    <t>1-PpHu2lurHc96zpXTRHuYTJSM7UKlL0e5QP0QCW3nzI</t>
  </si>
  <si>
    <t>MaestroMensualPLv2</t>
  </si>
  <si>
    <t>1L6y20hlD_sHhWaF7kjxwuPAU6PWBdNojKak5cN4Mf9Y</t>
  </si>
  <si>
    <t>1OIoEOibbr2-asDHHhjxiWfQuB6fntvEKLXMbDJD0LEo</t>
  </si>
  <si>
    <t>1Fncz0DhReDJMpju11a8epowi5HVgjq90U7r8yUVyL4U</t>
  </si>
  <si>
    <t>1xUmnWsQoSJ7Teg34yZXnsf6YqHREkYwxFxVdfGNSt3k</t>
  </si>
  <si>
    <t>1RKpmSEIYd4O8zU4PQHr2r5xuFsclkUnPwXEeoENQA0Y</t>
  </si>
  <si>
    <t>1xOflYA6vbtCzKVXvvrJ3KZlsNimsuhRjdy_vn6ljI6I</t>
  </si>
  <si>
    <t>1BG3_jOijTY5m8XdluHm8Xt1t7X7vJ4ncLEJqZd1YDrg</t>
  </si>
  <si>
    <t>1sJi933QoubKXpIFCh9YqL12oqUMULzo1aMKb4goJ_mg</t>
  </si>
  <si>
    <t>1EiUZ3aEt4EILyFwhymDMvoJSaZ3H_qOtIwd-Npd8-3Y</t>
  </si>
  <si>
    <t>1_cDsXKjrNoPESFri6YNWkpMXTWz7o3mBW2m6Oh3QuuE</t>
  </si>
  <si>
    <t>1qtoAxnHUeZRLEszUxzsVbgVl6vOq9XrgSaxbsvlkd2Y</t>
  </si>
  <si>
    <t>1N7qNSyI3O-YfsE6gsqPPS7pID-A5oziG1DUxgj0g_mQ</t>
  </si>
  <si>
    <t>1q3etUHHyVYgxfLHSQ8GX8aTDzdtz5u3XiFYwSf19D0c</t>
  </si>
  <si>
    <t>1j2dGjQzZ2WotwmXVtyUdL6AXkZXwQrtRd_drHD45iZo</t>
  </si>
  <si>
    <t>1PuroKpLIiTO356B8BH44A_9o-SPCT1mcwn8ZKiD5mzY</t>
  </si>
  <si>
    <t>1yhScHj56uef4b1ovZVGeuEz-jjhG538FTuooXXhhAQM</t>
  </si>
  <si>
    <t>1p-qoJOvRmKJjj_Gq9HDtTtRfQYAEiooihdoihD26MP8</t>
  </si>
  <si>
    <t>1XrxzaAowl1-ISPLJAeNlHv9n195rRlG5MouHT8dWh5U</t>
  </si>
  <si>
    <t>1WqqdvmYv9ArtPZl66o4Hnwj3fdf_kiyhISPAk8a_AtA</t>
  </si>
  <si>
    <t>16Ic0aALe9_G_JxRTfRMLwU_LV5Q2ldKbO_tsWnkdH4Q</t>
  </si>
  <si>
    <t>1YiZK03bcrO_TVsEWQvh2oJbrPr3rCUOLSRbDVOtpAu8</t>
  </si>
  <si>
    <t>MaestroSemanalPLv2</t>
  </si>
  <si>
    <t>1stjXeQBFXzhzStFKre40o8JG48dwMBebr7DAPrDj5r0</t>
  </si>
  <si>
    <t>1upCqiBeIbh-ZiUI1xrBzJjyuAqUA1nIhP79xBQ62czE</t>
  </si>
  <si>
    <t>1RtndFAhZM-C28IQtLFPiJbeCDS2MiynfzRbljCTD1T4</t>
  </si>
  <si>
    <t>1hGUEVThO3SBPLF11Vfu_fuwSrguL3pCPb2wklRV5nYs</t>
  </si>
  <si>
    <t>16mgV1NrfzPHqwCLIZ4nIRdftOSS14r_VGrGOv1pE8ZM</t>
  </si>
  <si>
    <t>1S8SQvN7MNRas9drXeVF0ghwxSx9oi1gwCz9BkThdHAg</t>
  </si>
  <si>
    <t>1ajehWysy_Dz4rPBIoIKdOps0kyYIHepgRAqIKAkEpsQ</t>
  </si>
  <si>
    <t>1QPaFoTtAEHaoZ1VQ6J2fIt9vNoWcxeKddFzUK6udlBA</t>
  </si>
  <si>
    <t>1_oUFLReiMIcEBJTS9K014H8f-MpiRXKPAZjHgCZxqeI</t>
  </si>
  <si>
    <t>1OUCjY2MqrTvD3M9Ogj8XSLpoQtQ8f6KM-sPG5YxPtHo</t>
  </si>
  <si>
    <t>1iiOrr4o41wl_8sJMxXON1hYswOuDe_C_bJlXWpwVDzA</t>
  </si>
  <si>
    <t>16phZZPnY8f-EoIytP5k22RqCvGa2LYEprm3Td-xYdGI</t>
  </si>
  <si>
    <t>1z2b4W01zpRRjfDT7bQc3wKurSXG0Lv3epYLQGt8HNpY</t>
  </si>
  <si>
    <t>1AL2cVAwhWj1nF4plQPSdt2S8lwIwBqaNHiEDpoST_28</t>
  </si>
  <si>
    <t>1MVfLfYHK0vY-7OfRTU94gRIMtahKSTqnZpeOcTfod2Q</t>
  </si>
  <si>
    <t>1XoeIReAMWk-iewuU2H67ZFHN-zeDb12CViPk3GjdCnw</t>
  </si>
  <si>
    <t>1nGE_kcV0v5iHKjcX7CQnb4150N9NEECnbZDvNF7KmGw</t>
  </si>
  <si>
    <t>13gaFbsbYXKr_lqbD9_hzQFjNNIHplzV2WiR29r7LD_Y</t>
  </si>
  <si>
    <t>1g1rfk2NxKNmL3Gyegfo1qgL4QuEtF_ftMWk1z5CbJ2A</t>
  </si>
  <si>
    <t>166sJssVKLJhrk67aDT7Y4HGe3BhAvwT7dk3_1XGUYPk</t>
  </si>
  <si>
    <t>MaestroSemestralPLv2</t>
  </si>
  <si>
    <t>1nT044P5AkA7w_q0lvlDUyc88Dc8oyP4wkuOX4jlmQXs</t>
  </si>
  <si>
    <t>1F10CaYDyq2AMVLPC9VLNveuf2mb4qBQrxsChDmnk3DU</t>
  </si>
  <si>
    <t>1B_4jyaJFhgVaBRjAPdNlbhkbYrFhROV-BWIQ-yqIGhQ</t>
  </si>
  <si>
    <t>1pJVLDL_aFskl1OqZugWls2JthLmeUUK9kIvjeio1gZQ</t>
  </si>
  <si>
    <t>1miFVogvtjzlEcDd_jPayLSjbd2QtjRSerVk_sSVtqPc</t>
  </si>
  <si>
    <t>1SPYyqHiKYVA-zsi9WOSdU2ez6CINLEHPeQblzSA6Gr4</t>
  </si>
  <si>
    <t>1PP3zQQ_CVnZJzghjCgnDW31VzKJlhoNS1-IapbU3oXU</t>
  </si>
  <si>
    <t>1C9ugQ8z-hC2nnHgoakQVv8JQV0lZI5OSaH56gB_PV_0</t>
  </si>
  <si>
    <t>1txBv7HlQnQtEjFUgnnBvm2u6_Ry1Rvsr0rqUxUx2JzY</t>
  </si>
  <si>
    <t>1V4hZX4Ibg34xEBKXAzL7-0DqdArHOMnxElkBCZ-CtOI</t>
  </si>
  <si>
    <t>10RQ5GlqCXil79UGKhxY2QQsKulc8Jlu9MUPCEo3iGj4</t>
  </si>
  <si>
    <t>MaestroTrimestralPLv2</t>
  </si>
  <si>
    <t>159vkQk_iF6cHec8tlTrG0h5VzEfn9ReJHeSuvTRusz8</t>
  </si>
  <si>
    <t>1w8gzyxiqQKgYTebp0kMhdy3ObZmEPJk-VxoKhOTiyBY</t>
  </si>
  <si>
    <t>1Cef0vti_vjqcqr2-FWlnAwiqNmQjI-Jy5yWkIHLZbCw</t>
  </si>
  <si>
    <t>1vsVnRzedQ_KJl-eSXtOwtkwSRhrWLiHdQ-YpPFQBTmo</t>
  </si>
  <si>
    <t>1IfCJhSn0N6D9XbIUn6ZOyQuLljP6_YHLVj2VGCOJFag</t>
  </si>
  <si>
    <t>1_MZnD3fTpVYFm4JtUfiLnBgCEz05pi5EhUGkZwnDBsw</t>
  </si>
  <si>
    <t>1DFemWYoEto0BZUy-F3PkPVQVcS36BNxYYTvPSBJTuj8</t>
  </si>
  <si>
    <t>1M7w4rY-2LbemEJ9D1QAnus3qwloMNAs2xgqUdxgBkSc</t>
  </si>
  <si>
    <t>1XRq_gj1hNC9ETDXLD8bThPt2nl5LjmE83OQJsvRmRJo</t>
  </si>
  <si>
    <t>1QFTXLZwnZTmlNBk55d23XfBXVX4vMva0WlEvfwPKuBU</t>
  </si>
  <si>
    <t>15SjnnIoPMK5OyGgByzeIwqvdXlyh3p9AiXLOYpftZ20</t>
  </si>
  <si>
    <t>MensualPlateada01</t>
  </si>
  <si>
    <t>1VeUi4vao5e9eUHS24fWPfL16xoypY8TMU5ZWZIpgQfg</t>
  </si>
  <si>
    <t>17BLq3sNONw6aoKH5Hj2mW6FHRPu_uTm8b765w2nsSIQ</t>
  </si>
  <si>
    <t>10pAx7-YTZIr_gbmKUjvbYLidiBZxEOVRjM-fNuLQuEc</t>
  </si>
  <si>
    <t>1LjCrxiGKwRAc4jjZvctRYnl7Fl2lOVb9t-XwmGG-9ZU</t>
  </si>
  <si>
    <t>1RgN9RadMLv8Yg-fpmm5Vs9bWMgr7F-2fE6a35Rk-iw8</t>
  </si>
  <si>
    <t>1tqFRwXBDVtMK6Ona9MjhkiRZrBkDXENIks9eJJDkFvM</t>
  </si>
  <si>
    <t>1_SvNy_iJYQbdCLmXZg4ryG4PtlwG-mLj2rQ6uXcvFmU</t>
  </si>
  <si>
    <t>1xQDfm8EeV_q-UqubiaY4IzLT2d5KuSnFQC9To5E-MCs</t>
  </si>
  <si>
    <t>1NdFtQ_mq6Emc0s-De-jsXzuo4tzNYZeVKt5df0QL8mo</t>
  </si>
  <si>
    <t>1itsx0kPh7RvjTxlsntyYGRL2gdQ71kcpsaKOjDuKrMM</t>
  </si>
  <si>
    <t>MensualPlateada02</t>
  </si>
  <si>
    <t>1oUnD6kTSCYMnUp7vmvsl1EPqtg8eLfjomY1_c1lBBGw</t>
  </si>
  <si>
    <t>11sfJNbffkEZ6xe4W4KdxLsc-UvVcmCHUAfNcsHd9hYA</t>
  </si>
  <si>
    <t>137LIo0YueQRqdkNakeGEDi2R1Ro0YDt-k5W-2jD-2EE</t>
  </si>
  <si>
    <t>1sQCKH9Mi_QfX2ZY4w_CzD-8NTq1ot3xoi3jBJ7oyvzs</t>
  </si>
  <si>
    <t>MensualPlateada03</t>
  </si>
  <si>
    <t>1zE6LOuorBEARUjAM8N44SrvMx-FtNtNZuqzfYQCmYtE</t>
  </si>
  <si>
    <t>1zXudqMEy-NqksiJ36ms1TSXx1rqDjJc-FxlXVx2dYmk</t>
  </si>
  <si>
    <t>1TcyStWLFJgC7lyJCpdJvOTufj6w9lkR75ctaD1KME34</t>
  </si>
  <si>
    <t>1mdUvGP0bdhDKJebPL94qCbS2Fectq50l9B7T8pL97OU</t>
  </si>
  <si>
    <t>1ikpx4RvbjFtWZzF5FKO3OYsU8SqHeeiZVndcjf8JBg8</t>
  </si>
  <si>
    <t>1_hLg8fLaP2sOoeLzYp9lbid00Fo3izQkZdMBm2xaseY</t>
  </si>
  <si>
    <t>1bfNKUOjcXU4MN-Lr21Fq1B7MU74uHS4Y_wJtHSPPs-Q</t>
  </si>
  <si>
    <t>1FSCAdn2trbrq4IwJ1jVeBVN2hmOg2Le-bMR4DOQWcO0</t>
  </si>
  <si>
    <t>1uaO9S5zS0FbI7wELf_490cuwYdXPuKi8_5IRJEjlOlY</t>
  </si>
  <si>
    <t>1Xu_tFcFpybA51BpMWN-5-OgYDI0QSLpP4u32NpZZr28</t>
  </si>
  <si>
    <t>importrange("URL", "Medidas!A1:H3"</t>
  </si>
  <si>
    <t>MensualPlateada04</t>
  </si>
  <si>
    <t>1y8uITySwZyDfAEnwaEfmSYDxY9Cq-hCDfr0UXb7u9w0</t>
  </si>
  <si>
    <t>1gRt99JEkb5jlYb7AKyEFutrPHRIibpe90M5LwgmAMII</t>
  </si>
  <si>
    <t>11hURU6f7SVkbWasUEGtKa747dGEKd2UVrNErHWiz5ws</t>
  </si>
  <si>
    <t>1IpEyDXfpLlzy-O_kgWUPSQig8eSUXcuS8QKuCjIYRKE</t>
  </si>
  <si>
    <t>MensualPlateada05</t>
  </si>
  <si>
    <t>1NELE3mIl5whw82dN0mqAekxaabpdv6TSxxmN_Cty0aU</t>
  </si>
  <si>
    <t>1VbvZLE2QCdNG_bn0nFRH4pAK_WatU_xuXvid-vNbCFg</t>
  </si>
  <si>
    <t>1epOEG359VmwLjkNApq86YuZ9_LJADlOoG6w05AQ1WqI</t>
  </si>
  <si>
    <t>1kiCt0w5qL-5W1NvVK3cFJe6OrrskjgSQXHUqPuDDYHk</t>
  </si>
  <si>
    <t>1M1vs_Cnh26NrKR65FX0wyRFbip9gv4Qtx0mc6W5gmAE</t>
  </si>
  <si>
    <t>1688jUuQjQJ66o9b8rmLE283hVNgJPEMIvFH54ylcOYo</t>
  </si>
  <si>
    <t>176uhdjAzT5Eulmjc6yXp2koqNpBDPRNRNEzKdG-jf88</t>
  </si>
  <si>
    <t>1Bkd86Yb6CSLTus9KXaB9c6fDzTrAZSVHg_HPrPt6ZpM</t>
  </si>
  <si>
    <t>1fYllOYHMLETsji7l5At4uG4-DOZJ3CGKgxwKXaCcUPQ</t>
  </si>
  <si>
    <t>1JkZLMEvF0w4eJCyEuq02ZZNp6PaBcMWvuRQif6NL9b4</t>
  </si>
  <si>
    <t>SemanalPlateada</t>
  </si>
  <si>
    <t>1pY9BdLyvclY9DF_8syCMJubkIKo9Rp8SbQXICJpSi70</t>
  </si>
  <si>
    <t>1kLWD6Y2UkT_Im6ptlRXMTX0GHwjq5ER_FtmL5fgD2r0</t>
  </si>
  <si>
    <t>13vc7ZO-9vNzD_dS_V6YkwGZ1JNCA-qz2qC7dovG_Blo</t>
  </si>
  <si>
    <t>1dj7z0KBOusAvgPvijG8WJnb7cWm9MuPjfEHMdDS38Q4</t>
  </si>
  <si>
    <t>SemanalPlateada26</t>
  </si>
  <si>
    <t>1FnfAx8jM-k5qToMd0NbUT1IAym4mNOqUlrc8Iupu00c</t>
  </si>
  <si>
    <t>1W5lwFoXokP_7oeQKyqG132MaexWF8d9pOta48Otmdjk</t>
  </si>
  <si>
    <t>1tXRn0ouNrBzi3xrOUFwHiYFZ7JgzHgwxt8GavzUGi8c</t>
  </si>
  <si>
    <t>1jgppqeT4ibK7-f_qbqyqxBl6YVNlTk8XdcB0kRyx1d8</t>
  </si>
  <si>
    <t>1STFt1bVldP3X2m4dYZzGW1Ys8LYttToSE-oa_9MZsg4</t>
  </si>
  <si>
    <t>1GrdvdRaOPZJoKJSPomKS2ZlseKigqiwwYvjy02qeoCQ</t>
  </si>
  <si>
    <t>1VileSh6ROEiz1wYfJJWgyArvufMAfYHb2i6etCJnUds</t>
  </si>
  <si>
    <t>1BSa0uZLvBzyqAg4t0ApnASUia-IZhs5p1Fut7ev5AMs</t>
  </si>
  <si>
    <t>1YJ3ux34F6EAZq7kWTixP3DH2u3rovzc5FC87hoaHoyU</t>
  </si>
  <si>
    <t>1UowfTsTMqfE0OJvmo86TIHzEEgUx1b_F1aLnASYYr6U</t>
  </si>
  <si>
    <t>SemanalPlateada27</t>
  </si>
  <si>
    <t>1CRHFiIxKVgwrXi3umX3x8aEjIMS09xBJvIDlV7iNe4M</t>
  </si>
  <si>
    <t>1BkQdsHCs-C-b8wnrHonl5Bov3jIVWhy5RoPP4ceLmkc</t>
  </si>
  <si>
    <t>1rjIbVA5zNGDJnnug1RjzDUG5DbJ2oUzgWkXYDsx-vGs</t>
  </si>
  <si>
    <t>140WoHdrKnfPsX8HuIZ8IDqLQT_guuB4hVk9DziI9m1Y</t>
  </si>
  <si>
    <t>SemanalPlateada28</t>
  </si>
  <si>
    <t>1dIXkkfEPe7A4TFPe6pxWqLpJ1DDUaIY_9VPHl950rRo</t>
  </si>
  <si>
    <t>1ZmYNTRroMocKMLADp0tFJJVhZxbUh1VQ-uRFGJ3BSmA</t>
  </si>
  <si>
    <t>1sxkESg4-bJYM3QAoggIrj7nhTuxodtXQsce4u_9-K7A</t>
  </si>
  <si>
    <t>15Iat9PiCdKcv6qqIeUdHHao8RVNxaYWv3yW9S7ZCnt0</t>
  </si>
  <si>
    <t>1j3T4ZYwhR5p7FMNnUgvTBztQN5_83CD0UjeXsY9YSPw</t>
  </si>
  <si>
    <t>1EnDTOMRS7V2Pza_YBGrX8K9eXGSkK6a90a2cgn-qx0Y</t>
  </si>
  <si>
    <t>1Nmb1uRtVYJ527BdcnvrVMa2ncDFabmLICVC9qdU0aVc</t>
  </si>
  <si>
    <t>1fwmitvG7y6cmCSOueXpM9BNPWJYSvjFpB1fOznRzX0g</t>
  </si>
  <si>
    <t>1J6NT6BpcaJ0fvId42kjCBf3JQRuWeIuzz9MRqg5A6BQ</t>
  </si>
  <si>
    <t>1rNHrWh910ih_w7i7pZWVGt6E2PIhjfY05P4Y6LbaDcs</t>
  </si>
  <si>
    <t>SemanalPlateada29</t>
  </si>
  <si>
    <t>1cVUd9cZNclumQ7lnW7J64_IIostOaoxGOroBylO1q4c</t>
  </si>
  <si>
    <t>1DNieW8lR5OJRl7vYEELhYcxLAdubt7O2GnEnWBTDvzg</t>
  </si>
  <si>
    <t>1Cl4eyqaOv1P9HuVIuR3nn80cLi_vfhhAbXYQbP6GjL4</t>
  </si>
  <si>
    <t>1xHXn6doXQrity9pXd3ghwLxOi93VBnBMFLp2UMiyHIM</t>
  </si>
  <si>
    <t>SemanalPlateada30</t>
  </si>
  <si>
    <t>19EpqqMfnkl5vMtzPN8sTh8KiYxQDBdro68AAlgoR7kw</t>
  </si>
  <si>
    <t>16UIzWGw8Hq5Ig2n4w1m8Vh9iZlS1L213rcxUDFIUvBk</t>
  </si>
  <si>
    <t>1kKUFdtWhZNyhTtbAgX-qFgV3vogUWaJ5QWjgclK7m0w</t>
  </si>
  <si>
    <t>1dzqSiZ358cK8zt7dS3UOWjd5_AN92yR3xKVxkJS--5A</t>
  </si>
  <si>
    <t>12mPLHt4hDSn-ODdDcJtf39I06WTfJ2EcTZZ_OWgM6Bc</t>
  </si>
  <si>
    <t>17bewcDYas29ElYSalJ7AbBznft91THi1do9Iyuav0RU</t>
  </si>
  <si>
    <t>18ZHirNLGjVlCftekWZ83QLpwoTg5eRR7TeAQUWnJuIY</t>
  </si>
  <si>
    <t>1nfffSGJhcjPib03ue7qteLY5ZvPpIWEWLoW1KuEo4R0</t>
  </si>
  <si>
    <t>1mIpMUZK5_n5lEwLAupFA0aA_PFjXfb_IJggPRnTdRpc</t>
  </si>
  <si>
    <t>1ycZUuSFMH8H84kKEoOVX-ttUJqWlg404yby7tFli5EQ</t>
  </si>
  <si>
    <t>SemanalPlateada31</t>
  </si>
  <si>
    <t>168QcQ8TtW1oeQn4AXlRaYd2Zo9z21g1Rq7iLO-pU3Bo</t>
  </si>
  <si>
    <t>1hpCwa7_HFOUWoYmsUXMf6ChY4xpw89BxF2F1wunLzc4</t>
  </si>
  <si>
    <t>1-rQZPYzXR6lYWFOhDkrqptk1EgumHuyLjhfnXA9UczY</t>
  </si>
  <si>
    <t>13qI_RVXVF5FM3GyZ5pb2K7Pj4wnv4t3tQQHgD6KlDFE</t>
  </si>
  <si>
    <t>SemanalPlateada32</t>
  </si>
  <si>
    <t>1S_pGHHrHR79A-GKHyQrYI3GDPi7kriJZWwH_QMjKbVo</t>
  </si>
  <si>
    <t>1_axModGGU3aKBT7TjS2FUJDasv8K6H6EdXrnM_Vsgxk</t>
  </si>
  <si>
    <t>15tElm6OZo7OFk7SXociqjMclFgN6hHfa230SVSDOks8</t>
  </si>
  <si>
    <t>1VgPSRV2KFDumxr3zF4j-m1K5sAhU-6x7CCkX_yrn2Ug</t>
  </si>
  <si>
    <t>11qQD5zePk1QbusO5Q1JmilwwKOCGlW7LXs8aZWbnsn8</t>
  </si>
  <si>
    <t>1neCJOdhrr_xu_wAM0pD4FsRg2XUSn5kBQP28M3QTKuI</t>
  </si>
  <si>
    <t>1FCcMjwOqluUGj7H7pQbLAlsPd6GXmY_hPHyUC6vxr5c</t>
  </si>
  <si>
    <t>1v4Kv2436kCAPEB2Ym_sCz3z9AQxWlHdUHA-oGMLEAi4</t>
  </si>
  <si>
    <t>1Od4S0nzpAzRzncXNC1JAP9IqHq8xnRTcreI2HEZF02U</t>
  </si>
  <si>
    <t>1jolmNYmqbgopvYe5qjbEk8l0AG3N7VRyFGHC-Tj_KEU</t>
  </si>
  <si>
    <t>SemanalPlateada33</t>
  </si>
  <si>
    <t>1KrUyD2MwowFbVK4oRjxu2XSmIhTljZZ5gWtP9siKQOY</t>
  </si>
  <si>
    <t>18hN7Ia4D_Pz0MKqVH3wpEF4W_hBovtGD4JULp1xzfvs</t>
  </si>
  <si>
    <t>1I_G5W4962IqvxKxMcSGlBu3I9f8pOLYOzGTh8Xf_SoM</t>
  </si>
  <si>
    <t>1QbxGV3tSyrLC1VvdKrORS5yYOGE5rA739mDI5suwanA</t>
  </si>
  <si>
    <t>SemanalPlateada34</t>
  </si>
  <si>
    <t>SemanalPlateada35</t>
  </si>
  <si>
    <t>SemanalPlateada36</t>
  </si>
  <si>
    <t>SemanalPlateada37</t>
  </si>
  <si>
    <t>SemanalPlateada38</t>
  </si>
  <si>
    <t>SemanalPlateada39</t>
  </si>
  <si>
    <t>SemanalPlateada40</t>
  </si>
  <si>
    <t>SemanalPlateada41</t>
  </si>
  <si>
    <t>SemanalPlateada42</t>
  </si>
  <si>
    <t>SemanalPlateada43</t>
  </si>
  <si>
    <t>SemanalPlateada44</t>
  </si>
  <si>
    <t>SemanalPlateada45</t>
  </si>
  <si>
    <t>SemanalPlateada46</t>
  </si>
  <si>
    <t>SemanalPlateada47</t>
  </si>
  <si>
    <t>SemanalPlateada48</t>
  </si>
  <si>
    <t>SemanalPlateada49</t>
  </si>
  <si>
    <t>SemanalPlateada50</t>
  </si>
  <si>
    <t>SemestralPlateada01</t>
  </si>
  <si>
    <t>TrimestralPlateada01</t>
  </si>
  <si>
    <t>TrimestralPlateada02</t>
  </si>
  <si>
    <t>1X3fslyWD40jLlnQc3ilNsjU66C1NA7HSbr0ZbOjp9h0</t>
  </si>
  <si>
    <t>1YVAX7CzQ6JZCjZdLlejNcruWhb_ahBfm1jjHxh4w-Ao</t>
  </si>
  <si>
    <t>12aKvKlxjDNldJawXN4Gv0s1NQz_CdAiY4rp2NuRUdPc</t>
  </si>
  <si>
    <t>1FUXZXrZBzWorDChahB6MHReX9nMXvxestWepVTTWdYk</t>
  </si>
  <si>
    <t>1aDuyy863fA8wE5stg_7F5Qumt9HFH7lmzpPnE6sJ3ZI</t>
  </si>
  <si>
    <t>IMPORTRANGE("https://docs.google.com/spreadsheets/d/"&amp;"1TqZHoUzA94fxqXBWMAogO053F4ZLCaGnUBF9c13loLE","Medidas!A1:z30")</t>
  </si>
  <si>
    <t>Nombre</t>
  </si>
  <si>
    <t>ROJA</t>
  </si>
  <si>
    <t>AMARILLA</t>
  </si>
  <si>
    <t>VERDE</t>
  </si>
  <si>
    <t>AZUL</t>
  </si>
  <si>
    <t>NARANJA</t>
  </si>
  <si>
    <t>BLANCA</t>
  </si>
  <si>
    <t>CELESTE</t>
  </si>
  <si>
    <t>MORADA</t>
  </si>
  <si>
    <t>Cafe</t>
  </si>
  <si>
    <t>PLATEADA</t>
  </si>
  <si>
    <t>AnualRoja2024</t>
  </si>
  <si>
    <t>1NGw6QtliVuX2Zwh7O9h6G47g0VqzYsJkd-5qH9JM7Ck</t>
  </si>
  <si>
    <t>AnualAmarilla2024</t>
  </si>
  <si>
    <t>1zcmqITIabXxS-TLSNq8sWbRBwofRGbsktRYHduexobY</t>
  </si>
  <si>
    <t>AnualVerde2024</t>
  </si>
  <si>
    <t>14xYt37Hr_cJIw2hmk1PxoV4nk8jYlyDbrnse4ZvFTDQ</t>
  </si>
  <si>
    <t>AnualAzul2024</t>
  </si>
  <si>
    <t>1sBPJNLkeKO01hqBfYLaFx2jgUueixryCaspACM94Ab8</t>
  </si>
  <si>
    <t>AnualNaranja2024</t>
  </si>
  <si>
    <t>12iRcwiKdrq-5Ezxh6L23qrQkBCTnvc3XmDXr6VaH1jI</t>
  </si>
  <si>
    <t>AnualBlanca2024</t>
  </si>
  <si>
    <t>1FvjsEH7blQJj_3Pl4L7NcxX6yeVhYMTKwr-UolmWkfA</t>
  </si>
  <si>
    <t>AnualCeleste2024</t>
  </si>
  <si>
    <t>1Mp1WTwItAgURIb4x-M2NvjImGbx9nhTdQ6VDXw7wFqA</t>
  </si>
  <si>
    <t>AnualMorada2024</t>
  </si>
  <si>
    <t>1MlHjhoeLAZNLsMpxs879mhKzPxB2OjTAEj1NRUF6I20</t>
  </si>
  <si>
    <t>AnualCafe2024</t>
  </si>
  <si>
    <t>1Hu9LDo4KdrmGXJ5EUBhxejKQ0CUZb7qZiC7OvujyIiE</t>
  </si>
  <si>
    <t>17F6JhVE7R5eMY1aBd64WS_BhIuDWm6mcgmn5JTsm9Tw</t>
  </si>
  <si>
    <t>BianualRoja2024</t>
  </si>
  <si>
    <t>1Ec1DCQbuXztsSvp-FgnJFXogkfdmwEb4RKRA-rKZ84k</t>
  </si>
  <si>
    <t>BianualAmarilla2024</t>
  </si>
  <si>
    <t>1Hd1aJ4M6XFy6KatAhl7Vyze4BN166Qoo47nBFKGMbLY</t>
  </si>
  <si>
    <t>BianualVerde2024</t>
  </si>
  <si>
    <t>1OJiCGSRsEPrFxNgoBF8qKrCbjWY2X4LeNde_IlNMu0s</t>
  </si>
  <si>
    <t>BianualAzul2024</t>
  </si>
  <si>
    <t>1GaSjZRM4L9v26hE2CWWZVZLJy8dzakyHDhtQg4xGbqQ</t>
  </si>
  <si>
    <t>BianualNaranja2024</t>
  </si>
  <si>
    <t>17LFbdUtoKBPyIcOLWvuO52nr7DDZJ-l0MffjxrzgMrg</t>
  </si>
  <si>
    <t>BianualBlanca2024</t>
  </si>
  <si>
    <t>1zt4Jnr4yzRN5DCOXnz5JDZpakHieiSzyUKfi82XEIk8</t>
  </si>
  <si>
    <t>BianualCeleste2024</t>
  </si>
  <si>
    <t>1ljmEFS2yAG_GfIwPYXcrcNLB6yoQBzr8f_2WbQ2n-bs</t>
  </si>
  <si>
    <t>BianualMorada2024</t>
  </si>
  <si>
    <t>1l6z5dvsCgs6dI1jp1xWw64VTK3lKCJKOH0Frw5RjZko</t>
  </si>
  <si>
    <t>BianualCafe2024</t>
  </si>
  <si>
    <t>1ZYRSWjZWC3KYmNn3-HPMS4xZizJyfe4IzoKv25r9qhE</t>
  </si>
  <si>
    <t>12RxkJjYCd13nC1lowFKA-qBcVaQe13hXGZZ7hOZQftE</t>
  </si>
  <si>
    <t>BimensualRoja01</t>
  </si>
  <si>
    <t>1wVNigFA3_b_sGaCbnJ_Ub88sJzqtGPyFoqbn1r0lEno</t>
  </si>
  <si>
    <t>BimensualAmarilla01</t>
  </si>
  <si>
    <t>124ekZOO3XwlncdT0EWVncn8u9G_i0FrTaAUXneOSpfc</t>
  </si>
  <si>
    <t>BimensualVerde01</t>
  </si>
  <si>
    <t>1Jwzdhw21gWoGIlF2kr1wtHF2nr6XgCXhV09QFLZMbPg</t>
  </si>
  <si>
    <t>BimensualAzul01</t>
  </si>
  <si>
    <t>1R-nzdGO0f0NYuYf9N2IGhbHF63KtwP76EBasAPRjXU0</t>
  </si>
  <si>
    <t>BimensualNaranja01</t>
  </si>
  <si>
    <t>1x3hbvwjg4vHA1k9wpuuU1AEdlt8Y33DzMhDyOye8xG0</t>
  </si>
  <si>
    <t>BimensualBlanca01</t>
  </si>
  <si>
    <t>1elzF9RYW3jphgQa94YeHYTjmfAbc4gks-qGg9Zs1o9U</t>
  </si>
  <si>
    <t>BimensualCeleste01</t>
  </si>
  <si>
    <t>1yuwSCVnyhrykU7ArAx7xeeHPkkMOmuS8r_jjaKhLiLU</t>
  </si>
  <si>
    <t>BimensualMorada01</t>
  </si>
  <si>
    <t>1BaJxiM-aiFVrvRmfCdf1e4e_l6jqsKPhUqLtS-TQpkw</t>
  </si>
  <si>
    <t>BimensualCafe01</t>
  </si>
  <si>
    <t>1LitMtdFI1JWeEvsqlGzPyabimI7TQq59GooFdg3ae44</t>
  </si>
  <si>
    <t>1Em-I-rgkU33WySxc7Vyu-cq8f25U_U5CIJ3Eq8sxuNg</t>
  </si>
  <si>
    <t>BimensualRoja02</t>
  </si>
  <si>
    <t>1BSLtl3obGbxNNi_xYr2NKq68D_CH3VPIBIDhCwEKVRw</t>
  </si>
  <si>
    <t>BimensualAmarilla02</t>
  </si>
  <si>
    <t>1qUldb4gnHcTWFofNpnKq7IldzjdyfdQ66Pak5jxVmDg</t>
  </si>
  <si>
    <t>BimensualVerde02</t>
  </si>
  <si>
    <t>16Q98pZ_1afA1kEj3CsE9qXUIn-ULscdCobk5HYe-Nfk</t>
  </si>
  <si>
    <t>BimensualAzul02</t>
  </si>
  <si>
    <t>1K6z7R8a31h5qdZpZVvxjC-fP7hkNUv-6tVuqxpk7RQA</t>
  </si>
  <si>
    <t>BimensualNaranja02</t>
  </si>
  <si>
    <t>1Z09NAA2luReaD4Glq50rBDNLHJ5-DZaXMYTZ7lhE1As</t>
  </si>
  <si>
    <t>BimensualBlanca02</t>
  </si>
  <si>
    <t>1KlcIYMUSfQrNOinmomRlJ34ZhFl79K0XZ3uAoNxFSyY</t>
  </si>
  <si>
    <t>BimensualCeleste02</t>
  </si>
  <si>
    <t>1AHZyMteOwBqUmbrFTgQhidH9ZG1zOB_0Xp7NT1OY3Jo</t>
  </si>
  <si>
    <t>BimensualMorada02</t>
  </si>
  <si>
    <t>1QZjgdiRCNIhFH4mUsSAsJf3nHFPIYpaKDlIZlia7mhQ</t>
  </si>
  <si>
    <t>BimensualCafe02</t>
  </si>
  <si>
    <t>175x3xUzFs6SgvMp-mnTQ_TL067RBNbo52ezYd9N59S8</t>
  </si>
  <si>
    <t>1VOQAkW48fuYUf6PCbv04XlIpHlvZvb9iiU2tLENGaew</t>
  </si>
  <si>
    <t>BimensualRoja03</t>
  </si>
  <si>
    <t>1ACFpt1LG57RjXBL-T0sAEA440An0QymEgVVsLvCZB94</t>
  </si>
  <si>
    <t>BimensualAmarilla03</t>
  </si>
  <si>
    <t>1qzSZ10xxl9MPhn3pf677GdmSNKbO2Lyh0_rDJxh2UA4</t>
  </si>
  <si>
    <t>BimensualVerde03</t>
  </si>
  <si>
    <t>1aloXzT1W0AkHtMZjDoehpctwPzHaBsayrSsb3aaDHtM</t>
  </si>
  <si>
    <t>BimensualAzul03</t>
  </si>
  <si>
    <t>1lSZxxJHUKiMkIwrLf9mt5FgKof63rbbMdkPfG1pB7Jc</t>
  </si>
  <si>
    <t>BimensualNaranja03</t>
  </si>
  <si>
    <t>1w3XFtNjwzc8XziknpzwUVBxjXUSwRNgdU8k8z6NDD5c</t>
  </si>
  <si>
    <t>BimensualBlanca03</t>
  </si>
  <si>
    <t>1k4J4qVW_xL541BRVQaeMrtZWA4TE6nVUg1x7etStAVo</t>
  </si>
  <si>
    <t>BimensualCeleste03</t>
  </si>
  <si>
    <t>1lDpMPShKg_j7rRI32PCKNdC2x4gUQyEdS4y7N3HOBEk</t>
  </si>
  <si>
    <t>BimensualMorada03</t>
  </si>
  <si>
    <t>1OQC456EC_N05ttVDWxXzcXcZ4or-rSHVNvV3gB2Wk8E</t>
  </si>
  <si>
    <t>BimensualCafe03</t>
  </si>
  <si>
    <t>1LHeqG6SbYznd2__w2FKa2jyTG05PICzphmHY6SsUnZs</t>
  </si>
  <si>
    <t>18wmxuPbT-78U0JwreMnljqtlxWTzUC1KkE30jURNvZI</t>
  </si>
  <si>
    <t>MaestroAnualROv2</t>
  </si>
  <si>
    <t>1D9EsWl0CnLUcnw-IvHaqJg-36YClVX_yM_CmfgdjfGI</t>
  </si>
  <si>
    <t>MaestroAnualAMv2</t>
  </si>
  <si>
    <t>1OyRjNgTgw6A00gi2bKwP_U-0YpDN3f6HmDlv9fzphTU</t>
  </si>
  <si>
    <t>MaestroAnualVEv2</t>
  </si>
  <si>
    <t>1T8YJKOhUxAiWhJ_XPwiODZsAtMg-SX12O4DrN04Pr5Y</t>
  </si>
  <si>
    <t>MaestroAnualAZv2</t>
  </si>
  <si>
    <t>1av6dJ4F34wUED7AvrqT4ICOyk3IhGN_S4x_mA1olWxk</t>
  </si>
  <si>
    <t>MaestroAnualNAv2</t>
  </si>
  <si>
    <t>1CuKLR2soJkZGKtDslv7PydAt3mgkFq7XdGRrbQoVzbo</t>
  </si>
  <si>
    <t>MaestroAnualBLv2</t>
  </si>
  <si>
    <t>18BqkD9gtTZyPKwCctLZy9NPu8P5VDQMGFfDByp_xUk4</t>
  </si>
  <si>
    <t>MaestroAnualCEv2</t>
  </si>
  <si>
    <t>1Dxt4JhednjzQGk0LByBtaUUUxkDMsbPF0nA0769In6Y</t>
  </si>
  <si>
    <t>MaestroAnualMOv2</t>
  </si>
  <si>
    <t>18a9WWnKn8pZmvvHzV25rzoTWLcYpgZDekuoteOKjLJc</t>
  </si>
  <si>
    <t>MaestroAnualCAv2</t>
  </si>
  <si>
    <t>1C4Ib38l7O_JoMrizj8vvZxBevWTJlqpysExm-X2JRlw</t>
  </si>
  <si>
    <t>MaestroBiAnualROv2</t>
  </si>
  <si>
    <t>1FsnJSE3qBp23ZjmOyrdhzqTtDWum-s5ktmKVGpZKt0U</t>
  </si>
  <si>
    <t>MaestroBiAnualAMv2</t>
  </si>
  <si>
    <t>1rOflQg9rwgqRF76VRC2hpEJVnsS7PhkgaWyX7JqP7yc</t>
  </si>
  <si>
    <t>MaestroBianualVEv2</t>
  </si>
  <si>
    <t>136owTTKYDPXhHhXHiA45A-LlR3Nd-bulsHGURjSymNU</t>
  </si>
  <si>
    <t>MaestroBianualAZv2</t>
  </si>
  <si>
    <t>11k_p4-7wSb-9ROM80ZPN6iim4WVsbFwLIBX3nXV2KNE</t>
  </si>
  <si>
    <t>MaestroBianualNAv2</t>
  </si>
  <si>
    <t>1ILEiAPmthetcbQTYo0NhqM56VqG8KfBmlBjK6tzr-2w</t>
  </si>
  <si>
    <t>MaestroBianualBLv2</t>
  </si>
  <si>
    <t>1IdhMnGiS7V6OQJb_6dhschTI0PpnLNKSaOAkrxUT_WI</t>
  </si>
  <si>
    <t>MaestroBianualCEv2</t>
  </si>
  <si>
    <t>1XVDrgMGA0MbTiUxsi8a7KRw73TsgZpcICw3i5Fm2wWk</t>
  </si>
  <si>
    <t>MaestroBianualMOv2</t>
  </si>
  <si>
    <t>1OfQpBmkjpbxcED7j8gxz0nuUPxZEUeNyMHWwMzz9o-Y</t>
  </si>
  <si>
    <t>MaestroBianualCAv2</t>
  </si>
  <si>
    <t>1R4ghQZNTSS7Wp4VoyJTjUAY9hDGjxlDr4qOUEEN-iV8</t>
  </si>
  <si>
    <t>MaestroBiMensualROv2</t>
  </si>
  <si>
    <t>11sgdOAlC_n1vNE-k0itbB5tqMhVYIPWAjXvs83VpA-Q</t>
  </si>
  <si>
    <t>MaestroBimensualAMv2</t>
  </si>
  <si>
    <t>1xsKiS4E7C8FQjbhF-vssgn7ygzjrvt04hJq6HmXRxV4</t>
  </si>
  <si>
    <t>MaestroBimensualVEv2</t>
  </si>
  <si>
    <t>1VYcKgLQ_Fyuah69KPWseYqRV5moOT3JajHq1qZG95wo</t>
  </si>
  <si>
    <t>MaestroBimensualAZv2</t>
  </si>
  <si>
    <t>1I3HhgYUXqIQ8C4H-sjAZYtOLXOftRzi_arSlgH0ULg4</t>
  </si>
  <si>
    <t>MaestroBimensualNAv2</t>
  </si>
  <si>
    <t>1r94mDXjRNDKDbf_saxtBrjglki6A5cAKhg6cGQ9YNKw</t>
  </si>
  <si>
    <t>MaestroBimensualBLv2</t>
  </si>
  <si>
    <t>1xGb1XhbHp9_3cghPi6JBRVL3ffC7UhZoKXaZ_KRGeUk</t>
  </si>
  <si>
    <t>MaestroBimensualCEv2</t>
  </si>
  <si>
    <t>1K9-tQnoiFgE0mrFbfpA5uG9Sq_h6_GVlcwk90n_LQO8</t>
  </si>
  <si>
    <t>MaestroBimensualMOv2</t>
  </si>
  <si>
    <t>1APoxEIosd5Y-CV06iRRSmFTm2vwgMh62AqWcFQZ8Xcg</t>
  </si>
  <si>
    <t>MaestroBimensualCAv2</t>
  </si>
  <si>
    <t>1mvFbBnH00blXpYOwdMxpi-p7NSDglOyoiCYJ980pOT0</t>
  </si>
  <si>
    <t>MaestroMensualROv2</t>
  </si>
  <si>
    <t>1U1NwbKu5KjQ1OKdz4GCvAKK5UuthukLqrfSkrZcBEqI</t>
  </si>
  <si>
    <t>MaestroMensualAMv2</t>
  </si>
  <si>
    <t>1DcBXUrvliNYjzUjdJ7xEvl5G5vp5XbwJchfCsrk9oGA</t>
  </si>
  <si>
    <t>MaestroMensualVEv2</t>
  </si>
  <si>
    <t>1Op3ZLUDKXq836gS_10TXn1SHtlfrXT57AqOD3zzVm9A</t>
  </si>
  <si>
    <t>MaestroMensualAZv2</t>
  </si>
  <si>
    <t>1hBSrYm9FXQwqz0c_aW9P_MBNcUt3LItGd7LATPOW1pU</t>
  </si>
  <si>
    <t>MaestroMensualNAv2</t>
  </si>
  <si>
    <t>1xSAeqJNvK1GqZjJYX8A6s7vy1l0S3yWorGQfwLIoR-A</t>
  </si>
  <si>
    <t>MaestroMensualBLv2</t>
  </si>
  <si>
    <t>1-BC9aTa2UzYPX39pRxxDrTsWFBTI4gOc196k02IRjP0</t>
  </si>
  <si>
    <t>MaestroMensualCEv2</t>
  </si>
  <si>
    <t>1t5iNiV6LvixeDRNtqlTAQfej1ZAzW94RctpxjQoiVJU</t>
  </si>
  <si>
    <t>MaestroMensualMOv2</t>
  </si>
  <si>
    <t>1RUf6XcBomsa7r2PLr0jUIK6Q-7ZLbFE77tq_yizjFdk</t>
  </si>
  <si>
    <t>MaestroMensualCAv2</t>
  </si>
  <si>
    <t>1YouqPwN2ogKzUNSktiWIaj_BwXjdIiGOEnBNzQSE7ik</t>
  </si>
  <si>
    <t>MaestroSemanalROv2</t>
  </si>
  <si>
    <t>1RrTZaaAcfnzji1M-bCUO2HPSQ1FJuWgZRck2Rd5mI1U</t>
  </si>
  <si>
    <t>MaestroSemanalAMv2</t>
  </si>
  <si>
    <t>1gHyKG4-_jauOfbZuBGPP6Xstd2FTtMyDJxGy7P1_0lg</t>
  </si>
  <si>
    <t>MaestroSemanalVEv2</t>
  </si>
  <si>
    <t>1rmohW2uyi-B6eGCDQSnBa51Vp3eXLqwL1J16SkD0e1A</t>
  </si>
  <si>
    <t>MaestroSemanalAZv2</t>
  </si>
  <si>
    <t>1upwYvklEakYIxCQtQiDEAPnNf6nitoFgDWqCc2sItPc</t>
  </si>
  <si>
    <t>MaestroSemanalNAv2</t>
  </si>
  <si>
    <t>1LnrdIt4JQUnl452r4d30I8oY1FPpPVOlVYMq0I8XV60</t>
  </si>
  <si>
    <t>MaestroSemanalBLv2</t>
  </si>
  <si>
    <t>1vCA83lRVxFVuSbYkgxx9ewqU_J9ki4snbbOOPrmkmKk</t>
  </si>
  <si>
    <t>MaestroSemanalCEv2</t>
  </si>
  <si>
    <t>1iAvd5ZHslWI-I_F6u-guUusTK9ddW9p7zndR85cWtK0</t>
  </si>
  <si>
    <t>MaestroSemanalMOv2</t>
  </si>
  <si>
    <t>1VUL0F29AOl3nt3fQ1LcACl0JlBU-EW5Ov-K_OSx12Dc</t>
  </si>
  <si>
    <t>MaestroSemanalCAv2</t>
  </si>
  <si>
    <t>1z2HBS3_oGwfHPhaKDAKuwwJVyKAZJH6BLYVKrkm5gL4</t>
  </si>
  <si>
    <t>MaestroSemestralROv2</t>
  </si>
  <si>
    <t>12VcbPwPHzqY-YinuL7wBWcbgcec5K9pSF9rLaI-P6-I</t>
  </si>
  <si>
    <t>MaestroSemestralAMv2</t>
  </si>
  <si>
    <t>1VQTRj_l-HZyub4t24KXqV0BjbIwuz98JP7SSeHbhRmA</t>
  </si>
  <si>
    <t>MaestroSemestralVEv2</t>
  </si>
  <si>
    <t>10PVyYX9xAxPTnpL1PRIBalQ_zlteQS7mjvR7In1N26w</t>
  </si>
  <si>
    <t>MaestroSemestralAZv2</t>
  </si>
  <si>
    <t>1r2eDAsgY_wzd5YKMRLxX8pzm0oLtMfyGm6z4ZDmF9Ws</t>
  </si>
  <si>
    <t>MaestroSemestralNAv2</t>
  </si>
  <si>
    <t>1YBXC-L9jVCYvea3gDAPonyu3XXloOXccF5aKuVaAnZM</t>
  </si>
  <si>
    <t>MaestroSemestralBLv2</t>
  </si>
  <si>
    <t>14bJ7eIbt4bbUKSMNKf7H2kLjZBXR0OYizwXx0JNU6Kk</t>
  </si>
  <si>
    <t>MaestroSemestralCEv2</t>
  </si>
  <si>
    <t>1xLoegR7sSqiklWPh820PZ78Azn2p2z7NSemhoTwv3W0</t>
  </si>
  <si>
    <t>MaestroSemestralMOv2</t>
  </si>
  <si>
    <t>1_3m47N2IchSN2PkCcudeRrg7avflbjhHZkcAGc4jcP0</t>
  </si>
  <si>
    <t>MaestroSemestralCAv2</t>
  </si>
  <si>
    <t>1qP1nSQ7gszmCCvrVPPfwrF3gsFQhJe1hKbQyFLmmJoE</t>
  </si>
  <si>
    <t>MaestroTrimestralROv2</t>
  </si>
  <si>
    <t>1zYl0Q0PQtmw6ZaTNRl4d7CAAMQEpvkqajwKq1Jh7ljI</t>
  </si>
  <si>
    <t>MaestroTrimestralAMv2</t>
  </si>
  <si>
    <t>1_5xqqQbGs7IkEZ3H6Ijaxdn7gTvycdd8alLyH4DQpVo</t>
  </si>
  <si>
    <t>MaestroTrimestralVEv2</t>
  </si>
  <si>
    <t>1BOcQUGwweG7nij1LvUsOzebCnT2coLTW22oGAgU1IJw</t>
  </si>
  <si>
    <t>MaestroTrimestralAZv2</t>
  </si>
  <si>
    <t>1x3WuwQD_uxGUEh_c9NNrAcKduvTaTSCpkwQmpEQJJuE</t>
  </si>
  <si>
    <t>MaestroTrimestralNAv2</t>
  </si>
  <si>
    <t>1t-1MnabGfIJ7xSrps4wGbBZqdrGvIRxLvW-V_XqeNQA</t>
  </si>
  <si>
    <t>MaestroTrimestralBLv2</t>
  </si>
  <si>
    <t>1mtkNrik3_cvyt38HX5Wn_xmwb5jmUxEBolN1FFqDgSI</t>
  </si>
  <si>
    <t>MaestroTrimestralCEv2</t>
  </si>
  <si>
    <t>1dsF1ZR7aQ9upmkGhQKuXlYzEPanfWym_H_dG1vOQHfI</t>
  </si>
  <si>
    <t>MaestroTrimestralMOv2</t>
  </si>
  <si>
    <t>1FMvxp99xNYRBvAxwaneztP_hqu4_5Rj1gKBtr76NSL0</t>
  </si>
  <si>
    <t>MaestroTrimestralCAv2</t>
  </si>
  <si>
    <t>14QC4j-LMobIa90yGEt21-_WEHXXmpJ6jKmBN0hNyFXk</t>
  </si>
  <si>
    <t>MensualRoja01</t>
  </si>
  <si>
    <t>MensualAmarilla01</t>
  </si>
  <si>
    <t>1_ljSs_Y2PXuZS_u2fEeI1QHCwhQWFT5A7qm7X8iQmTA</t>
  </si>
  <si>
    <t>MensualVerde01</t>
  </si>
  <si>
    <t>1i-rCgptS_y07vMqwwJO41raIdpZoY6E6eeGQNDgsTlw</t>
  </si>
  <si>
    <t>MensualAzul01</t>
  </si>
  <si>
    <t>1Buph1Ebw2VXKmPObf7CnRq8YjF5NuYTsMUeqzfLpm60</t>
  </si>
  <si>
    <t>MensualNaranja01</t>
  </si>
  <si>
    <t>1lYilNsmxcZUxFJA0H9AN3InNYSqfwxpDwNMcIMGsERU</t>
  </si>
  <si>
    <t>MensualBlanca01</t>
  </si>
  <si>
    <t>1nrCnzUacHRzNKkI0ev-2a_JIg8z6L8ZWJYfy8anV1JA</t>
  </si>
  <si>
    <t>MensualCeleste01</t>
  </si>
  <si>
    <t>1_djwRtAiUx0v-tqC9Dt1PlcKkZ0Gs0_-9fbPR3DN8ZQ</t>
  </si>
  <si>
    <t>MensualMorada01</t>
  </si>
  <si>
    <t>1ydYUv1vshIbeg1d1Bnr_Dn599Zyiosb0BMjBWgLfqIY</t>
  </si>
  <si>
    <t>MensualCafe01</t>
  </si>
  <si>
    <t>1zYDjo6bNkdP3XT__mpnYajIiA4uLOPGAuJX0ljyc_UY</t>
  </si>
  <si>
    <t>1TqZHoUzA94fxqXBWMAogO053F4ZLCaGnUBF9c13loLE</t>
  </si>
  <si>
    <t>MensualRoja02</t>
  </si>
  <si>
    <t>MensualAmarilla02</t>
  </si>
  <si>
    <t>1kx_fZuxn5zrID4PFm6efsZHYUY4t-VY-iV_V9QqNuoQ</t>
  </si>
  <si>
    <t>MensualVerde02</t>
  </si>
  <si>
    <t>14SN0qORqNN8b-y17hJrG7EolShbRlZDCeJX7PLpp9Y4</t>
  </si>
  <si>
    <t>MensualAzul02</t>
  </si>
  <si>
    <t>1KDow26IDnCwbuarURsUf3B8S72Aj5CO_QfcDekstQUM</t>
  </si>
  <si>
    <t>MensualNaranja02</t>
  </si>
  <si>
    <t>1HmwokYSMz0Qe8cmJqtNAoQdZ3cTWxf6NEWQU-1nqlCI</t>
  </si>
  <si>
    <t>MensualBlanca02</t>
  </si>
  <si>
    <t>1_1Ss8qFm-odSK0EHbntU6etONtLB1Ne3ZHmbnM2mHaU</t>
  </si>
  <si>
    <t>MensualCeleste02</t>
  </si>
  <si>
    <t>1_Pg-cAztnbUQEwKaC4xDHcKKhrt-FnVQUIIbrudy2FA</t>
  </si>
  <si>
    <t>MensualMorada02</t>
  </si>
  <si>
    <t>1ZioytpAm5aghW6JGuQqoK7OkkXoG5F4326IaRfLCBr0</t>
  </si>
  <si>
    <t>MensualCafe02</t>
  </si>
  <si>
    <t>1YM1aMCMTvc6qBuKIsfFdaQIzH6n0k4LlzJVTqY31LM0</t>
  </si>
  <si>
    <t>19nbiiwrR5fhHL4RQAZMRdp9bqavfcO12RneYf4sf5sk</t>
  </si>
  <si>
    <t>MensualRoja03</t>
  </si>
  <si>
    <t>MensualAmarilla03</t>
  </si>
  <si>
    <t>1e6pShfEPwEysP83RPcNswBMQxdaEjb3vqbZMeoYVWug</t>
  </si>
  <si>
    <t>MensualVerde03</t>
  </si>
  <si>
    <t>1jqGs3bNTHp6V2ZId1r8B6VPDlme_uTi3j3692omO9YM</t>
  </si>
  <si>
    <t>MensualAzul03</t>
  </si>
  <si>
    <t>1qoLbz_C8hSXgAqC_1P0h6AHDiei1dsJZc9MkMScNNic</t>
  </si>
  <si>
    <t>MensualNaranja03</t>
  </si>
  <si>
    <t>1myEHuUHgTFx1puaFCTrVUlrvFWABQ5khYqiqP7nGeio</t>
  </si>
  <si>
    <t>MensualBlanca03</t>
  </si>
  <si>
    <t>1nZI-jIdzjYX1M3FuImd-Bz_cIYC94SA8LaEM-pj_lXg</t>
  </si>
  <si>
    <t>MensualCeleste03</t>
  </si>
  <si>
    <t>1nRQzae50kQ7FwHjkPzLYCqcKaaSuOFPNqnleuFunlpY</t>
  </si>
  <si>
    <t>MensualMorada03</t>
  </si>
  <si>
    <t>1_gBVrPlYuo6NHjrKp0bvSr0ktqmFk-FTvZH9GoZUVc8</t>
  </si>
  <si>
    <t>MensualCafe03</t>
  </si>
  <si>
    <t>1Tn4x9gR9Rhehq7trjr9-MutaKWS7B_g-DtPdTiyTNnM</t>
  </si>
  <si>
    <t>1euxrl-EDUGfsdcCXP0LifGiHjQFwCRPLzf9vAlo3Uus</t>
  </si>
  <si>
    <t>MensualRoja04</t>
  </si>
  <si>
    <t>MensualAmarilla04</t>
  </si>
  <si>
    <t>1IYkJUHTsKHnH4Y7laLyE5ivL_JkVYIim1nWZP5CyuCo</t>
  </si>
  <si>
    <t>MensualVerde04</t>
  </si>
  <si>
    <t>11xe8EkuHGtRtk4wHUJ137dZKntut2RHi8M4S66uybf0</t>
  </si>
  <si>
    <t>MensualAzul04</t>
  </si>
  <si>
    <t>14HZAcSEMAnZb4Yuanu58QHRD0Qz4s2-tZPEe58nrzAA</t>
  </si>
  <si>
    <t>MensualNaranja04</t>
  </si>
  <si>
    <t>1-j4xT8NrECHvI5v5nzdhASVQvhYfYTtIfPRDW-rHq4U</t>
  </si>
  <si>
    <t>MensualBlanca04</t>
  </si>
  <si>
    <t>1YGQcjn1IbAKX4qCRilfX51sZpi0gVB4Pw6t5eGMzk2U</t>
  </si>
  <si>
    <t>MensualCeleste04</t>
  </si>
  <si>
    <t>1hUpVRo-2GpwlmJQijv8J7UrrxKAgJmJEbnNLM-UFHdE</t>
  </si>
  <si>
    <t>MensualMorada04</t>
  </si>
  <si>
    <t>1f0AQdBtcecUhG9p2cN2wnBvMAm7XZcEPv9Og3p-ZNuA</t>
  </si>
  <si>
    <t>MensualCafe04</t>
  </si>
  <si>
    <t>1XxCNOCI8ru7fHeLOXXOt1Q7hSHxrXDnIQgwhgApJpNc</t>
  </si>
  <si>
    <t>1A8n46wVrG9BGeZl5UrkSulsKVg0srqCmNAa8xqTcEsE</t>
  </si>
  <si>
    <t>MensualRoja05</t>
  </si>
  <si>
    <t>MensualAmarilla05</t>
  </si>
  <si>
    <t>1tKQ6XaI5PrPuocznVS46JAkNeBOY4DuMkrjW9FGahvQ</t>
  </si>
  <si>
    <t>MensualVerde05</t>
  </si>
  <si>
    <t>1Jhm_bwNqwn52X1Vv8i2vM_N0dledNERQVG80CYheTTI</t>
  </si>
  <si>
    <t>MensualAzul05</t>
  </si>
  <si>
    <t>1TXhWvfwG9u09snz30bTnFnCChEqsJZaCdraOf-4NUs0</t>
  </si>
  <si>
    <t>MensualNaranja05</t>
  </si>
  <si>
    <t>1Yt2kg9xZEl7CRAjkUmgDcYNg8lvzehKm41cZt3lSq7s</t>
  </si>
  <si>
    <t>MensualBlanca05</t>
  </si>
  <si>
    <t>1ZH0BEXeUNVFxPKd365Vx4s6SdaoOsmpKD6vHyu1zTY8</t>
  </si>
  <si>
    <t>MensualCeleste05</t>
  </si>
  <si>
    <t>18h3tORVHvHVO1Fx18l5Cola57-L31buIYWykiXrxDt0</t>
  </si>
  <si>
    <t>MensualMorada05</t>
  </si>
  <si>
    <t>1VnT8L2vTmO8SejZS9lUjbjfwbzEG6FuXOE7OcRw1qvE</t>
  </si>
  <si>
    <t>MensualCafe05</t>
  </si>
  <si>
    <t>18OzRW_hQP0ckppEK__VYEbDxnEjIUI7a8HI2k_C0f1E</t>
  </si>
  <si>
    <t>1F677KodhbsXDKVOvaoTE9b_KOqCBZG4c0APS9h2klXo</t>
  </si>
  <si>
    <t>SemanalRoja01</t>
  </si>
  <si>
    <t>1nJu0TYwvQgKQT8Al_4RFBhh-4A0tBlZKYWkRsdhVky0</t>
  </si>
  <si>
    <t>SemanalAmarilla01</t>
  </si>
  <si>
    <t>1vSZSGkaeR-aeHZCT1b3RpI8QAC_ciBUtVEbHmZEIOtM</t>
  </si>
  <si>
    <t>SemanalVerde01</t>
  </si>
  <si>
    <t>1XSRR-Kn_scbaoi_yTPd1gGV_f6V1iFAFDenorsBIBsQ</t>
  </si>
  <si>
    <t>SemanalAzul01</t>
  </si>
  <si>
    <t>1hDMDpyAdY8EgTr9f3THr9qTR6Xss9R7rL1hGjX0Bo4c</t>
  </si>
  <si>
    <t>SemanalNaranja01</t>
  </si>
  <si>
    <t>1WXvU9fB9t03ohWPVNyOWqTKp-RhGTNS1L9KJ72cH3A8</t>
  </si>
  <si>
    <t>SemanalBlanca01</t>
  </si>
  <si>
    <t>1angkNm3jKe0gfkq6SIxzloSnDjACINcgkf_CNddryek</t>
  </si>
  <si>
    <t>SemanalCeleste01</t>
  </si>
  <si>
    <t>1l2YK_8adU2XM8MvwdgryG_GBzWWjPNYwpShw9dFvBNI</t>
  </si>
  <si>
    <t>SemanalMorada01</t>
  </si>
  <si>
    <t>1IdQ9px92z8CFa3nwp-IW_8sxD2zNQAJaXqLmPiW3cXI</t>
  </si>
  <si>
    <t>SemanalCafe01</t>
  </si>
  <si>
    <t>12Olj9a7zgQkjxb7TunI2gHJ_uW1x3nqYCLi2jj1y2-Q</t>
  </si>
  <si>
    <t>SemanalPlateada01</t>
  </si>
  <si>
    <t>1AbFj841LrB2zWrFJtl-GI3-ESDPdoCwBA1CpO4MYr5g</t>
  </si>
  <si>
    <t>SemanalRoja02</t>
  </si>
  <si>
    <t>1nQNDSPdJmaEKkO-IIZS1tX5EWI6KBDf2NUPrNrCtb6g</t>
  </si>
  <si>
    <t>SemanalAmarilla02</t>
  </si>
  <si>
    <t>1BfIK5YPrZgMbeWwclq-b7RyZMfL1gJsTFwjlTwLtsC8</t>
  </si>
  <si>
    <t>SemanalVerde02</t>
  </si>
  <si>
    <t>143NXCviDm9PwufKQkOdKOOWF8mCpeuVmbN2XYOROS-4</t>
  </si>
  <si>
    <t>SemanalAzul02</t>
  </si>
  <si>
    <t>1fGMXQFgTPUGZy0SG4FneXL9joI-yGw5xQm87yA1Ev4A</t>
  </si>
  <si>
    <t>SemanalNaranja02</t>
  </si>
  <si>
    <t>1LWI1v0kq3K89dtkVE1TEVjyh0HPtrKKWzBcH2QrIwlg</t>
  </si>
  <si>
    <t>SemanalBlanca02</t>
  </si>
  <si>
    <t>1RFP2EoYt3K1J7Pa9Ak9mLxpic5KOP0X0jnaCLe_FRqg</t>
  </si>
  <si>
    <t>SemanalCeleste02</t>
  </si>
  <si>
    <t>1TU-t1MmDLlGizPU_UCzLRjrFyuIEb2vBkJwEsGheBt4</t>
  </si>
  <si>
    <t>SemanalMorada02</t>
  </si>
  <si>
    <t>1OxxFf2qWSUhYRdYSkpfoIVdZWZaYcGwBaWhKv4WrMzk</t>
  </si>
  <si>
    <t>SemanalCafe02</t>
  </si>
  <si>
    <t>1g28ZvMTgxO3vDt_xZYTEnQHUvu_E6SmCChpyFjG6Y_M</t>
  </si>
  <si>
    <t>SemanalPlateada02</t>
  </si>
  <si>
    <t>1i6bjJebmMngO1-jHB0b5snOa-vmS2QyfOwTqpR1TLFY</t>
  </si>
  <si>
    <t>SemanalRoja03</t>
  </si>
  <si>
    <t>14F3g3kZnIDL5qgR9tPisDGKaqCRqT_WXHl4z9rr0Zu8</t>
  </si>
  <si>
    <t>SemanalAmarilla03</t>
  </si>
  <si>
    <t>1oNtbFYHp0I8u97lrnWmLrI_HewxaF7OKxPOa521ZtQY</t>
  </si>
  <si>
    <t>SemanalVerde03</t>
  </si>
  <si>
    <t>1iTar0d_sTkVxp2Ukk1iZA8qaFDJHWda8PaxMQJ6FW5c</t>
  </si>
  <si>
    <t>SemanalAzul03</t>
  </si>
  <si>
    <t>1KwZDKgUlUkydz6zyDfjhQSL7EYG4QXrIXrSZ7XERvGc</t>
  </si>
  <si>
    <t>SemanalNaranja03</t>
  </si>
  <si>
    <t>1O8AxUQZ5gW-2eykTPXHMzLGw-HDC03BcOa1W1HQtgMw</t>
  </si>
  <si>
    <t>SemanalBlanca03</t>
  </si>
  <si>
    <t>19iHoKb_VDLa9yYJo18xjf2Fk_kknaeP2hrn4Lt5-YSg</t>
  </si>
  <si>
    <t>SemanalCeleste03</t>
  </si>
  <si>
    <t>1lTvYa7gmkX4HsTx94KiRD9PNAwESoNsqwManW19SWg0</t>
  </si>
  <si>
    <t>SemanalMorada03</t>
  </si>
  <si>
    <t>1-ZDGKCTU9dRCoWYxSI_HFcOsBPXahpSPb-kOWaO7lhY</t>
  </si>
  <si>
    <t>SemanalCafe03</t>
  </si>
  <si>
    <t>1kLrc-Cq3wMz_Y2AjkxRWZmHuFVf-uZ1m-5RjlZ2J5hc</t>
  </si>
  <si>
    <t>SemanalPlateada03</t>
  </si>
  <si>
    <t>1nMrh5-sLSFTbFas1zL_vfDCup9B4JFHX65XtmsLKYxw</t>
  </si>
  <si>
    <t>SemanalRoja04</t>
  </si>
  <si>
    <t>1SMcQBWGJuE6bb7uFNXzMeyxxmY82V5fxyl-_RhEoUZI</t>
  </si>
  <si>
    <t>SemanalAmarilla04</t>
  </si>
  <si>
    <t>1FjAxiKmaocMPXTWFrFQ6KpGu0w1vXN7TPeBK2dcOhb8</t>
  </si>
  <si>
    <t>SemanalVerde04</t>
  </si>
  <si>
    <t>1wMlEDefYTlxd2Nn8tG__jjZtS-nWAOrbpvoJHr_yFuk</t>
  </si>
  <si>
    <t>SemanalAzul04</t>
  </si>
  <si>
    <t>1lOto1nncpw27YWRcrn703KunVEzh3VcK5jmxv1oMwKI</t>
  </si>
  <si>
    <t>SemanalNaranja04</t>
  </si>
  <si>
    <t>1azS6hoVLj8fV0mzLkQH9yWimbDBWpS3ldUDPYDgkjbk</t>
  </si>
  <si>
    <t>SemanalBlanca04</t>
  </si>
  <si>
    <t>1o43rYbVCSGJmbUheaQPQ-ARxrsPmvie2Az3KWJYwm7w</t>
  </si>
  <si>
    <t>SemanalCeleste04</t>
  </si>
  <si>
    <t>1Wb9ezvU-eQeVwkMsJY1-v4-H3kM-C9mqUjpVFRBtj7o</t>
  </si>
  <si>
    <t>SemanalMorada04</t>
  </si>
  <si>
    <t>1ajAJbFhfflhu0ZPtn0d_lkXgv_kPMvhVY8q5pHVGhzU</t>
  </si>
  <si>
    <t>SemanalCafe04</t>
  </si>
  <si>
    <t>1sStP-oSa4TKFXQt0FzdNW9pJvpx3_AmXz4bunSdiLYU</t>
  </si>
  <si>
    <t>SemanalPlateada04</t>
  </si>
  <si>
    <t>1kQ4IwTspfHsEx09z4JeIgwvefBAHxWrWUCwvtGzw5mg</t>
  </si>
  <si>
    <t>SemanalRoja05</t>
  </si>
  <si>
    <t>1McM87Pgp1TJ6-StOfHp3eUstUn0YxQtiZPwp2TSDkPE</t>
  </si>
  <si>
    <t>SemanalAmarilla05</t>
  </si>
  <si>
    <t>1gYY_V3ZOGrmieq68mQn8f7kQ1jq60beW3GwfDvtnaUw</t>
  </si>
  <si>
    <t>SemanalVerde05</t>
  </si>
  <si>
    <t>1sUETzPRsJaxH8OGccTrgCNg71GWnAmfZstNW6PD79jQ</t>
  </si>
  <si>
    <t>SemanalAzul05</t>
  </si>
  <si>
    <t>11PYvb-gi7rTYvCUZ2QCSuAYuAORyHY5lfu2sn8gzpTc</t>
  </si>
  <si>
    <t>SemanalNaranja05</t>
  </si>
  <si>
    <t>1nquR9A6G66T8_JHOYA9MnIWRZkl5L1pX1kMDOW4CcMc</t>
  </si>
  <si>
    <t>SemanalBlanca05</t>
  </si>
  <si>
    <t>1JXLlaeiuJqBwht0ezbTWvHgM_4xY_7TtkYjHUSHb8JE</t>
  </si>
  <si>
    <t>SemanalCeleste05</t>
  </si>
  <si>
    <t>1vkpHf5GrFZINtROjdE_A8ReE3rKi5np2ayVYG8Xe2zk</t>
  </si>
  <si>
    <t>SemanalMorada05</t>
  </si>
  <si>
    <t>1JIq4sO2wiYIU_hZ5rNuyCXUuIitrrtFzlLHV_kcK9-4</t>
  </si>
  <si>
    <t>SemanalCafe05</t>
  </si>
  <si>
    <t>1l0oOJoK-GSx9S0Bdm7NOyqna-2GSoqgbLaeE3IG7rfM</t>
  </si>
  <si>
    <t>SemanalPlateada05</t>
  </si>
  <si>
    <t>19BJbHLkshh8nWnLmAQ1Z4FpX2Btjdy_ez6TDf-Pvj1M</t>
  </si>
  <si>
    <t>SemanalRoja06</t>
  </si>
  <si>
    <t>1gJci32psSNFnhGWxVAo0bOBm8huna22VR604zmNDYU4</t>
  </si>
  <si>
    <t>SemanalAmarilla06</t>
  </si>
  <si>
    <t>1HIrFluHDjNXn7n6TQ3401a1PKUJ9rH7iWDvyF64Lsxs</t>
  </si>
  <si>
    <t>SemanalVerde06</t>
  </si>
  <si>
    <t>1WD-ThTKSC7y6LGfwtOuq1imYhfibs5g3Pr4FS9klUtg</t>
  </si>
  <si>
    <t>SemanalAzul06</t>
  </si>
  <si>
    <t>1aoT72-j-AIxr_tgah0WsrPK0HDl1RmjPc0bNSRi1XaA</t>
  </si>
  <si>
    <t>SemanalNaranja06</t>
  </si>
  <si>
    <t>1AHhLj27Sci2LKIBGcaEaFhbNhRK64WmuLodzq2KMSbw</t>
  </si>
  <si>
    <t>SemanalBlanca06</t>
  </si>
  <si>
    <t>1o5yY0MiMZ94DmLEM3tzxqIJeCKlIR325jkw7hpsC6-I</t>
  </si>
  <si>
    <t>SemanalCeleste06</t>
  </si>
  <si>
    <t>19ygQRy3YoV2PR187Iyd8-CdsiuRSK_HydfxvnCQAk14</t>
  </si>
  <si>
    <t>SemanalMorada06</t>
  </si>
  <si>
    <t>1Tvp71Bv8ZFT_bBv6Qa4TANpo-sq1lAudV0vax2mG5ac</t>
  </si>
  <si>
    <t>SemanalCafe06</t>
  </si>
  <si>
    <t>16ufedsQmSU3Fz2mde0Oqv6mdQ26RPYAQ8dIxVRaOEQo</t>
  </si>
  <si>
    <t>SemanalPlateada06</t>
  </si>
  <si>
    <t>19QRNq1LPlA7feWaboag3B2PNHVfkb5h3wrqemYsJIRo</t>
  </si>
  <si>
    <t>SemanalRoja07</t>
  </si>
  <si>
    <t>16HMmkOFj35rmlBwRDhYy1DWQVSpPxzIpfU72nit716s</t>
  </si>
  <si>
    <t>SemanalAmarilla07</t>
  </si>
  <si>
    <t>1hz_8WjJnHxbaDHXE62XBilC4Gcn4bQB4Kke3Au_l3u4</t>
  </si>
  <si>
    <t>SemanalVerde07</t>
  </si>
  <si>
    <t>134gKSGXi6sf-T46-pqJi3DIBxoQi2SEM6TPNUemvD30</t>
  </si>
  <si>
    <t>SemanalAzul07</t>
  </si>
  <si>
    <t>1LkTl2xGdDP_COjZiT_IofqK4tbvA6v9d0rr8PFjgwZM</t>
  </si>
  <si>
    <t>SemanalNaranja07</t>
  </si>
  <si>
    <t>1Q6lAVZ9iufH4ljktv63oEk4f8mgbzuvHT6AMN1Qc_uU</t>
  </si>
  <si>
    <t>SemanalBlanca07</t>
  </si>
  <si>
    <t>1Dh21CMwTa0QvDO-n3bu6BVTHaL-EzE9CW1csHifLCW8</t>
  </si>
  <si>
    <t>SemanalCeleste07</t>
  </si>
  <si>
    <t>1Hw2iP8aULQdAyd4MKMzjF4VBG60EcX4-tSukus4VE_c</t>
  </si>
  <si>
    <t>SemanalMorada07</t>
  </si>
  <si>
    <t>1tsktefONiTVWEGUCBHbTbLTGW2Ots_TqQwv1NpDYFsk</t>
  </si>
  <si>
    <t>SemanalCafe07</t>
  </si>
  <si>
    <t>18HXMxROPpEAwh8aJRyMWY1_1hi_NMU_6MZ5qmH-Q-Xs</t>
  </si>
  <si>
    <t>SemanalPlateada07</t>
  </si>
  <si>
    <t>17l6eay7V7u-lwK7e0XdkNN8FiEl5_3SQgPOLWeb2EH8</t>
  </si>
  <si>
    <t>SemanalRoja08</t>
  </si>
  <si>
    <t>1WkCVyIGE8QXTCfTPpVLF8vRe3lnoWw8oyFGUNTCfA1A</t>
  </si>
  <si>
    <t>SemanalAmarilla08</t>
  </si>
  <si>
    <t>1e1-opwT3Ow64d87upET1fju1r6dNc7UVOww2Rmt8nb8</t>
  </si>
  <si>
    <t>SemanalVerde08</t>
  </si>
  <si>
    <t>1kpS5c-qLE1FGcPe8MekokPrW45UdCQub2_anoSaJKkE</t>
  </si>
  <si>
    <t>SemanalAzul08</t>
  </si>
  <si>
    <t>1izpauEn1Dd2m_TOAfWivOx4KCnUkooA_fpZcEwwDm68</t>
  </si>
  <si>
    <t>SemanalNaranja08</t>
  </si>
  <si>
    <t>175PNOGsotLFrXWDLCEyTbIN6TVewLqB-Vor9-fNtXZw</t>
  </si>
  <si>
    <t>SemanalBlanca08</t>
  </si>
  <si>
    <t>18nVUOm5niglRYdbD55myrWOsJgv5OWvPUPLMRlQqD7c</t>
  </si>
  <si>
    <t>SemanalCeleste08</t>
  </si>
  <si>
    <t>1xlplj9CKM28BqjOFJKAPmQMZilbLqQw35C2MlBzq5UU</t>
  </si>
  <si>
    <t>SemanalMorada08</t>
  </si>
  <si>
    <t>1XGPorX1vFasqE3e5nUHkNHFARLHxd2ea3rSausZvhRU</t>
  </si>
  <si>
    <t>SemanalCafe08</t>
  </si>
  <si>
    <t>1Xe_zZwSqeO7HJu6msAgsnkqE70t3XeGDJwKx-6UY8RY</t>
  </si>
  <si>
    <t>SemanalPlateada08</t>
  </si>
  <si>
    <t>1PjCn6Pl-fMb0HdyFiCQ4Po-ckuD7fyqasuLHw1wFo4Q</t>
  </si>
  <si>
    <t>SemanalRoja09</t>
  </si>
  <si>
    <t>1h60wkCHoTDt0rF09wkDzHQM3oqJOxO5SOy764dBCjXc</t>
  </si>
  <si>
    <t>SemanalAmarilla09</t>
  </si>
  <si>
    <t>1JryCQaZGj0WLY-HaCxcLhK4MptwZVgf2gAgVgHJM1U4</t>
  </si>
  <si>
    <t>SemanalVerde09</t>
  </si>
  <si>
    <t>19b1ALhnkxKkgvldlPit38qJfhgAbaY7clbEOhKkiaLo</t>
  </si>
  <si>
    <t>SemanalAzul09</t>
  </si>
  <si>
    <t>1BJNS71exuMg5pUXHmtpUOdhRZzecwOa0oG33zrOXApQ</t>
  </si>
  <si>
    <t>SemanalNaranja09</t>
  </si>
  <si>
    <t>1dl44hladMrY4lJL9kxgU3p4WAT9bEZthTlW4oI_Ss0w</t>
  </si>
  <si>
    <t>SemanalBlanca09</t>
  </si>
  <si>
    <t>1rhrp5e44JyOCsSUEM9SOaGwYzZuRl6Mq359zVB_p6OM</t>
  </si>
  <si>
    <t>SemanalCeleste09</t>
  </si>
  <si>
    <t>1Nh-BuVhhHxePxCijyij9KIUZRPZkA1YWwnAVvGkaTM8</t>
  </si>
  <si>
    <t>SemanalMorada09</t>
  </si>
  <si>
    <t>1MJU-XLUn79Zo5ipoIDv8mbLcfa4-p2Po3TTeMCq_FwM</t>
  </si>
  <si>
    <t>SemanalCafe09</t>
  </si>
  <si>
    <t>1qUU0tXaHPTxvLqSgvRUvge4dykLvOYFGcMzSENhQNaI</t>
  </si>
  <si>
    <t>SemanalPlateada09</t>
  </si>
  <si>
    <t>15c1nffoQLaStki4f9J-OfjgDeUURMz5SX0CFrm3xr98</t>
  </si>
  <si>
    <t>SemanalRoja10</t>
  </si>
  <si>
    <t>14il_WtD8Glul-zrFskkdnx1-7xxBGyHCZPcB37cUQlw</t>
  </si>
  <si>
    <t>SemanalAmarilla10</t>
  </si>
  <si>
    <t>14BfaBxp2Zamc9srFCYWY-qFXwUFuTELJgBvEtDK-gB8</t>
  </si>
  <si>
    <t>SemanalVerde10</t>
  </si>
  <si>
    <t>1vCTRgjAI3takc-wSsfvrI54r6S-gncEOjDT8mkbnPLk</t>
  </si>
  <si>
    <t>SemanalAzul10</t>
  </si>
  <si>
    <t>1S7nkGcHEIwpIBaGnhWopJN-W0SPPgq2IoDtBgIMm-LY</t>
  </si>
  <si>
    <t>SemanalNaranja10</t>
  </si>
  <si>
    <t>1PS5EM2rUl2tIIdA4FCf7oYMcK9drSxUdQLbrKRmEAmA</t>
  </si>
  <si>
    <t>SemanalBlanca10</t>
  </si>
  <si>
    <t>1UgfURPU_RSG61jCa95vYtivU6XcaFNLSZS5xHqpoPDM</t>
  </si>
  <si>
    <t>SemanalCeleste10</t>
  </si>
  <si>
    <t>1Mzr7y8G0dapEhkfRqxFR4XfXZCGSm70HWUWKwdTfVNs</t>
  </si>
  <si>
    <t>SemanalMorada10</t>
  </si>
  <si>
    <t>1_wQ1bU1Qta3-eNyTVCpH3njQzt2mn69qWLDeDMpWM4E</t>
  </si>
  <si>
    <t>SemanalCafe10</t>
  </si>
  <si>
    <t>1RJA_y4pIbC1OYPjBzmYkf-DSo9bnfbr2g81L1w4Ag5I</t>
  </si>
  <si>
    <t>SemanalPlateada10</t>
  </si>
  <si>
    <t>1qXvxaiooWMN6bOoVpgJJ90pZCrQefXY6mzp1z1rKv88</t>
  </si>
  <si>
    <t>SemanalRoja11</t>
  </si>
  <si>
    <t>1iSepZmjjxFFfnltC6g3P_8XoI5_objUGszIg44BXke4</t>
  </si>
  <si>
    <t>SemanalAmarilla11</t>
  </si>
  <si>
    <t>1ExhhPcLVcOKUr_qej4y-Al3_pMQpYxeoa6__DIPpYT0</t>
  </si>
  <si>
    <t>SemanalVerde11</t>
  </si>
  <si>
    <t>1KIp29tzzZZZU1RqdU3uhoU02NdqrRIap2lunpq_T2dc</t>
  </si>
  <si>
    <t>SemanalAzul11</t>
  </si>
  <si>
    <t>1Ozhtyw6Cc9tD87Ye4s-RnZAWHwjbtffHDtVXo-JL2zY</t>
  </si>
  <si>
    <t>SemanalNaranja11</t>
  </si>
  <si>
    <t>1jzdlYJ9kGEwcDao_sigXvHoLZ49FfSdVxDYtm2ZQ62g</t>
  </si>
  <si>
    <t>SemanalBlanca11</t>
  </si>
  <si>
    <t>1jmID4Cm70GWudUA4Y8LkjFKD2U5IYkWmWoR0Ptcu2FQ</t>
  </si>
  <si>
    <t>SemanalCeleste11</t>
  </si>
  <si>
    <t>1jWnQHe6KKvQbStZ-xylaxTkxfNtGE9cQJmQMsVWrqoY</t>
  </si>
  <si>
    <t>SemanalMorada11</t>
  </si>
  <si>
    <t>1oHHhCug3hHCExaTZjqf7GU6jv9CXZNDsB5cwW1LRZ7c</t>
  </si>
  <si>
    <t>SemanalCafe11</t>
  </si>
  <si>
    <t>1KPVUefN5R9-ol8a7y3wzh5OYsjod8UuUpfUh1WXqTcU</t>
  </si>
  <si>
    <t>SemanalPlateada11</t>
  </si>
  <si>
    <t>12GivOj1Ec3VXfPe4ArE3OnLBdXe0auGzK42MLD27nt8</t>
  </si>
  <si>
    <t>SemanalRoja12</t>
  </si>
  <si>
    <t>13fhhZDaqdN4-neBLIIJ9uS2lWn646yybSGeX-ejNyX4</t>
  </si>
  <si>
    <t>SemanalAmarilla12</t>
  </si>
  <si>
    <t>1TwSh-GZoCzGi42xlBHfcnO-qH0Rw9mPjUvJ5sedBkEc</t>
  </si>
  <si>
    <t>SemanalVerde12</t>
  </si>
  <si>
    <t>19x2IMNKGiWR24rYJMLw0IsH7gPufFIUJK7_LipvEXNg</t>
  </si>
  <si>
    <t>SemanalAzul12</t>
  </si>
  <si>
    <t>1qWm6p135zSQFDkW0EJWQiHeMVFHWEkFF6gwVznCsMf0</t>
  </si>
  <si>
    <t>SemanalNaranja12</t>
  </si>
  <si>
    <t>1baGp0jO85PG5R9ySsPpICQ9mDBXgdsSeWfwgqrP2zrg</t>
  </si>
  <si>
    <t>SemanalBlanca12</t>
  </si>
  <si>
    <t>1nIMJhOCteY2pTgWI0dIFsNYr8s6YWLVubf9iwVY695U</t>
  </si>
  <si>
    <t>SemanalCeleste12</t>
  </si>
  <si>
    <t>1ayimTwWz92G00IibQ9gg7-yFLzVMM-JUbMFZpjhycx0</t>
  </si>
  <si>
    <t>SemanalMorada12</t>
  </si>
  <si>
    <t>1gPVEcR62fC-eVPp1QFCRQIfX_wZosb1QzMsfH2ISb4c</t>
  </si>
  <si>
    <t>SemanalCafe12</t>
  </si>
  <si>
    <t>1fqZcpkUrrbv05QIi30zz-xJ76IyHK7PbfsZ86LqemXM</t>
  </si>
  <si>
    <t>SemanalPlateada12</t>
  </si>
  <si>
    <t>1IP5m4yIB4tVV1LglwnUstwZXcTuAKk_7yU8Ir2Oup2I</t>
  </si>
  <si>
    <t>SemanalRoja13</t>
  </si>
  <si>
    <t>1KxPs9RuSb4iFH3g3zQslTL6uIWV6F25SBD5x_lOReog</t>
  </si>
  <si>
    <t>SemanalAmarilla13</t>
  </si>
  <si>
    <t>1qris4C2rxSZVtRKmH_w0U0WV0IFDp86-EtC_YvuiOG4</t>
  </si>
  <si>
    <t>SemanalVerde13</t>
  </si>
  <si>
    <t>1OO_CA35ynN_4NKz4_m0BY-33DUcbHY-VJNU90XAiKM4</t>
  </si>
  <si>
    <t>SemanalAzul13</t>
  </si>
  <si>
    <t>1ksYkg3ESaLh7nRFIT1lBCFYNcHIAt_ykUXrE1d_Ijto</t>
  </si>
  <si>
    <t>SemanalNaranja13</t>
  </si>
  <si>
    <t>12MeViSvZx4SspQbPuIYSGtl2eqqxaql-Wr8S5t6ks0M</t>
  </si>
  <si>
    <t>SemanalBlanca13</t>
  </si>
  <si>
    <t>1UXur_YeLCLCF2F0sVm2lTmY4iNQK6QZ5vwG3wzqIt24</t>
  </si>
  <si>
    <t>SemanalCeleste13</t>
  </si>
  <si>
    <t>1VJkUQQMBDym2Vwg_tT9f-2coGdo4lsup39oSSMgDNn8</t>
  </si>
  <si>
    <t>SemanalMorada13</t>
  </si>
  <si>
    <t>1rz4Dd1Og3jiOVReleFkbp0rg-2oU0ypiy-VYH8WhCV8</t>
  </si>
  <si>
    <t>SemanalCafe13</t>
  </si>
  <si>
    <t>1rHLcsPXN2RN7zq2o18fTy4gxX8bO3GZy_gJXK-230bA</t>
  </si>
  <si>
    <t>SemanalPlateada13</t>
  </si>
  <si>
    <t>12ZRG2xOF5_op9tKFh5BC6aRqhPuMG_nzOw2y4gWRteE</t>
  </si>
  <si>
    <t>SemanalRoja14</t>
  </si>
  <si>
    <t>1GRszoGerr02d5UzJSnIRaA7Jown8vDo2dgqublrAve0</t>
  </si>
  <si>
    <t>SemanalAmarilla14</t>
  </si>
  <si>
    <t>178Yb4tFHsWAUmCokZivP3oVcKlJump6frCVdcucE3Ys</t>
  </si>
  <si>
    <t>SemanalVerde14</t>
  </si>
  <si>
    <t>1h4qwy0X3F5cpdt1Zg0nAxMMeGP4e2odCQlAxxQjvS-w</t>
  </si>
  <si>
    <t>SemanalAzul14</t>
  </si>
  <si>
    <t>1atlLgw8-S-BVSz6xUPir3S8Bba_GXE1CMP2c9KBFIQw</t>
  </si>
  <si>
    <t>SemanalNaranja14</t>
  </si>
  <si>
    <t>1tTjjfftqEnAgXOlQwh_1cNpE-v0Cmyqql7rLoV0Ws14</t>
  </si>
  <si>
    <t>SemanalBlanca14</t>
  </si>
  <si>
    <t>1IuXbIxKJyiul0guEYjSfXak9rySOK-2huZEkjG0dRfI</t>
  </si>
  <si>
    <t>SemanalCeleste14</t>
  </si>
  <si>
    <t>1_xjzmKBiNTJIasSZrfFJpt9ffJuFXk46-1Bsngh6ED0</t>
  </si>
  <si>
    <t>SemanalMorada14</t>
  </si>
  <si>
    <t>1YWYvhaex2O0N5jTabk2nbYNH5RULoIsoSCsLSsNpNvE</t>
  </si>
  <si>
    <t>SemanalCafe14</t>
  </si>
  <si>
    <t>1EDXL132Uow_UGVdcDHF0-hlkV3VEJQV1jjbfrvAEca4</t>
  </si>
  <si>
    <t>SemanalPlateada14</t>
  </si>
  <si>
    <t>1Rqp6EXakSam96ug-3TlHFVgQa4hB8qxOzG-TPQcadFo</t>
  </si>
  <si>
    <t>SemanalRoja15</t>
  </si>
  <si>
    <t>1iwpkHxOdPpufX0s_J3E4M5Qyx6DZPd6a0hJtpn-lmlo</t>
  </si>
  <si>
    <t>SemanalAmarilla15</t>
  </si>
  <si>
    <t>1FTNyP_nmZ58QiIdfrp1lXUXKa4atxLKM2As_Nx_czqc</t>
  </si>
  <si>
    <t>SemanalVerde15</t>
  </si>
  <si>
    <t>1ckk9sQh9hj-v7XqvMYAaoJOgbqtGSwLPdLlAgJAG5Ko</t>
  </si>
  <si>
    <t>SemanalAzul15</t>
  </si>
  <si>
    <t>1KAvZYDo3_Q9D-w-Mo9eL7cIy_gn7tdGxTAohWI1LJs8</t>
  </si>
  <si>
    <t>SemanalNaranja15</t>
  </si>
  <si>
    <t>1S3ohcslDgLIAm7Af5gmwh2zL8nJkOf8jxJMzHKuteDw</t>
  </si>
  <si>
    <t>SemanalBlanca15</t>
  </si>
  <si>
    <t>1WvT0iIaaI7TzbFKSaaebQFL2hoIj4KvPadyt75DVnqE</t>
  </si>
  <si>
    <t>SemanalCeleste15</t>
  </si>
  <si>
    <t>1fIPu6Z7Os-pQ2Np9tdQjvljn_9-Ns2GIgHDQ4BjZU-I</t>
  </si>
  <si>
    <t>SemanalMorada15</t>
  </si>
  <si>
    <t>1UNbvro_53eCmklT4k6RRvZ0W9M22jLVQgO45rdQMDOk</t>
  </si>
  <si>
    <t>SemanalCafe15</t>
  </si>
  <si>
    <t>1DudGZ7TS5RyEJAXntKa5Yh5y9xmwXR0j1BW1HP1O3eg</t>
  </si>
  <si>
    <t>SemanalPlateada15</t>
  </si>
  <si>
    <t>1buLYq-19bWR3LRZ2hiOlMayvLxlwgL92_4awtk6hIMo</t>
  </si>
  <si>
    <t>SemanalRoja16</t>
  </si>
  <si>
    <t>1TyRzEcPXgk2-Ww0ZCcpDqEcEGDmMfKTFNCnVfKfxmzg</t>
  </si>
  <si>
    <t>SemanalAmarilla16</t>
  </si>
  <si>
    <t>1zajUPTlMerjLfZx3jtvnqAX33ntI5KIRvcQqV_YL1qg</t>
  </si>
  <si>
    <t>SemanalVerde16</t>
  </si>
  <si>
    <t>1rgtYWM-MmJR4qhgWe50WvX6jzIGiW-gsPgU41-PUufU</t>
  </si>
  <si>
    <t>SemanalAzul16</t>
  </si>
  <si>
    <t>1mFAGdk_C4zp-7TPdwQXAjreU48-leXQh0Oeiv9YO2a8</t>
  </si>
  <si>
    <t>SemanalNaranja16</t>
  </si>
  <si>
    <t>1LoHCfBO8GQMQFQwu8lFz__3Sjprg8WozZqPet7I_q-U</t>
  </si>
  <si>
    <t>SemanalBlanca16</t>
  </si>
  <si>
    <t>18WwO2VonB7xRqbmcMfyrlILy0q4gmERxq-8skk3KMhQ</t>
  </si>
  <si>
    <t>SemanalCeleste16</t>
  </si>
  <si>
    <t>1unVoQD9gB-SVLmEUMtO10C1M1sS0AakWFSx3WcXp0xk</t>
  </si>
  <si>
    <t>SemanalMorada16</t>
  </si>
  <si>
    <t>1CIu8A6bjxwpCi4ltOixFhPFKqjcjdDy80DpgtB45D8M</t>
  </si>
  <si>
    <t>SemanalCafe16</t>
  </si>
  <si>
    <t>1FEWjHghLT8MOOqVRwlEoFBmr5eyCV6GhBX9688ESaWI</t>
  </si>
  <si>
    <t>SemanalPlateada16</t>
  </si>
  <si>
    <t>1TpPunk6unrQHCMca02Do2YA-2XDnbhDf9n3a4Xsows0</t>
  </si>
  <si>
    <t>SemanalRoja17</t>
  </si>
  <si>
    <t>1-TE9L4H7C3RfIQwdq8OzMth17awJpiHTtU69vdLXVVw</t>
  </si>
  <si>
    <t>SemanalAmarilla17</t>
  </si>
  <si>
    <t>1PKPc-YIqZMPaf-9RTotNbmB85iZZnREl_OFdLLKP0NU</t>
  </si>
  <si>
    <t>SemanalVerde17</t>
  </si>
  <si>
    <t>1c5FT2EtIw7z0-Gi8U2lOIW1b88iu7nImhbboRbIHYOI</t>
  </si>
  <si>
    <t>SemanalAzul17</t>
  </si>
  <si>
    <t>1Yc6unFSHruuW1Ws9KUiEgugSovl1N-3JZhYEHsugvaU</t>
  </si>
  <si>
    <t>SemanalNaranja17</t>
  </si>
  <si>
    <t>17Q28KPOrxkTaNcTlUq94zXYSokkeEr-uW2YQNLWUrwU</t>
  </si>
  <si>
    <t>SemanalBlanca17</t>
  </si>
  <si>
    <t>1PrLFyUvcUMsuvYLUc7KjKiLagyJo6bfD-3ocdKWKdTs</t>
  </si>
  <si>
    <t>SemanalCeleste17</t>
  </si>
  <si>
    <t>1gJx2fkyofmaEsvwKDDko4onWV4BG3mCNn3_EQFEPybQ</t>
  </si>
  <si>
    <t>SemanalMorada17</t>
  </si>
  <si>
    <t>11Qlr7dw4JTol8phUu9Ep-nTq53UCACTcfHhnk6j-1eI</t>
  </si>
  <si>
    <t>SemanalCafe17</t>
  </si>
  <si>
    <t>1aXMqUKpX5gFdGmdduAqXy11HLkKlmYoGN4BOpuupFeY</t>
  </si>
  <si>
    <t>SemanalPlateada17</t>
  </si>
  <si>
    <t>1HXVDpSfPms8kgDSyB-jlcp4guy5NIFTaL2T6i69A368</t>
  </si>
  <si>
    <t>SemanalRoja18</t>
  </si>
  <si>
    <t>16V7pD8q_d2wsHkJszIlBUeaHR6pgH35MVnH-iBh9iYw</t>
  </si>
  <si>
    <t>SemanalAmarilla18</t>
  </si>
  <si>
    <t>1kRwfwI54rXIkYnE5XlcMgqqMOxBLBStKP_z0e0VcBtE</t>
  </si>
  <si>
    <t>SemanalVerde18</t>
  </si>
  <si>
    <t>1X7Muu7Mg8GNc7UPQMBsbHMIldXzg0D6XHVd2SjkoM5s</t>
  </si>
  <si>
    <t>SemanalAzul18</t>
  </si>
  <si>
    <t>13kA0MJ9tKieLHzE7RCTY68LFFDzXFkufgiyz_Zlpjz8</t>
  </si>
  <si>
    <t>SemanalNaranja18</t>
  </si>
  <si>
    <t>1e45MwyZYy2m8DWbYLdwEnoKzH_H5eX5H4rLRcn_ck8c</t>
  </si>
  <si>
    <t>SemanalBlanca18</t>
  </si>
  <si>
    <t>13pDtVm8La2hLgz-jzNyUb_kguH_CbpWa9sj9T0Oq1SE</t>
  </si>
  <si>
    <t>SemanalCeleste18</t>
  </si>
  <si>
    <t>1wSDSwchk3VbMqWt3LPn92YUhpLOwQso3hhVm8NMc_jk</t>
  </si>
  <si>
    <t>SemanalMorada18</t>
  </si>
  <si>
    <t>1Yi89X2cfZ41lTYjoKLVOJEbNMwcpyZ_WdruurJdMrYs</t>
  </si>
  <si>
    <t>SemanalCafe18</t>
  </si>
  <si>
    <t>12bTx3PFrOs5MshGnFUC457rnX-59YSzYi3Yl-mMJyxY</t>
  </si>
  <si>
    <t>SemanalPlateada18</t>
  </si>
  <si>
    <t>1q3bljACg8_L2XHcqdsZUIdwT45G4VUkzbDIuulO0WEY</t>
  </si>
  <si>
    <t>SemanalRoja19</t>
  </si>
  <si>
    <t>1JuxrebwFSo_B51JgQad5Z-Kukgmj2H1XMMrBu9lO2Xs</t>
  </si>
  <si>
    <t>SemanalAmarilla19</t>
  </si>
  <si>
    <t>1fiQY3k3a7pu6GH1ZgvwnaYMyPkrNyzYmh7MirJ-m3qg</t>
  </si>
  <si>
    <t>SemanalVerde19</t>
  </si>
  <si>
    <t>1JN1qYL8inSjckrPk1uqlHcwS4MiWJ1mtXJ-5yMafZOE</t>
  </si>
  <si>
    <t>SemanalAzul19</t>
  </si>
  <si>
    <t>1-NIeKrBL1icV6277UPqrVfvr9rRdzo0uk4vUVPSDIWs</t>
  </si>
  <si>
    <t>SemanalNaranja19</t>
  </si>
  <si>
    <t>1FUEGsshyzulj8OMJKI-o1KcwUwaEGu84ksa65b12eBE</t>
  </si>
  <si>
    <t>SemanalBlanca19</t>
  </si>
  <si>
    <t>134-NvKxtMRTx6Hk0Y9Zwn-X303O5sxKFAr2EvTKDSZA</t>
  </si>
  <si>
    <t>SemanalCeleste19</t>
  </si>
  <si>
    <t>1udmXSeTjjHU1Y8oRhydeVKB2MlGiYQsgKM7Wi-nK3KI</t>
  </si>
  <si>
    <t>SemanalMorada19</t>
  </si>
  <si>
    <t>1PQBa48eyTGEXLNPNqAVpLt1f9zNAgL_MhR4fteDGtG4</t>
  </si>
  <si>
    <t>SemanalCafe19</t>
  </si>
  <si>
    <t>15wOENwrmX_DjtQXeY7VB_K5ke9G5XGIVnBFX9GeylQE</t>
  </si>
  <si>
    <t>SemanalPlateada19</t>
  </si>
  <si>
    <t>1UvC5M6M6es5XdfM5sJb--1H1K_0zBV43pJqjMbBaXDo</t>
  </si>
  <si>
    <t>SemanalRoja20</t>
  </si>
  <si>
    <t>19eQDaCQlJcEF8aR3cftn_2O2UyiE8re_P9_C-hOMD_A</t>
  </si>
  <si>
    <t>SemanalAmarilla20</t>
  </si>
  <si>
    <t>1Zca4CN7IH-TySkEskXQtveki5HhqEgkqXOk9kC93YB8</t>
  </si>
  <si>
    <t>SemanalVerde20</t>
  </si>
  <si>
    <t>1Rd2BO-MrFfKEm2flRURJQF-J5IBrYZvOnoKpysVD7ho</t>
  </si>
  <si>
    <t>SemanalAzul20</t>
  </si>
  <si>
    <t>123e_q_B7x6Lt5LJ6QFKSCaxwdgEDu3AVvpeMZAmQnE4</t>
  </si>
  <si>
    <t>SemanalNaranja20</t>
  </si>
  <si>
    <t>1ep15fvUMEBAqf3Kz_t3pcYiEDm89VsLNPbyd1TFQu74</t>
  </si>
  <si>
    <t>SemanalBlanca20</t>
  </si>
  <si>
    <t>1x_xo1_WAjXQ5A8ReBoKXroTDhrG1c7DoixLkcCeFvlg</t>
  </si>
  <si>
    <t>SemanalCeleste20</t>
  </si>
  <si>
    <t>10QWIRcHpbCS5bdLR0MiwdhI3TpjHAZrnVQfXcbtzR6o</t>
  </si>
  <si>
    <t>SemanalMorada20</t>
  </si>
  <si>
    <t>1cXg_fp38PiPZEEgRu8Gyh-fpPIbhaDopnkdAdiboxoY</t>
  </si>
  <si>
    <t>SemanalCafe20</t>
  </si>
  <si>
    <t>1irnJwLuMUnHY42OnzhKL4j26Q4OANmsFZ78eOQVCwD0</t>
  </si>
  <si>
    <t>SemanalPlateada20</t>
  </si>
  <si>
    <t>1aX6U_obJyioFZetVnXhzSySrMfN64NqlnBKyLUwzYk4</t>
  </si>
  <si>
    <t>SemanalRoja21</t>
  </si>
  <si>
    <t>1aeF3tC-19eR23896H61DbPh60ddHgxhUZaYwyj3Jh1E</t>
  </si>
  <si>
    <t>SemanalAmarilla21</t>
  </si>
  <si>
    <t>1O4b4wuMwN8MYuxRCUUrsDlZ-CDEqkXnSG9DfHnSyKpo</t>
  </si>
  <si>
    <t>SemanalVerde21</t>
  </si>
  <si>
    <t>1bUjGaw8yIBFU_oQpZF_E_u3DbT39g1AM5NuZgfHIFZ4</t>
  </si>
  <si>
    <t>SemanalAzul21</t>
  </si>
  <si>
    <t>1jDl_DJa5UNpvh6s6AnUq0FOENTX8mIU0SZsrOyW5N4g</t>
  </si>
  <si>
    <t>SemanalNaranja21</t>
  </si>
  <si>
    <t>1OLqDc-8JmoOleRyWab-7N4JqIjMwnv2aj_Ts1l-tTt4</t>
  </si>
  <si>
    <t>SemanalBlanca21</t>
  </si>
  <si>
    <t>11_muNkcTiKQS6duesNN8yukP7hAyLHD1GftT9_sjbdI</t>
  </si>
  <si>
    <t>SemanalCeleste21</t>
  </si>
  <si>
    <t>1FxHQzyFxRdpTomT8a0AjGpbWeXWguF0dnFIpE4D7BPU</t>
  </si>
  <si>
    <t>SemanalMorada21</t>
  </si>
  <si>
    <t>16LcOW7C-INOSetGizn2eXgYEO8sVwtZ2ToSitgf3T5E</t>
  </si>
  <si>
    <t>SemanalCafe21</t>
  </si>
  <si>
    <t>14ZDjxwoSdAhAdzd66jtdqaoO34budCZVcXBK1UchhkA</t>
  </si>
  <si>
    <t>SemanalPlateada21</t>
  </si>
  <si>
    <t>1DLws_svMHqY86BsX8n0hYscWYkCwRYajZuSIDImp22M</t>
  </si>
  <si>
    <t>SemanalRoja22</t>
  </si>
  <si>
    <t>1gboZphnqfsUlx9iWf6IcO0XkOUjwl9MfROM2SLUycZ4</t>
  </si>
  <si>
    <t>SemanalAmarilla22</t>
  </si>
  <si>
    <t>1vEQkpPPpDVLYUYahZV5ptkplqzq-1Pv0nrg_eg_HhHI</t>
  </si>
  <si>
    <t>SemanalVerde22</t>
  </si>
  <si>
    <t>16hFLyjpXUd_dOPMbCU04zy50BlQrVepwntvZUK058VE</t>
  </si>
  <si>
    <t>SemanalAzul22</t>
  </si>
  <si>
    <t>1uV0mdGMBzZR4APff1gEjzVriKCnMggcQxWaUXci1_SI</t>
  </si>
  <si>
    <t>SemanalNaranja22</t>
  </si>
  <si>
    <t>1oh0vp0mdcxC82kqrgHQXPhwxZ7VLFWCA9pVsMKgkiKo</t>
  </si>
  <si>
    <t>SemanalBlanca22</t>
  </si>
  <si>
    <t>1WjFxam8mNqva5xmXEqRvZm_EzkNKNeXsdpmgy6TYS1k</t>
  </si>
  <si>
    <t>SemanalCeleste22</t>
  </si>
  <si>
    <t>162AJjFv2BJURzqrQrxfGnuW1D3uXh4MR96CKL-XKzhg</t>
  </si>
  <si>
    <t>SemanalMorada22</t>
  </si>
  <si>
    <t>1uI4Hszwhco0Vgc4Fg7_-4fsnyiV2ojXi_YJ_t7s-aKM</t>
  </si>
  <si>
    <t>SemanalCafe22</t>
  </si>
  <si>
    <t>1PS4cRGlCpNdD2JGpVRcZtGrE6Jf-Mfonnbr6dy4soH4</t>
  </si>
  <si>
    <t>SemanalPlateada22</t>
  </si>
  <si>
    <t>1Fdc4SarZ2FYx0vl9tIAlGlnXYABT0wLqvRykewClwak</t>
  </si>
  <si>
    <t>SemanalRoja23</t>
  </si>
  <si>
    <t>1pSj-E0Ix4nt0C9h2lWjgC9DDjj20JL3F1I2cXnr0lXQ</t>
  </si>
  <si>
    <t>SemanalAmarilla23</t>
  </si>
  <si>
    <t>1DLunwLeDQXffC245XAqWAPn08vYAifIVtq8xvQVgQGU</t>
  </si>
  <si>
    <t>SemanalVerde23</t>
  </si>
  <si>
    <t>1Wa3xT1sinS6VjghjmqMOVuPbsVtCFOesKFe55SPQK7o</t>
  </si>
  <si>
    <t>SemanalAzul23</t>
  </si>
  <si>
    <t>1rkTipKqlNe8K_p09InISahL0GKHrXgNX9DKXdCVXeiQ</t>
  </si>
  <si>
    <t>SemanalNaranja23</t>
  </si>
  <si>
    <t>1T61lLw3kKt6d9WkTfeapFbgC_MbtePn4zckOve7-QfA</t>
  </si>
  <si>
    <t>SemanalBlanca23</t>
  </si>
  <si>
    <t>1fjDyTEMO1Fo49WKvUGJjX34tnYrvyfXnvytKW1s0wT8</t>
  </si>
  <si>
    <t>SemanalCeleste23</t>
  </si>
  <si>
    <t>1fyAwVg7K4kKnsKdeufHC_8m5vS948ZeVqb3UeAVnRRQ</t>
  </si>
  <si>
    <t>SemanalMorada23</t>
  </si>
  <si>
    <t>1_ttUY9dSXsmcuCUMRi4toS_zpoeVCbl_EAAG1o97AIg</t>
  </si>
  <si>
    <t>SemanalCafe23</t>
  </si>
  <si>
    <t>1qKaFcRPYB4TWDSquTsuRPQsnTsc8eH09LckbTyJ200k</t>
  </si>
  <si>
    <t>SemanalPlateada23</t>
  </si>
  <si>
    <t>1ZqyOrKThSA4KjtmuhZJMwTHp4ysvtc_OasVhoQ2y9NQ</t>
  </si>
  <si>
    <t>SemanalRoja24</t>
  </si>
  <si>
    <t>1wc3MVQCE0aGmwuMiK5hvV_5NVqXzAEziZ3lJSKmMjdU</t>
  </si>
  <si>
    <t>SemanalAmarilla24</t>
  </si>
  <si>
    <t>1mP1OXhFVOSrVtUumo8ESTvfSJSwB3o-Bnx1dEL_fFrs</t>
  </si>
  <si>
    <t>SemanalVerde24</t>
  </si>
  <si>
    <t>1luYhDFlx5jpm2gDOQrxlxO46YAvQsNEw9XawAOs0xCg</t>
  </si>
  <si>
    <t>SemanalAzul24</t>
  </si>
  <si>
    <t>1Y99m3-L0g_K8jlEft6mgDSdlhtTqntJiCNSYZAiowK0</t>
  </si>
  <si>
    <t>SemanalNaranja24</t>
  </si>
  <si>
    <t>1rg0pbsHCzCKs0a3hK0pdBIcQOXcFv-R-AB3oMJQD64M</t>
  </si>
  <si>
    <t>SemanalBlanca24</t>
  </si>
  <si>
    <t>10G4R2nbMSiWKnZl1vSSeQjSvpd2FXSVZK9juNCcYk1Q</t>
  </si>
  <si>
    <t>SemanalCeleste24</t>
  </si>
  <si>
    <t>1BjGS2yjEUj8Sn_BumUtdlY9IRxC5ZK1VR9VeaWf0JG0</t>
  </si>
  <si>
    <t>SemanalMorada24</t>
  </si>
  <si>
    <t>1AVmVZnFKg-TMZ9yUUTLlJLQC8aE1HByYgR0IZee-pIM</t>
  </si>
  <si>
    <t>SemanalCafe24</t>
  </si>
  <si>
    <t>1_NLPJ0oEz05FRhd77001XK-BpW30E9AxO9EmLubSYkc</t>
  </si>
  <si>
    <t>SemanalPlateada24</t>
  </si>
  <si>
    <t>1o5uiOjzRQLxtXYJmvNVlF_myo9ZhK1ivdu6ib_CqBCA</t>
  </si>
  <si>
    <t>SemanalRoja25</t>
  </si>
  <si>
    <t>1eLkxD7wax9xwt5lzv3eC0AAs2mdijN2o0XGDbM1BOLU</t>
  </si>
  <si>
    <t>SemanalAmarilla25</t>
  </si>
  <si>
    <t>1Q6gughv-8Lh57tHhpZbV1JQnZ4Bovwlf3P_c5Kd_vHM</t>
  </si>
  <si>
    <t>SemanalVerde25</t>
  </si>
  <si>
    <t>14LISxbGVu6HjmbhDvyd22XocaJhqHuoPGcJ6-etluMA</t>
  </si>
  <si>
    <t>SemanalAzul25</t>
  </si>
  <si>
    <t>1TkwJLUyPnKxrOax1ryZnzizZb_czNtys1trW_vs5Pto</t>
  </si>
  <si>
    <t>SemanalNaranja25</t>
  </si>
  <si>
    <t>1O7OBKcx5rRlfw3Kugc1HQy38MfAZ6nmaaNFpib_0pQo</t>
  </si>
  <si>
    <t>SemanalBlanca25</t>
  </si>
  <si>
    <t>1MJmaS27GB_nWjj-wPY4fRmPNBme5kt18Bdb2Wkbhg0w</t>
  </si>
  <si>
    <t>SemanalCeleste25</t>
  </si>
  <si>
    <t>1v1oz3yjMxnInA04Fy_EWqHHFngRJiUPnahS4o-aau6c</t>
  </si>
  <si>
    <t>SemanalMorada25</t>
  </si>
  <si>
    <t>1pzus_oN7n-AgNtBPZ3GHWxe0mXLNTXH7zIwCq47eu3g</t>
  </si>
  <si>
    <t>SemanalCafe25</t>
  </si>
  <si>
    <t>135pkBdmKeml4Z-ToH937DiVUfZ-rF1KIRllzgQkvx04</t>
  </si>
  <si>
    <t>SemanalPlateada25</t>
  </si>
  <si>
    <t>1X95QZE-1gy-QZ-qsO9sE93HBYndDlpOnbzvthnx1SQw</t>
  </si>
  <si>
    <t>SemanalRoja26</t>
  </si>
  <si>
    <t>1bLOeTKaswXwjDG2xr7hYFlMNKt7gw5R1mhHv1bf1XhI</t>
  </si>
  <si>
    <t>SemanalAmarilla26</t>
  </si>
  <si>
    <t>160US7Zj9Uvn_0gvmiG46fojAyNb7RZB0SQBng3zChH4</t>
  </si>
  <si>
    <t>SemanalVerde26</t>
  </si>
  <si>
    <t>1Zv577NL_YwnFMSE7j2BOvUOzx7J-MET4MuiUHSGxH6Q</t>
  </si>
  <si>
    <t>SemanalAzul26</t>
  </si>
  <si>
    <t>1Vg6B4Z6B4plrygSvXjQ8eidNTEMk8LKXx5W1fBLzsWM</t>
  </si>
  <si>
    <t>SemanalNaranja26</t>
  </si>
  <si>
    <t>1LikrtLxdFz0mMmFM5S6VTT7-vTwch0IlKIH0eJOK7bE</t>
  </si>
  <si>
    <t>SemanalBlanca26</t>
  </si>
  <si>
    <t>1U8IyRqpETvzB_MKsVqc7GaZd6nd3Q2i8FKLY-8qCEBU</t>
  </si>
  <si>
    <t>SemanalCeleste26</t>
  </si>
  <si>
    <t>1skZ4LSjofMuwFp5lJF4AbsHNC76hNCWjcyBWp8DRPbw</t>
  </si>
  <si>
    <t>SemanalMorada26</t>
  </si>
  <si>
    <t>1vWHATWF64p3AJymgNx9rencHSWFuaQAL33R8rLmBc4o</t>
  </si>
  <si>
    <t>SemanalCafe26</t>
  </si>
  <si>
    <t>1P3ZbQtbMNTwlf0VGtv9dJly1jYDk3QKwgedzUfeLH_0</t>
  </si>
  <si>
    <t>1xplgEMpc6YcAetMCY2yT_LQ5H3Xo-Jq-QS-JQGUY5WI</t>
  </si>
  <si>
    <t>SemestralRoja01</t>
  </si>
  <si>
    <t>1GegAIDeE0DvbGgje77jBypCHlf2zRCWhV4H299BK3f4</t>
  </si>
  <si>
    <t>SemestralAmarilla01</t>
  </si>
  <si>
    <t>1qgzwGJNnJ098HPFk6-3N6B7agnEzkls-1gA5VMPqD2E</t>
  </si>
  <si>
    <t>SemestralVerde01</t>
  </si>
  <si>
    <t>1prMy7YHeIwOYItcMIGS_8H9cJzqb6znIyjU1Zza0C8o</t>
  </si>
  <si>
    <t>SemestralAzul01</t>
  </si>
  <si>
    <t>1r53lWju9G3-TZukNe_wnOo8XV4phzoe36l79QfddQQ8</t>
  </si>
  <si>
    <t>SemestralNaranja01</t>
  </si>
  <si>
    <t>14DoSVYCkTwlVnFtzi0SAcLHuQXa81RLmJVg4vlfttz8</t>
  </si>
  <si>
    <t>SemestralBlanca01</t>
  </si>
  <si>
    <t>13MSuQxmYqowbS1pHSsbbJoo192YeWWTs5_jpK2w340A</t>
  </si>
  <si>
    <t>SemestralCeleste01</t>
  </si>
  <si>
    <t>1FTlMVQOqhvXmKz7vwWjPRh8l-GKLCm195wvD22zDzQE</t>
  </si>
  <si>
    <t>SemestralMorada01</t>
  </si>
  <si>
    <t>1fYBspbCuyhdO7vRnsMlh_jtfZ0n5iugof-49NdoQAdw</t>
  </si>
  <si>
    <t>SemestralCafe01</t>
  </si>
  <si>
    <t>1Td0YFzSO-giNDyp84s_iay3tnv-H4AGWv5yH4W-CFZA</t>
  </si>
  <si>
    <t>11JmJKyzcfb-3jaFajrmOatSyXKdnsDRIlKmi0iKDvUo</t>
  </si>
  <si>
    <t>TrimestralRoja01</t>
  </si>
  <si>
    <t>1nJ6p3Wm2DjOXsTZeSsbfPOrbkiGZAcPMGc1KJZzzGxg</t>
  </si>
  <si>
    <t>TrimestralAmarilla01</t>
  </si>
  <si>
    <t>1whqFk4dm2hWaacqQTDLXk5DIhP-I1DpdpBAdySB2Evc</t>
  </si>
  <si>
    <t>TrimestralVerde01</t>
  </si>
  <si>
    <t>1Ktrfq9BTmFGuHrpbJhl_DyFz2Eh2wY99OxsD0qwXgk4</t>
  </si>
  <si>
    <t>TrimestralAzul01</t>
  </si>
  <si>
    <t>1hVTuFeyRN99pw3hC1zZZB6W53mNA4NS9ByLBkiYDN4o</t>
  </si>
  <si>
    <t>TrimestralNaranja01</t>
  </si>
  <si>
    <t>1r1X1YvF0GWzDpTDgpodAp77byiO0wdLcA1gKR_ADXNg</t>
  </si>
  <si>
    <t>TrimestalBlanca02</t>
  </si>
  <si>
    <t>TrimestralCeleste01</t>
  </si>
  <si>
    <t>1OqkKVPARfG78mbECrzthUGnUFn9UyS3fbuy-s6swX-s</t>
  </si>
  <si>
    <t>TrimestralMorada01</t>
  </si>
  <si>
    <t>1kn8We34SFUWFrZHU88oqOqW-qlK-HwedGBDIo3OtmAw</t>
  </si>
  <si>
    <t>TrimestralCafe01</t>
  </si>
  <si>
    <t>1rhdQfGbGwjBM8k1NDhYiKHvG0_uoUJm_OlbEObePqxQ</t>
  </si>
  <si>
    <t>1GG7GRzxt3djt0CCfS7fMnhWCnuGg1ZSsLBfRLnlAy1c</t>
  </si>
  <si>
    <t>TrimestralRoja02</t>
  </si>
  <si>
    <t>1Lg3igY1rkgj3sbnMEDIuO7Jg6BuIFJ5t-nndPDvRyX4</t>
  </si>
  <si>
    <t>TrimestralAmarilla02</t>
  </si>
  <si>
    <t>1pLVKc6yzDHJ1f5sUjlFPvAfeHGc0GACYJ81AhBzCRss</t>
  </si>
  <si>
    <t>TrimestralVerde02</t>
  </si>
  <si>
    <t>1EkpyeSMR4p5JW1qFIQ3BXWgA8xuLFiIpDUmxNl-BzRY</t>
  </si>
  <si>
    <t>TrimestralAzul02</t>
  </si>
  <si>
    <t>1nGVlhy_SJ9USqotTjuEWtgrB-QY6EYkHbhyKf3kdHWg</t>
  </si>
  <si>
    <t>TrimestralNaranja02</t>
  </si>
  <si>
    <t>1ttuufnCzYiLXg8d8e2ZrD8Hv4TQBt2bRbrZjjyHPNiQ</t>
  </si>
  <si>
    <t>TrimestralBlanca01</t>
  </si>
  <si>
    <t>TrimestralCeleste02</t>
  </si>
  <si>
    <t>1EjbRpWy9DXmFzYw_CSXevG__aU52PA7sMTepXILjJQs</t>
  </si>
  <si>
    <t>TrimestralMorada02</t>
  </si>
  <si>
    <t>1tktqH40jr0fxOdg72AcpKqDyXrQYkp_eCMEewNo9DPc</t>
  </si>
  <si>
    <t>TrimestralCafe02</t>
  </si>
  <si>
    <t>1V_mAds8H-Qgr3vF7FbT5iaHgIf4FGNq-3W8ky7kV5IA</t>
  </si>
  <si>
    <t>1R6EXYsqkxJq9cNF2Hsb-L1PfmHuIccH6qCJP1z20s0Q</t>
  </si>
  <si>
    <t>ZZZZ</t>
  </si>
  <si>
    <t>Nombre: SemanalPlateada26</t>
  </si>
  <si>
    <t>ID: 1I3xhR3SAi2P3R6boio908RQ_qgnL8rXYYzOQIGqREfU</t>
  </si>
  <si>
    <t>1I3xhR3SAi2P3R6boio908RQ_qgnL8rXYYzOQIGqREfU</t>
  </si>
  <si>
    <t>Nombre: SemanalPlateada25</t>
  </si>
  <si>
    <t>ID: 1U67NXt3bfztcZFefOdsMUtPUEXrag_4kb_YbBUy3-PU</t>
  </si>
  <si>
    <t>1U67NXt3bfztcZFefOdsMUtPUEXrag_4kb_YbBUy3-PU</t>
  </si>
  <si>
    <t>Nombre: SemanalPlateada24</t>
  </si>
  <si>
    <t>ID: 1HABKXAAT2X-x_sfx9pnDJc2VE-ODA9PRtwvictmq7A0</t>
  </si>
  <si>
    <t>1HABKXAAT2X-x_sfx9pnDJc2VE-ODA9PRtwvictmq7A0</t>
  </si>
  <si>
    <t>Nombre: SemanalPlateada23</t>
  </si>
  <si>
    <t>ID: 1HDXfOuTolTvQ1G4bYBMxZm5h7yrCfAtoinGvUoA55rI</t>
  </si>
  <si>
    <t>1HDXfOuTolTvQ1G4bYBMxZm5h7yrCfAtoinGvUoA55rI</t>
  </si>
  <si>
    <t>Nombre: SemanalPlateada22</t>
  </si>
  <si>
    <t>ID: 1ZMCtNU4rFlTVLNEGzzfWWJ8zb_HbsKutK5FJD-zoQkU</t>
  </si>
  <si>
    <t>1ZMCtNU4rFlTVLNEGzzfWWJ8zb_HbsKutK5FJD-zoQkU</t>
  </si>
  <si>
    <t>Nombre: SemanalPlateada21</t>
  </si>
  <si>
    <t>ID: 1B6jEg1MGeA4NVjFZgY4PYZqZgkmCY5yNKsZ18Ry6zPk</t>
  </si>
  <si>
    <t>1B6jEg1MGeA4NVjFZgY4PYZqZgkmCY5yNKsZ18Ry6zPk</t>
  </si>
  <si>
    <t>Nombre: SemanalPlateada20</t>
  </si>
  <si>
    <t>ID: 1nXHsLpURnGHAQtxe-l-Iiiut_etwH7enxRvGtcjNNUo</t>
  </si>
  <si>
    <t>1nXHsLpURnGHAQtxe-l-Iiiut_etwH7enxRvGtcjNNUo</t>
  </si>
  <si>
    <t>Nombre: SemanalPlateada19</t>
  </si>
  <si>
    <t>ID: 1oeB0Be9W4WZc0M2rrMxcpVevhIwjRHxNghDXTE5pKKk</t>
  </si>
  <si>
    <t>1oeB0Be9W4WZc0M2rrMxcpVevhIwjRHxNghDXTE5pKKk</t>
  </si>
  <si>
    <t>Nombre: SemanalPlateada18</t>
  </si>
  <si>
    <t>ID: 1NhSXCz-iMNe-WRZm-VkDKn6YGM0BcTJNEm5DwOXbxww</t>
  </si>
  <si>
    <t>1NhSXCz-iMNe-WRZm-VkDKn6YGM0BcTJNEm5DwOXbxww</t>
  </si>
  <si>
    <t>Nombre: SemanalPlateada17</t>
  </si>
  <si>
    <t>ID: 1j7D7qvtkBdE5kBB5iAUSj2m1zYxqBPERnEmG4kToVm8</t>
  </si>
  <si>
    <t>1j7D7qvtkBdE5kBB5iAUSj2m1zYxqBPERnEmG4kToVm8</t>
  </si>
  <si>
    <t>Nombre: SemanalPlateada16</t>
  </si>
  <si>
    <t>ID: 1sZkcFmSPOqb0nZU1FUK2CTisoPxT8Cew1MNGBm74dUk</t>
  </si>
  <si>
    <t>1sZkcFmSPOqb0nZU1FUK2CTisoPxT8Cew1MNGBm74dUk</t>
  </si>
  <si>
    <t>Nombre: SemanalPlateada15</t>
  </si>
  <si>
    <t>ID: 1zZVTmg2fB4BF2j2u-c-MpuYHhbFgD0yHZho7mKB6bXg</t>
  </si>
  <si>
    <t>1zZVTmg2fB4BF2j2u-c-MpuYHhbFgD0yHZho7mKB6bXg</t>
  </si>
  <si>
    <t>Nombre: SemanalPlateada14</t>
  </si>
  <si>
    <t>ID: 1_KC8J76IvBxHHRir2tIOxXXb0mEsspkKJLOuWcjbBVc</t>
  </si>
  <si>
    <t>1_KC8J76IvBxHHRir2tIOxXXb0mEsspkKJLOuWcjbBVc</t>
  </si>
  <si>
    <t>Nombre: SemanalPlateada13</t>
  </si>
  <si>
    <t>ID: 1GmxrJ5PRG4863ZkHMgAHYuQ9troeWJ79SVQeccI10DE</t>
  </si>
  <si>
    <t>1GmxrJ5PRG4863ZkHMgAHYuQ9troeWJ79SVQeccI10DE</t>
  </si>
  <si>
    <t>Nombre: SemanalPlateada12</t>
  </si>
  <si>
    <t>ID: 1roMeg59xp02Q3rH3yhyS2xnZlYs-2fHrgvz3mRr_BaU</t>
  </si>
  <si>
    <t>1roMeg59xp02Q3rH3yhyS2xnZlYs-2fHrgvz3mRr_BaU</t>
  </si>
  <si>
    <t>Nombre: SemanalPlateada11</t>
  </si>
  <si>
    <t>ID: 1L-3yYSJfJBt2os0LDqxjY6un1FyUyv_SFfEZBkfB-L8</t>
  </si>
  <si>
    <t>1L-3yYSJfJBt2os0LDqxjY6un1FyUyv_SFfEZBkfB-L8</t>
  </si>
  <si>
    <t>Nombre: SemanalPlateada10</t>
  </si>
  <si>
    <t>ID: 1MONhvvsTYAbN5TJCpUQ1Qdsin4v5XcTLXeK5zOgmlew</t>
  </si>
  <si>
    <t>1MONhvvsTYAbN5TJCpUQ1Qdsin4v5XcTLXeK5zOgmlew</t>
  </si>
  <si>
    <t>Nombre: SemanalPlateada09</t>
  </si>
  <si>
    <t>ID: 1B-PB1K9hIgFMyA8WasgD7ZuY2n3d99DlO67TrF-XjoA</t>
  </si>
  <si>
    <t>1B-PB1K9hIgFMyA8WasgD7ZuY2n3d99DlO67TrF-XjoA</t>
  </si>
  <si>
    <t>Nombre: SemanalPlateada08</t>
  </si>
  <si>
    <t>ID: 1qmaq9jtaj3npiCBRJuc3pbAI9dF3c1LMNqH-3QBLMPc</t>
  </si>
  <si>
    <t>1qmaq9jtaj3npiCBRJuc3pbAI9dF3c1LMNqH-3QBLMPc</t>
  </si>
  <si>
    <t>Nombre: SemanalPlateada07</t>
  </si>
  <si>
    <t>ID: 153kNfFbZKledNY-vZTGRnm4rcNWRhnBoiqRvG_Hx6uY</t>
  </si>
  <si>
    <t>153kNfFbZKledNY-vZTGRnm4rcNWRhnBoiqRvG_Hx6uY</t>
  </si>
  <si>
    <t>Nombre: SemanalPlateada06</t>
  </si>
  <si>
    <t>ID: 1vLORm-mNaZ11kk0QaCDtKtYYQ10AkDZS9WdDBSEzhPM</t>
  </si>
  <si>
    <t>1vLORm-mNaZ11kk0QaCDtKtYYQ10AkDZS9WdDBSEzhPM</t>
  </si>
  <si>
    <t>Nombre: SemanalPlateada05</t>
  </si>
  <si>
    <t>ID: 1vlrZFSJGUtCvf9qTF_BIYG104BOcid3IMK5vrTnt7OI</t>
  </si>
  <si>
    <t>1vlrZFSJGUtCvf9qTF_BIYG104BOcid3IMK5vrTnt7OI</t>
  </si>
  <si>
    <t>Nombre: SemanalPlateada04</t>
  </si>
  <si>
    <t>ID: 1I_1MhtYK0hD-BbPg4wCYVRxBrenBncgPkpeg-CeSBKE</t>
  </si>
  <si>
    <t>1I_1MhtYK0hD-BbPg4wCYVRxBrenBncgPkpeg-CeSBKE</t>
  </si>
  <si>
    <t>Nombre: SemanalPlateada03</t>
  </si>
  <si>
    <t>ID: 1_WP2KsG9-qYXqdy2CwuRIFVc-kXhZzqEx6hvxmKR5PI</t>
  </si>
  <si>
    <t>1_WP2KsG9-qYXqdy2CwuRIFVc-kXhZzqEx6hvxmKR5PI</t>
  </si>
  <si>
    <t>Nombre: SemanalPlateada02</t>
  </si>
  <si>
    <t>ID: 1i6bjJebmMngO1-jHB0b5snOa-vmS2QyfOwTqpR1TLFY</t>
  </si>
  <si>
    <t>Nombre: SemanalPlateada01</t>
  </si>
  <si>
    <t>ID: 1AbFj841LrB2zWrFJtl-GI3-ESDPdoCwBA1CpO4MYr5g</t>
  </si>
  <si>
    <t>Nombre: MaestroSemanalPLv2</t>
  </si>
  <si>
    <t>ID: 1stjXeQBFXzhzStFKre40o8JG48dwMBebr7DAPrDj5r0</t>
  </si>
  <si>
    <t>Nombre: BimensualPlateada03</t>
  </si>
  <si>
    <t>ID: 18wmxuPbT-78U0JwreMnljqtlxWTzUC1KkE30jURNvZI</t>
  </si>
  <si>
    <t>Nombre: BimensualPlateada02</t>
  </si>
  <si>
    <t>ID: 1VOQAkW48fuYUf6PCbv04XlIpHlvZvb9iiU2tLENGaew</t>
  </si>
  <si>
    <t>Nombre: BimensualPlateada01</t>
  </si>
  <si>
    <t>ID: 1Em-I-rgkU33WySxc7Vyu-cq8f25U_U5CIJ3Eq8sxuNg</t>
  </si>
  <si>
    <t>Nombre: MaestroBimensualPLv2</t>
  </si>
  <si>
    <t>ID: 13r1fSPfnFqHk83qfJXnL6v8GGoF9XFnvjyLzi_2L6iU</t>
  </si>
  <si>
    <t>Nombre: MensualPlateada05</t>
  </si>
  <si>
    <t>ID: 1Hb4pQrt5ZX_G_CiI7cMvPcIVIt1hsIDgTlS0767uAcM</t>
  </si>
  <si>
    <t>1Hb4pQrt5ZX_G_CiI7cMvPcIVIt1hsIDgTlS0767uAcM</t>
  </si>
  <si>
    <t>Nombre: MensualPlateada04</t>
  </si>
  <si>
    <t>ID: 16rFs-uXnPduKqQMGz6BJbBFszBHNL1fqNw3d9MzsfxQ</t>
  </si>
  <si>
    <t>16rFs-uXnPduKqQMGz6BJbBFszBHNL1fqNw3d9MzsfxQ</t>
  </si>
  <si>
    <t>Nombre: MensualPlateada03</t>
  </si>
  <si>
    <t>ID: 1FJFvC8OdlQ7xRmSkH6JVe3EhI_tnMp8Z19Q6TEmeWZ8</t>
  </si>
  <si>
    <t>1FJFvC8OdlQ7xRmSkH6JVe3EhI_tnMp8Z19Q6TEmeWZ8</t>
  </si>
  <si>
    <t>Nombre: MensualPlateada02</t>
  </si>
  <si>
    <t>ID: 1wIiHAuTXfNL2zjkd9cFrd3hZDyBYUbH3VELG1AImOMs</t>
  </si>
  <si>
    <t>1wIiHAuTXfNL2zjkd9cFrd3hZDyBYUbH3VELG1AImOMs</t>
  </si>
  <si>
    <t>Nombre: MensualPlateada01</t>
  </si>
  <si>
    <t>ID: 1TqZHoUzA94fxqXBWMAogO053F4ZLCaGnUBF9c13loLE</t>
  </si>
  <si>
    <t>Nombre: MaestroMensualPLv2</t>
  </si>
  <si>
    <t>ID: 1L6y20hlD_sHhWaF7kjxwuPAU6PWBdNojKak5cN4Mf9Y</t>
  </si>
  <si>
    <t>Nombre: TrimestralPlateada02</t>
  </si>
  <si>
    <t>ID: 1R6EXYsqkxJq9cNF2Hsb-L1PfmHuIccH6qCJP1z20s0Q</t>
  </si>
  <si>
    <t>Nombre: TrimestralPlateada01</t>
  </si>
  <si>
    <t>ID: 1GG7GRzxt3djt0CCfS7fMnhWCnuGg1ZSsLBfRLnlAy1c</t>
  </si>
  <si>
    <t>Nombre: MaestroTrimestralPLv2</t>
  </si>
  <si>
    <t>ID: 159vkQk_iF6cHec8tlTrG0h5VzEfn9ReJHeSuvTRusz8</t>
  </si>
  <si>
    <t>Nombre: SemestralPlateada01</t>
  </si>
  <si>
    <t>ID: 11JmJKyzcfb-3jaFajrmOatSyXKdnsDRIlKmi0iKDvUo</t>
  </si>
  <si>
    <t>Nombre: MaestroSemestralPLv2</t>
  </si>
  <si>
    <t>ID: 1nT044P5AkA7w_q0lvlDUyc88Dc8oyP4wkuOX4jlmQXs</t>
  </si>
  <si>
    <t>Nombre: AnualPlateada2024</t>
  </si>
  <si>
    <t>ID: 14_DqGSGNEhTk9rHvto637BspiHunJttvSWk5v-oNTWs</t>
  </si>
  <si>
    <t>14_DqGSGNEhTk9rHvto637BspiHunJttvSWk5v-oNTWs</t>
  </si>
  <si>
    <t>Nombre: MaestroAnualPLv2</t>
  </si>
  <si>
    <t>ID: 1JRNqaEunXZhRFhhAyWms4B88vO2VCVBIdT5DOIoERa8</t>
  </si>
  <si>
    <t>Nombre: MaestroBianualPLv2</t>
  </si>
  <si>
    <t>ID: 15JZbHzUjMsWy4SzMQuTHFKGKQiGawG5IFDIyVRgHZmI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</si>
</sst>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&quot; &quot;hh&quot;:&quot;mm&quot;:&quot;ss"/>
    <numFmt numFmtId="165" formatCode="d/M/yyyy H:mm:ss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color rgb="FFE3E3E3"/>
      <name val="&quot;Google Sans&quot;"/>
    </font>
    <font>
      <color rgb="FF000000"/>
      <name val="Arial"/>
    </font>
    <font>
      <u/>
      <color rgb="FF0000FF"/>
    </font>
    <font>
      <b/>
      <sz val="11.0"/>
      <color rgb="FFD5D5D5"/>
      <name val="Roboto"/>
    </font>
    <font>
      <color rgb="FFDF3079"/>
      <name val="Inherit"/>
    </font>
    <font>
      <b/>
      <color rgb="FFD5D5D5"/>
      <name val="Arial"/>
    </font>
    <font>
      <sz val="11.0"/>
      <color rgb="FFD5D5D5"/>
      <name val="Roboto"/>
    </font>
    <font>
      <color rgb="FFD5D5D5"/>
      <name val="Arial"/>
    </font>
    <font>
      <b/>
      <color theme="1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980000"/>
        <bgColor rgb="FF98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783F04"/>
        <bgColor rgb="FF783F04"/>
      </patternFill>
    </fill>
    <fill>
      <patternFill patternType="solid">
        <fgColor rgb="FF6AA84F"/>
        <bgColor rgb="FF6AA84F"/>
      </patternFill>
    </fill>
    <fill>
      <patternFill patternType="solid">
        <fgColor rgb="FF85200C"/>
        <bgColor rgb="FF85200C"/>
      </patternFill>
    </fill>
    <fill>
      <patternFill patternType="solid">
        <fgColor rgb="FF93C47D"/>
        <bgColor rgb="FF93C47D"/>
      </patternFill>
    </fill>
    <fill>
      <patternFill patternType="solid">
        <fgColor rgb="FF131314"/>
        <bgColor rgb="FF131314"/>
      </patternFill>
    </fill>
    <fill>
      <patternFill patternType="solid">
        <fgColor rgb="FF383838"/>
        <bgColor rgb="FF383838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</border>
    <border>
      <left style="thin">
        <color rgb="FFFF9900"/>
      </left>
      <top style="thin">
        <color rgb="FFFF9900"/>
      </top>
      <bottom style="thin">
        <color rgb="FFFF9900"/>
      </bottom>
    </border>
    <border>
      <left style="thin">
        <color rgb="FF0C343D"/>
      </left>
      <top style="thin">
        <color rgb="FF0C343D"/>
      </top>
      <bottom style="thin">
        <color rgb="FF0C343D"/>
      </bottom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n">
        <color rgb="FF741B47"/>
      </left>
      <top style="thin">
        <color rgb="FF741B47"/>
      </top>
      <bottom style="thin">
        <color rgb="FF741B47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741B47"/>
      </left>
      <top style="thin">
        <color rgb="FF741B47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 textRotation="90"/>
    </xf>
    <xf borderId="0" fillId="0" fontId="1" numFmtId="0" xfId="0" applyAlignment="1" applyFont="1">
      <alignment readingOrder="0" textRotation="90"/>
    </xf>
    <xf borderId="0" fillId="0" fontId="1" numFmtId="0" xfId="0" applyAlignment="1" applyFont="1">
      <alignment textRotation="90"/>
    </xf>
    <xf borderId="0" fillId="0" fontId="2" numFmtId="1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3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readingOrder="0"/>
    </xf>
    <xf borderId="0" fillId="2" fontId="3" numFmtId="2" xfId="0" applyAlignment="1" applyFill="1" applyFont="1" applyNumberFormat="1">
      <alignment horizontal="right" vertical="bottom"/>
    </xf>
    <xf borderId="0" fillId="2" fontId="2" numFmtId="2" xfId="0" applyFont="1" applyNumberFormat="1"/>
    <xf borderId="0" fillId="0" fontId="3" numFmtId="0" xfId="0" applyAlignment="1" applyFont="1">
      <alignment horizontal="right" vertical="bottom"/>
    </xf>
    <xf borderId="0" fillId="0" fontId="2" numFmtId="1" xfId="0" applyFont="1" applyNumberFormat="1"/>
    <xf borderId="0" fillId="0" fontId="2" numFmtId="165" xfId="0" applyFont="1" applyNumberFormat="1"/>
    <xf borderId="0" fillId="0" fontId="2" numFmtId="1" xfId="0" applyAlignment="1" applyFont="1" applyNumberFormat="1">
      <alignment textRotation="90"/>
    </xf>
    <xf borderId="0" fillId="0" fontId="2" numFmtId="0" xfId="0" applyAlignment="1" applyFont="1">
      <alignment textRotation="90"/>
    </xf>
    <xf borderId="0" fillId="0" fontId="2" numFmtId="0" xfId="0" applyAlignment="1" applyFont="1">
      <alignment readingOrder="0" textRotation="90"/>
    </xf>
    <xf borderId="0" fillId="0" fontId="2" numFmtId="0" xfId="0" applyFont="1"/>
    <xf borderId="0" fillId="3" fontId="1" numFmtId="0" xfId="0" applyAlignment="1" applyFill="1" applyFont="1">
      <alignment readingOrder="0" textRotation="90"/>
    </xf>
    <xf borderId="0" fillId="4" fontId="1" numFmtId="0" xfId="0" applyAlignment="1" applyFill="1" applyFont="1">
      <alignment readingOrder="0" textRotation="90"/>
    </xf>
    <xf borderId="0" fillId="5" fontId="1" numFmtId="0" xfId="0" applyAlignment="1" applyFill="1" applyFont="1">
      <alignment readingOrder="0" textRotation="90"/>
    </xf>
    <xf borderId="0" fillId="6" fontId="1" numFmtId="0" xfId="0" applyAlignment="1" applyFill="1" applyFont="1">
      <alignment readingOrder="0" textRotation="90"/>
    </xf>
    <xf borderId="0" fillId="7" fontId="1" numFmtId="0" xfId="0" applyAlignment="1" applyFill="1" applyFont="1">
      <alignment readingOrder="0" textRotation="90"/>
    </xf>
    <xf borderId="0" fillId="8" fontId="1" numFmtId="0" xfId="0" applyAlignment="1" applyFill="1" applyFont="1">
      <alignment readingOrder="0" textRotation="90"/>
    </xf>
    <xf borderId="0" fillId="9" fontId="1" numFmtId="0" xfId="0" applyAlignment="1" applyFill="1" applyFont="1">
      <alignment readingOrder="0" textRotation="90"/>
    </xf>
    <xf borderId="0" fillId="10" fontId="1" numFmtId="0" xfId="0" applyAlignment="1" applyFill="1" applyFont="1">
      <alignment readingOrder="0" textRotation="90"/>
    </xf>
    <xf borderId="0" fillId="11" fontId="1" numFmtId="0" xfId="0" applyAlignment="1" applyFill="1" applyFont="1">
      <alignment readingOrder="0" textRotation="90"/>
    </xf>
    <xf borderId="0" fillId="2" fontId="1" numFmtId="0" xfId="0" applyAlignment="1" applyFont="1">
      <alignment readingOrder="0" textRotation="90"/>
    </xf>
    <xf borderId="0" fillId="0" fontId="4" numFmtId="1" xfId="0" applyAlignment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12" fontId="2" numFmtId="2" xfId="0" applyFill="1" applyFont="1" applyNumberFormat="1"/>
    <xf borderId="0" fillId="13" fontId="3" numFmtId="165" xfId="0" applyAlignment="1" applyFill="1" applyFont="1" applyNumberFormat="1">
      <alignment horizontal="right" vertical="bottom"/>
    </xf>
    <xf borderId="0" fillId="14" fontId="2" numFmtId="2" xfId="0" applyFill="1" applyFont="1" applyNumberFormat="1"/>
    <xf borderId="1" fillId="0" fontId="2" numFmtId="2" xfId="0" applyBorder="1" applyFont="1" applyNumberFormat="1"/>
    <xf borderId="2" fillId="14" fontId="2" numFmtId="2" xfId="0" applyBorder="1" applyFont="1" applyNumberFormat="1"/>
    <xf borderId="0" fillId="14" fontId="2" numFmtId="4" xfId="0" applyFont="1" applyNumberFormat="1"/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0" fontId="3" numFmtId="49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4" numFmtId="1" xfId="0" applyFont="1" applyNumberFormat="1"/>
    <xf borderId="0" fillId="0" fontId="3" numFmtId="0" xfId="0" applyAlignment="1" applyFont="1">
      <alignment horizontal="left" readingOrder="0"/>
    </xf>
    <xf borderId="0" fillId="0" fontId="3" numFmtId="2" xfId="0" applyAlignment="1" applyFont="1" applyNumberFormat="1">
      <alignment horizontal="left" readingOrder="0"/>
    </xf>
    <xf borderId="0" fillId="0" fontId="2" numFmtId="4" xfId="0" applyAlignment="1" applyFont="1" applyNumberFormat="1">
      <alignment readingOrder="0"/>
    </xf>
    <xf borderId="0" fillId="15" fontId="2" numFmtId="0" xfId="0" applyFill="1" applyFont="1"/>
    <xf borderId="0" fillId="16" fontId="2" numFmtId="0" xfId="0" applyFill="1" applyFont="1"/>
    <xf borderId="0" fillId="17" fontId="2" numFmtId="0" xfId="0" applyAlignment="1" applyFill="1" applyFont="1">
      <alignment readingOrder="0"/>
    </xf>
    <xf borderId="0" fillId="17" fontId="2" numFmtId="0" xfId="0" applyFont="1"/>
    <xf borderId="0" fillId="18" fontId="1" numFmtId="0" xfId="0" applyAlignment="1" applyFill="1" applyFont="1">
      <alignment readingOrder="0" textRotation="90"/>
    </xf>
    <xf borderId="0" fillId="12" fontId="1" numFmtId="0" xfId="0" applyAlignment="1" applyFont="1">
      <alignment readingOrder="0" textRotation="90"/>
    </xf>
    <xf borderId="0" fillId="16" fontId="1" numFmtId="0" xfId="0" applyAlignment="1" applyFont="1">
      <alignment readingOrder="0" textRotation="90"/>
    </xf>
    <xf borderId="0" fillId="19" fontId="1" numFmtId="0" xfId="0" applyAlignment="1" applyFill="1" applyFont="1">
      <alignment readingOrder="0" textRotation="90"/>
    </xf>
    <xf borderId="0" fillId="14" fontId="1" numFmtId="0" xfId="0" applyAlignment="1" applyFont="1">
      <alignment readingOrder="0" textRotation="90"/>
    </xf>
    <xf borderId="0" fillId="20" fontId="1" numFmtId="0" xfId="0" applyAlignment="1" applyFill="1" applyFont="1">
      <alignment readingOrder="0" textRotation="90"/>
    </xf>
    <xf borderId="0" fillId="21" fontId="1" numFmtId="0" xfId="0" applyAlignment="1" applyFill="1" applyFont="1">
      <alignment readingOrder="0" textRotation="90"/>
    </xf>
    <xf borderId="0" fillId="22" fontId="1" numFmtId="0" xfId="0" applyAlignment="1" applyFill="1" applyFont="1">
      <alignment readingOrder="0" textRotation="90"/>
    </xf>
    <xf borderId="0" fillId="23" fontId="5" numFmtId="0" xfId="0" applyAlignment="1" applyFill="1" applyFont="1">
      <alignment readingOrder="0"/>
    </xf>
    <xf borderId="0" fillId="23" fontId="5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13" fontId="6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0" fillId="0" fontId="7" numFmtId="0" xfId="0" applyFont="1"/>
    <xf borderId="9" fillId="0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readingOrder="0" vertical="bottom"/>
    </xf>
    <xf borderId="11" fillId="0" fontId="2" numFmtId="0" xfId="0" applyAlignment="1" applyBorder="1" applyFont="1">
      <alignment readingOrder="0"/>
    </xf>
    <xf borderId="11" fillId="0" fontId="3" numFmtId="0" xfId="0" applyAlignment="1" applyBorder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24" fontId="8" numFmtId="0" xfId="0" applyAlignment="1" applyFill="1" applyFont="1">
      <alignment horizontal="righ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center" readingOrder="0" shrinkToFit="0" wrapText="0"/>
    </xf>
    <xf borderId="0" fillId="24" fontId="8" numFmtId="0" xfId="0" applyAlignment="1" applyFont="1">
      <alignment horizontal="center" readingOrder="0"/>
    </xf>
    <xf borderId="0" fillId="24" fontId="11" numFmtId="0" xfId="0" applyAlignment="1" applyFont="1">
      <alignment horizontal="right" readingOrder="0"/>
    </xf>
    <xf borderId="12" fillId="0" fontId="10" numFmtId="0" xfId="0" applyAlignment="1" applyBorder="1" applyFont="1">
      <alignment horizontal="right" readingOrder="0" shrinkToFit="0" wrapText="0"/>
    </xf>
    <xf borderId="12" fillId="0" fontId="12" numFmtId="0" xfId="0" applyAlignment="1" applyBorder="1" applyFont="1">
      <alignment readingOrder="0"/>
    </xf>
    <xf borderId="12" fillId="0" fontId="13" numFmtId="0" xfId="0" applyAlignment="1" applyBorder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25"/>
    <col customWidth="1" min="2" max="2" width="16.88"/>
    <col customWidth="1" min="3" max="13" width="6.38"/>
    <col customWidth="1" min="14" max="14" width="16.5"/>
    <col customWidth="1" min="15" max="64" width="6.38"/>
  </cols>
  <sheetData>
    <row r="1" ht="8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/>
      <c r="BN1" s="3"/>
      <c r="BO1" s="3"/>
      <c r="BP1" s="3"/>
      <c r="BQ1" s="3"/>
      <c r="BR1" s="3"/>
      <c r="BS1" s="3"/>
      <c r="BT1" s="3"/>
      <c r="BU1" s="3"/>
    </row>
    <row r="2">
      <c r="A2" s="4">
        <v>26.0</v>
      </c>
      <c r="B2" s="5">
        <v>45467.333333333336</v>
      </c>
      <c r="M2" s="6"/>
      <c r="N2" s="5">
        <v>45467.333333333336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>
      <c r="A3" s="4">
        <v>27.0</v>
      </c>
      <c r="B3" s="5">
        <v>45474.333333333336</v>
      </c>
      <c r="M3" s="6"/>
      <c r="N3" s="5">
        <v>45474.333333333336</v>
      </c>
      <c r="O3" s="8"/>
      <c r="P3" s="8"/>
      <c r="Q3" s="8"/>
      <c r="R3" s="8"/>
      <c r="S3" s="8"/>
      <c r="T3" s="8"/>
      <c r="U3" s="8"/>
      <c r="V3" s="8"/>
      <c r="W3" s="8"/>
      <c r="X3" s="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9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>
      <c r="A4" s="4">
        <v>28.0</v>
      </c>
      <c r="B4" s="5">
        <v>45481.333333333336</v>
      </c>
      <c r="M4" s="6"/>
      <c r="N4" s="5">
        <v>45481.333333333336</v>
      </c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9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>
      <c r="A5" s="4">
        <v>29.0</v>
      </c>
      <c r="B5" s="5">
        <v>45488.333333333336</v>
      </c>
      <c r="M5" s="6"/>
      <c r="N5" s="5">
        <v>45488.333333333336</v>
      </c>
      <c r="O5" s="8"/>
      <c r="P5" s="8"/>
      <c r="Q5" s="8"/>
      <c r="R5" s="8"/>
      <c r="S5" s="8"/>
      <c r="T5" s="8"/>
      <c r="U5" s="8"/>
      <c r="V5" s="8"/>
      <c r="W5" s="8"/>
      <c r="X5" s="8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9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>
      <c r="A6" s="4">
        <v>30.0</v>
      </c>
      <c r="B6" s="5">
        <v>45495.333333333336</v>
      </c>
      <c r="N6" s="5">
        <v>45495.333333333336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9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>
      <c r="A7" s="4">
        <v>31.0</v>
      </c>
      <c r="B7" s="5">
        <v>45502.333333333336</v>
      </c>
      <c r="M7" s="6" t="s">
        <v>63</v>
      </c>
      <c r="N7" s="5">
        <v>45502.333333333336</v>
      </c>
      <c r="O7" s="8"/>
      <c r="P7" s="8"/>
      <c r="Q7" s="8"/>
      <c r="R7" s="8"/>
      <c r="S7" s="8"/>
      <c r="T7" s="8"/>
      <c r="U7" s="8"/>
      <c r="V7" s="8"/>
      <c r="W7" s="8"/>
      <c r="X7" s="8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9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>
      <c r="A8" s="4">
        <v>32.0</v>
      </c>
      <c r="B8" s="5">
        <v>45509.333333333336</v>
      </c>
      <c r="N8" s="5">
        <v>45509.333333333336</v>
      </c>
      <c r="O8" s="8"/>
      <c r="P8" s="8"/>
      <c r="Q8" s="8"/>
      <c r="R8" s="8"/>
      <c r="S8" s="8"/>
      <c r="T8" s="8"/>
      <c r="U8" s="8"/>
      <c r="V8" s="8"/>
      <c r="W8" s="8"/>
      <c r="X8" s="8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9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>
      <c r="A9" s="4">
        <v>33.0</v>
      </c>
      <c r="B9" s="5">
        <v>45516.333333333336</v>
      </c>
      <c r="N9" s="5">
        <v>45516.333333333336</v>
      </c>
      <c r="O9" s="8"/>
      <c r="P9" s="8"/>
      <c r="Q9" s="8"/>
      <c r="R9" s="8"/>
      <c r="S9" s="8"/>
      <c r="T9" s="8"/>
      <c r="U9" s="8"/>
      <c r="V9" s="8"/>
      <c r="W9" s="8"/>
      <c r="X9" s="8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9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>
      <c r="A10" s="4">
        <v>34.0</v>
      </c>
      <c r="B10" s="5">
        <v>45523.333333333336</v>
      </c>
      <c r="N10" s="5">
        <v>45523.333333333336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9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>
      <c r="A11" s="4">
        <v>35.0</v>
      </c>
      <c r="B11" s="5">
        <v>45530.333333333336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6" t="s">
        <v>64</v>
      </c>
      <c r="N11" s="5">
        <v>45530.333333333336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>
      <c r="A12" s="4">
        <v>36.0</v>
      </c>
      <c r="B12" s="5">
        <v>45537.333333333336</v>
      </c>
      <c r="C12" s="8"/>
      <c r="D12" s="8"/>
      <c r="E12" s="8"/>
      <c r="F12" s="8"/>
      <c r="G12" s="8"/>
      <c r="H12" s="8"/>
      <c r="I12" s="8"/>
      <c r="J12" s="8"/>
      <c r="K12" s="8"/>
      <c r="L12" s="8"/>
      <c r="N12" s="5">
        <v>45537.333333333336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</row>
    <row r="13">
      <c r="A13" s="4">
        <v>37.0</v>
      </c>
      <c r="B13" s="5">
        <v>45544.333333333336</v>
      </c>
      <c r="C13" s="7"/>
      <c r="D13" s="7"/>
      <c r="E13" s="7"/>
      <c r="F13" s="7"/>
      <c r="G13" s="7"/>
      <c r="H13" s="7"/>
      <c r="I13" s="7"/>
      <c r="J13" s="7"/>
      <c r="K13" s="7"/>
      <c r="L13" s="7"/>
      <c r="N13" s="5">
        <v>45544.333333333336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</row>
    <row r="14">
      <c r="A14" s="4">
        <v>38.0</v>
      </c>
      <c r="B14" s="5">
        <v>45551.333333333336</v>
      </c>
      <c r="N14" s="5">
        <v>45551.333333333336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>
      <c r="A15" s="4">
        <v>39.0</v>
      </c>
      <c r="B15" s="5">
        <v>45558.333333333336</v>
      </c>
      <c r="N15" s="5">
        <v>45558.333333333336</v>
      </c>
      <c r="O15" s="7"/>
      <c r="V15" s="12"/>
    </row>
    <row r="16">
      <c r="A16" s="4">
        <v>40.0</v>
      </c>
      <c r="B16" s="5">
        <v>45565.333333333336</v>
      </c>
      <c r="M16" s="6" t="s">
        <v>65</v>
      </c>
      <c r="N16" s="5">
        <v>45565.333333333336</v>
      </c>
    </row>
    <row r="17">
      <c r="A17" s="4">
        <v>41.0</v>
      </c>
      <c r="B17" s="5">
        <v>45572.333333333336</v>
      </c>
      <c r="N17" s="5">
        <v>45572.333333333336</v>
      </c>
    </row>
    <row r="18">
      <c r="A18" s="4">
        <v>42.0</v>
      </c>
      <c r="B18" s="5">
        <v>45579.333333333336</v>
      </c>
      <c r="N18" s="5">
        <v>45579.333333333336</v>
      </c>
    </row>
    <row r="19">
      <c r="A19" s="4">
        <v>43.0</v>
      </c>
      <c r="B19" s="5">
        <v>45586.333333333336</v>
      </c>
      <c r="N19" s="5">
        <v>45586.333333333336</v>
      </c>
      <c r="O19" s="7"/>
      <c r="V19" s="12"/>
    </row>
    <row r="20">
      <c r="A20" s="4">
        <v>44.0</v>
      </c>
      <c r="B20" s="5">
        <v>45593.333333333336</v>
      </c>
      <c r="N20" s="5">
        <v>45593.333333333336</v>
      </c>
      <c r="O20" s="7"/>
      <c r="V20" s="12"/>
    </row>
    <row r="21">
      <c r="A21" s="4">
        <v>45.0</v>
      </c>
      <c r="B21" s="5">
        <v>45600.333333333336</v>
      </c>
      <c r="N21" s="5">
        <v>45600.333333333336</v>
      </c>
    </row>
    <row r="22">
      <c r="A22" s="4">
        <v>46.0</v>
      </c>
      <c r="B22" s="5">
        <v>45607.333333333336</v>
      </c>
      <c r="N22" s="5">
        <v>45607.333333333336</v>
      </c>
      <c r="Z22" s="12"/>
      <c r="AA22" s="12"/>
      <c r="AB22" s="12"/>
      <c r="AC22" s="12"/>
      <c r="AD22" s="12"/>
      <c r="AE22" s="12"/>
      <c r="AF22" s="12"/>
      <c r="AG22" s="12"/>
      <c r="AH22" s="12"/>
    </row>
    <row r="23">
      <c r="A23" s="4">
        <v>47.0</v>
      </c>
      <c r="B23" s="5">
        <v>45614.333333333336</v>
      </c>
      <c r="N23" s="5">
        <v>45614.333333333336</v>
      </c>
      <c r="O23" s="7"/>
      <c r="V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>
      <c r="A24" s="4">
        <v>48.0</v>
      </c>
      <c r="B24" s="5">
        <v>45621.333333333336</v>
      </c>
      <c r="N24" s="5">
        <v>45621.333333333336</v>
      </c>
      <c r="O24" s="7"/>
      <c r="V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>
      <c r="A25" s="4">
        <v>49.0</v>
      </c>
      <c r="B25" s="5">
        <v>45628.333333333336</v>
      </c>
      <c r="N25" s="5">
        <v>45628.333333333336</v>
      </c>
      <c r="O25" s="7"/>
      <c r="V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>
      <c r="A26" s="4">
        <v>50.0</v>
      </c>
      <c r="B26" s="5">
        <v>45635.333333333336</v>
      </c>
      <c r="N26" s="5">
        <v>45635.333333333336</v>
      </c>
      <c r="Z26" s="12"/>
      <c r="AA26" s="12"/>
      <c r="AB26" s="12"/>
      <c r="AC26" s="12"/>
      <c r="AD26" s="12"/>
      <c r="AE26" s="12"/>
      <c r="AF26" s="12"/>
      <c r="AG26" s="12"/>
      <c r="AH26" s="12"/>
    </row>
    <row r="27">
      <c r="A27" s="4">
        <v>51.0</v>
      </c>
      <c r="B27" s="5">
        <v>45642.333333333336</v>
      </c>
      <c r="N27" s="5">
        <v>45642.333333333336</v>
      </c>
      <c r="O27" s="7"/>
      <c r="V27" s="12"/>
      <c r="Z27" s="12"/>
      <c r="AA27" s="12"/>
      <c r="AB27" s="12"/>
      <c r="AC27" s="12"/>
      <c r="AD27" s="12"/>
      <c r="AE27" s="12"/>
      <c r="AF27" s="12"/>
      <c r="AG27" s="12"/>
      <c r="AH27" s="12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>
      <c r="A28" s="13"/>
      <c r="C28" s="7"/>
      <c r="D28" s="7"/>
      <c r="E28" s="7"/>
      <c r="F28" s="7"/>
      <c r="G28" s="7"/>
      <c r="H28" s="7"/>
      <c r="I28" s="7"/>
      <c r="J28" s="7"/>
      <c r="K28" s="7"/>
      <c r="L28" s="7"/>
      <c r="V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>
      <c r="A29" s="13"/>
      <c r="C29" s="7"/>
      <c r="D29" s="7"/>
      <c r="E29" s="7"/>
      <c r="F29" s="7"/>
      <c r="G29" s="7"/>
      <c r="H29" s="7"/>
      <c r="I29" s="7"/>
      <c r="J29" s="7"/>
      <c r="K29" s="7"/>
      <c r="L29" s="7"/>
      <c r="V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>
      <c r="A30" s="13"/>
      <c r="C30" s="7"/>
      <c r="D30" s="7"/>
      <c r="E30" s="7"/>
      <c r="F30" s="7"/>
      <c r="G30" s="7"/>
      <c r="H30" s="7"/>
      <c r="I30" s="7"/>
      <c r="J30" s="7"/>
      <c r="K30" s="7"/>
      <c r="L30" s="7"/>
      <c r="V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>
      <c r="A31" s="13"/>
      <c r="C31" s="7"/>
      <c r="D31" s="7"/>
      <c r="E31" s="7"/>
      <c r="F31" s="7"/>
      <c r="G31" s="7"/>
      <c r="H31" s="7"/>
      <c r="I31" s="7"/>
      <c r="J31" s="7"/>
      <c r="K31" s="7"/>
      <c r="L31" s="7"/>
      <c r="V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>
      <c r="A32" s="13"/>
      <c r="C32" s="7"/>
      <c r="D32" s="7"/>
      <c r="E32" s="7"/>
      <c r="F32" s="7"/>
      <c r="G32" s="7"/>
      <c r="H32" s="7"/>
      <c r="I32" s="7"/>
      <c r="J32" s="7"/>
      <c r="K32" s="7"/>
      <c r="L32" s="7"/>
      <c r="V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>
      <c r="A33" s="13"/>
      <c r="C33" s="7"/>
      <c r="D33" s="7"/>
      <c r="E33" s="7"/>
      <c r="F33" s="7"/>
      <c r="G33" s="7"/>
      <c r="H33" s="7"/>
      <c r="I33" s="7"/>
      <c r="J33" s="7"/>
      <c r="K33" s="7"/>
      <c r="L33" s="7"/>
      <c r="V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>
      <c r="A34" s="13"/>
      <c r="C34" s="7"/>
      <c r="D34" s="7"/>
      <c r="E34" s="7"/>
      <c r="F34" s="7"/>
      <c r="G34" s="7"/>
      <c r="H34" s="7"/>
      <c r="I34" s="7"/>
      <c r="J34" s="7"/>
      <c r="K34" s="7"/>
      <c r="L34" s="7"/>
      <c r="V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>
      <c r="A35" s="13"/>
      <c r="C35" s="7"/>
      <c r="D35" s="7"/>
      <c r="E35" s="7"/>
      <c r="F35" s="7"/>
      <c r="G35" s="7"/>
      <c r="H35" s="7"/>
      <c r="I35" s="7"/>
      <c r="J35" s="7"/>
      <c r="K35" s="7"/>
      <c r="L35" s="7"/>
      <c r="V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>
      <c r="A36" s="13"/>
      <c r="C36" s="7"/>
      <c r="D36" s="7"/>
      <c r="E36" s="7"/>
      <c r="F36" s="7"/>
      <c r="G36" s="7"/>
      <c r="H36" s="7"/>
      <c r="I36" s="7"/>
      <c r="J36" s="7"/>
      <c r="K36" s="7"/>
      <c r="L36" s="7"/>
      <c r="V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A37" s="13"/>
      <c r="C37" s="7"/>
      <c r="D37" s="7"/>
      <c r="E37" s="7"/>
      <c r="F37" s="7"/>
      <c r="G37" s="7"/>
      <c r="H37" s="7"/>
      <c r="I37" s="7"/>
      <c r="J37" s="7"/>
      <c r="K37" s="7"/>
      <c r="L37" s="7"/>
      <c r="V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13"/>
      <c r="C38" s="7"/>
      <c r="D38" s="7"/>
      <c r="E38" s="7"/>
      <c r="F38" s="7"/>
      <c r="G38" s="7"/>
      <c r="H38" s="7"/>
      <c r="I38" s="7"/>
      <c r="J38" s="7"/>
      <c r="K38" s="7"/>
      <c r="L38" s="7"/>
      <c r="V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13"/>
      <c r="C39" s="7"/>
      <c r="D39" s="7"/>
      <c r="E39" s="7"/>
      <c r="F39" s="7"/>
      <c r="G39" s="7"/>
      <c r="H39" s="7"/>
      <c r="I39" s="7"/>
      <c r="J39" s="7"/>
      <c r="K39" s="7"/>
      <c r="L39" s="7"/>
      <c r="V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13"/>
      <c r="C40" s="7"/>
      <c r="D40" s="7"/>
      <c r="E40" s="7"/>
      <c r="F40" s="7"/>
      <c r="G40" s="7"/>
      <c r="H40" s="7"/>
      <c r="I40" s="7"/>
      <c r="J40" s="7"/>
      <c r="K40" s="7"/>
      <c r="L40" s="7"/>
      <c r="V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>
      <c r="A41" s="13"/>
      <c r="C41" s="7"/>
      <c r="D41" s="7"/>
      <c r="E41" s="7"/>
      <c r="F41" s="7"/>
      <c r="G41" s="7"/>
      <c r="H41" s="7"/>
      <c r="I41" s="7"/>
      <c r="J41" s="7"/>
      <c r="K41" s="7"/>
      <c r="L41" s="7"/>
      <c r="V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>
      <c r="A42" s="13"/>
      <c r="C42" s="7"/>
      <c r="D42" s="7"/>
      <c r="E42" s="7"/>
      <c r="F42" s="7"/>
      <c r="G42" s="7"/>
      <c r="H42" s="7"/>
      <c r="I42" s="7"/>
      <c r="J42" s="7"/>
      <c r="K42" s="7"/>
      <c r="L42" s="7"/>
      <c r="V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>
      <c r="A43" s="13"/>
      <c r="C43" s="7"/>
      <c r="D43" s="7"/>
      <c r="E43" s="7"/>
      <c r="F43" s="7"/>
      <c r="G43" s="7"/>
      <c r="H43" s="7"/>
      <c r="I43" s="7"/>
      <c r="J43" s="7"/>
      <c r="K43" s="7"/>
      <c r="L43" s="7"/>
      <c r="V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>
      <c r="A44" s="13"/>
      <c r="C44" s="7"/>
      <c r="D44" s="7"/>
      <c r="E44" s="7"/>
      <c r="F44" s="7"/>
      <c r="G44" s="7"/>
      <c r="H44" s="7"/>
      <c r="I44" s="7"/>
      <c r="J44" s="7"/>
      <c r="K44" s="7"/>
      <c r="L44" s="7"/>
      <c r="V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>
      <c r="A45" s="13"/>
      <c r="C45" s="7"/>
      <c r="D45" s="7"/>
      <c r="E45" s="7"/>
      <c r="F45" s="7"/>
      <c r="G45" s="7"/>
      <c r="H45" s="7"/>
      <c r="I45" s="7"/>
      <c r="J45" s="7"/>
      <c r="K45" s="7"/>
      <c r="L45" s="7"/>
      <c r="V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>
      <c r="A46" s="13"/>
      <c r="C46" s="7"/>
      <c r="D46" s="7"/>
      <c r="E46" s="7"/>
      <c r="F46" s="7"/>
      <c r="G46" s="7"/>
      <c r="H46" s="7"/>
      <c r="I46" s="7"/>
      <c r="J46" s="7"/>
      <c r="K46" s="7"/>
      <c r="L46" s="7"/>
      <c r="V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>
      <c r="A47" s="13"/>
      <c r="C47" s="7"/>
      <c r="D47" s="7"/>
      <c r="E47" s="7"/>
      <c r="F47" s="7"/>
      <c r="G47" s="7"/>
      <c r="H47" s="7"/>
      <c r="I47" s="7"/>
      <c r="J47" s="7"/>
      <c r="K47" s="7"/>
      <c r="L47" s="7"/>
      <c r="V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>
      <c r="A48" s="13"/>
      <c r="C48" s="7"/>
      <c r="D48" s="7"/>
      <c r="E48" s="7"/>
      <c r="F48" s="7"/>
      <c r="G48" s="7"/>
      <c r="H48" s="7"/>
      <c r="I48" s="7"/>
      <c r="J48" s="7"/>
      <c r="K48" s="7"/>
      <c r="L48" s="7"/>
      <c r="V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>
      <c r="A49" s="13"/>
      <c r="C49" s="7"/>
      <c r="D49" s="7"/>
      <c r="E49" s="7"/>
      <c r="F49" s="7"/>
      <c r="G49" s="7"/>
      <c r="H49" s="7"/>
      <c r="I49" s="7"/>
      <c r="J49" s="7"/>
      <c r="K49" s="7"/>
      <c r="L49" s="7"/>
      <c r="V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>
      <c r="A50" s="13"/>
      <c r="C50" s="7"/>
      <c r="D50" s="7"/>
      <c r="E50" s="7"/>
      <c r="F50" s="7"/>
      <c r="G50" s="7"/>
      <c r="H50" s="7"/>
      <c r="I50" s="7"/>
      <c r="J50" s="7"/>
      <c r="K50" s="7"/>
      <c r="L50" s="7"/>
      <c r="V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>
      <c r="A51" s="13"/>
      <c r="C51" s="7"/>
      <c r="D51" s="7"/>
      <c r="E51" s="7"/>
      <c r="F51" s="7"/>
      <c r="G51" s="7"/>
      <c r="H51" s="7"/>
      <c r="I51" s="7"/>
      <c r="J51" s="7"/>
      <c r="K51" s="7"/>
      <c r="L51" s="7"/>
      <c r="V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>
      <c r="A52" s="13"/>
      <c r="C52" s="7"/>
      <c r="D52" s="7"/>
      <c r="E52" s="7"/>
      <c r="F52" s="7"/>
      <c r="G52" s="7"/>
      <c r="H52" s="7"/>
      <c r="I52" s="7"/>
      <c r="J52" s="7"/>
      <c r="K52" s="7"/>
      <c r="L52" s="7"/>
      <c r="V52" s="12"/>
    </row>
    <row r="53">
      <c r="A53" s="13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N53" s="14"/>
      <c r="V53" s="12"/>
    </row>
    <row r="54">
      <c r="A54" s="13"/>
      <c r="V54" s="12"/>
    </row>
    <row r="55">
      <c r="A55" s="13"/>
      <c r="V55" s="12"/>
    </row>
    <row r="56">
      <c r="A56" s="13"/>
      <c r="V56" s="12"/>
    </row>
    <row r="57">
      <c r="A57" s="13"/>
      <c r="V57" s="12"/>
    </row>
    <row r="58">
      <c r="A58" s="13"/>
      <c r="V58" s="12"/>
    </row>
    <row r="59">
      <c r="A59" s="4">
        <v>1.0</v>
      </c>
      <c r="B59" s="6"/>
      <c r="C59" s="6">
        <v>2.0</v>
      </c>
      <c r="D59" s="6">
        <v>3.0</v>
      </c>
      <c r="E59" s="6">
        <v>4.0</v>
      </c>
      <c r="F59" s="6">
        <v>5.0</v>
      </c>
      <c r="G59" s="6">
        <v>6.0</v>
      </c>
      <c r="H59" s="6">
        <v>7.0</v>
      </c>
      <c r="I59" s="6">
        <v>8.0</v>
      </c>
      <c r="J59" s="6">
        <v>9.0</v>
      </c>
      <c r="K59" s="6">
        <v>10.0</v>
      </c>
      <c r="L59" s="6">
        <v>11.0</v>
      </c>
      <c r="M59" s="6">
        <v>12.0</v>
      </c>
      <c r="N59" s="6"/>
      <c r="O59" s="6">
        <v>13.0</v>
      </c>
      <c r="P59" s="6">
        <v>14.0</v>
      </c>
      <c r="Q59" s="6">
        <v>15.0</v>
      </c>
      <c r="R59" s="6">
        <v>16.0</v>
      </c>
      <c r="S59" s="6">
        <v>17.0</v>
      </c>
      <c r="T59" s="6">
        <v>18.0</v>
      </c>
      <c r="U59" s="6">
        <v>19.0</v>
      </c>
      <c r="V59" s="6">
        <v>20.0</v>
      </c>
      <c r="W59" s="6">
        <v>21.0</v>
      </c>
      <c r="X59" s="6">
        <v>22.0</v>
      </c>
    </row>
    <row r="60" ht="99.0" customHeight="1">
      <c r="A60" s="15"/>
      <c r="B60" s="16" t="str">
        <f t="shared" ref="B60:M60" si="1">B1</f>
        <v>Time</v>
      </c>
      <c r="C60" s="16" t="str">
        <f t="shared" si="1"/>
        <v>Semanales RO</v>
      </c>
      <c r="D60" s="16" t="str">
        <f t="shared" si="1"/>
        <v>Semanales AM</v>
      </c>
      <c r="E60" s="16" t="str">
        <f t="shared" si="1"/>
        <v>Semanales VE</v>
      </c>
      <c r="F60" s="16" t="str">
        <f t="shared" si="1"/>
        <v>Semanales AZ</v>
      </c>
      <c r="G60" s="16" t="str">
        <f t="shared" si="1"/>
        <v>Semanales NA</v>
      </c>
      <c r="H60" s="16" t="str">
        <f t="shared" si="1"/>
        <v>Semanales BL</v>
      </c>
      <c r="I60" s="16" t="str">
        <f t="shared" si="1"/>
        <v>Semanales CE</v>
      </c>
      <c r="J60" s="16" t="str">
        <f t="shared" si="1"/>
        <v>Semanales MO</v>
      </c>
      <c r="K60" s="16" t="str">
        <f t="shared" si="1"/>
        <v>Semanales CA</v>
      </c>
      <c r="L60" s="16" t="str">
        <f t="shared" si="1"/>
        <v>Semanales PL</v>
      </c>
      <c r="M60" s="16" t="str">
        <f t="shared" si="1"/>
        <v>Mensual</v>
      </c>
      <c r="N60" s="17" t="s">
        <v>1</v>
      </c>
      <c r="O60" s="17" t="str">
        <f t="shared" ref="O60:BL60" si="2">O1</f>
        <v>Mensuales RO</v>
      </c>
      <c r="P60" s="17" t="str">
        <f t="shared" si="2"/>
        <v>Mensuales AM</v>
      </c>
      <c r="Q60" s="17" t="str">
        <f t="shared" si="2"/>
        <v>Mensuales VE</v>
      </c>
      <c r="R60" s="17" t="str">
        <f t="shared" si="2"/>
        <v>Mensuales AZ</v>
      </c>
      <c r="S60" s="17" t="str">
        <f t="shared" si="2"/>
        <v>Mensuales NA</v>
      </c>
      <c r="T60" s="17" t="str">
        <f t="shared" si="2"/>
        <v>Mensuales BL</v>
      </c>
      <c r="U60" s="17" t="str">
        <f t="shared" si="2"/>
        <v>Mensuales CE</v>
      </c>
      <c r="V60" s="17" t="str">
        <f t="shared" si="2"/>
        <v>Mensuales MO</v>
      </c>
      <c r="W60" s="17" t="str">
        <f t="shared" si="2"/>
        <v>Mensuales CA</v>
      </c>
      <c r="X60" s="17" t="str">
        <f t="shared" si="2"/>
        <v>Mensuales PL</v>
      </c>
      <c r="Y60" s="17" t="str">
        <f t="shared" si="2"/>
        <v>Bimensuales RO</v>
      </c>
      <c r="Z60" s="17" t="str">
        <f t="shared" si="2"/>
        <v>Bimensuales AM</v>
      </c>
      <c r="AA60" s="17" t="str">
        <f t="shared" si="2"/>
        <v>Bimensuales VE</v>
      </c>
      <c r="AB60" s="17" t="str">
        <f t="shared" si="2"/>
        <v>Bimensuales AZ</v>
      </c>
      <c r="AC60" s="17" t="str">
        <f t="shared" si="2"/>
        <v>Bimensuales NA</v>
      </c>
      <c r="AD60" s="17" t="str">
        <f t="shared" si="2"/>
        <v>Bimensuales BL</v>
      </c>
      <c r="AE60" s="17" t="str">
        <f t="shared" si="2"/>
        <v>Bimensuales CE</v>
      </c>
      <c r="AF60" s="17" t="str">
        <f t="shared" si="2"/>
        <v>Bimensuales MO</v>
      </c>
      <c r="AG60" s="17" t="str">
        <f t="shared" si="2"/>
        <v>Bimensuales CA</v>
      </c>
      <c r="AH60" s="17" t="str">
        <f t="shared" si="2"/>
        <v>Bimensuales PL</v>
      </c>
      <c r="AI60" s="17" t="str">
        <f t="shared" si="2"/>
        <v>Trimestrales RO</v>
      </c>
      <c r="AJ60" s="17" t="str">
        <f t="shared" si="2"/>
        <v>Trimestrales AM</v>
      </c>
      <c r="AK60" s="17" t="str">
        <f t="shared" si="2"/>
        <v>Trimestrales VE</v>
      </c>
      <c r="AL60" s="17" t="str">
        <f t="shared" si="2"/>
        <v>Trimestrales AZ</v>
      </c>
      <c r="AM60" s="17" t="str">
        <f t="shared" si="2"/>
        <v>Trimestrales NA</v>
      </c>
      <c r="AN60" s="17" t="str">
        <f t="shared" si="2"/>
        <v>Trimestrales BL</v>
      </c>
      <c r="AO60" s="17" t="str">
        <f t="shared" si="2"/>
        <v>Trimestrales CE</v>
      </c>
      <c r="AP60" s="17" t="str">
        <f t="shared" si="2"/>
        <v>Trimestrales MO</v>
      </c>
      <c r="AQ60" s="17" t="str">
        <f t="shared" si="2"/>
        <v>Trimestrales CA</v>
      </c>
      <c r="AR60" s="17" t="str">
        <f t="shared" si="2"/>
        <v>Trimestrales PL</v>
      </c>
      <c r="AS60" s="17" t="str">
        <f t="shared" si="2"/>
        <v>Semestral RO</v>
      </c>
      <c r="AT60" s="17" t="str">
        <f t="shared" si="2"/>
        <v>Semestral AM</v>
      </c>
      <c r="AU60" s="17" t="str">
        <f t="shared" si="2"/>
        <v>Semestral VE</v>
      </c>
      <c r="AV60" s="17" t="str">
        <f t="shared" si="2"/>
        <v>Semestral AZ</v>
      </c>
      <c r="AW60" s="17" t="str">
        <f t="shared" si="2"/>
        <v>Semestral NA</v>
      </c>
      <c r="AX60" s="17" t="str">
        <f t="shared" si="2"/>
        <v>Semestral BL</v>
      </c>
      <c r="AY60" s="17" t="str">
        <f t="shared" si="2"/>
        <v>Semestral CE</v>
      </c>
      <c r="AZ60" s="17" t="str">
        <f t="shared" si="2"/>
        <v>Semestral MO</v>
      </c>
      <c r="BA60" s="17" t="str">
        <f t="shared" si="2"/>
        <v>Semestral CA</v>
      </c>
      <c r="BB60" s="17" t="str">
        <f t="shared" si="2"/>
        <v>Semestral PL</v>
      </c>
      <c r="BC60" s="17" t="str">
        <f t="shared" si="2"/>
        <v>Anual RO</v>
      </c>
      <c r="BD60" s="17" t="str">
        <f t="shared" si="2"/>
        <v>Anual AM</v>
      </c>
      <c r="BE60" s="17" t="str">
        <f t="shared" si="2"/>
        <v>Anual VE</v>
      </c>
      <c r="BF60" s="17" t="str">
        <f t="shared" si="2"/>
        <v>Anual AZ</v>
      </c>
      <c r="BG60" s="17" t="str">
        <f t="shared" si="2"/>
        <v>Anual NA</v>
      </c>
      <c r="BH60" s="17" t="str">
        <f t="shared" si="2"/>
        <v>Anual BL</v>
      </c>
      <c r="BI60" s="17" t="str">
        <f t="shared" si="2"/>
        <v>Anual CE</v>
      </c>
      <c r="BJ60" s="17" t="str">
        <f t="shared" si="2"/>
        <v>Anual MO</v>
      </c>
      <c r="BK60" s="17" t="str">
        <f t="shared" si="2"/>
        <v>Anual CA</v>
      </c>
      <c r="BL60" s="17" t="str">
        <f t="shared" si="2"/>
        <v>Anual PL</v>
      </c>
      <c r="BM60" s="16"/>
      <c r="BN60" s="16"/>
      <c r="BO60" s="16"/>
      <c r="BP60" s="16"/>
      <c r="BQ60" s="16"/>
      <c r="BR60" s="16"/>
      <c r="BS60" s="16"/>
      <c r="BT60" s="16"/>
      <c r="BU60" s="16"/>
    </row>
    <row r="61">
      <c r="A61" s="4">
        <v>1.0</v>
      </c>
      <c r="B61" s="18" t="str">
        <f t="shared" ref="B61:B85" si="3">#REF!</f>
        <v>#REF!</v>
      </c>
      <c r="C61" s="7">
        <f>IFERROR(__xludf.DUMMYFUNCTION("IMPORTRANGE(""https://docs.google.com/spreadsheets/d/""&amp;HojasDatos!F2,""RESUMEN!J13"")"),0.9272229892110241)</f>
        <v>0.9272229892</v>
      </c>
      <c r="D61" s="7">
        <f>IFERROR(__xludf.DUMMYFUNCTION("IMPORTRANGE(""https://docs.google.com/spreadsheets/d/""&amp;HojasDatos!G2,""RESUMEN!J13"")"),0.9988207547169803)</f>
        <v>0.9988207547</v>
      </c>
      <c r="E61" s="7">
        <f>IFERROR(__xludf.DUMMYFUNCTION("IMPORTRANGE(""https://docs.google.com/spreadsheets/d/""&amp;HojasDatos!H2,""RESUMEN!J13"")"),0.9967133445582764)</f>
        <v>0.9967133446</v>
      </c>
      <c r="F61" s="7" t="str">
        <f>IFERROR(__xludf.DUMMYFUNCTION("IMPORTRANGE(""https://docs.google.com/spreadsheets/d/""&amp;#REF!,""RESUMEN!J13"")"),"#REF!")</f>
        <v>#REF!</v>
      </c>
      <c r="G61" s="7">
        <f>IFERROR(__xludf.DUMMYFUNCTION("IMPORTRANGE(""https://docs.google.com/spreadsheets/d/""&amp;HojasDatos!J2,""RESUMEN!J13"")"),0.9950396825396822)</f>
        <v>0.9950396825</v>
      </c>
      <c r="H61" s="7">
        <f>IFERROR(__xludf.DUMMYFUNCTION("IMPORTRANGE(""https://docs.google.com/spreadsheets/d/""&amp;HojasDatos!K2,""RESUMEN!J13"")"),0.9973530388983912)</f>
        <v>0.9973530389</v>
      </c>
      <c r="I61" s="7">
        <f>IFERROR(__xludf.DUMMYFUNCTION("IMPORTRANGE(""https://docs.google.com/spreadsheets/d/""&amp;HojasDatos!L2,""RESUMEN!J13"")"),0.9999999999999992)</f>
        <v>1</v>
      </c>
      <c r="J61" s="7">
        <f>IFERROR(__xludf.DUMMYFUNCTION("IMPORTRANGE(""https://docs.google.com/spreadsheets/d/""&amp;HojasDatos!M2,""RESUMEN!J13"")"),0.9867528827513096)</f>
        <v>0.9867528828</v>
      </c>
      <c r="K61" s="7">
        <f>IFERROR(__xludf.DUMMYFUNCTION("IMPORTRANGE(""https://docs.google.com/spreadsheets/d/""&amp;HojasDatos!N2,""RESUMEN!J13"")"),0.9935927762361821)</f>
        <v>0.9935927762</v>
      </c>
      <c r="L61" s="7">
        <f>IFERROR(__xludf.DUMMYFUNCTION("IMPORTRANGE(""https://docs.google.com/spreadsheets/d/""&amp;HojasDatos!O2,""RESUMEN!J13"")"),0.7338045131845836)</f>
        <v>0.7338045132</v>
      </c>
      <c r="M61" s="6" t="s">
        <v>63</v>
      </c>
      <c r="N61" s="6" t="str">
        <f t="shared" ref="N61:N65" si="4">#REF!</f>
        <v>#REF!</v>
      </c>
      <c r="O61" s="11">
        <f>IFERROR(__xludf.DUMMYFUNCTION("IMPORTRANGE(""https://docs.google.com/spreadsheets/d/""&amp;HojasDatos!Q2,""RESUMEN!J13"")"),0.9789713136476076)</f>
        <v>0.9789713136</v>
      </c>
      <c r="P61" s="11">
        <f>IFERROR(__xludf.DUMMYFUNCTION("IMPORTRANGE(""https://docs.google.com/spreadsheets/d/""&amp;HojasDatos!R2,""RESUMEN!J13"")"),0.959099515506368)</f>
        <v>0.9590995155</v>
      </c>
      <c r="Q61" s="11">
        <f>IFERROR(__xludf.DUMMYFUNCTION("IMPORTRANGE(""https://docs.google.com/spreadsheets/d/""&amp;HojasDatos!S2,""RESUMEN!J13"")"),0.9801232895582174)</f>
        <v>0.9801232896</v>
      </c>
      <c r="R61" s="11">
        <f>IFERROR(__xludf.DUMMYFUNCTION("IMPORTRANGE(""https://docs.google.com/spreadsheets/d/""&amp;HojasDatos!T2,""RESUMEN!J13"")"),0.9775475019225786)</f>
        <v>0.9775475019</v>
      </c>
      <c r="S61" s="11">
        <f>IFERROR(__xludf.DUMMYFUNCTION("IMPORTRANGE(""https://docs.google.com/spreadsheets/d/""&amp;HojasDatos!U2,""RESUMEN!J13"")"),0.9744617962703074)</f>
        <v>0.9744617963</v>
      </c>
      <c r="T61" s="11">
        <f>IFERROR(__xludf.DUMMYFUNCTION("IMPORTRANGE(""https://docs.google.com/spreadsheets/d/""&amp;HojasDatos!V2,""RESUMEN!J13"")"),0.9966250581260176)</f>
        <v>0.9966250581</v>
      </c>
      <c r="U61" s="11">
        <f>IFERROR(__xludf.DUMMYFUNCTION("IMPORTRANGE(""https://docs.google.com/spreadsheets/d/""&amp;HojasDatos!W2,""RESUMEN!J13"")"),0.9658367969658156)</f>
        <v>0.965836797</v>
      </c>
      <c r="V61" s="11">
        <f>IFERROR(__xludf.DUMMYFUNCTION("IMPORTRANGE(""https://docs.google.com/spreadsheets/d/""&amp;HojasDatos!X2,""RESUMEN!J13"")"),1.0000000000000004)</f>
        <v>1</v>
      </c>
      <c r="W61" s="11">
        <f>IFERROR(__xludf.DUMMYFUNCTION("IMPORTRANGE(""https://docs.google.com/spreadsheets/d/""&amp;HojasDatos!Y2,""RESUMEN!J13"")"),0.9437863731739196)</f>
        <v>0.9437863732</v>
      </c>
      <c r="X61" s="11">
        <f>IFERROR(__xludf.DUMMYFUNCTION("IMPORTRANGE(""https://docs.google.com/spreadsheets/d/""&amp;HojasDatos!Z2,""RESUMEN!J13"")"),0.996162046908316)</f>
        <v>0.9961620469</v>
      </c>
      <c r="Y61" s="11" t="str">
        <f>IFERROR(__xludf.DUMMYFUNCTION("IMPORTRANGE(""https://docs.google.com/spreadsheets/d/""&amp;HojasDatos!AB2,""RESUMEN!J13"")"),"#REF!")</f>
        <v>#REF!</v>
      </c>
      <c r="Z61" s="11">
        <f>IFERROR(__xludf.DUMMYFUNCTION("IMPORTRANGE(""https://docs.google.com/spreadsheets/d/""&amp;HojasDatos!AC2,""RESUMEN!J13"")"),0.9531249999999998)</f>
        <v>0.953125</v>
      </c>
      <c r="AA61" s="11">
        <f>IFERROR(__xludf.DUMMYFUNCTION("IMPORTRANGE(""https://docs.google.com/spreadsheets/d/""&amp;HojasDatos!AD2,""RESUMEN!J13"")"),0.9999999999999997)</f>
        <v>1</v>
      </c>
      <c r="AB61" s="11">
        <f>IFERROR(__xludf.DUMMYFUNCTION("IMPORTRANGE(""https://docs.google.com/spreadsheets/d/""&amp;HojasDatos!AE2,""RESUMEN!J13"")"),0.9999999999999997)</f>
        <v>1</v>
      </c>
      <c r="AC61" s="11">
        <f>IFERROR(__xludf.DUMMYFUNCTION("IMPORTRANGE(""https://docs.google.com/spreadsheets/d/""&amp;HojasDatos!AF2,""RESUMEN!J13"")"),0.9999999999999997)</f>
        <v>1</v>
      </c>
      <c r="AD61" s="11">
        <f>IFERROR(__xludf.DUMMYFUNCTION("IMPORTRANGE(""https://docs.google.com/spreadsheets/d/""&amp;HojasDatos!AG2,""RESUMEN!J13"")"),0.9999999999999997)</f>
        <v>1</v>
      </c>
      <c r="AE61" s="11">
        <f>IFERROR(__xludf.DUMMYFUNCTION("IMPORTRANGE(""https://docs.google.com/spreadsheets/d/""&amp;HojasDatos!AH2,""RESUMEN!J13"")"),0.9999999999999998)</f>
        <v>1</v>
      </c>
      <c r="AF61" s="11">
        <f>IFERROR(__xludf.DUMMYFUNCTION("IMPORTRANGE(""https://docs.google.com/spreadsheets/d/""&amp;HojasDatos!AI2,""RESUMEN!J13"")"),0.9906249999999998)</f>
        <v>0.990625</v>
      </c>
      <c r="AG61" s="11">
        <f>IFERROR(__xludf.DUMMYFUNCTION("IMPORTRANGE(""https://docs.google.com/spreadsheets/d/""&amp;HojasDatos!AJ2,""RESUMEN!J13"")"),0.9999999999999997)</f>
        <v>1</v>
      </c>
      <c r="AH61" s="11">
        <f>IFERROR(__xludf.DUMMYFUNCTION("IMPORTRANGE(""https://docs.google.com/spreadsheets/d/""&amp;HojasDatos!AK2,""RESUMEN!J13"")"),0.5306122448979592)</f>
        <v>0.5306122449</v>
      </c>
      <c r="AI61" s="11" t="str">
        <f>IFERROR(__xludf.DUMMYFUNCTION("IMPORTRANGE(""https://docs.google.com/spreadsheets/d/""&amp;HojasDatos!AM2,""RESUMEN!J13"")"),"#REF!")</f>
        <v>#REF!</v>
      </c>
      <c r="AJ61" s="11">
        <f>IFERROR(__xludf.DUMMYFUNCTION("IMPORTRANGE(""https://docs.google.com/spreadsheets/d/""&amp;HojasDatos!AN2,""RESUMEN!J13"")"),0.9436399608944754)</f>
        <v>0.9436399609</v>
      </c>
      <c r="AK61" s="11">
        <f>IFERROR(__xludf.DUMMYFUNCTION("IMPORTRANGE(""https://docs.google.com/spreadsheets/d/""&amp;HojasDatos!AO2,""RESUMEN!J13"")"),0.9928481649069898)</f>
        <v>0.9928481649</v>
      </c>
      <c r="AL61" s="11">
        <f>IFERROR(__xludf.DUMMYFUNCTION("IMPORTRANGE(""https://docs.google.com/spreadsheets/d/""&amp;HojasDatos!AP2,""RESUMEN!J13"")"),0.9978021978021986)</f>
        <v>0.9978021978</v>
      </c>
      <c r="AM61" s="11">
        <f>IFERROR(__xludf.DUMMYFUNCTION("IMPORTRANGE(""https://docs.google.com/spreadsheets/d/""&amp;HojasDatos!AQ2,""RESUMEN!J13"")"),0.9700243186961401)</f>
        <v>0.9700243187</v>
      </c>
      <c r="AN61" s="11">
        <f>IFERROR(__xludf.DUMMYFUNCTION("IMPORTRANGE(""https://docs.google.com/spreadsheets/d/""&amp;HojasDatos!AR2,""RESUMEN!J13"")"),0.979191601408334)</f>
        <v>0.9791916014</v>
      </c>
      <c r="AO61" s="11">
        <f>IFERROR(__xludf.DUMMYFUNCTION("IMPORTRANGE(""https://docs.google.com/spreadsheets/d/""&amp;HojasDatos!AS2,""RESUMEN!J13"")"),0.975822748011035)</f>
        <v>0.975822748</v>
      </c>
      <c r="AP61" s="11">
        <f>IFERROR(__xludf.DUMMYFUNCTION("IMPORTRANGE(""https://docs.google.com/spreadsheets/d/""&amp;HojasDatos!AT2,""RESUMEN!J13"")"),0.9921288085606692)</f>
        <v>0.9921288086</v>
      </c>
      <c r="AQ61" s="11">
        <f>IFERROR(__xludf.DUMMYFUNCTION("IMPORTRANGE(""https://docs.google.com/spreadsheets/d/""&amp;HojasDatos!AU2,""RESUMEN!J13"")"),0.980306345733043)</f>
        <v>0.9803063457</v>
      </c>
      <c r="AR61" s="11">
        <f>IFERROR(__xludf.DUMMYFUNCTION("IMPORTRANGE(""https://docs.google.com/spreadsheets/d/""&amp;HojasDatos!AV2,""RESUMEN!J13"")"),0.9968847352024935)</f>
        <v>0.9968847352</v>
      </c>
      <c r="AS61" s="11" t="str">
        <f>IFERROR(__xludf.DUMMYFUNCTION("IMPORTRANGE(""https://docs.google.com/spreadsheets/d/""&amp;HojasDatos!AX2,""RESUMEN!J13"")"),"#REF!")</f>
        <v>#REF!</v>
      </c>
      <c r="AT61" s="11">
        <f>IFERROR(__xludf.DUMMYFUNCTION("IMPORTRANGE(""https://docs.google.com/spreadsheets/d/""&amp;HojasDatos!AY2,""RESUMEN!J13"")"),0.974496288441145)</f>
        <v>0.9744962884</v>
      </c>
      <c r="AU61" s="11">
        <f>IFERROR(__xludf.DUMMYFUNCTION("IMPORTRANGE(""https://docs.google.com/spreadsheets/d/""&amp;HojasDatos!AZ2,""RESUMEN!J13"")"),0.9999999999999997)</f>
        <v>1</v>
      </c>
      <c r="AV61" s="11">
        <f>IFERROR(__xludf.DUMMYFUNCTION("IMPORTRANGE(""https://docs.google.com/spreadsheets/d/""&amp;HojasDatos!BA2,""RESUMEN!J13"")"),0.9034391534391534)</f>
        <v>0.9034391534</v>
      </c>
      <c r="AW61" s="11">
        <f>IFERROR(__xludf.DUMMYFUNCTION("IMPORTRANGE(""https://docs.google.com/spreadsheets/d/""&amp;HojasDatos!BB2,""RESUMEN!J13"")"),0.8449490096923723)</f>
        <v>0.8449490097</v>
      </c>
      <c r="AX61" s="11">
        <f>IFERROR(__xludf.DUMMYFUNCTION("IMPORTRANGE(""https://docs.google.com/spreadsheets/d/""&amp;HojasDatos!BC2,""RESUMEN!J13"")"),0.9999999999999998)</f>
        <v>1</v>
      </c>
      <c r="AY61" s="11">
        <f>IFERROR(__xludf.DUMMYFUNCTION("IMPORTRANGE(""https://docs.google.com/spreadsheets/d/""&amp;HojasDatos!BD2,""RESUMEN!J13"")"),0.9999999999999997)</f>
        <v>1</v>
      </c>
      <c r="AZ61" s="11">
        <f>IFERROR(__xludf.DUMMYFUNCTION("IMPORTRANGE(""https://docs.google.com/spreadsheets/d/""&amp;HojasDatos!BE2,""RESUMEN!J13"")"),0.9999999999999998)</f>
        <v>1</v>
      </c>
      <c r="BA61" s="11">
        <f>IFERROR(__xludf.DUMMYFUNCTION("IMPORTRANGE(""https://docs.google.com/spreadsheets/d/""&amp;HojasDatos!BF2,""RESUMEN!J13"")"),0.9999999999999997)</f>
        <v>1</v>
      </c>
      <c r="BB61" s="11">
        <f>IFERROR(__xludf.DUMMYFUNCTION("IMPORTRANGE(""https://docs.google.com/spreadsheets/d/""&amp;HojasDatos!BG2,""RESUMEN!J13"")"),0.9999999999999997)</f>
        <v>1</v>
      </c>
      <c r="BC61" s="11">
        <f>IFERROR(__xludf.DUMMYFUNCTION("IMPORTRANGE(""https://docs.google.com/spreadsheets/d/""&amp;HojasDatos!BI2,""RESUMEN!J13"")"),0.5747099708946622)</f>
        <v>0.5747099709</v>
      </c>
      <c r="BD61" s="11">
        <f>IFERROR(__xludf.DUMMYFUNCTION("IMPORTRANGE(""https://docs.google.com/spreadsheets/d/""&amp;HojasDatos!BJ2,""RESUMEN!J13"")"),0.20605617150680455)</f>
        <v>0.2060561715</v>
      </c>
      <c r="BE61" s="11">
        <f>IFERROR(__xludf.DUMMYFUNCTION("IMPORTRANGE(""https://docs.google.com/spreadsheets/d/""&amp;HojasDatos!BK2,""RESUMEN!J13"")"),0.17033285717698182)</f>
        <v>0.1703328572</v>
      </c>
      <c r="BF61" s="11">
        <f>IFERROR(__xludf.DUMMYFUNCTION("IMPORTRANGE(""https://docs.google.com/spreadsheets/d/""&amp;HojasDatos!BL2,""RESUMEN!J13"")"),0.040209589064359084)</f>
        <v>0.04020958906</v>
      </c>
      <c r="BG61" s="11">
        <f>IFERROR(__xludf.DUMMYFUNCTION("IMPORTRANGE(""https://docs.google.com/spreadsheets/d/""&amp;HojasDatos!BM2,""RESUMEN!J13"")"),0.6215240675755414)</f>
        <v>0.6215240676</v>
      </c>
      <c r="BH61" s="11">
        <f>IFERROR(__xludf.DUMMYFUNCTION("IMPORTRANGE(""https://docs.google.com/spreadsheets/d/""&amp;HojasDatos!BN2,""RESUMEN!J13"")"),0.5868767047002104)</f>
        <v>0.5868767047</v>
      </c>
      <c r="BI61" s="11">
        <f>IFERROR(__xludf.DUMMYFUNCTION("IMPORTRANGE(""https://docs.google.com/spreadsheets/d/""&amp;HojasDatos!BO2,""RESUMEN!J13"")"),0.1867126349394748)</f>
        <v>0.1867126349</v>
      </c>
      <c r="BJ61" s="11">
        <f>IFERROR(__xludf.DUMMYFUNCTION("IMPORTRANGE(""https://docs.google.com/spreadsheets/d/""&amp;HojasDatos!BP2,""RESUMEN!J13"")"),0.41058146035550114)</f>
        <v>0.4105814604</v>
      </c>
      <c r="BK61" s="11">
        <f>IFERROR(__xludf.DUMMYFUNCTION("IMPORTRANGE(""https://docs.google.com/spreadsheets/d/""&amp;HojasDatos!BQ2,""RESUMEN!J13"")"),0.5041034993730766)</f>
        <v>0.5041034994</v>
      </c>
      <c r="BL61" s="11">
        <f>IFERROR(__xludf.DUMMYFUNCTION("IMPORTRANGE(""https://docs.google.com/spreadsheets/d/""&amp;HojasDatos!BR2,""RESUMEN!J13"")"),0.7118930151152227)</f>
        <v>0.7118930151</v>
      </c>
    </row>
    <row r="62">
      <c r="A62" s="4">
        <v>2.0</v>
      </c>
      <c r="B62" s="18" t="str">
        <f t="shared" si="3"/>
        <v>#REF!</v>
      </c>
      <c r="C62" s="7">
        <f>IFERROR(__xludf.DUMMYFUNCTION("IMPORTRANGE(""https://docs.google.com/spreadsheets/d/""&amp;HojasDatos!F3,""RESUMEN!J13"")"),0.9999999999999994)</f>
        <v>1</v>
      </c>
      <c r="D62" s="7">
        <f>IFERROR(__xludf.DUMMYFUNCTION("IMPORTRANGE(""https://docs.google.com/spreadsheets/d/""&amp;HojasDatos!G3,""RESUMEN!J13"")"),0.9996336996336987)</f>
        <v>0.9996336996</v>
      </c>
      <c r="E62" s="7">
        <f>IFERROR(__xludf.DUMMYFUNCTION("IMPORTRANGE(""https://docs.google.com/spreadsheets/d/""&amp;HojasDatos!H3,""RESUMEN!J13"")"),0.9969133435582815)</f>
        <v>0.9969133436</v>
      </c>
      <c r="F62" s="7">
        <f>IFERROR(__xludf.DUMMYFUNCTION("IMPORTRANGE(""https://docs.google.com/spreadsheets/d/""&amp;HojasDatos!I2,""RESUMEN!J13"")"),0.9999999999999992)</f>
        <v>1</v>
      </c>
      <c r="G62" s="7">
        <f>IFERROR(__xludf.DUMMYFUNCTION("IMPORTRANGE(""https://docs.google.com/spreadsheets/d/""&amp;HojasDatos!J3,""RESUMEN!J13"")"),0.9786034026249127)</f>
        <v>0.9786034026</v>
      </c>
      <c r="H62" s="7">
        <f>IFERROR(__xludf.DUMMYFUNCTION("IMPORTRANGE(""https://docs.google.com/spreadsheets/d/""&amp;HojasDatos!K3,""RESUMEN!J13"")"),0.9439811904342793)</f>
        <v>0.9439811904</v>
      </c>
      <c r="I62" s="7">
        <f>IFERROR(__xludf.DUMMYFUNCTION("IMPORTRANGE(""https://docs.google.com/spreadsheets/d/""&amp;HojasDatos!L3,""RESUMEN!J13"")"),0.7418654323628125)</f>
        <v>0.7418654324</v>
      </c>
      <c r="J62" s="7">
        <f>IFERROR(__xludf.DUMMYFUNCTION("IMPORTRANGE(""https://docs.google.com/spreadsheets/d/""&amp;HojasDatos!M3,""RESUMEN!J13"")"),0.9989406779661015)</f>
        <v>0.998940678</v>
      </c>
      <c r="K62" s="7">
        <f>IFERROR(__xludf.DUMMYFUNCTION("IMPORTRANGE(""https://docs.google.com/spreadsheets/d/""&amp;HojasDatos!N3,""RESUMEN!J13"")"),0.9861734067233767)</f>
        <v>0.9861734067</v>
      </c>
      <c r="L62" s="7">
        <f>IFERROR(__xludf.DUMMYFUNCTION("IMPORTRANGE(""https://docs.google.com/spreadsheets/d/""&amp;HojasDatos!O3,""RESUMEN!J13"")"),0.4022307018648048)</f>
        <v>0.4022307019</v>
      </c>
      <c r="M62" s="6" t="s">
        <v>64</v>
      </c>
      <c r="N62" s="6" t="str">
        <f t="shared" si="4"/>
        <v>#REF!</v>
      </c>
      <c r="O62" s="11">
        <f>IFERROR(__xludf.DUMMYFUNCTION("IMPORTRANGE(""https://docs.google.com/spreadsheets/d/""&amp;HojasDatos!Q3,""RESUMEN!J13"")"),0.9987228607918266)</f>
        <v>0.9987228608</v>
      </c>
      <c r="P62" s="11">
        <f>IFERROR(__xludf.DUMMYFUNCTION("IMPORTRANGE(""https://docs.google.com/spreadsheets/d/""&amp;HojasDatos!R3,""RESUMEN!J13"")"),0.8846605567270273)</f>
        <v>0.8846605567</v>
      </c>
      <c r="Q62" s="11">
        <f>IFERROR(__xludf.DUMMYFUNCTION("IMPORTRANGE(""https://docs.google.com/spreadsheets/d/""&amp;HojasDatos!S3,""RESUMEN!J13"")"),0.9828460604616285)</f>
        <v>0.9828460605</v>
      </c>
      <c r="R62" s="11">
        <f>IFERROR(__xludf.DUMMYFUNCTION("IMPORTRANGE(""https://docs.google.com/spreadsheets/d/""&amp;HojasDatos!T3,""RESUMEN!J13"")"),0.9977017606049869)</f>
        <v>0.9977017606</v>
      </c>
      <c r="S62" s="11">
        <f>IFERROR(__xludf.DUMMYFUNCTION("IMPORTRANGE(""https://docs.google.com/spreadsheets/d/""&amp;HojasDatos!U3,""RESUMEN!J13"")"),0.9897838568051339)</f>
        <v>0.9897838568</v>
      </c>
      <c r="T62" s="11">
        <f>IFERROR(__xludf.DUMMYFUNCTION("IMPORTRANGE(""https://docs.google.com/spreadsheets/d/""&amp;HojasDatos!V3,""RESUMEN!J13"")"),0.9936918399003756)</f>
        <v>0.9936918399</v>
      </c>
      <c r="U62" s="11">
        <f>IFERROR(__xludf.DUMMYFUNCTION("IMPORTRANGE(""https://docs.google.com/spreadsheets/d/""&amp;HojasDatos!W3,""RESUMEN!J13"")"),0.9936926036442938)</f>
        <v>0.9936926036</v>
      </c>
      <c r="V62" s="11">
        <f>IFERROR(__xludf.DUMMYFUNCTION("IMPORTRANGE(""https://docs.google.com/spreadsheets/d/""&amp;HojasDatos!X3,""RESUMEN!J13"")"),0.9954473341901646)</f>
        <v>0.9954473342</v>
      </c>
      <c r="W62" s="11">
        <f>IFERROR(__xludf.DUMMYFUNCTION("IMPORTRANGE(""https://docs.google.com/spreadsheets/d/""&amp;HojasDatos!Y3,""RESUMEN!J13"")"),0.9728975518545904)</f>
        <v>0.9728975519</v>
      </c>
      <c r="X62" s="11">
        <f>IFERROR(__xludf.DUMMYFUNCTION("IMPORTRANGE(""https://docs.google.com/spreadsheets/d/""&amp;HojasDatos!Z3,""RESUMEN!J13"")"),1.0000000000000004)</f>
        <v>1</v>
      </c>
      <c r="Y62" s="11" t="str">
        <f>IFERROR(__xludf.DUMMYFUNCTION("IMPORTRANGE(""https://docs.google.com/spreadsheets/d/""&amp;HojasDatos!AB3,""RESUMEN!J13"")"),"#REF!")</f>
        <v>#REF!</v>
      </c>
      <c r="Z62" s="11">
        <f>IFERROR(__xludf.DUMMYFUNCTION("IMPORTRANGE(""https://docs.google.com/spreadsheets/d/""&amp;HojasDatos!AC3,""RESUMEN!J13"")"),0.9999999999999997)</f>
        <v>1</v>
      </c>
      <c r="AA62" s="11">
        <f>IFERROR(__xludf.DUMMYFUNCTION("IMPORTRANGE(""https://docs.google.com/spreadsheets/d/""&amp;HojasDatos!AD3,""RESUMEN!J13"")"),0.9999999999999997)</f>
        <v>1</v>
      </c>
      <c r="AB62" s="11">
        <f>IFERROR(__xludf.DUMMYFUNCTION("IMPORTRANGE(""https://docs.google.com/spreadsheets/d/""&amp;HojasDatos!AE3,""RESUMEN!J13"")"),0.9906249999999996)</f>
        <v>0.990625</v>
      </c>
      <c r="AC62" s="11">
        <f>IFERROR(__xludf.DUMMYFUNCTION("IMPORTRANGE(""https://docs.google.com/spreadsheets/d/""&amp;HojasDatos!AF3,""RESUMEN!J13"")"),0.9999999999999997)</f>
        <v>1</v>
      </c>
      <c r="AD62" s="11">
        <f>IFERROR(__xludf.DUMMYFUNCTION("IMPORTRANGE(""https://docs.google.com/spreadsheets/d/""&amp;HojasDatos!AG3,""RESUMEN!J13"")"),0.9999999999999997)</f>
        <v>1</v>
      </c>
      <c r="AE62" s="11">
        <f>IFERROR(__xludf.DUMMYFUNCTION("IMPORTRANGE(""https://docs.google.com/spreadsheets/d/""&amp;HojasDatos!AH3,""RESUMEN!J13"")"),0.9999999999999998)</f>
        <v>1</v>
      </c>
      <c r="AF62" s="11">
        <f>IFERROR(__xludf.DUMMYFUNCTION("IMPORTRANGE(""https://docs.google.com/spreadsheets/d/""&amp;HojasDatos!AI3,""RESUMEN!J13"")"),0.8184137291280146)</f>
        <v>0.8184137291</v>
      </c>
      <c r="AG62" s="11">
        <f>IFERROR(__xludf.DUMMYFUNCTION("IMPORTRANGE(""https://docs.google.com/spreadsheets/d/""&amp;HojasDatos!AJ3,""RESUMEN!J13"")"),0.9999999999999997)</f>
        <v>1</v>
      </c>
      <c r="AH62" s="11">
        <f>IFERROR(__xludf.DUMMYFUNCTION("IMPORTRANGE(""https://docs.google.com/spreadsheets/d/""&amp;HojasDatos!AK3,""RESUMEN!J13"")"),0.9234693877551019)</f>
        <v>0.9234693878</v>
      </c>
      <c r="AI62" s="11" t="str">
        <f>IFERROR(__xludf.DUMMYFUNCTION("IMPORTRANGE(""https://docs.google.com/spreadsheets/d/""&amp;HojasDatos!AM3,""RESUMEN!J13"")"),"#REF!")</f>
        <v>#REF!</v>
      </c>
      <c r="AJ62" s="11">
        <f>IFERROR(__xludf.DUMMYFUNCTION("IMPORTRANGE(""https://docs.google.com/spreadsheets/d/""&amp;HojasDatos!AN3,""RESUMEN!J13"")"),0.9743075183719629)</f>
        <v>0.9743075184</v>
      </c>
      <c r="AK62" s="11">
        <f>IFERROR(__xludf.DUMMYFUNCTION("IMPORTRANGE(""https://docs.google.com/spreadsheets/d/""&amp;HojasDatos!AO3,""RESUMEN!J13"")"),0.9928999556706577)</f>
        <v>0.9928999557</v>
      </c>
      <c r="AL62" s="11">
        <f>IFERROR(__xludf.DUMMYFUNCTION("IMPORTRANGE(""https://docs.google.com/spreadsheets/d/""&amp;HojasDatos!AP3,""RESUMEN!J13"")"),0.9742598300525138)</f>
        <v>0.9742598301</v>
      </c>
      <c r="AM62" s="11">
        <f>IFERROR(__xludf.DUMMYFUNCTION("IMPORTRANGE(""https://docs.google.com/spreadsheets/d/""&amp;HojasDatos!AQ3,""RESUMEN!J13"")"),0.9274841485459563)</f>
        <v>0.9274841485</v>
      </c>
      <c r="AN62" s="11">
        <f>IFERROR(__xludf.DUMMYFUNCTION("IMPORTRANGE(""https://docs.google.com/spreadsheets/d/""&amp;HojasDatos!AR3,""RESUMEN!J13"")"),0.9375375375375388)</f>
        <v>0.9375375375</v>
      </c>
      <c r="AO62" s="11">
        <f>IFERROR(__xludf.DUMMYFUNCTION("IMPORTRANGE(""https://docs.google.com/spreadsheets/d/""&amp;HojasDatos!AS3,""RESUMEN!J13"")"),1.000000000000001)</f>
        <v>1</v>
      </c>
      <c r="AP62" s="11">
        <f>IFERROR(__xludf.DUMMYFUNCTION("IMPORTRANGE(""https://docs.google.com/spreadsheets/d/""&amp;HojasDatos!AT3,""RESUMEN!J13"")"),0.9970297029702984)</f>
        <v>0.997029703</v>
      </c>
      <c r="AQ62" s="11">
        <f>IFERROR(__xludf.DUMMYFUNCTION("IMPORTRANGE(""https://docs.google.com/spreadsheets/d/""&amp;HojasDatos!AU3,""RESUMEN!J13"")"),0.8179591672856497)</f>
        <v>0.8179591673</v>
      </c>
      <c r="AR62" s="11">
        <f>IFERROR(__xludf.DUMMYFUNCTION("IMPORTRANGE(""https://docs.google.com/spreadsheets/d/""&amp;HojasDatos!AV3,""RESUMEN!J13"")"),1.000000000000001)</f>
        <v>1</v>
      </c>
    </row>
    <row r="63">
      <c r="A63" s="13">
        <f t="shared" ref="A63:A86" si="5">A62+1</f>
        <v>3</v>
      </c>
      <c r="B63" s="18" t="str">
        <f t="shared" si="3"/>
        <v>#REF!</v>
      </c>
      <c r="C63" s="7">
        <f>IFERROR(__xludf.DUMMYFUNCTION("IMPORTRANGE(""https://docs.google.com/spreadsheets/d/""&amp;HojasDatos!F4,""RESUMEN!J13"")"),0.9975609756097554)</f>
        <v>0.9975609756</v>
      </c>
      <c r="D63" s="7">
        <f>IFERROR(__xludf.DUMMYFUNCTION("IMPORTRANGE(""https://docs.google.com/spreadsheets/d/""&amp;HojasDatos!G4,""RESUMEN!J13"")"),0.9999999999999991)</f>
        <v>1</v>
      </c>
      <c r="E63" s="7">
        <f>IFERROR(__xludf.DUMMYFUNCTION("IMPORTRANGE(""https://docs.google.com/spreadsheets/d/""&amp;HojasDatos!H4,""RESUMEN!J13"")"),0.9825530521040199)</f>
        <v>0.9825530521</v>
      </c>
      <c r="F63" s="7">
        <f>IFERROR(__xludf.DUMMYFUNCTION("IMPORTRANGE(""https://docs.google.com/spreadsheets/d/""&amp;HojasDatos!I3,""RESUMEN!J13"")"),0.9999999999999992)</f>
        <v>1</v>
      </c>
      <c r="G63" s="7">
        <f>IFERROR(__xludf.DUMMYFUNCTION("IMPORTRANGE(""https://docs.google.com/spreadsheets/d/""&amp;HojasDatos!J4,""RESUMEN!J13"")"),0.9908232707699159)</f>
        <v>0.9908232708</v>
      </c>
      <c r="H63" s="7">
        <f>IFERROR(__xludf.DUMMYFUNCTION("IMPORTRANGE(""https://docs.google.com/spreadsheets/d/""&amp;HojasDatos!K4,""RESUMEN!J13"")"),0.9999999999999997)</f>
        <v>1</v>
      </c>
      <c r="I63" s="7">
        <f>IFERROR(__xludf.DUMMYFUNCTION("IMPORTRANGE(""https://docs.google.com/spreadsheets/d/""&amp;HojasDatos!L4,""RESUMEN!J13"")"),0.9990039840637442)</f>
        <v>0.9990039841</v>
      </c>
      <c r="J63" s="7">
        <f>IFERROR(__xludf.DUMMYFUNCTION("IMPORTRANGE(""https://docs.google.com/spreadsheets/d/""&amp;HojasDatos!M4,""RESUMEN!J13"")"),0.9983796676374256)</f>
        <v>0.9983796676</v>
      </c>
      <c r="K63" s="7">
        <f>IFERROR(__xludf.DUMMYFUNCTION("IMPORTRANGE(""https://docs.google.com/spreadsheets/d/""&amp;HojasDatos!N4,""RESUMEN!J13"")"),0.9966292134831457)</f>
        <v>0.9966292135</v>
      </c>
      <c r="L63" s="7">
        <f>IFERROR(__xludf.DUMMYFUNCTION("IMPORTRANGE(""https://docs.google.com/spreadsheets/d/""&amp;HojasDatos!O4,""RESUMEN!J13"")"),0.9960407239818997)</f>
        <v>0.996040724</v>
      </c>
      <c r="M63" s="6" t="s">
        <v>65</v>
      </c>
      <c r="N63" s="6" t="str">
        <f t="shared" si="4"/>
        <v>#REF!</v>
      </c>
      <c r="O63" s="11">
        <f>IFERROR(__xludf.DUMMYFUNCTION("IMPORTRANGE(""https://docs.google.com/spreadsheets/d/""&amp;HojasDatos!Q4,""RESUMEN!J13"")"),1.0000000000000002)</f>
        <v>1</v>
      </c>
      <c r="P63" s="11">
        <f>IFERROR(__xludf.DUMMYFUNCTION("IMPORTRANGE(""https://docs.google.com/spreadsheets/d/""&amp;HojasDatos!R4,""RESUMEN!J13"")"),0.9483607787903544)</f>
        <v>0.9483607788</v>
      </c>
      <c r="Q63" s="11">
        <f>IFERROR(__xludf.DUMMYFUNCTION("IMPORTRANGE(""https://docs.google.com/spreadsheets/d/""&amp;HojasDatos!S4,""RESUMEN!J13"")"),0.958260372904927)</f>
        <v>0.9582603729</v>
      </c>
      <c r="R63" s="11">
        <f>IFERROR(__xludf.DUMMYFUNCTION("IMPORTRANGE(""https://docs.google.com/spreadsheets/d/""&amp;HojasDatos!T4,""RESUMEN!J13"")"),0.9941665143567813)</f>
        <v>0.9941665144</v>
      </c>
      <c r="S63" s="11">
        <f>IFERROR(__xludf.DUMMYFUNCTION("IMPORTRANGE(""https://docs.google.com/spreadsheets/d/""&amp;HojasDatos!U4,""RESUMEN!J13"")"),0.9861249270823743)</f>
        <v>0.9861249271</v>
      </c>
      <c r="T63" s="11">
        <f>IFERROR(__xludf.DUMMYFUNCTION("IMPORTRANGE(""https://docs.google.com/spreadsheets/d/""&amp;HojasDatos!V4,""RESUMEN!J13"")"),0.9952311859851766)</f>
        <v>0.995231186</v>
      </c>
      <c r="U63" s="11">
        <f>IFERROR(__xludf.DUMMYFUNCTION("IMPORTRANGE(""https://docs.google.com/spreadsheets/d/""&amp;HojasDatos!W4,""RESUMEN!J13"")"),0.994072619145173)</f>
        <v>0.9940726191</v>
      </c>
      <c r="V63" s="11">
        <f>IFERROR(__xludf.DUMMYFUNCTION("IMPORTRANGE(""https://docs.google.com/spreadsheets/d/""&amp;HojasDatos!X4,""RESUMEN!J13"")"),0.9413578737086276)</f>
        <v>0.9413578737</v>
      </c>
      <c r="W63" s="11">
        <f>IFERROR(__xludf.DUMMYFUNCTION("IMPORTRANGE(""https://docs.google.com/spreadsheets/d/""&amp;HojasDatos!Y4,""RESUMEN!J13"")"),0.8346731144036316)</f>
        <v>0.8346731144</v>
      </c>
      <c r="X63" s="11">
        <f>IFERROR(__xludf.DUMMYFUNCTION("IMPORTRANGE(""https://docs.google.com/spreadsheets/d/""&amp;HojasDatos!Z4,""RESUMEN!J13"")"),1.0000000000000004)</f>
        <v>1</v>
      </c>
    </row>
    <row r="64">
      <c r="A64" s="13">
        <f t="shared" si="5"/>
        <v>4</v>
      </c>
      <c r="B64" s="18" t="str">
        <f t="shared" si="3"/>
        <v>#REF!</v>
      </c>
      <c r="C64" s="7">
        <f>IFERROR(__xludf.DUMMYFUNCTION("IMPORTRANGE(""https://docs.google.com/spreadsheets/d/""&amp;HojasDatos!F5,""RESUMEN!J13"")"),0.9915178571428566)</f>
        <v>0.9915178571</v>
      </c>
      <c r="D64" s="7">
        <f>IFERROR(__xludf.DUMMYFUNCTION("IMPORTRANGE(""https://docs.google.com/spreadsheets/d/""&amp;HojasDatos!G5,""RESUMEN!J13"")"),0.9999999999999991)</f>
        <v>1</v>
      </c>
      <c r="E64" s="7">
        <f>IFERROR(__xludf.DUMMYFUNCTION("IMPORTRANGE(""https://docs.google.com/spreadsheets/d/""&amp;HojasDatos!H5,""RESUMEN!J13"")"),0.955631350963143)</f>
        <v>0.955631351</v>
      </c>
      <c r="F64" s="7">
        <f>IFERROR(__xludf.DUMMYFUNCTION("IMPORTRANGE(""https://docs.google.com/spreadsheets/d/""&amp;HojasDatos!I4,""RESUMEN!J13"")"),0.9983940042826545)</f>
        <v>0.9983940043</v>
      </c>
      <c r="G64" s="7">
        <f>IFERROR(__xludf.DUMMYFUNCTION("IMPORTRANGE(""https://docs.google.com/spreadsheets/d/""&amp;HojasDatos!J5,""RESUMEN!J13"")"),0.9960317460317456)</f>
        <v>0.996031746</v>
      </c>
      <c r="H64" s="7">
        <f>IFERROR(__xludf.DUMMYFUNCTION("IMPORTRANGE(""https://docs.google.com/spreadsheets/d/""&amp;HojasDatos!K5,""RESUMEN!J13"")"),0.8562009419152273)</f>
        <v>0.8562009419</v>
      </c>
      <c r="I64" s="7">
        <f>IFERROR(__xludf.DUMMYFUNCTION("IMPORTRANGE(""https://docs.google.com/spreadsheets/d/""&amp;HojasDatos!L5,""RESUMEN!J13"")"),0.9819490007117313)</f>
        <v>0.9819490007</v>
      </c>
      <c r="J64" s="7">
        <f>IFERROR(__xludf.DUMMYFUNCTION("IMPORTRANGE(""https://docs.google.com/spreadsheets/d/""&amp;HojasDatos!M5,""RESUMEN!J13"")"),0.9999999999999997)</f>
        <v>1</v>
      </c>
      <c r="K64" s="7">
        <f>IFERROR(__xludf.DUMMYFUNCTION("IMPORTRANGE(""https://docs.google.com/spreadsheets/d/""&amp;HojasDatos!N5,""RESUMEN!J13"")"),0.9999999999999996)</f>
        <v>1</v>
      </c>
      <c r="L64" s="7">
        <f>IFERROR(__xludf.DUMMYFUNCTION("IMPORTRANGE(""https://docs.google.com/spreadsheets/d/""&amp;HojasDatos!O5,""RESUMEN!J13"")"),0.9960407239818997)</f>
        <v>0.996040724</v>
      </c>
      <c r="M64" s="6" t="s">
        <v>66</v>
      </c>
      <c r="N64" s="6" t="str">
        <f t="shared" si="4"/>
        <v>#REF!</v>
      </c>
      <c r="O64" s="11">
        <f>IFERROR(__xludf.DUMMYFUNCTION("IMPORTRANGE(""https://docs.google.com/spreadsheets/d/""&amp;HojasDatos!Q5,""RESUMEN!J13"")"),0.9631591337099815)</f>
        <v>0.9631591337</v>
      </c>
      <c r="P64" s="11">
        <f>IFERROR(__xludf.DUMMYFUNCTION("IMPORTRANGE(""https://docs.google.com/spreadsheets/d/""&amp;HojasDatos!R5,""RESUMEN!J13"")"),0.99668039760044)</f>
        <v>0.9966803976</v>
      </c>
      <c r="Q64" s="11">
        <f>IFERROR(__xludf.DUMMYFUNCTION("IMPORTRANGE(""https://docs.google.com/spreadsheets/d/""&amp;HojasDatos!S5,""RESUMEN!J13"")"),0.9817350139433517)</f>
        <v>0.9817350139</v>
      </c>
      <c r="R64" s="11">
        <f>IFERROR(__xludf.DUMMYFUNCTION("IMPORTRANGE(""https://docs.google.com/spreadsheets/d/""&amp;HojasDatos!T5,""RESUMEN!J13"")"),0.9961009290933172)</f>
        <v>0.9961009291</v>
      </c>
      <c r="S64" s="11">
        <f>IFERROR(__xludf.DUMMYFUNCTION("IMPORTRANGE(""https://docs.google.com/spreadsheets/d/""&amp;HojasDatos!U5,""RESUMEN!J13"")"),0.9849290780141849)</f>
        <v>0.984929078</v>
      </c>
      <c r="T64" s="11">
        <f>IFERROR(__xludf.DUMMYFUNCTION("IMPORTRANGE(""https://docs.google.com/spreadsheets/d/""&amp;HojasDatos!V5,""RESUMEN!J13"")"),0.9797759063015067)</f>
        <v>0.9797759063</v>
      </c>
      <c r="U64" s="11">
        <f>IFERROR(__xludf.DUMMYFUNCTION("IMPORTRANGE(""https://docs.google.com/spreadsheets/d/""&amp;HojasDatos!W5,""RESUMEN!J13"")"),0.9928067026928009)</f>
        <v>0.9928067027</v>
      </c>
      <c r="V64" s="11">
        <f>IFERROR(__xludf.DUMMYFUNCTION("IMPORTRANGE(""https://docs.google.com/spreadsheets/d/""&amp;HojasDatos!X5,""RESUMEN!J13"")"),1.0000000000000004)</f>
        <v>1</v>
      </c>
      <c r="W64" s="11">
        <f>IFERROR(__xludf.DUMMYFUNCTION("IMPORTRANGE(""https://docs.google.com/spreadsheets/d/""&amp;HojasDatos!Y5,""RESUMEN!J13"")"),0.9654863320913377)</f>
        <v>0.9654863321</v>
      </c>
      <c r="X64" s="11">
        <f>IFERROR(__xludf.DUMMYFUNCTION("IMPORTRANGE(""https://docs.google.com/spreadsheets/d/""&amp;HojasDatos!Z5,""RESUMEN!J13"")"),1.0000000000000004)</f>
        <v>1</v>
      </c>
    </row>
    <row r="65">
      <c r="A65" s="13">
        <f t="shared" si="5"/>
        <v>5</v>
      </c>
      <c r="B65" s="18" t="str">
        <f t="shared" si="3"/>
        <v>#REF!</v>
      </c>
      <c r="C65" s="7">
        <f>IFERROR(__xludf.DUMMYFUNCTION("IMPORTRANGE(""https://docs.google.com/spreadsheets/d/""&amp;HojasDatos!F6,""RESUMEN!J13"")"),0.998533007334963)</f>
        <v>0.9985330073</v>
      </c>
      <c r="D65" s="7">
        <f>IFERROR(__xludf.DUMMYFUNCTION("IMPORTRANGE(""https://docs.google.com/spreadsheets/d/""&amp;HojasDatos!G6,""RESUMEN!J13"")"),0.9935318612205396)</f>
        <v>0.9935318612</v>
      </c>
      <c r="E65" s="7">
        <f>IFERROR(__xludf.DUMMYFUNCTION("IMPORTRANGE(""https://docs.google.com/spreadsheets/d/""&amp;HojasDatos!H6,""RESUMEN!J13"")"),0.6299989350289223)</f>
        <v>0.629998935</v>
      </c>
      <c r="F65" s="7">
        <f>IFERROR(__xludf.DUMMYFUNCTION("IMPORTRANGE(""https://docs.google.com/spreadsheets/d/""&amp;HojasDatos!I5,""RESUMEN!J13"")"),0.9999999999999992)</f>
        <v>1</v>
      </c>
      <c r="G65" s="7">
        <f>IFERROR(__xludf.DUMMYFUNCTION("IMPORTRANGE(""https://docs.google.com/spreadsheets/d/""&amp;HojasDatos!J6,""RESUMEN!J13"")"),0.9960317460317456)</f>
        <v>0.996031746</v>
      </c>
      <c r="H65" s="7">
        <f>IFERROR(__xludf.DUMMYFUNCTION("IMPORTRANGE(""https://docs.google.com/spreadsheets/d/""&amp;HojasDatos!K6,""RESUMEN!J13"")"),0.9946760166724969)</f>
        <v>0.9946760167</v>
      </c>
      <c r="I65" s="7">
        <f>IFERROR(__xludf.DUMMYFUNCTION("IMPORTRANGE(""https://docs.google.com/spreadsheets/d/""&amp;HojasDatos!L6,""RESUMEN!J13"")"),0.8293492695883127)</f>
        <v>0.8293492696</v>
      </c>
      <c r="J65" s="7">
        <f>IFERROR(__xludf.DUMMYFUNCTION("IMPORTRANGE(""https://docs.google.com/spreadsheets/d/""&amp;HojasDatos!M6,""RESUMEN!J13"")"),0.6656073446327682)</f>
        <v>0.6656073446</v>
      </c>
      <c r="K65" s="7">
        <f>IFERROR(__xludf.DUMMYFUNCTION("IMPORTRANGE(""https://docs.google.com/spreadsheets/d/""&amp;HojasDatos!N6,""RESUMEN!J13"")"),0.9999999999999996)</f>
        <v>1</v>
      </c>
      <c r="L65" s="7">
        <f>IFERROR(__xludf.DUMMYFUNCTION("IMPORTRANGE(""https://docs.google.com/spreadsheets/d/""&amp;HojasDatos!O6,""RESUMEN!J13"")"),0.7499999999999993)</f>
        <v>0.75</v>
      </c>
      <c r="M65" s="6" t="s">
        <v>67</v>
      </c>
      <c r="N65" s="6" t="str">
        <f t="shared" si="4"/>
        <v>#REF!</v>
      </c>
      <c r="O65" s="11">
        <f>IFERROR(__xludf.DUMMYFUNCTION("IMPORTRANGE(""https://docs.google.com/spreadsheets/d/""&amp;HojasDatos!Q6,""RESUMEN!J13"")"),0.9414288725413056)</f>
        <v>0.9414288725</v>
      </c>
      <c r="P65" s="11">
        <f>IFERROR(__xludf.DUMMYFUNCTION("IMPORTRANGE(""https://docs.google.com/spreadsheets/d/""&amp;HojasDatos!R6,""RESUMEN!J13"")"),0.9994785329393362)</f>
        <v>0.9994785329</v>
      </c>
      <c r="Q65" s="11">
        <f>IFERROR(__xludf.DUMMYFUNCTION("IMPORTRANGE(""https://docs.google.com/spreadsheets/d/""&amp;HojasDatos!S6,""RESUMEN!J13"")"),0.9809063740417102)</f>
        <v>0.980906374</v>
      </c>
      <c r="R65" s="11">
        <f>IFERROR(__xludf.DUMMYFUNCTION("IMPORTRANGE(""https://docs.google.com/spreadsheets/d/""&amp;HojasDatos!T6,""RESUMEN!J13"")"),1.0000000000000004)</f>
        <v>1</v>
      </c>
      <c r="S65" s="11">
        <f>IFERROR(__xludf.DUMMYFUNCTION("IMPORTRANGE(""https://docs.google.com/spreadsheets/d/""&amp;HojasDatos!U6,""RESUMEN!J13"")"),0.9201051009561652)</f>
        <v>0.920105101</v>
      </c>
      <c r="T65" s="11">
        <f>IFERROR(__xludf.DUMMYFUNCTION("IMPORTRANGE(""https://docs.google.com/spreadsheets/d/""&amp;HojasDatos!V6,""RESUMEN!J13"")"),0.9902074063658625)</f>
        <v>0.9902074064</v>
      </c>
      <c r="U65" s="11">
        <f>IFERROR(__xludf.DUMMYFUNCTION("IMPORTRANGE(""https://docs.google.com/spreadsheets/d/""&amp;HojasDatos!W6,""RESUMEN!J13"")"),1.0000000000000002)</f>
        <v>1</v>
      </c>
      <c r="V65" s="11">
        <f>IFERROR(__xludf.DUMMYFUNCTION("IMPORTRANGE(""https://docs.google.com/spreadsheets/d/""&amp;HojasDatos!X6,""RESUMEN!J13"")"),0.9930295789733876)</f>
        <v>0.993029579</v>
      </c>
      <c r="W65" s="11">
        <f>IFERROR(__xludf.DUMMYFUNCTION("IMPORTRANGE(""https://docs.google.com/spreadsheets/d/""&amp;HojasDatos!Y6,""RESUMEN!J13"")"),0.9931034482758627)</f>
        <v>0.9931034483</v>
      </c>
      <c r="X65" s="11">
        <f>IFERROR(__xludf.DUMMYFUNCTION("IMPORTRANGE(""https://docs.google.com/spreadsheets/d/""&amp;HojasDatos!Z6,""RESUMEN!J13"")"),0.990744140261261)</f>
        <v>0.9907441403</v>
      </c>
    </row>
    <row r="66">
      <c r="A66" s="13">
        <f t="shared" si="5"/>
        <v>6</v>
      </c>
      <c r="B66" s="18" t="str">
        <f t="shared" si="3"/>
        <v>#REF!</v>
      </c>
      <c r="C66" s="7">
        <f>IFERROR(__xludf.DUMMYFUNCTION("IMPORTRANGE(""https://docs.google.com/spreadsheets/d/""&amp;HojasDatos!F7,""RESUMEN!J13"")"),0.9987421383647794)</f>
        <v>0.9987421384</v>
      </c>
      <c r="D66" s="7">
        <f>IFERROR(__xludf.DUMMYFUNCTION("IMPORTRANGE(""https://docs.google.com/spreadsheets/d/""&amp;HojasDatos!G7,""RESUMEN!J13"")"),0.9999999999999991)</f>
        <v>1</v>
      </c>
      <c r="E66" s="7">
        <f>IFERROR(__xludf.DUMMYFUNCTION("IMPORTRANGE(""https://docs.google.com/spreadsheets/d/""&amp;HojasDatos!H7,""RESUMEN!J13"")"),0.975584611499448)</f>
        <v>0.9755846115</v>
      </c>
      <c r="F66" s="7">
        <f>IFERROR(__xludf.DUMMYFUNCTION("IMPORTRANGE(""https://docs.google.com/spreadsheets/d/""&amp;HojasDatos!I6,""RESUMEN!J13"")"),0.9999999999999992)</f>
        <v>1</v>
      </c>
      <c r="G66" s="7">
        <f>IFERROR(__xludf.DUMMYFUNCTION("IMPORTRANGE(""https://docs.google.com/spreadsheets/d/""&amp;HojasDatos!J7,""RESUMEN!J13"")"),0.9685846560846557)</f>
        <v>0.9685846561</v>
      </c>
      <c r="H66" s="7">
        <f>IFERROR(__xludf.DUMMYFUNCTION("IMPORTRANGE(""https://docs.google.com/spreadsheets/d/""&amp;HojasDatos!K7,""RESUMEN!J13"")"),0.9936379410063616)</f>
        <v>0.993637941</v>
      </c>
      <c r="I66" s="7">
        <f>IFERROR(__xludf.DUMMYFUNCTION("IMPORTRANGE(""https://docs.google.com/spreadsheets/d/""&amp;HojasDatos!L7,""RESUMEN!J13"")"),0.7940103785254649)</f>
        <v>0.7940103785</v>
      </c>
      <c r="J66" s="7">
        <f>IFERROR(__xludf.DUMMYFUNCTION("IMPORTRANGE(""https://docs.google.com/spreadsheets/d/""&amp;HojasDatos!M7,""RESUMEN!J13"")"),0.9024246088889214)</f>
        <v>0.9024246089</v>
      </c>
      <c r="K66" s="7">
        <f>IFERROR(__xludf.DUMMYFUNCTION("IMPORTRANGE(""https://docs.google.com/spreadsheets/d/""&amp;HojasDatos!N7,""RESUMEN!J13"")"),0.8599895373697857)</f>
        <v>0.8599895374</v>
      </c>
      <c r="L66" s="7">
        <f>IFERROR(__xludf.DUMMYFUNCTION("IMPORTRANGE(""https://docs.google.com/spreadsheets/d/""&amp;HojasDatos!O7,""RESUMEN!J13"")"),0.8849693251533743)</f>
        <v>0.8849693252</v>
      </c>
    </row>
    <row r="67">
      <c r="A67" s="13">
        <f t="shared" si="5"/>
        <v>7</v>
      </c>
      <c r="B67" s="18" t="str">
        <f t="shared" si="3"/>
        <v>#REF!</v>
      </c>
      <c r="C67" s="7">
        <f>IFERROR(__xludf.DUMMYFUNCTION("IMPORTRANGE(""https://docs.google.com/spreadsheets/d/""&amp;HojasDatos!F8,""RESUMEN!J13"")"),0.917951916796458)</f>
        <v>0.9179519168</v>
      </c>
      <c r="D67" s="7">
        <f>IFERROR(__xludf.DUMMYFUNCTION("IMPORTRANGE(""https://docs.google.com/spreadsheets/d/""&amp;HojasDatos!G8,""RESUMEN!J13"")"),0.8723404255319142)</f>
        <v>0.8723404255</v>
      </c>
      <c r="E67" s="7">
        <f>IFERROR(__xludf.DUMMYFUNCTION("IMPORTRANGE(""https://docs.google.com/spreadsheets/d/""&amp;HojasDatos!H8,""RESUMEN!J13"")"),0.9968941717791404)</f>
        <v>0.9968941718</v>
      </c>
      <c r="F67" s="7">
        <f>IFERROR(__xludf.DUMMYFUNCTION("IMPORTRANGE(""https://docs.google.com/spreadsheets/d/""&amp;HojasDatos!I7,""RESUMEN!J13"")"),0.9992499999999992)</f>
        <v>0.99925</v>
      </c>
      <c r="G67" s="7">
        <f>IFERROR(__xludf.DUMMYFUNCTION("IMPORTRANGE(""https://docs.google.com/spreadsheets/d/""&amp;HojasDatos!J8,""RESUMEN!J13"")"),0.9999999999999996)</f>
        <v>1</v>
      </c>
      <c r="H67" s="7">
        <f>IFERROR(__xludf.DUMMYFUNCTION("IMPORTRANGE(""https://docs.google.com/spreadsheets/d/""&amp;HojasDatos!K8,""RESUMEN!J13"")"),0.9982648930017347)</f>
        <v>0.998264893</v>
      </c>
      <c r="I67" s="7">
        <f>IFERROR(__xludf.DUMMYFUNCTION("IMPORTRANGE(""https://docs.google.com/spreadsheets/d/""&amp;HojasDatos!L8,""RESUMEN!J13"")"),0.7075742971278474)</f>
        <v>0.7075742971</v>
      </c>
      <c r="J67" s="7">
        <f>IFERROR(__xludf.DUMMYFUNCTION("IMPORTRANGE(""https://docs.google.com/spreadsheets/d/""&amp;HojasDatos!M8,""RESUMEN!J13"")"),0.9999999999999997)</f>
        <v>1</v>
      </c>
      <c r="K67" s="7">
        <f>IFERROR(__xludf.DUMMYFUNCTION("IMPORTRANGE(""https://docs.google.com/spreadsheets/d/""&amp;HojasDatos!N8,""RESUMEN!J13"")"),0.9939271255060725)</f>
        <v>0.9939271255</v>
      </c>
      <c r="L67" s="7">
        <f>IFERROR(__xludf.DUMMYFUNCTION("IMPORTRANGE(""https://docs.google.com/spreadsheets/d/""&amp;HojasDatos!O8,""RESUMEN!J13"")"),0.9999999999999993)</f>
        <v>1</v>
      </c>
    </row>
    <row r="68">
      <c r="A68" s="13">
        <f t="shared" si="5"/>
        <v>8</v>
      </c>
      <c r="B68" s="18" t="str">
        <f t="shared" si="3"/>
        <v>#REF!</v>
      </c>
      <c r="C68" s="7">
        <f>IFERROR(__xludf.DUMMYFUNCTION("IMPORTRANGE(""https://docs.google.com/spreadsheets/d/""&amp;HojasDatos!F9,""RESUMEN!J13"")"),0.9999999999999994)</f>
        <v>1</v>
      </c>
      <c r="D68" s="7">
        <f>IFERROR(__xludf.DUMMYFUNCTION("IMPORTRANGE(""https://docs.google.com/spreadsheets/d/""&amp;HojasDatos!G9,""RESUMEN!J13"")"),0.9999999999999991)</f>
        <v>1</v>
      </c>
      <c r="E68" s="7">
        <f>IFERROR(__xludf.DUMMYFUNCTION("IMPORTRANGE(""https://docs.google.com/spreadsheets/d/""&amp;HojasDatos!H9,""RESUMEN!J13"")"),0.9989775051124737)</f>
        <v>0.9989775051</v>
      </c>
      <c r="F68" s="7">
        <f>IFERROR(__xludf.DUMMYFUNCTION("IMPORTRANGE(""https://docs.google.com/spreadsheets/d/""&amp;HojasDatos!I8,""RESUMEN!J13"")"),0.8068173751844839)</f>
        <v>0.8068173752</v>
      </c>
      <c r="G68" s="7">
        <f>IFERROR(__xludf.DUMMYFUNCTION("IMPORTRANGE(""https://docs.google.com/spreadsheets/d/""&amp;HojasDatos!J9,""RESUMEN!J13"")"),0.9951164072186246)</f>
        <v>0.9951164072</v>
      </c>
      <c r="H68" s="7">
        <f>IFERROR(__xludf.DUMMYFUNCTION("IMPORTRANGE(""https://docs.google.com/spreadsheets/d/""&amp;HojasDatos!K9,""RESUMEN!J13"")"),0.9999999999999997)</f>
        <v>1</v>
      </c>
      <c r="I68" s="7">
        <f>IFERROR(__xludf.DUMMYFUNCTION("IMPORTRANGE(""https://docs.google.com/spreadsheets/d/""&amp;HojasDatos!L9,""RESUMEN!J13"")"),0.9926301759849913)</f>
        <v>0.992630176</v>
      </c>
      <c r="J68" s="7">
        <f>IFERROR(__xludf.DUMMYFUNCTION("IMPORTRANGE(""https://docs.google.com/spreadsheets/d/""&amp;HojasDatos!M9,""RESUMEN!J13"")"),0.997975708502024)</f>
        <v>0.9979757085</v>
      </c>
      <c r="K68" s="7">
        <f>IFERROR(__xludf.DUMMYFUNCTION("IMPORTRANGE(""https://docs.google.com/spreadsheets/d/""&amp;HojasDatos!N9,""RESUMEN!J13"")"),0.9999999999999996)</f>
        <v>1</v>
      </c>
      <c r="L68" s="7">
        <f>IFERROR(__xludf.DUMMYFUNCTION("IMPORTRANGE(""https://docs.google.com/spreadsheets/d/""&amp;HojasDatos!O9,""RESUMEN!J13"")"),0.9877300613496927)</f>
        <v>0.9877300613</v>
      </c>
    </row>
    <row r="69">
      <c r="A69" s="13">
        <f t="shared" si="5"/>
        <v>9</v>
      </c>
      <c r="B69" s="18" t="str">
        <f t="shared" si="3"/>
        <v>#REF!</v>
      </c>
      <c r="C69" s="7">
        <f>IFERROR(__xludf.DUMMYFUNCTION("IMPORTRANGE(""https://docs.google.com/spreadsheets/d/""&amp;HojasDatos!F10,""RESUMEN!J13"")"),0.9999999999999994)</f>
        <v>1</v>
      </c>
      <c r="D69" s="7">
        <f>IFERROR(__xludf.DUMMYFUNCTION("IMPORTRANGE(""https://docs.google.com/spreadsheets/d/""&amp;HojasDatos!G10,""RESUMEN!J13"")"),0.9999999999999991)</f>
        <v>1</v>
      </c>
      <c r="E69" s="7">
        <f>IFERROR(__xludf.DUMMYFUNCTION("IMPORTRANGE(""https://docs.google.com/spreadsheets/d/""&amp;HojasDatos!H10,""RESUMEN!J13"")"),0.9795507721807791)</f>
        <v>0.9795507722</v>
      </c>
      <c r="F69" s="7">
        <f>IFERROR(__xludf.DUMMYFUNCTION("IMPORTRANGE(""https://docs.google.com/spreadsheets/d/""&amp;HojasDatos!I9,""RESUMEN!J13"")"),0.9983940042826545)</f>
        <v>0.9983940043</v>
      </c>
      <c r="G69" s="7">
        <f>IFERROR(__xludf.DUMMYFUNCTION("IMPORTRANGE(""https://docs.google.com/spreadsheets/d/""&amp;HojasDatos!J10,""RESUMEN!J13"")"),0.8812558356676004)</f>
        <v>0.8812558357</v>
      </c>
      <c r="H69" s="7">
        <f>IFERROR(__xludf.DUMMYFUNCTION("IMPORTRANGE(""https://docs.google.com/spreadsheets/d/""&amp;HojasDatos!K10,""RESUMEN!J13"")"),0.7820576285434079)</f>
        <v>0.7820576285</v>
      </c>
      <c r="I69" s="7">
        <f>IFERROR(__xludf.DUMMYFUNCTION("IMPORTRANGE(""https://docs.google.com/spreadsheets/d/""&amp;HojasDatos!L10,""RESUMEN!J13"")"),0.829413498296788)</f>
        <v>0.8294134983</v>
      </c>
      <c r="J69" s="7">
        <f>IFERROR(__xludf.DUMMYFUNCTION("IMPORTRANGE(""https://docs.google.com/spreadsheets/d/""&amp;HojasDatos!M10,""RESUMEN!J13"")"),0.9999999999999997)</f>
        <v>1</v>
      </c>
      <c r="K69" s="7">
        <f>IFERROR(__xludf.DUMMYFUNCTION("IMPORTRANGE(""https://docs.google.com/spreadsheets/d/""&amp;HojasDatos!N10,""RESUMEN!J13"")"),0.9999999999999996)</f>
        <v>1</v>
      </c>
      <c r="L69" s="7">
        <f>IFERROR(__xludf.DUMMYFUNCTION("IMPORTRANGE(""https://docs.google.com/spreadsheets/d/""&amp;HojasDatos!O10,""RESUMEN!J13"")"),0.9858597285067866)</f>
        <v>0.9858597285</v>
      </c>
    </row>
    <row r="70">
      <c r="A70" s="13">
        <f t="shared" si="5"/>
        <v>10</v>
      </c>
      <c r="B70" s="18" t="str">
        <f t="shared" si="3"/>
        <v>#REF!</v>
      </c>
      <c r="C70" s="7">
        <f>IFERROR(__xludf.DUMMYFUNCTION("IMPORTRANGE(""https://docs.google.com/spreadsheets/d/""&amp;HojasDatos!F11,""RESUMEN!J13"")"),0.9999999999999994)</f>
        <v>1</v>
      </c>
      <c r="D70" s="7">
        <f>IFERROR(__xludf.DUMMYFUNCTION("IMPORTRANGE(""https://docs.google.com/spreadsheets/d/""&amp;HojasDatos!G11,""RESUMEN!J13"")"),0.9697157251108486)</f>
        <v>0.9697157251</v>
      </c>
      <c r="E70" s="7">
        <f>IFERROR(__xludf.DUMMYFUNCTION("IMPORTRANGE(""https://docs.google.com/spreadsheets/d/""&amp;HojasDatos!H11,""RESUMEN!J13"")"),0.9989775051124737)</f>
        <v>0.9989775051</v>
      </c>
      <c r="F70" s="7">
        <f>IFERROR(__xludf.DUMMYFUNCTION("IMPORTRANGE(""https://docs.google.com/spreadsheets/d/""&amp;HojasDatos!I10,""RESUMEN!J13"")"),0.9999999999999992)</f>
        <v>1</v>
      </c>
      <c r="G70" s="7">
        <f>IFERROR(__xludf.DUMMYFUNCTION("IMPORTRANGE(""https://docs.google.com/spreadsheets/d/""&amp;HojasDatos!J11,""RESUMEN!J13"")"),0.9960317460317456)</f>
        <v>0.996031746</v>
      </c>
      <c r="H70" s="7">
        <f>IFERROR(__xludf.DUMMYFUNCTION("IMPORTRANGE(""https://docs.google.com/spreadsheets/d/""&amp;HojasDatos!K11,""RESUMEN!J13"")"),0.9985540775014455)</f>
        <v>0.9985540775</v>
      </c>
      <c r="I70" s="7">
        <f>IFERROR(__xludf.DUMMYFUNCTION("IMPORTRANGE(""https://docs.google.com/spreadsheets/d/""&amp;HojasDatos!L11,""RESUMEN!J13"")"),0.9999999999999992)</f>
        <v>1</v>
      </c>
      <c r="J70" s="7">
        <f>IFERROR(__xludf.DUMMYFUNCTION("IMPORTRANGE(""https://docs.google.com/spreadsheets/d/""&amp;HojasDatos!M11,""RESUMEN!J13"")"),0.9989878542510119)</f>
        <v>0.9989878543</v>
      </c>
      <c r="K70" s="7">
        <f>IFERROR(__xludf.DUMMYFUNCTION("IMPORTRANGE(""https://docs.google.com/spreadsheets/d/""&amp;HojasDatos!N11,""RESUMEN!J13"")"),0.9999999999999996)</f>
        <v>1</v>
      </c>
      <c r="L70" s="7">
        <f>IFERROR(__xludf.DUMMYFUNCTION("IMPORTRANGE(""https://docs.google.com/spreadsheets/d/""&amp;HojasDatos!O11,""RESUMEN!J13"")"),0.24999999999999997)</f>
        <v>0.25</v>
      </c>
    </row>
    <row r="71">
      <c r="A71" s="13">
        <f t="shared" si="5"/>
        <v>11</v>
      </c>
      <c r="B71" s="18" t="str">
        <f t="shared" si="3"/>
        <v>#REF!</v>
      </c>
      <c r="C71" s="7">
        <f>IFERROR(__xludf.DUMMYFUNCTION("IMPORTRANGE(""https://docs.google.com/spreadsheets/d/""&amp;HojasDatos!F12,""RESUMEN!J13"")"),0.9999999999999994)</f>
        <v>1</v>
      </c>
      <c r="D71" s="7">
        <f>IFERROR(__xludf.DUMMYFUNCTION("IMPORTRANGE(""https://docs.google.com/spreadsheets/d/""&amp;HojasDatos!G12,""RESUMEN!J13"")"),0.0)</f>
        <v>0</v>
      </c>
      <c r="E71" s="7">
        <f>IFERROR(__xludf.DUMMYFUNCTION("IMPORTRANGE(""https://docs.google.com/spreadsheets/d/""&amp;HojasDatos!H12,""RESUMEN!J13"")"),0.8733643423286148)</f>
        <v>0.8733643423</v>
      </c>
      <c r="F71" s="7">
        <f>IFERROR(__xludf.DUMMYFUNCTION("IMPORTRANGE(""https://docs.google.com/spreadsheets/d/""&amp;HojasDatos!I11,""RESUMEN!J13"")"),0.9991666666666659)</f>
        <v>0.9991666667</v>
      </c>
      <c r="G71" s="7">
        <f>IFERROR(__xludf.DUMMYFUNCTION("IMPORTRANGE(""https://docs.google.com/spreadsheets/d/""&amp;HojasDatos!J12,""RESUMEN!J13"")"),0.998983739837398)</f>
        <v>0.9989837398</v>
      </c>
      <c r="H71" s="7">
        <f>IFERROR(__xludf.DUMMYFUNCTION("IMPORTRANGE(""https://docs.google.com/spreadsheets/d/""&amp;HojasDatos!K12,""RESUMEN!J13"")"),0.9976865240023131)</f>
        <v>0.997686524</v>
      </c>
      <c r="I71" s="7">
        <f>IFERROR(__xludf.DUMMYFUNCTION("IMPORTRANGE(""https://docs.google.com/spreadsheets/d/""&amp;HojasDatos!L12,""RESUMEN!J13"")"),0.9201782459179159)</f>
        <v>0.9201782459</v>
      </c>
      <c r="J71" s="7">
        <f>IFERROR(__xludf.DUMMYFUNCTION("IMPORTRANGE(""https://docs.google.com/spreadsheets/d/""&amp;HojasDatos!M12,""RESUMEN!J13"")"),0.9734280537784067)</f>
        <v>0.9734280538</v>
      </c>
      <c r="K71" s="7">
        <f>IFERROR(__xludf.DUMMYFUNCTION("IMPORTRANGE(""https://docs.google.com/spreadsheets/d/""&amp;HojasDatos!N12,""RESUMEN!J13"")"),0.978651685393258)</f>
        <v>0.9786516854</v>
      </c>
      <c r="L71" s="7">
        <f>IFERROR(__xludf.DUMMYFUNCTION("IMPORTRANGE(""https://docs.google.com/spreadsheets/d/""&amp;HojasDatos!O12,""RESUMEN!J13"")"),0.9325049274074895)</f>
        <v>0.9325049274</v>
      </c>
    </row>
    <row r="72">
      <c r="A72" s="13">
        <f t="shared" si="5"/>
        <v>12</v>
      </c>
      <c r="B72" s="18" t="str">
        <f t="shared" si="3"/>
        <v>#REF!</v>
      </c>
      <c r="C72" s="7">
        <f>IFERROR(__xludf.DUMMYFUNCTION("IMPORTRANGE(""https://docs.google.com/spreadsheets/d/""&amp;HojasDatos!F13,""RESUMEN!J13"")"),0.9831321129080557)</f>
        <v>0.9831321129</v>
      </c>
      <c r="D72" s="7">
        <f>IFERROR(__xludf.DUMMYFUNCTION("IMPORTRANGE(""https://docs.google.com/spreadsheets/d/""&amp;HojasDatos!G13,""RESUMEN!J13"")"),0.9999999999999991)</f>
        <v>1</v>
      </c>
      <c r="E72" s="7">
        <f>IFERROR(__xludf.DUMMYFUNCTION("IMPORTRANGE(""https://docs.google.com/spreadsheets/d/""&amp;HojasDatos!H13,""RESUMEN!J13"")"),0.9957448668813657)</f>
        <v>0.9957448669</v>
      </c>
      <c r="F72" s="7">
        <f>IFERROR(__xludf.DUMMYFUNCTION("IMPORTRANGE(""https://docs.google.com/spreadsheets/d/""&amp;HojasDatos!I12,""RESUMEN!J13"")"),0.9983940042826545)</f>
        <v>0.9983940043</v>
      </c>
      <c r="G72" s="7">
        <f>IFERROR(__xludf.DUMMYFUNCTION("IMPORTRANGE(""https://docs.google.com/spreadsheets/d/""&amp;HojasDatos!J13,""RESUMEN!J13"")"),0.998973305954825)</f>
        <v>0.998973306</v>
      </c>
      <c r="H72" s="7">
        <f>IFERROR(__xludf.DUMMYFUNCTION("IMPORTRANGE(""https://docs.google.com/spreadsheets/d/""&amp;HojasDatos!K13,""RESUMEN!J13"")"),0.9996860282574564)</f>
        <v>0.9996860283</v>
      </c>
      <c r="I72" s="7">
        <f>IFERROR(__xludf.DUMMYFUNCTION("IMPORTRANGE(""https://docs.google.com/spreadsheets/d/""&amp;HojasDatos!L13,""RESUMEN!J13"")"),0.42130023358230756)</f>
        <v>0.4213002336</v>
      </c>
      <c r="J72" s="7">
        <f>IFERROR(__xludf.DUMMYFUNCTION("IMPORTRANGE(""https://docs.google.com/spreadsheets/d/""&amp;HojasDatos!M13,""RESUMEN!J13"")"),0.9847530762757017)</f>
        <v>0.9847530763</v>
      </c>
      <c r="K72" s="7">
        <f>IFERROR(__xludf.DUMMYFUNCTION("IMPORTRANGE(""https://docs.google.com/spreadsheets/d/""&amp;HojasDatos!N13,""RESUMEN!J13"")"),0.9966292134831457)</f>
        <v>0.9966292135</v>
      </c>
      <c r="L72" s="7">
        <f>IFERROR(__xludf.DUMMYFUNCTION("IMPORTRANGE(""https://docs.google.com/spreadsheets/d/""&amp;HojasDatos!O13,""RESUMEN!J13"")"),0.6875127881659895)</f>
        <v>0.6875127882</v>
      </c>
    </row>
    <row r="73">
      <c r="A73" s="13">
        <f t="shared" si="5"/>
        <v>13</v>
      </c>
      <c r="B73" s="18" t="str">
        <f t="shared" si="3"/>
        <v>#REF!</v>
      </c>
      <c r="C73" s="7">
        <f>IFERROR(__xludf.DUMMYFUNCTION("IMPORTRANGE(""https://docs.google.com/spreadsheets/d/""&amp;HojasDatos!F14,""RESUMEN!J13"")"),0.9999999999999994)</f>
        <v>1</v>
      </c>
      <c r="D73" s="7">
        <f>IFERROR(__xludf.DUMMYFUNCTION("IMPORTRANGE(""https://docs.google.com/spreadsheets/d/""&amp;HojasDatos!G14,""RESUMEN!J13"")"),0.9999999999999991)</f>
        <v>1</v>
      </c>
      <c r="E73" s="7">
        <f>IFERROR(__xludf.DUMMYFUNCTION("IMPORTRANGE(""https://docs.google.com/spreadsheets/d/""&amp;HojasDatos!H14,""RESUMEN!J13"")"),0.9747594997595003)</f>
        <v>0.9747594998</v>
      </c>
      <c r="F73" s="7">
        <f>IFERROR(__xludf.DUMMYFUNCTION("IMPORTRANGE(""https://docs.google.com/spreadsheets/d/""&amp;HojasDatos!I13,""RESUMEN!J13"")"),0.9999999999999992)</f>
        <v>1</v>
      </c>
      <c r="G73" s="7">
        <f>IFERROR(__xludf.DUMMYFUNCTION("IMPORTRANGE(""https://docs.google.com/spreadsheets/d/""&amp;HojasDatos!J14,""RESUMEN!J13"")"),1.0000000000000002)</f>
        <v>1</v>
      </c>
      <c r="H73" s="7">
        <f>IFERROR(__xludf.DUMMYFUNCTION("IMPORTRANGE(""https://docs.google.com/spreadsheets/d/""&amp;HojasDatos!K14,""RESUMEN!J13"")"),1.0000000000000002)</f>
        <v>1</v>
      </c>
      <c r="I73" s="7">
        <f>IFERROR(__xludf.DUMMYFUNCTION("IMPORTRANGE(""https://docs.google.com/spreadsheets/d/""&amp;HojasDatos!L14,""RESUMEN!J13"")"),0.825329410541709)</f>
        <v>0.8253294105</v>
      </c>
      <c r="J73" s="7">
        <f>IFERROR(__xludf.DUMMYFUNCTION("IMPORTRANGE(""https://docs.google.com/spreadsheets/d/""&amp;HojasDatos!M14,""RESUMEN!J13"")"),0.9816477287914892)</f>
        <v>0.9816477288</v>
      </c>
      <c r="K73" s="7">
        <f>IFERROR(__xludf.DUMMYFUNCTION("IMPORTRANGE(""https://docs.google.com/spreadsheets/d/""&amp;HojasDatos!N14,""RESUMEN!J13"")"),1.0000000000000004)</f>
        <v>1</v>
      </c>
      <c r="L73" s="7">
        <f>IFERROR(__xludf.DUMMYFUNCTION("IMPORTRANGE(""https://docs.google.com/spreadsheets/d/""&amp;HojasDatos!O14,""RESUMEN!J13"")"),0.39143869915486196)</f>
        <v>0.3914386992</v>
      </c>
    </row>
    <row r="74">
      <c r="A74" s="13">
        <f t="shared" si="5"/>
        <v>14</v>
      </c>
      <c r="B74" s="18" t="str">
        <f t="shared" si="3"/>
        <v>#REF!</v>
      </c>
      <c r="C74" s="7">
        <f>IFERROR(__xludf.DUMMYFUNCTION("IMPORTRANGE(""https://docs.google.com/spreadsheets/d/""&amp;HojasDatos!F15,""RESUMEN!J13"")"),0.0)</f>
        <v>0</v>
      </c>
      <c r="D74" s="7">
        <f>IFERROR(__xludf.DUMMYFUNCTION("IMPORTRANGE(""https://docs.google.com/spreadsheets/d/""&amp;HojasDatos!G15,""RESUMEN!J13"")"),0.03694178162263268)</f>
        <v>0.03694178162</v>
      </c>
      <c r="E74" s="7">
        <f>IFERROR(__xludf.DUMMYFUNCTION("IMPORTRANGE(""https://docs.google.com/spreadsheets/d/""&amp;HojasDatos!H15,""RESUMEN!J13"")"),0.9747594997595003)</f>
        <v>0.9747594998</v>
      </c>
      <c r="F74" s="7">
        <f>IFERROR(__xludf.DUMMYFUNCTION("IMPORTRANGE(""https://docs.google.com/spreadsheets/d/""&amp;HojasDatos!I14,""RESUMEN!J13"")"),0.9992021276595736)</f>
        <v>0.9992021277</v>
      </c>
      <c r="G74" s="7">
        <f>IFERROR(__xludf.DUMMYFUNCTION("IMPORTRANGE(""https://docs.google.com/spreadsheets/d/""&amp;HojasDatos!J15,""RESUMEN!J13"")"),1.0000000000000002)</f>
        <v>1</v>
      </c>
      <c r="H74" s="7">
        <f>IFERROR(__xludf.DUMMYFUNCTION("IMPORTRANGE(""https://docs.google.com/spreadsheets/d/""&amp;HojasDatos!K15,""RESUMEN!J13"")"),1.0000000000000002)</f>
        <v>1</v>
      </c>
      <c r="I74" s="7">
        <f>IFERROR(__xludf.DUMMYFUNCTION("IMPORTRANGE(""https://docs.google.com/spreadsheets/d/""&amp;HojasDatos!L15,""RESUMEN!J13"")"),0.825329410541709)</f>
        <v>0.8253294105</v>
      </c>
      <c r="J74" s="7">
        <f>IFERROR(__xludf.DUMMYFUNCTION("IMPORTRANGE(""https://docs.google.com/spreadsheets/d/""&amp;HojasDatos!M15,""RESUMEN!J13"")"),0.04116059379217273)</f>
        <v>0.04116059379</v>
      </c>
      <c r="K74" s="7">
        <f>IFERROR(__xludf.DUMMYFUNCTION("IMPORTRANGE(""https://docs.google.com/spreadsheets/d/""&amp;HojasDatos!N15,""RESUMEN!J13"")"),1.0000000000000004)</f>
        <v>1</v>
      </c>
      <c r="L74" s="7">
        <f>IFERROR(__xludf.DUMMYFUNCTION("IMPORTRANGE(""https://docs.google.com/spreadsheets/d/""&amp;HojasDatos!O15,""RESUMEN!J13"")"),0.39143869915486196)</f>
        <v>0.3914386992</v>
      </c>
    </row>
    <row r="75">
      <c r="A75" s="13">
        <f t="shared" si="5"/>
        <v>15</v>
      </c>
      <c r="B75" s="18" t="str">
        <f t="shared" si="3"/>
        <v>#REF!</v>
      </c>
      <c r="C75" s="7">
        <f>IFERROR(__xludf.DUMMYFUNCTION("IMPORTRANGE(""https://docs.google.com/spreadsheets/d/""&amp;HojasDatos!F16,""RESUMEN!J13"")"),0.0)</f>
        <v>0</v>
      </c>
      <c r="D75" s="7">
        <f>IFERROR(__xludf.DUMMYFUNCTION("IMPORTRANGE(""https://docs.google.com/spreadsheets/d/""&amp;HojasDatos!G16,""RESUMEN!J13"")"),0.0)</f>
        <v>0</v>
      </c>
      <c r="E75" s="7">
        <f>IFERROR(__xludf.DUMMYFUNCTION("IMPORTRANGE(""https://docs.google.com/spreadsheets/d/""&amp;HojasDatos!H16,""RESUMEN!J13"")"),0.0)</f>
        <v>0</v>
      </c>
      <c r="F75" s="7">
        <f>IFERROR(__xludf.DUMMYFUNCTION("IMPORTRANGE(""https://docs.google.com/spreadsheets/d/""&amp;HojasDatos!I15,""RESUMEN!J13"")"),0.2834642857142858)</f>
        <v>0.2834642857</v>
      </c>
      <c r="G75" s="7">
        <f>IFERROR(__xludf.DUMMYFUNCTION("IMPORTRANGE(""https://docs.google.com/spreadsheets/d/""&amp;HojasDatos!J16,""RESUMEN!J13"")"),0.0)</f>
        <v>0</v>
      </c>
      <c r="H75" s="7">
        <f>IFERROR(__xludf.DUMMYFUNCTION("IMPORTRANGE(""https://docs.google.com/spreadsheets/d/""&amp;HojasDatos!K16,""RESUMEN!J13"")"),0.0)</f>
        <v>0</v>
      </c>
      <c r="I75" s="7">
        <f>IFERROR(__xludf.DUMMYFUNCTION("IMPORTRANGE(""https://docs.google.com/spreadsheets/d/""&amp;HojasDatos!L16,""RESUMEN!J13"")"),0.0)</f>
        <v>0</v>
      </c>
      <c r="J75" s="7">
        <f>IFERROR(__xludf.DUMMYFUNCTION("IMPORTRANGE(""https://docs.google.com/spreadsheets/d/""&amp;HojasDatos!M16,""RESUMEN!J13"")"),0.0)</f>
        <v>0</v>
      </c>
      <c r="K75" s="7">
        <f>IFERROR(__xludf.DUMMYFUNCTION("IMPORTRANGE(""https://docs.google.com/spreadsheets/d/""&amp;HojasDatos!N16,""RESUMEN!J13"")"),0.0)</f>
        <v>0</v>
      </c>
      <c r="L75" s="7">
        <f>IFERROR(__xludf.DUMMYFUNCTION("IMPORTRANGE(""https://docs.google.com/spreadsheets/d/""&amp;HojasDatos!O16,""RESUMEN!J13"")"),0.0)</f>
        <v>0</v>
      </c>
    </row>
    <row r="76">
      <c r="A76" s="13">
        <f t="shared" si="5"/>
        <v>16</v>
      </c>
      <c r="B76" s="18" t="str">
        <f t="shared" si="3"/>
        <v>#REF!</v>
      </c>
      <c r="C76" s="7">
        <f>IFERROR(__xludf.DUMMYFUNCTION("IMPORTRANGE(""https://docs.google.com/spreadsheets/d/""&amp;HojasDatos!F17,""RESUMEN!J13"")"),0.0)</f>
        <v>0</v>
      </c>
      <c r="D76" s="7">
        <f>IFERROR(__xludf.DUMMYFUNCTION("IMPORTRANGE(""https://docs.google.com/spreadsheets/d/""&amp;HojasDatos!G17,""RESUMEN!J13"")"),0.0)</f>
        <v>0</v>
      </c>
      <c r="E76" s="7">
        <f>IFERROR(__xludf.DUMMYFUNCTION("IMPORTRANGE(""https://docs.google.com/spreadsheets/d/""&amp;HojasDatos!H17,""RESUMEN!J13"")"),0.0)</f>
        <v>0</v>
      </c>
      <c r="F76" s="7">
        <f>IFERROR(__xludf.DUMMYFUNCTION("IMPORTRANGE(""https://docs.google.com/spreadsheets/d/""&amp;HojasDatos!I16,""RESUMEN!J13"")"),0.0)</f>
        <v>0</v>
      </c>
      <c r="G76" s="7">
        <f>IFERROR(__xludf.DUMMYFUNCTION("IMPORTRANGE(""https://docs.google.com/spreadsheets/d/""&amp;HojasDatos!J17,""RESUMEN!J13"")"),0.0)</f>
        <v>0</v>
      </c>
      <c r="H76" s="7">
        <f>IFERROR(__xludf.DUMMYFUNCTION("IMPORTRANGE(""https://docs.google.com/spreadsheets/d/""&amp;HojasDatos!K17,""RESUMEN!J13"")"),0.0)</f>
        <v>0</v>
      </c>
      <c r="I76" s="7">
        <f>IFERROR(__xludf.DUMMYFUNCTION("IMPORTRANGE(""https://docs.google.com/spreadsheets/d/""&amp;HojasDatos!L17,""RESUMEN!J13"")"),0.0)</f>
        <v>0</v>
      </c>
      <c r="J76" s="7">
        <f>IFERROR(__xludf.DUMMYFUNCTION("IMPORTRANGE(""https://docs.google.com/spreadsheets/d/""&amp;HojasDatos!M17,""RESUMEN!J13"")"),0.0)</f>
        <v>0</v>
      </c>
      <c r="K76" s="7">
        <f>IFERROR(__xludf.DUMMYFUNCTION("IMPORTRANGE(""https://docs.google.com/spreadsheets/d/""&amp;HojasDatos!N17,""RESUMEN!J13"")"),0.0)</f>
        <v>0</v>
      </c>
      <c r="L76" s="7">
        <f>IFERROR(__xludf.DUMMYFUNCTION("IMPORTRANGE(""https://docs.google.com/spreadsheets/d/""&amp;HojasDatos!O17,""RESUMEN!J13"")"),0.0)</f>
        <v>0</v>
      </c>
    </row>
    <row r="77">
      <c r="A77" s="13">
        <f t="shared" si="5"/>
        <v>17</v>
      </c>
      <c r="B77" s="18" t="str">
        <f t="shared" si="3"/>
        <v>#REF!</v>
      </c>
      <c r="C77" s="7">
        <f>IFERROR(__xludf.DUMMYFUNCTION("IMPORTRANGE(""https://docs.google.com/spreadsheets/d/""&amp;HojasDatos!F18,""RESUMEN!J13"")"),0.0)</f>
        <v>0</v>
      </c>
      <c r="D77" s="7">
        <f>IFERROR(__xludf.DUMMYFUNCTION("IMPORTRANGE(""https://docs.google.com/spreadsheets/d/""&amp;HojasDatos!G18,""RESUMEN!J13"")"),0.0)</f>
        <v>0</v>
      </c>
      <c r="E77" s="7">
        <f>IFERROR(__xludf.DUMMYFUNCTION("IMPORTRANGE(""https://docs.google.com/spreadsheets/d/""&amp;HojasDatos!H18,""RESUMEN!J13"")"),0.0)</f>
        <v>0</v>
      </c>
      <c r="F77" s="7">
        <f>IFERROR(__xludf.DUMMYFUNCTION("IMPORTRANGE(""https://docs.google.com/spreadsheets/d/""&amp;HojasDatos!I17,""RESUMEN!J13"")"),0.0)</f>
        <v>0</v>
      </c>
      <c r="G77" s="7">
        <f>IFERROR(__xludf.DUMMYFUNCTION("IMPORTRANGE(""https://docs.google.com/spreadsheets/d/""&amp;HojasDatos!J18,""RESUMEN!J13"")"),0.0)</f>
        <v>0</v>
      </c>
      <c r="H77" s="7">
        <f>IFERROR(__xludf.DUMMYFUNCTION("IMPORTRANGE(""https://docs.google.com/spreadsheets/d/""&amp;HojasDatos!K18,""RESUMEN!J13"")"),0.0)</f>
        <v>0</v>
      </c>
      <c r="I77" s="7">
        <f>IFERROR(__xludf.DUMMYFUNCTION("IMPORTRANGE(""https://docs.google.com/spreadsheets/d/""&amp;HojasDatos!L18,""RESUMEN!J13"")"),0.0)</f>
        <v>0</v>
      </c>
      <c r="J77" s="7">
        <f>IFERROR(__xludf.DUMMYFUNCTION("IMPORTRANGE(""https://docs.google.com/spreadsheets/d/""&amp;HojasDatos!M18,""RESUMEN!J13"")"),0.0)</f>
        <v>0</v>
      </c>
      <c r="K77" s="7">
        <f>IFERROR(__xludf.DUMMYFUNCTION("IMPORTRANGE(""https://docs.google.com/spreadsheets/d/""&amp;HojasDatos!N18,""RESUMEN!J13"")"),0.0)</f>
        <v>0</v>
      </c>
      <c r="L77" s="7">
        <f>IFERROR(__xludf.DUMMYFUNCTION("IMPORTRANGE(""https://docs.google.com/spreadsheets/d/""&amp;HojasDatos!O18,""RESUMEN!J13"")"),0.0)</f>
        <v>0</v>
      </c>
    </row>
    <row r="78">
      <c r="A78" s="13">
        <f t="shared" si="5"/>
        <v>18</v>
      </c>
      <c r="B78" s="18" t="str">
        <f t="shared" si="3"/>
        <v>#REF!</v>
      </c>
      <c r="C78" s="7">
        <f>IFERROR(__xludf.DUMMYFUNCTION("IMPORTRANGE(""https://docs.google.com/spreadsheets/d/""&amp;HojasDatos!F19,""RESUMEN!J13"")"),0.0)</f>
        <v>0</v>
      </c>
      <c r="D78" s="7">
        <f>IFERROR(__xludf.DUMMYFUNCTION("IMPORTRANGE(""https://docs.google.com/spreadsheets/d/""&amp;HojasDatos!G19,""RESUMEN!J13"")"),0.0)</f>
        <v>0</v>
      </c>
      <c r="E78" s="7">
        <f>IFERROR(__xludf.DUMMYFUNCTION("IMPORTRANGE(""https://docs.google.com/spreadsheets/d/""&amp;HojasDatos!H19,""RESUMEN!J13"")"),0.0)</f>
        <v>0</v>
      </c>
      <c r="F78" s="7">
        <f>IFERROR(__xludf.DUMMYFUNCTION("IMPORTRANGE(""https://docs.google.com/spreadsheets/d/""&amp;HojasDatos!I18,""RESUMEN!J13"")"),0.0)</f>
        <v>0</v>
      </c>
      <c r="G78" s="7">
        <f>IFERROR(__xludf.DUMMYFUNCTION("IMPORTRANGE(""https://docs.google.com/spreadsheets/d/""&amp;HojasDatos!J19,""RESUMEN!J13"")"),0.0)</f>
        <v>0</v>
      </c>
      <c r="H78" s="7">
        <f>IFERROR(__xludf.DUMMYFUNCTION("IMPORTRANGE(""https://docs.google.com/spreadsheets/d/""&amp;HojasDatos!K19,""RESUMEN!J13"")"),0.0)</f>
        <v>0</v>
      </c>
      <c r="I78" s="7">
        <f>IFERROR(__xludf.DUMMYFUNCTION("IMPORTRANGE(""https://docs.google.com/spreadsheets/d/""&amp;HojasDatos!L19,""RESUMEN!J13"")"),0.0)</f>
        <v>0</v>
      </c>
      <c r="J78" s="7">
        <f>IFERROR(__xludf.DUMMYFUNCTION("IMPORTRANGE(""https://docs.google.com/spreadsheets/d/""&amp;HojasDatos!M19,""RESUMEN!J13"")"),0.0)</f>
        <v>0</v>
      </c>
      <c r="K78" s="7">
        <f>IFERROR(__xludf.DUMMYFUNCTION("IMPORTRANGE(""https://docs.google.com/spreadsheets/d/""&amp;HojasDatos!N19,""RESUMEN!J13"")"),0.0)</f>
        <v>0</v>
      </c>
      <c r="L78" s="7">
        <f>IFERROR(__xludf.DUMMYFUNCTION("IMPORTRANGE(""https://docs.google.com/spreadsheets/d/""&amp;HojasDatos!O19,""RESUMEN!J13"")"),0.0)</f>
        <v>0</v>
      </c>
    </row>
    <row r="79">
      <c r="A79" s="13">
        <f t="shared" si="5"/>
        <v>19</v>
      </c>
      <c r="B79" s="18" t="str">
        <f t="shared" si="3"/>
        <v>#REF!</v>
      </c>
      <c r="C79" s="7">
        <f>IFERROR(__xludf.DUMMYFUNCTION("IMPORTRANGE(""https://docs.google.com/spreadsheets/d/""&amp;HojasDatos!F20,""RESUMEN!J13"")"),0.0)</f>
        <v>0</v>
      </c>
      <c r="D79" s="7">
        <f>IFERROR(__xludf.DUMMYFUNCTION("IMPORTRANGE(""https://docs.google.com/spreadsheets/d/""&amp;HojasDatos!G20,""RESUMEN!J13"")"),0.0)</f>
        <v>0</v>
      </c>
      <c r="E79" s="7">
        <f>IFERROR(__xludf.DUMMYFUNCTION("IMPORTRANGE(""https://docs.google.com/spreadsheets/d/""&amp;HojasDatos!H20,""RESUMEN!J13"")"),0.0)</f>
        <v>0</v>
      </c>
      <c r="F79" s="7">
        <f>IFERROR(__xludf.DUMMYFUNCTION("IMPORTRANGE(""https://docs.google.com/spreadsheets/d/""&amp;HojasDatos!I19,""RESUMEN!J13"")"),0.0)</f>
        <v>0</v>
      </c>
      <c r="G79" s="7">
        <f>IFERROR(__xludf.DUMMYFUNCTION("IMPORTRANGE(""https://docs.google.com/spreadsheets/d/""&amp;HojasDatos!J20,""RESUMEN!J13"")"),0.0)</f>
        <v>0</v>
      </c>
      <c r="H79" s="7">
        <f>IFERROR(__xludf.DUMMYFUNCTION("IMPORTRANGE(""https://docs.google.com/spreadsheets/d/""&amp;HojasDatos!K20,""RESUMEN!J13"")"),0.0)</f>
        <v>0</v>
      </c>
      <c r="I79" s="7">
        <f>IFERROR(__xludf.DUMMYFUNCTION("IMPORTRANGE(""https://docs.google.com/spreadsheets/d/""&amp;HojasDatos!L20,""RESUMEN!J13"")"),0.0)</f>
        <v>0</v>
      </c>
      <c r="J79" s="7">
        <f>IFERROR(__xludf.DUMMYFUNCTION("IMPORTRANGE(""https://docs.google.com/spreadsheets/d/""&amp;HojasDatos!M20,""RESUMEN!J13"")"),0.0)</f>
        <v>0</v>
      </c>
      <c r="K79" s="7">
        <f>IFERROR(__xludf.DUMMYFUNCTION("IMPORTRANGE(""https://docs.google.com/spreadsheets/d/""&amp;HojasDatos!N20,""RESUMEN!J13"")"),0.0)</f>
        <v>0</v>
      </c>
      <c r="L79" s="7">
        <f>IFERROR(__xludf.DUMMYFUNCTION("IMPORTRANGE(""https://docs.google.com/spreadsheets/d/""&amp;HojasDatos!O20,""RESUMEN!J13"")"),0.0)</f>
        <v>0</v>
      </c>
    </row>
    <row r="80">
      <c r="A80" s="13">
        <f t="shared" si="5"/>
        <v>20</v>
      </c>
      <c r="B80" s="18" t="str">
        <f t="shared" si="3"/>
        <v>#REF!</v>
      </c>
      <c r="C80" s="7">
        <f>IFERROR(__xludf.DUMMYFUNCTION("IMPORTRANGE(""https://docs.google.com/spreadsheets/d/""&amp;HojasDatos!F21,""RESUMEN!J13"")"),0.0)</f>
        <v>0</v>
      </c>
      <c r="D80" s="7">
        <f>IFERROR(__xludf.DUMMYFUNCTION("IMPORTRANGE(""https://docs.google.com/spreadsheets/d/""&amp;HojasDatos!G21,""RESUMEN!J13"")"),0.0)</f>
        <v>0</v>
      </c>
      <c r="E80" s="7">
        <f>IFERROR(__xludf.DUMMYFUNCTION("IMPORTRANGE(""https://docs.google.com/spreadsheets/d/""&amp;HojasDatos!H21,""RESUMEN!J13"")"),0.0)</f>
        <v>0</v>
      </c>
      <c r="F80" s="7">
        <f>IFERROR(__xludf.DUMMYFUNCTION("IMPORTRANGE(""https://docs.google.com/spreadsheets/d/""&amp;HojasDatos!I20,""RESUMEN!J13"")"),0.0)</f>
        <v>0</v>
      </c>
      <c r="G80" s="7">
        <f>IFERROR(__xludf.DUMMYFUNCTION("IMPORTRANGE(""https://docs.google.com/spreadsheets/d/""&amp;HojasDatos!J21,""RESUMEN!J13"")"),0.0)</f>
        <v>0</v>
      </c>
      <c r="H80" s="7">
        <f>IFERROR(__xludf.DUMMYFUNCTION("IMPORTRANGE(""https://docs.google.com/spreadsheets/d/""&amp;HojasDatos!K21,""RESUMEN!J13"")"),0.0)</f>
        <v>0</v>
      </c>
      <c r="I80" s="7">
        <f>IFERROR(__xludf.DUMMYFUNCTION("IMPORTRANGE(""https://docs.google.com/spreadsheets/d/""&amp;HojasDatos!L21,""RESUMEN!J13"")"),0.0)</f>
        <v>0</v>
      </c>
      <c r="J80" s="7">
        <f>IFERROR(__xludf.DUMMYFUNCTION("IMPORTRANGE(""https://docs.google.com/spreadsheets/d/""&amp;HojasDatos!M21,""RESUMEN!J13"")"),0.0)</f>
        <v>0</v>
      </c>
      <c r="K80" s="7">
        <f>IFERROR(__xludf.DUMMYFUNCTION("IMPORTRANGE(""https://docs.google.com/spreadsheets/d/""&amp;HojasDatos!N21,""RESUMEN!J13"")"),0.0)</f>
        <v>0</v>
      </c>
      <c r="L80" s="7">
        <f>IFERROR(__xludf.DUMMYFUNCTION("IMPORTRANGE(""https://docs.google.com/spreadsheets/d/""&amp;HojasDatos!O21,""RESUMEN!J13"")"),0.0)</f>
        <v>0</v>
      </c>
    </row>
    <row r="81">
      <c r="A81" s="13">
        <f t="shared" si="5"/>
        <v>21</v>
      </c>
      <c r="B81" s="18" t="str">
        <f t="shared" si="3"/>
        <v>#REF!</v>
      </c>
      <c r="C81" s="7">
        <f>IFERROR(__xludf.DUMMYFUNCTION("IMPORTRANGE(""https://docs.google.com/spreadsheets/d/""&amp;HojasDatos!F22,""RESUMEN!J13"")"),0.0)</f>
        <v>0</v>
      </c>
      <c r="D81" s="7">
        <f>IFERROR(__xludf.DUMMYFUNCTION("IMPORTRANGE(""https://docs.google.com/spreadsheets/d/""&amp;HojasDatos!G22,""RESUMEN!J13"")"),0.0)</f>
        <v>0</v>
      </c>
      <c r="E81" s="7">
        <f>IFERROR(__xludf.DUMMYFUNCTION("IMPORTRANGE(""https://docs.google.com/spreadsheets/d/""&amp;HojasDatos!H22,""RESUMEN!J13"")"),0.0)</f>
        <v>0</v>
      </c>
      <c r="F81" s="7">
        <f>IFERROR(__xludf.DUMMYFUNCTION("IMPORTRANGE(""https://docs.google.com/spreadsheets/d/""&amp;HojasDatos!I21,""RESUMEN!J13"")"),0.0)</f>
        <v>0</v>
      </c>
      <c r="G81" s="7">
        <f>IFERROR(__xludf.DUMMYFUNCTION("IMPORTRANGE(""https://docs.google.com/spreadsheets/d/""&amp;HojasDatos!J22,""RESUMEN!J13"")"),0.0)</f>
        <v>0</v>
      </c>
      <c r="H81" s="7">
        <f>IFERROR(__xludf.DUMMYFUNCTION("IMPORTRANGE(""https://docs.google.com/spreadsheets/d/""&amp;HojasDatos!K22,""RESUMEN!J13"")"),0.0)</f>
        <v>0</v>
      </c>
      <c r="I81" s="7">
        <f>IFERROR(__xludf.DUMMYFUNCTION("IMPORTRANGE(""https://docs.google.com/spreadsheets/d/""&amp;HojasDatos!L22,""RESUMEN!J13"")"),0.0)</f>
        <v>0</v>
      </c>
      <c r="J81" s="7">
        <f>IFERROR(__xludf.DUMMYFUNCTION("IMPORTRANGE(""https://docs.google.com/spreadsheets/d/""&amp;HojasDatos!M22,""RESUMEN!J13"")"),0.0)</f>
        <v>0</v>
      </c>
      <c r="K81" s="7">
        <f>IFERROR(__xludf.DUMMYFUNCTION("IMPORTRANGE(""https://docs.google.com/spreadsheets/d/""&amp;HojasDatos!N22,""RESUMEN!J13"")"),0.0)</f>
        <v>0</v>
      </c>
      <c r="L81" s="7">
        <f>IFERROR(__xludf.DUMMYFUNCTION("IMPORTRANGE(""https://docs.google.com/spreadsheets/d/""&amp;HojasDatos!O22,""RESUMEN!J13"")"),0.0)</f>
        <v>0</v>
      </c>
    </row>
    <row r="82">
      <c r="A82" s="13">
        <f t="shared" si="5"/>
        <v>22</v>
      </c>
      <c r="B82" s="18" t="str">
        <f t="shared" si="3"/>
        <v>#REF!</v>
      </c>
      <c r="C82" s="7">
        <f>IFERROR(__xludf.DUMMYFUNCTION("IMPORTRANGE(""https://docs.google.com/spreadsheets/d/""&amp;HojasDatos!F23,""RESUMEN!J13"")"),0.0)</f>
        <v>0</v>
      </c>
      <c r="D82" s="7">
        <f>IFERROR(__xludf.DUMMYFUNCTION("IMPORTRANGE(""https://docs.google.com/spreadsheets/d/""&amp;HojasDatos!G23,""RESUMEN!J13"")"),0.0)</f>
        <v>0</v>
      </c>
      <c r="E82" s="7">
        <f>IFERROR(__xludf.DUMMYFUNCTION("IMPORTRANGE(""https://docs.google.com/spreadsheets/d/""&amp;HojasDatos!H23,""RESUMEN!J13"")"),0.0)</f>
        <v>0</v>
      </c>
      <c r="F82" s="7">
        <f>IFERROR(__xludf.DUMMYFUNCTION("IMPORTRANGE(""https://docs.google.com/spreadsheets/d/""&amp;HojasDatos!I22,""RESUMEN!J13"")"),0.0)</f>
        <v>0</v>
      </c>
      <c r="G82" s="7">
        <f>IFERROR(__xludf.DUMMYFUNCTION("IMPORTRANGE(""https://docs.google.com/spreadsheets/d/""&amp;HojasDatos!J23,""RESUMEN!J13"")"),0.0)</f>
        <v>0</v>
      </c>
      <c r="H82" s="7">
        <f>IFERROR(__xludf.DUMMYFUNCTION("IMPORTRANGE(""https://docs.google.com/spreadsheets/d/""&amp;HojasDatos!K23,""RESUMEN!J13"")"),0.0)</f>
        <v>0</v>
      </c>
      <c r="I82" s="7">
        <f>IFERROR(__xludf.DUMMYFUNCTION("IMPORTRANGE(""https://docs.google.com/spreadsheets/d/""&amp;HojasDatos!L23,""RESUMEN!J13"")"),0.0)</f>
        <v>0</v>
      </c>
      <c r="J82" s="7">
        <f>IFERROR(__xludf.DUMMYFUNCTION("IMPORTRANGE(""https://docs.google.com/spreadsheets/d/""&amp;HojasDatos!M23,""RESUMEN!J13"")"),0.0)</f>
        <v>0</v>
      </c>
      <c r="K82" s="7">
        <f>IFERROR(__xludf.DUMMYFUNCTION("IMPORTRANGE(""https://docs.google.com/spreadsheets/d/""&amp;HojasDatos!N23,""RESUMEN!J13"")"),0.0)</f>
        <v>0</v>
      </c>
      <c r="L82" s="7">
        <f>IFERROR(__xludf.DUMMYFUNCTION("IMPORTRANGE(""https://docs.google.com/spreadsheets/d/""&amp;HojasDatos!O23,""RESUMEN!J13"")"),0.0)</f>
        <v>0</v>
      </c>
    </row>
    <row r="83">
      <c r="A83" s="13">
        <f t="shared" si="5"/>
        <v>23</v>
      </c>
      <c r="B83" s="18" t="str">
        <f t="shared" si="3"/>
        <v>#REF!</v>
      </c>
      <c r="C83" s="7">
        <f>IFERROR(__xludf.DUMMYFUNCTION("IMPORTRANGE(""https://docs.google.com/spreadsheets/d/""&amp;HojasDatos!F24,""RESUMEN!J13"")"),0.0)</f>
        <v>0</v>
      </c>
      <c r="D83" s="7">
        <f>IFERROR(__xludf.DUMMYFUNCTION("IMPORTRANGE(""https://docs.google.com/spreadsheets/d/""&amp;HojasDatos!G24,""RESUMEN!J13"")"),0.0)</f>
        <v>0</v>
      </c>
      <c r="E83" s="7">
        <f>IFERROR(__xludf.DUMMYFUNCTION("IMPORTRANGE(""https://docs.google.com/spreadsheets/d/""&amp;HojasDatos!H24,""RESUMEN!J13"")"),0.0)</f>
        <v>0</v>
      </c>
      <c r="F83" s="7">
        <f>IFERROR(__xludf.DUMMYFUNCTION("IMPORTRANGE(""https://docs.google.com/spreadsheets/d/""&amp;HojasDatos!I23,""RESUMEN!J13"")"),0.0)</f>
        <v>0</v>
      </c>
      <c r="G83" s="7">
        <f>IFERROR(__xludf.DUMMYFUNCTION("IMPORTRANGE(""https://docs.google.com/spreadsheets/d/""&amp;HojasDatos!J24,""RESUMEN!J13"")"),0.0)</f>
        <v>0</v>
      </c>
      <c r="H83" s="7">
        <f>IFERROR(__xludf.DUMMYFUNCTION("IMPORTRANGE(""https://docs.google.com/spreadsheets/d/""&amp;HojasDatos!K24,""RESUMEN!J13"")"),0.0)</f>
        <v>0</v>
      </c>
      <c r="I83" s="7">
        <f>IFERROR(__xludf.DUMMYFUNCTION("IMPORTRANGE(""https://docs.google.com/spreadsheets/d/""&amp;HojasDatos!L24,""RESUMEN!J13"")"),0.0)</f>
        <v>0</v>
      </c>
      <c r="J83" s="7">
        <f>IFERROR(__xludf.DUMMYFUNCTION("IMPORTRANGE(""https://docs.google.com/spreadsheets/d/""&amp;HojasDatos!M24,""RESUMEN!J13"")"),0.0)</f>
        <v>0</v>
      </c>
      <c r="K83" s="7">
        <f>IFERROR(__xludf.DUMMYFUNCTION("IMPORTRANGE(""https://docs.google.com/spreadsheets/d/""&amp;HojasDatos!N24,""RESUMEN!J13"")"),0.0)</f>
        <v>0</v>
      </c>
      <c r="L83" s="7">
        <f>IFERROR(__xludf.DUMMYFUNCTION("IMPORTRANGE(""https://docs.google.com/spreadsheets/d/""&amp;HojasDatos!O24,""RESUMEN!J13"")"),0.0)</f>
        <v>0</v>
      </c>
    </row>
    <row r="84">
      <c r="A84" s="13">
        <f t="shared" si="5"/>
        <v>24</v>
      </c>
      <c r="B84" s="18" t="str">
        <f t="shared" si="3"/>
        <v>#REF!</v>
      </c>
      <c r="C84" s="7">
        <f>IFERROR(__xludf.DUMMYFUNCTION("IMPORTRANGE(""https://docs.google.com/spreadsheets/d/""&amp;HojasDatos!F25,""RESUMEN!J13"")"),0.0)</f>
        <v>0</v>
      </c>
      <c r="D84" s="7">
        <f>IFERROR(__xludf.DUMMYFUNCTION("IMPORTRANGE(""https://docs.google.com/spreadsheets/d/""&amp;HojasDatos!G25,""RESUMEN!J13"")"),0.0)</f>
        <v>0</v>
      </c>
      <c r="E84" s="7">
        <f>IFERROR(__xludf.DUMMYFUNCTION("IMPORTRANGE(""https://docs.google.com/spreadsheets/d/""&amp;HojasDatos!H25,""RESUMEN!J13"")"),0.0)</f>
        <v>0</v>
      </c>
      <c r="F84" s="7">
        <f>IFERROR(__xludf.DUMMYFUNCTION("IMPORTRANGE(""https://docs.google.com/spreadsheets/d/""&amp;HojasDatos!I24,""RESUMEN!J13"")"),0.0)</f>
        <v>0</v>
      </c>
      <c r="G84" s="7">
        <f>IFERROR(__xludf.DUMMYFUNCTION("IMPORTRANGE(""https://docs.google.com/spreadsheets/d/""&amp;HojasDatos!J25,""RESUMEN!J13"")"),0.0)</f>
        <v>0</v>
      </c>
      <c r="H84" s="7">
        <f>IFERROR(__xludf.DUMMYFUNCTION("IMPORTRANGE(""https://docs.google.com/spreadsheets/d/""&amp;HojasDatos!K25,""RESUMEN!J13"")"),0.0)</f>
        <v>0</v>
      </c>
      <c r="I84" s="7">
        <f>IFERROR(__xludf.DUMMYFUNCTION("IMPORTRANGE(""https://docs.google.com/spreadsheets/d/""&amp;HojasDatos!L25,""RESUMEN!J13"")"),0.0)</f>
        <v>0</v>
      </c>
      <c r="J84" s="7">
        <f>IFERROR(__xludf.DUMMYFUNCTION("IMPORTRANGE(""https://docs.google.com/spreadsheets/d/""&amp;HojasDatos!M25,""RESUMEN!J13"")"),0.0)</f>
        <v>0</v>
      </c>
      <c r="K84" s="7">
        <f>IFERROR(__xludf.DUMMYFUNCTION("IMPORTRANGE(""https://docs.google.com/spreadsheets/d/""&amp;HojasDatos!N25,""RESUMEN!J13"")"),0.0)</f>
        <v>0</v>
      </c>
      <c r="L84" s="7">
        <f>IFERROR(__xludf.DUMMYFUNCTION("IMPORTRANGE(""https://docs.google.com/spreadsheets/d/""&amp;HojasDatos!O25,""RESUMEN!J13"")"),0.0)</f>
        <v>0</v>
      </c>
    </row>
    <row r="85">
      <c r="A85" s="13">
        <f t="shared" si="5"/>
        <v>25</v>
      </c>
      <c r="B85" s="18" t="str">
        <f t="shared" si="3"/>
        <v>#REF!</v>
      </c>
      <c r="C85" s="7">
        <f>IFERROR(__xludf.DUMMYFUNCTION("IMPORTRANGE(""https://docs.google.com/spreadsheets/d/""&amp;HojasDatos!F26,""RESUMEN!J13"")"),0.0)</f>
        <v>0</v>
      </c>
      <c r="D85" s="7">
        <f>IFERROR(__xludf.DUMMYFUNCTION("IMPORTRANGE(""https://docs.google.com/spreadsheets/d/""&amp;HojasDatos!G26,""RESUMEN!J13"")"),0.0)</f>
        <v>0</v>
      </c>
      <c r="E85" s="7">
        <f>IFERROR(__xludf.DUMMYFUNCTION("IMPORTRANGE(""https://docs.google.com/spreadsheets/d/""&amp;HojasDatos!H26,""RESUMEN!J13"")"),0.0)</f>
        <v>0</v>
      </c>
      <c r="F85" s="7">
        <f>IFERROR(__xludf.DUMMYFUNCTION("IMPORTRANGE(""https://docs.google.com/spreadsheets/d/""&amp;HojasDatos!I25,""RESUMEN!J13"")"),0.0)</f>
        <v>0</v>
      </c>
      <c r="G85" s="7">
        <f>IFERROR(__xludf.DUMMYFUNCTION("IMPORTRANGE(""https://docs.google.com/spreadsheets/d/""&amp;HojasDatos!J26,""RESUMEN!J13"")"),0.0)</f>
        <v>0</v>
      </c>
      <c r="H85" s="7">
        <f>IFERROR(__xludf.DUMMYFUNCTION("IMPORTRANGE(""https://docs.google.com/spreadsheets/d/""&amp;HojasDatos!K26,""RESUMEN!J13"")"),0.0)</f>
        <v>0</v>
      </c>
      <c r="I85" s="7">
        <f>IFERROR(__xludf.DUMMYFUNCTION("IMPORTRANGE(""https://docs.google.com/spreadsheets/d/""&amp;HojasDatos!L26,""RESUMEN!J13"")"),0.0)</f>
        <v>0</v>
      </c>
      <c r="J85" s="7">
        <f>IFERROR(__xludf.DUMMYFUNCTION("IMPORTRANGE(""https://docs.google.com/spreadsheets/d/""&amp;HojasDatos!M26,""RESUMEN!J13"")"),0.0)</f>
        <v>0</v>
      </c>
      <c r="K85" s="7">
        <f>IFERROR(__xludf.DUMMYFUNCTION("IMPORTRANGE(""https://docs.google.com/spreadsheets/d/""&amp;HojasDatos!N27,""RESUMEN!J13"")"),0.0)</f>
        <v>0</v>
      </c>
      <c r="L85" s="7">
        <f>IFERROR(__xludf.DUMMYFUNCTION("IMPORTRANGE(""https://docs.google.com/spreadsheets/d/""&amp;HojasDatos!O26,""RESUMEN!J13"")"),0.0)</f>
        <v>0</v>
      </c>
    </row>
    <row r="86">
      <c r="A86" s="13">
        <f t="shared" si="5"/>
        <v>26</v>
      </c>
      <c r="B86" s="5">
        <f>B2</f>
        <v>45467.33333</v>
      </c>
      <c r="C86" s="7">
        <f>IFERROR(__xludf.DUMMYFUNCTION("IMPORTRANGE(""https://docs.google.com/spreadsheets/d/""&amp;HojasDatos!F27,""RESUMEN!J13"")"),0.0)</f>
        <v>0</v>
      </c>
      <c r="D86" s="7">
        <f>IFERROR(__xludf.DUMMYFUNCTION("IMPORTRANGE(""https://docs.google.com/spreadsheets/d/""&amp;HojasDatos!G27,""RESUMEN!J13"")"),0.0)</f>
        <v>0</v>
      </c>
      <c r="E86" s="7">
        <f>IFERROR(__xludf.DUMMYFUNCTION("IMPORTRANGE(""https://docs.google.com/spreadsheets/d/""&amp;HojasDatos!H27,""RESUMEN!J13"")"),0.0)</f>
        <v>0</v>
      </c>
      <c r="F86" s="7">
        <f>IFERROR(__xludf.DUMMYFUNCTION("IMPORTRANGE(""https://docs.google.com/spreadsheets/d/""&amp;HojasDatos!I26,""RESUMEN!J13"")"),0.0)</f>
        <v>0</v>
      </c>
      <c r="G86" s="7">
        <f>IFERROR(__xludf.DUMMYFUNCTION("IMPORTRANGE(""https://docs.google.com/spreadsheets/d/""&amp;HojasDatos!J27,""RESUMEN!J13"")"),0.0)</f>
        <v>0</v>
      </c>
      <c r="H86" s="7">
        <f>IFERROR(__xludf.DUMMYFUNCTION("IMPORTRANGE(""https://docs.google.com/spreadsheets/d/""&amp;HojasDatos!K27,""RESUMEN!J13"")"),0.0)</f>
        <v>0</v>
      </c>
      <c r="I86" s="7">
        <f>IFERROR(__xludf.DUMMYFUNCTION("IMPORTRANGE(""https://docs.google.com/spreadsheets/d/""&amp;HojasDatos!L27,""RESUMEN!J13"")"),0.0)</f>
        <v>0</v>
      </c>
      <c r="J86" s="7">
        <f>IFERROR(__xludf.DUMMYFUNCTION("IMPORTRANGE(""https://docs.google.com/spreadsheets/d/""&amp;HojasDatos!M27,""RESUMEN!J13"")"),0.0)</f>
        <v>0</v>
      </c>
      <c r="K86" s="7" t="str">
        <f>IFERROR(__xludf.DUMMYFUNCTION("IMPORTRANGE(""https://docs.google.com/spreadsheets/d/""&amp;#REF!,""RESUMEN!J13"")"),"#REF!")</f>
        <v>#REF!</v>
      </c>
      <c r="L86" s="7">
        <f>IFERROR(__xludf.DUMMYFUNCTION("IMPORTRANGE(""https://docs.google.com/spreadsheets/d/""&amp;HojasDatos!O27,""RESUMEN!J13"")"),0.0)</f>
        <v>0</v>
      </c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  <row r="1002">
      <c r="A1002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25"/>
    <col customWidth="1" min="2" max="2" width="17.38"/>
    <col customWidth="1" min="3" max="13" width="6.38"/>
    <col customWidth="1" min="14" max="14" width="15.38"/>
    <col customWidth="1" min="15" max="25" width="6.38"/>
    <col customWidth="1" min="26" max="26" width="16.75"/>
    <col customWidth="1" min="27" max="37" width="6.38"/>
    <col customWidth="1" min="38" max="38" width="15.0"/>
    <col customWidth="1" min="39" max="49" width="6.38"/>
    <col customWidth="1" min="50" max="50" width="17.0"/>
    <col customWidth="1" min="51" max="60" width="6.38"/>
    <col customWidth="1" min="61" max="61" width="3.0"/>
    <col customWidth="1" min="62" max="62" width="18.63"/>
    <col customWidth="1" min="63" max="72" width="6.38"/>
  </cols>
  <sheetData>
    <row r="1" ht="85.5" customHeight="1">
      <c r="A1" s="1" t="s">
        <v>0</v>
      </c>
      <c r="B1" s="2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" t="s">
        <v>7</v>
      </c>
      <c r="I1" s="24" t="s">
        <v>8</v>
      </c>
      <c r="J1" s="25" t="s">
        <v>9</v>
      </c>
      <c r="K1" s="26" t="s">
        <v>10</v>
      </c>
      <c r="L1" s="27" t="s">
        <v>11</v>
      </c>
      <c r="M1" s="2" t="s">
        <v>12</v>
      </c>
      <c r="N1" s="2" t="s">
        <v>1</v>
      </c>
      <c r="O1" s="19" t="s">
        <v>13</v>
      </c>
      <c r="P1" s="20" t="s">
        <v>14</v>
      </c>
      <c r="Q1" s="21" t="s">
        <v>15</v>
      </c>
      <c r="R1" s="22" t="s">
        <v>16</v>
      </c>
      <c r="S1" s="23" t="s">
        <v>17</v>
      </c>
      <c r="T1" s="2" t="s">
        <v>18</v>
      </c>
      <c r="U1" s="24" t="s">
        <v>19</v>
      </c>
      <c r="V1" s="25" t="s">
        <v>20</v>
      </c>
      <c r="W1" s="26" t="s">
        <v>21</v>
      </c>
      <c r="X1" s="27" t="s">
        <v>22</v>
      </c>
      <c r="Y1" s="2" t="s">
        <v>68</v>
      </c>
      <c r="Z1" s="2" t="s">
        <v>1</v>
      </c>
      <c r="AA1" s="19" t="s">
        <v>23</v>
      </c>
      <c r="AB1" s="20" t="s">
        <v>24</v>
      </c>
      <c r="AC1" s="21" t="s">
        <v>25</v>
      </c>
      <c r="AD1" s="22" t="s">
        <v>26</v>
      </c>
      <c r="AE1" s="23" t="s">
        <v>27</v>
      </c>
      <c r="AF1" s="2" t="s">
        <v>28</v>
      </c>
      <c r="AG1" s="24" t="s">
        <v>29</v>
      </c>
      <c r="AH1" s="25" t="s">
        <v>30</v>
      </c>
      <c r="AI1" s="26" t="s">
        <v>31</v>
      </c>
      <c r="AJ1" s="28" t="s">
        <v>32</v>
      </c>
      <c r="AK1" s="2" t="s">
        <v>69</v>
      </c>
      <c r="AL1" s="2" t="s">
        <v>1</v>
      </c>
      <c r="AM1" s="19" t="s">
        <v>33</v>
      </c>
      <c r="AN1" s="20" t="s">
        <v>34</v>
      </c>
      <c r="AO1" s="21" t="s">
        <v>35</v>
      </c>
      <c r="AP1" s="22" t="s">
        <v>36</v>
      </c>
      <c r="AQ1" s="23" t="s">
        <v>37</v>
      </c>
      <c r="AR1" s="2" t="s">
        <v>38</v>
      </c>
      <c r="AS1" s="24" t="s">
        <v>39</v>
      </c>
      <c r="AT1" s="25" t="s">
        <v>40</v>
      </c>
      <c r="AU1" s="26" t="s">
        <v>41</v>
      </c>
      <c r="AV1" s="27" t="s">
        <v>42</v>
      </c>
      <c r="AW1" s="2" t="s">
        <v>70</v>
      </c>
      <c r="AX1" s="2" t="s">
        <v>1</v>
      </c>
      <c r="AY1" s="19" t="s">
        <v>43</v>
      </c>
      <c r="AZ1" s="20" t="s">
        <v>44</v>
      </c>
      <c r="BA1" s="21" t="s">
        <v>45</v>
      </c>
      <c r="BB1" s="22" t="s">
        <v>46</v>
      </c>
      <c r="BC1" s="23" t="s">
        <v>47</v>
      </c>
      <c r="BD1" s="2" t="s">
        <v>48</v>
      </c>
      <c r="BE1" s="24" t="s">
        <v>49</v>
      </c>
      <c r="BF1" s="25" t="s">
        <v>50</v>
      </c>
      <c r="BG1" s="26" t="s">
        <v>51</v>
      </c>
      <c r="BH1" s="27" t="s">
        <v>52</v>
      </c>
      <c r="BI1" s="2" t="s">
        <v>71</v>
      </c>
      <c r="BJ1" s="2" t="s">
        <v>1</v>
      </c>
      <c r="BK1" s="19" t="s">
        <v>53</v>
      </c>
      <c r="BL1" s="20" t="s">
        <v>54</v>
      </c>
      <c r="BM1" s="21" t="s">
        <v>55</v>
      </c>
      <c r="BN1" s="22" t="s">
        <v>56</v>
      </c>
      <c r="BO1" s="23" t="s">
        <v>57</v>
      </c>
      <c r="BP1" s="2" t="s">
        <v>58</v>
      </c>
      <c r="BQ1" s="24" t="s">
        <v>59</v>
      </c>
      <c r="BR1" s="25" t="s">
        <v>60</v>
      </c>
      <c r="BS1" s="26" t="s">
        <v>61</v>
      </c>
      <c r="BT1" s="28" t="s">
        <v>62</v>
      </c>
      <c r="BU1" s="3"/>
      <c r="BV1" s="3"/>
      <c r="BW1" s="3"/>
      <c r="BX1" s="3"/>
      <c r="BY1" s="3"/>
      <c r="BZ1" s="3"/>
      <c r="CA1" s="3"/>
      <c r="CB1" s="3"/>
      <c r="CC1" s="3"/>
    </row>
    <row r="2">
      <c r="A2" s="29">
        <v>27.0</v>
      </c>
      <c r="B2" s="5">
        <v>45474.333333333336</v>
      </c>
      <c r="C2" s="7">
        <f>IFERROR(__xludf.DUMMYFUNCTION("IMPORTRANGE(""https://docs.google.com/spreadsheets/d/""&amp;HojasDatos!F2,""RESUMEN!J13"")"),0.9272229892110241)</f>
        <v>0.9272229892</v>
      </c>
      <c r="D2" s="7">
        <f>IFERROR(__xludf.DUMMYFUNCTION("IMPORTRANGE(""https://docs.google.com/spreadsheets/d/""&amp;HojasDatos!G2,""RESUMEN!J13"")"),0.9988207547169803)</f>
        <v>0.9988207547</v>
      </c>
      <c r="E2" s="7">
        <f>IFERROR(__xludf.DUMMYFUNCTION("IMPORTRANGE(""https://docs.google.com/spreadsheets/d/""&amp;HojasDatos!H2,""RESUMEN!J13"")"),0.9967133445582764)</f>
        <v>0.9967133446</v>
      </c>
      <c r="F2" s="7">
        <f>IFERROR(__xludf.DUMMYFUNCTION("IMPORTRANGE(""https://docs.google.com/spreadsheets/d/""&amp;HojasDatos!I2,""RESUMEN!J13"")"),0.9999999999999992)</f>
        <v>1</v>
      </c>
      <c r="G2" s="7">
        <f>IFERROR(__xludf.DUMMYFUNCTION("IMPORTRANGE(""https://docs.google.com/spreadsheets/d/""&amp;HojasDatos!J2,""RESUMEN!J13"")"),0.9950396825396822)</f>
        <v>0.9950396825</v>
      </c>
      <c r="H2" s="7">
        <f>IFERROR(__xludf.DUMMYFUNCTION("IMPORTRANGE(""https://docs.google.com/spreadsheets/d/""&amp;HojasDatos!K2,""RESUMEN!J13"")"),0.9973530388983912)</f>
        <v>0.9973530389</v>
      </c>
      <c r="I2" s="7">
        <f>IFERROR(__xludf.DUMMYFUNCTION("IMPORTRANGE(""https://docs.google.com/spreadsheets/d/""&amp;HojasDatos!L2,""RESUMEN!J13"")"),0.9999999999999992)</f>
        <v>1</v>
      </c>
      <c r="J2" s="7">
        <f>IFERROR(__xludf.DUMMYFUNCTION("IMPORTRANGE(""https://docs.google.com/spreadsheets/d/""&amp;HojasDatos!M2,""RESUMEN!J13"")"),0.9867528827513096)</f>
        <v>0.9867528828</v>
      </c>
      <c r="K2" s="7">
        <f>IFERROR(__xludf.DUMMYFUNCTION("IMPORTRANGE(""https://docs.google.com/spreadsheets/d/""&amp;HojasDatos!N2,""RESUMEN!J13"")"),0.9935927762361821)</f>
        <v>0.9935927762</v>
      </c>
      <c r="L2" s="7">
        <f>IFERROR(__xludf.DUMMYFUNCTION("IMPORTRANGE(""https://docs.google.com/spreadsheets/d/""&amp;HojasDatos!O2,""RESUMEN!J13"")"),0.7338045131845836)</f>
        <v>0.7338045132</v>
      </c>
      <c r="M2" s="6"/>
      <c r="N2" s="30">
        <v>45474.333333333336</v>
      </c>
      <c r="O2" s="7">
        <v>0.0</v>
      </c>
      <c r="P2" s="7">
        <v>0.17006037771084576</v>
      </c>
      <c r="Q2" s="7">
        <v>0.02683982683982684</v>
      </c>
      <c r="R2" s="7">
        <v>0.0</v>
      </c>
      <c r="S2" s="7">
        <v>0.0</v>
      </c>
      <c r="T2" s="7">
        <v>0.0038684719535783366</v>
      </c>
      <c r="U2" s="7">
        <v>0.0</v>
      </c>
      <c r="V2" s="7">
        <v>0.12759223573921127</v>
      </c>
      <c r="W2" s="7">
        <v>0.0</v>
      </c>
      <c r="X2" s="7">
        <v>0.060295419044847386</v>
      </c>
      <c r="Z2" s="30">
        <v>45474.333333333336</v>
      </c>
      <c r="AA2" s="31">
        <v>0.0</v>
      </c>
      <c r="AB2" s="31">
        <v>0.0</v>
      </c>
      <c r="AC2" s="31">
        <v>0.0</v>
      </c>
      <c r="AD2" s="31">
        <v>0.0</v>
      </c>
      <c r="AE2" s="31">
        <v>0.0</v>
      </c>
      <c r="AF2" s="31">
        <v>0.0</v>
      </c>
      <c r="AG2" s="31">
        <v>0.0</v>
      </c>
      <c r="AH2" s="31">
        <v>0.0</v>
      </c>
      <c r="AI2" s="31">
        <v>0.0</v>
      </c>
      <c r="AJ2" s="31">
        <v>0.42346938775510184</v>
      </c>
      <c r="AL2" s="30">
        <v>45474.333333333336</v>
      </c>
      <c r="AM2" s="7">
        <v>0.4946487132836189</v>
      </c>
      <c r="AN2" s="7">
        <v>0.5260629228600331</v>
      </c>
      <c r="AO2" s="7">
        <v>0.30146323771050276</v>
      </c>
      <c r="AP2" s="7">
        <v>0.14022128964945324</v>
      </c>
      <c r="AQ2" s="7">
        <v>0.22015586749480603</v>
      </c>
      <c r="AR2" s="7">
        <v>0.2902191565469858</v>
      </c>
      <c r="AS2" s="7">
        <v>0.03441749821060165</v>
      </c>
      <c r="AT2" s="7">
        <v>0.42969131156251295</v>
      </c>
      <c r="AU2" s="7">
        <v>0.2516511753959809</v>
      </c>
      <c r="AV2" s="7">
        <v>0.22235750428576997</v>
      </c>
      <c r="AX2" s="30">
        <v>45474.333333333336</v>
      </c>
      <c r="AY2" s="7">
        <v>0.1111111111111111</v>
      </c>
      <c r="AZ2" s="7">
        <v>0.0</v>
      </c>
      <c r="BA2" s="7">
        <v>0.0</v>
      </c>
      <c r="BB2" s="7">
        <v>0.09903381642512077</v>
      </c>
      <c r="BC2" s="7">
        <v>0.0</v>
      </c>
      <c r="BD2" s="7">
        <v>0.0</v>
      </c>
      <c r="BE2" s="7">
        <v>0.0</v>
      </c>
      <c r="BF2" s="7">
        <v>0.15074906367041202</v>
      </c>
      <c r="BG2" s="7">
        <v>0.18366336633663366</v>
      </c>
      <c r="BH2" s="7">
        <v>0.25412541254125404</v>
      </c>
      <c r="BJ2" s="32">
        <v>45474.333333333336</v>
      </c>
      <c r="BK2" s="7">
        <v>0.49644910132944464</v>
      </c>
      <c r="BL2" s="7">
        <v>0.12417600184940862</v>
      </c>
      <c r="BM2" s="7">
        <v>0.17033285717698182</v>
      </c>
      <c r="BN2" s="7">
        <v>0.013020724885131665</v>
      </c>
      <c r="BO2" s="7">
        <v>0.45940838906608333</v>
      </c>
      <c r="BP2" s="7">
        <v>0.2809714611330397</v>
      </c>
      <c r="BQ2" s="7">
        <v>0.1867126349394748</v>
      </c>
      <c r="BR2" s="7">
        <v>0.1463122838790055</v>
      </c>
      <c r="BS2" s="7">
        <v>0.18733614499031115</v>
      </c>
      <c r="BT2" s="7">
        <v>0.57110650415938</v>
      </c>
    </row>
    <row r="3">
      <c r="A3" s="29">
        <v>28.0</v>
      </c>
      <c r="B3" s="5">
        <v>45481.333333333336</v>
      </c>
      <c r="C3" s="7">
        <f>IFERROR(__xludf.DUMMYFUNCTION("IMPORTRANGE(""https://docs.google.com/spreadsheets/d/""&amp;HojasDatos!F3,""RESUMEN!J13"")"),0.9999999999999994)</f>
        <v>1</v>
      </c>
      <c r="D3" s="7">
        <f>IFERROR(__xludf.DUMMYFUNCTION("IMPORTRANGE(""https://docs.google.com/spreadsheets/d/""&amp;HojasDatos!G3,""RESUMEN!J13"")"),0.9996336996336987)</f>
        <v>0.9996336996</v>
      </c>
      <c r="E3" s="7">
        <f>IFERROR(__xludf.DUMMYFUNCTION("IMPORTRANGE(""https://docs.google.com/spreadsheets/d/""&amp;HojasDatos!H3,""RESUMEN!J13"")"),0.9969133435582815)</f>
        <v>0.9969133436</v>
      </c>
      <c r="F3" s="7">
        <f>IFERROR(__xludf.DUMMYFUNCTION("IMPORTRANGE(""https://docs.google.com/spreadsheets/d/""&amp;HojasDatos!I3,""RESUMEN!J13"")"),0.9999999999999992)</f>
        <v>1</v>
      </c>
      <c r="G3" s="7">
        <f>IFERROR(__xludf.DUMMYFUNCTION("IMPORTRANGE(""https://docs.google.com/spreadsheets/d/""&amp;HojasDatos!J3,""RESUMEN!J13"")"),0.9786034026249127)</f>
        <v>0.9786034026</v>
      </c>
      <c r="H3" s="7">
        <f>IFERROR(__xludf.DUMMYFUNCTION("IMPORTRANGE(""https://docs.google.com/spreadsheets/d/""&amp;HojasDatos!K3,""RESUMEN!J13"")"),0.9439811904342793)</f>
        <v>0.9439811904</v>
      </c>
      <c r="I3" s="7">
        <f>IFERROR(__xludf.DUMMYFUNCTION("IMPORTRANGE(""https://docs.google.com/spreadsheets/d/""&amp;HojasDatos!L3,""RESUMEN!J13"")"),0.7418654323628125)</f>
        <v>0.7418654324</v>
      </c>
      <c r="J3" s="7">
        <f>IFERROR(__xludf.DUMMYFUNCTION("IMPORTRANGE(""https://docs.google.com/spreadsheets/d/""&amp;HojasDatos!M3,""RESUMEN!J13"")"),0.9989406779661015)</f>
        <v>0.998940678</v>
      </c>
      <c r="K3" s="7">
        <f>IFERROR(__xludf.DUMMYFUNCTION("IMPORTRANGE(""https://docs.google.com/spreadsheets/d/""&amp;HojasDatos!N3,""RESUMEN!J13"")"),0.9861734067233767)</f>
        <v>0.9861734067</v>
      </c>
      <c r="L3" s="7">
        <f>IFERROR(__xludf.DUMMYFUNCTION("IMPORTRANGE(""https://docs.google.com/spreadsheets/d/""&amp;HojasDatos!O3,""RESUMEN!J13"")"),0.4022307018648048)</f>
        <v>0.4022307019</v>
      </c>
      <c r="M3" s="6"/>
      <c r="N3" s="30">
        <v>45481.333333333336</v>
      </c>
      <c r="O3" s="6">
        <v>0.2</v>
      </c>
      <c r="P3" s="6">
        <v>0.2</v>
      </c>
      <c r="Q3" s="6">
        <v>0.03</v>
      </c>
      <c r="R3" s="6">
        <v>0.4</v>
      </c>
      <c r="S3" s="6">
        <v>0.5</v>
      </c>
      <c r="T3" s="6">
        <v>1.0</v>
      </c>
      <c r="U3" s="6">
        <v>0.2</v>
      </c>
      <c r="V3" s="6">
        <v>0.3</v>
      </c>
      <c r="W3" s="6">
        <v>0.0</v>
      </c>
      <c r="X3" s="6">
        <v>0.6</v>
      </c>
      <c r="Z3" s="30">
        <v>45481.333333333336</v>
      </c>
      <c r="AA3" s="31">
        <v>0.0</v>
      </c>
      <c r="AB3" s="31">
        <v>0.0</v>
      </c>
      <c r="AC3" s="31">
        <v>0.0</v>
      </c>
      <c r="AD3" s="31">
        <v>0.0</v>
      </c>
      <c r="AE3" s="31">
        <v>0.0</v>
      </c>
      <c r="AF3" s="31">
        <v>0.0</v>
      </c>
      <c r="AG3" s="31">
        <v>0.4923469387755101</v>
      </c>
      <c r="AH3" s="31">
        <v>0.0</v>
      </c>
      <c r="AI3" s="31">
        <v>0.04838709677419355</v>
      </c>
      <c r="AJ3" s="31">
        <v>0.42346938775510184</v>
      </c>
      <c r="AL3" s="30">
        <v>45481.333333333336</v>
      </c>
      <c r="AM3" s="7">
        <v>0.4946487132836189</v>
      </c>
      <c r="AN3" s="7">
        <v>0.5260629228600331</v>
      </c>
      <c r="AO3" s="7">
        <v>0.30146323771050276</v>
      </c>
      <c r="AP3" s="7">
        <v>0.14022128964945324</v>
      </c>
      <c r="AQ3" s="7">
        <v>0.22015586749480603</v>
      </c>
      <c r="AR3" s="7">
        <v>0.2902191565469858</v>
      </c>
      <c r="AS3" s="7">
        <v>0.03441749821060165</v>
      </c>
      <c r="AT3" s="7">
        <v>0.42969131156251295</v>
      </c>
      <c r="AU3" s="7">
        <v>0.2516511753959809</v>
      </c>
      <c r="AV3" s="7">
        <v>0.22235750428576997</v>
      </c>
      <c r="AX3" s="30">
        <v>45481.333333333336</v>
      </c>
      <c r="AY3" s="7">
        <v>0.1111111111111111</v>
      </c>
      <c r="AZ3" s="7">
        <v>0.0</v>
      </c>
      <c r="BA3" s="7">
        <v>0.0</v>
      </c>
      <c r="BB3" s="7">
        <v>0.09903381642512077</v>
      </c>
      <c r="BC3" s="7">
        <v>0.0</v>
      </c>
      <c r="BD3" s="7">
        <v>0.0</v>
      </c>
      <c r="BE3" s="7">
        <v>0.0</v>
      </c>
      <c r="BF3" s="7">
        <v>0.15074906367041202</v>
      </c>
      <c r="BG3" s="7">
        <v>0.18366336633663366</v>
      </c>
      <c r="BH3" s="7">
        <v>0.25412541254125404</v>
      </c>
      <c r="BJ3" s="32">
        <v>45481.333333333336</v>
      </c>
      <c r="BK3" s="7">
        <v>0.49644910132944464</v>
      </c>
      <c r="BL3" s="7">
        <v>0.12417600184940862</v>
      </c>
      <c r="BM3" s="7">
        <v>0.17033285717698182</v>
      </c>
      <c r="BN3" s="7">
        <v>0.013020724885131665</v>
      </c>
      <c r="BO3" s="7">
        <v>0.45940838906608333</v>
      </c>
      <c r="BP3" s="7">
        <v>0.2809714611330397</v>
      </c>
      <c r="BQ3" s="7">
        <v>0.1867126349394748</v>
      </c>
      <c r="BR3" s="7">
        <v>0.1463122838790055</v>
      </c>
      <c r="BS3" s="7">
        <v>0.18733614499031115</v>
      </c>
      <c r="BT3" s="7">
        <v>0.57110650415938</v>
      </c>
    </row>
    <row r="4">
      <c r="A4" s="29">
        <v>29.0</v>
      </c>
      <c r="B4" s="5">
        <v>45488.333333333336</v>
      </c>
      <c r="C4" s="7">
        <f>IFERROR(__xludf.DUMMYFUNCTION("IMPORTRANGE(""https://docs.google.com/spreadsheets/d/""&amp;HojasDatos!F4,""RESUMEN!J13"")"),0.9975609756097554)</f>
        <v>0.9975609756</v>
      </c>
      <c r="D4" s="7">
        <f>IFERROR(__xludf.DUMMYFUNCTION("IMPORTRANGE(""https://docs.google.com/spreadsheets/d/""&amp;HojasDatos!G4,""RESUMEN!J13"")"),0.9999999999999991)</f>
        <v>1</v>
      </c>
      <c r="E4" s="7">
        <f>IFERROR(__xludf.DUMMYFUNCTION("IMPORTRANGE(""https://docs.google.com/spreadsheets/d/""&amp;HojasDatos!H4,""RESUMEN!J13"")"),0.9825530521040199)</f>
        <v>0.9825530521</v>
      </c>
      <c r="F4" s="7">
        <f>IFERROR(__xludf.DUMMYFUNCTION("IMPORTRANGE(""https://docs.google.com/spreadsheets/d/""&amp;HojasDatos!I4,""RESUMEN!J13"")"),0.9983940042826545)</f>
        <v>0.9983940043</v>
      </c>
      <c r="G4" s="7">
        <f>IFERROR(__xludf.DUMMYFUNCTION("IMPORTRANGE(""https://docs.google.com/spreadsheets/d/""&amp;HojasDatos!J4,""RESUMEN!J13"")"),0.9908232707699159)</f>
        <v>0.9908232708</v>
      </c>
      <c r="H4" s="7">
        <f>IFERROR(__xludf.DUMMYFUNCTION("IMPORTRANGE(""https://docs.google.com/spreadsheets/d/""&amp;HojasDatos!K4,""RESUMEN!J13"")"),0.9999999999999997)</f>
        <v>1</v>
      </c>
      <c r="I4" s="7">
        <f>IFERROR(__xludf.DUMMYFUNCTION("IMPORTRANGE(""https://docs.google.com/spreadsheets/d/""&amp;HojasDatos!L4,""RESUMEN!J13"")"),0.9990039840637442)</f>
        <v>0.9990039841</v>
      </c>
      <c r="J4" s="7">
        <f>IFERROR(__xludf.DUMMYFUNCTION("IMPORTRANGE(""https://docs.google.com/spreadsheets/d/""&amp;HojasDatos!M4,""RESUMEN!J13"")"),0.9983796676374256)</f>
        <v>0.9983796676</v>
      </c>
      <c r="K4" s="7">
        <f>IFERROR(__xludf.DUMMYFUNCTION("IMPORTRANGE(""https://docs.google.com/spreadsheets/d/""&amp;HojasDatos!N4,""RESUMEN!J13"")"),0.9966292134831457)</f>
        <v>0.9966292135</v>
      </c>
      <c r="L4" s="7">
        <f>IFERROR(__xludf.DUMMYFUNCTION("IMPORTRANGE(""https://docs.google.com/spreadsheets/d/""&amp;HojasDatos!O4,""RESUMEN!J13"")"),0.9960407239818997)</f>
        <v>0.996040724</v>
      </c>
      <c r="M4" s="6"/>
      <c r="N4" s="30">
        <v>45488.333333333336</v>
      </c>
      <c r="O4" s="6">
        <v>0.4</v>
      </c>
      <c r="P4" s="6">
        <v>0.6</v>
      </c>
      <c r="Q4" s="6">
        <v>0.03</v>
      </c>
      <c r="R4" s="6">
        <v>0.99</v>
      </c>
      <c r="S4" s="6">
        <v>0.5</v>
      </c>
      <c r="T4" s="6">
        <v>1.0</v>
      </c>
      <c r="U4" s="6">
        <v>0.4</v>
      </c>
      <c r="V4" s="6">
        <v>0.6</v>
      </c>
      <c r="W4" s="6">
        <v>0.0</v>
      </c>
      <c r="X4" s="6">
        <v>0.4</v>
      </c>
      <c r="Z4" s="30">
        <v>45488.333333333336</v>
      </c>
      <c r="AA4" s="31">
        <v>0.0</v>
      </c>
      <c r="AB4" s="31">
        <v>0.0</v>
      </c>
      <c r="AC4" s="31">
        <v>0.0</v>
      </c>
      <c r="AD4" s="31">
        <v>0.0</v>
      </c>
      <c r="AE4" s="31">
        <v>0.0</v>
      </c>
      <c r="AF4" s="31">
        <v>0.0</v>
      </c>
      <c r="AG4" s="31">
        <v>0.4923469387755101</v>
      </c>
      <c r="AH4" s="31">
        <v>0.0</v>
      </c>
      <c r="AI4" s="31">
        <v>0.04838709677419355</v>
      </c>
      <c r="AJ4" s="31">
        <v>0.42346938775510184</v>
      </c>
      <c r="AL4" s="30">
        <v>45488.333333333336</v>
      </c>
      <c r="AM4" s="7">
        <v>0.4946487132836189</v>
      </c>
      <c r="AN4" s="7">
        <v>0.5260629228600331</v>
      </c>
      <c r="AO4" s="7">
        <v>0.30146323771050276</v>
      </c>
      <c r="AP4" s="7">
        <v>0.14022128964945324</v>
      </c>
      <c r="AQ4" s="7">
        <v>0.22015586749480603</v>
      </c>
      <c r="AR4" s="7">
        <v>0.2902191565469858</v>
      </c>
      <c r="AS4" s="7">
        <v>0.03441749821060165</v>
      </c>
      <c r="AT4" s="7">
        <v>0.42969131156251295</v>
      </c>
      <c r="AU4" s="7">
        <v>0.2516511753959809</v>
      </c>
      <c r="AV4" s="7">
        <v>0.22235750428576997</v>
      </c>
      <c r="AX4" s="30">
        <v>45488.333333333336</v>
      </c>
      <c r="AY4" s="7">
        <v>0.1111111111111111</v>
      </c>
      <c r="AZ4" s="7">
        <v>0.0</v>
      </c>
      <c r="BA4" s="7">
        <v>0.0</v>
      </c>
      <c r="BB4" s="7">
        <v>0.09903381642512077</v>
      </c>
      <c r="BC4" s="7">
        <v>0.0</v>
      </c>
      <c r="BD4" s="7">
        <v>0.0</v>
      </c>
      <c r="BE4" s="7">
        <v>0.0</v>
      </c>
      <c r="BF4" s="7">
        <v>0.15074906367041202</v>
      </c>
      <c r="BG4" s="7">
        <v>0.18366336633663366</v>
      </c>
      <c r="BH4" s="7">
        <v>0.25412541254125404</v>
      </c>
      <c r="BJ4" s="32">
        <v>45488.333333333336</v>
      </c>
      <c r="BK4" s="7">
        <v>0.49644910132944464</v>
      </c>
      <c r="BL4" s="7">
        <v>0.12417600184940862</v>
      </c>
      <c r="BM4" s="7">
        <v>0.17033285717698182</v>
      </c>
      <c r="BN4" s="7">
        <v>0.013020724885131665</v>
      </c>
      <c r="BO4" s="7">
        <v>0.45940838906608333</v>
      </c>
      <c r="BP4" s="7">
        <v>0.2809714611330397</v>
      </c>
      <c r="BQ4" s="7">
        <v>0.1867126349394748</v>
      </c>
      <c r="BR4" s="7">
        <v>0.1463122838790055</v>
      </c>
      <c r="BS4" s="7">
        <v>0.18733614499031115</v>
      </c>
      <c r="BT4" s="7">
        <v>0.57110650415938</v>
      </c>
    </row>
    <row r="5">
      <c r="A5" s="29">
        <v>30.0</v>
      </c>
      <c r="B5" s="5">
        <v>45495.333333333336</v>
      </c>
      <c r="C5" s="7">
        <f>IFERROR(__xludf.DUMMYFUNCTION("IMPORTRANGE(""https://docs.google.com/spreadsheets/d/""&amp;HojasDatos!F5,""RESUMEN!J13"")"),0.9915178571428566)</f>
        <v>0.9915178571</v>
      </c>
      <c r="D5" s="7">
        <f>IFERROR(__xludf.DUMMYFUNCTION("IMPORTRANGE(""https://docs.google.com/spreadsheets/d/""&amp;HojasDatos!G5,""RESUMEN!J13"")"),0.9999999999999991)</f>
        <v>1</v>
      </c>
      <c r="E5" s="7">
        <f>IFERROR(__xludf.DUMMYFUNCTION("IMPORTRANGE(""https://docs.google.com/spreadsheets/d/""&amp;HojasDatos!H5,""RESUMEN!J13"")"),0.955631350963143)</f>
        <v>0.955631351</v>
      </c>
      <c r="F5" s="7">
        <f>IFERROR(__xludf.DUMMYFUNCTION("IMPORTRANGE(""https://docs.google.com/spreadsheets/d/""&amp;HojasDatos!I5,""RESUMEN!J13"")"),0.9999999999999992)</f>
        <v>1</v>
      </c>
      <c r="G5" s="7">
        <f>IFERROR(__xludf.DUMMYFUNCTION("IMPORTRANGE(""https://docs.google.com/spreadsheets/d/""&amp;HojasDatos!J5,""RESUMEN!J13"")"),0.9960317460317456)</f>
        <v>0.996031746</v>
      </c>
      <c r="H5" s="7">
        <f>IFERROR(__xludf.DUMMYFUNCTION("IMPORTRANGE(""https://docs.google.com/spreadsheets/d/""&amp;HojasDatos!K5,""RESUMEN!J13"")"),0.8562009419152273)</f>
        <v>0.8562009419</v>
      </c>
      <c r="I5" s="7">
        <f>IFERROR(__xludf.DUMMYFUNCTION("IMPORTRANGE(""https://docs.google.com/spreadsheets/d/""&amp;HojasDatos!L5,""RESUMEN!J13"")"),0.9819490007117313)</f>
        <v>0.9819490007</v>
      </c>
      <c r="J5" s="7">
        <f>IFERROR(__xludf.DUMMYFUNCTION("IMPORTRANGE(""https://docs.google.com/spreadsheets/d/""&amp;HojasDatos!M5,""RESUMEN!J13"")"),0.9999999999999997)</f>
        <v>1</v>
      </c>
      <c r="K5" s="7">
        <f>IFERROR(__xludf.DUMMYFUNCTION("IMPORTRANGE(""https://docs.google.com/spreadsheets/d/""&amp;HojasDatos!N5,""RESUMEN!J13"")"),0.9999999999999996)</f>
        <v>1</v>
      </c>
      <c r="L5" s="7">
        <f>IFERROR(__xludf.DUMMYFUNCTION("IMPORTRANGE(""https://docs.google.com/spreadsheets/d/""&amp;HojasDatos!O5,""RESUMEN!J13"")"),0.9960407239818997)</f>
        <v>0.996040724</v>
      </c>
      <c r="M5" s="6" t="s">
        <v>72</v>
      </c>
      <c r="N5" s="30">
        <v>45495.333333333336</v>
      </c>
      <c r="O5" s="31">
        <f>IFERROR(__xludf.DUMMYFUNCTION("IMPORTRANGE(""https://docs.google.com/spreadsheets/d/""&amp;HojasDatos!Q7,""RESUMEN!J13"")"),0.9757366918369779)</f>
        <v>0.9757366918</v>
      </c>
      <c r="P5" s="31">
        <f>IFERROR(__xludf.DUMMYFUNCTION("IMPORTRANGE(""https://docs.google.com/spreadsheets/d/""&amp;HojasDatos!R7,""RESUMEN!J13"")"),1.0000000000000002)</f>
        <v>1</v>
      </c>
      <c r="Q5" s="31">
        <f>IFERROR(__xludf.DUMMYFUNCTION("IMPORTRANGE(""https://docs.google.com/spreadsheets/d/""&amp;HojasDatos!S7,""RESUMEN!J13"")"),0.9607114653562738)</f>
        <v>0.9607114654</v>
      </c>
      <c r="R5" s="31">
        <f>IFERROR(__xludf.DUMMYFUNCTION("IMPORTRANGE(""https://docs.google.com/spreadsheets/d/""&amp;HojasDatos!T7,""RESUMEN!J13"")"),0.9941051012479589)</f>
        <v>0.9941051012</v>
      </c>
      <c r="S5" s="31">
        <f>IFERROR(__xludf.DUMMYFUNCTION("IMPORTRANGE(""https://docs.google.com/spreadsheets/d/""&amp;HojasDatos!U7,""RESUMEN!J13"")"),0.9816089992793929)</f>
        <v>0.9816089993</v>
      </c>
      <c r="T5" s="31">
        <f>IFERROR(__xludf.DUMMYFUNCTION("IMPORTRANGE(""https://docs.google.com/spreadsheets/d/""&amp;HojasDatos!V7,""RESUMEN!J13"")"),0.9959675075563826)</f>
        <v>0.9959675076</v>
      </c>
      <c r="U5" s="31">
        <f>IFERROR(__xludf.DUMMYFUNCTION("IMPORTRANGE(""https://docs.google.com/spreadsheets/d/""&amp;HojasDatos!W7,""RESUMEN!J13"")"),0.938467845821064)</f>
        <v>0.9384678458</v>
      </c>
      <c r="V5" s="31">
        <f>IFERROR(__xludf.DUMMYFUNCTION("IMPORTRANGE(""https://docs.google.com/spreadsheets/d/""&amp;HojasDatos!X7,""RESUMEN!J13"")"),0.9976007921194274)</f>
        <v>0.9976007921</v>
      </c>
      <c r="W5" s="31">
        <f>IFERROR(__xludf.DUMMYFUNCTION("IMPORTRANGE(""https://docs.google.com/spreadsheets/d/""&amp;HojasDatos!Y7,""RESUMEN!J13"")"),0.9632020969916778)</f>
        <v>0.963202097</v>
      </c>
      <c r="X5" s="31">
        <f>IFERROR(__xludf.DUMMYFUNCTION("IMPORTRANGE(""https://docs.google.com/spreadsheets/d/""&amp;HojasDatos!Z7,""RESUMEN!J13"")"),0.9987012987012992)</f>
        <v>0.9987012987</v>
      </c>
      <c r="Z5" s="30">
        <v>45495.333333333336</v>
      </c>
      <c r="AA5" s="31">
        <v>0.0</v>
      </c>
      <c r="AB5" s="31">
        <v>0.0</v>
      </c>
      <c r="AC5" s="31">
        <v>0.0</v>
      </c>
      <c r="AD5" s="31">
        <v>0.0</v>
      </c>
      <c r="AE5" s="31">
        <v>0.0</v>
      </c>
      <c r="AF5" s="31">
        <v>0.0</v>
      </c>
      <c r="AG5" s="31">
        <v>0.4923469387755101</v>
      </c>
      <c r="AH5" s="31">
        <v>0.0</v>
      </c>
      <c r="AI5" s="31">
        <v>0.04838709677419355</v>
      </c>
      <c r="AJ5" s="31">
        <v>0.42346938775510184</v>
      </c>
      <c r="AL5" s="30">
        <v>45495.333333333336</v>
      </c>
      <c r="AM5" s="7">
        <v>0.4946487132836189</v>
      </c>
      <c r="AN5" s="7">
        <v>0.5260629228600331</v>
      </c>
      <c r="AO5" s="7">
        <v>0.30146323771050276</v>
      </c>
      <c r="AP5" s="7">
        <v>0.14022128964945324</v>
      </c>
      <c r="AQ5" s="7">
        <v>0.22015586749480603</v>
      </c>
      <c r="AR5" s="7">
        <v>0.2902191565469858</v>
      </c>
      <c r="AS5" s="7">
        <v>0.03441749821060165</v>
      </c>
      <c r="AT5" s="7">
        <v>0.42969131156251295</v>
      </c>
      <c r="AU5" s="7">
        <v>0.2516511753959809</v>
      </c>
      <c r="AV5" s="7">
        <v>0.22235750428576997</v>
      </c>
      <c r="AX5" s="30">
        <v>45495.333333333336</v>
      </c>
      <c r="AY5" s="7">
        <v>0.1111111111111111</v>
      </c>
      <c r="AZ5" s="7">
        <v>0.0</v>
      </c>
      <c r="BA5" s="7">
        <v>0.0</v>
      </c>
      <c r="BB5" s="7">
        <v>0.09903381642512077</v>
      </c>
      <c r="BC5" s="7">
        <v>0.0</v>
      </c>
      <c r="BD5" s="7">
        <v>0.0</v>
      </c>
      <c r="BE5" s="7">
        <v>0.0</v>
      </c>
      <c r="BF5" s="7">
        <v>0.15074906367041202</v>
      </c>
      <c r="BG5" s="7">
        <v>0.18366336633663366</v>
      </c>
      <c r="BH5" s="7">
        <v>0.25412541254125404</v>
      </c>
      <c r="BJ5" s="32">
        <v>45495.333333333336</v>
      </c>
      <c r="BK5" s="7">
        <v>0.49644910132944464</v>
      </c>
      <c r="BL5" s="7">
        <v>0.12417600184940862</v>
      </c>
      <c r="BM5" s="7">
        <v>0.17033285717698182</v>
      </c>
      <c r="BN5" s="7">
        <v>0.013020724885131665</v>
      </c>
      <c r="BO5" s="7">
        <v>0.45940838906608333</v>
      </c>
      <c r="BP5" s="7">
        <v>0.2809714611330397</v>
      </c>
      <c r="BQ5" s="7">
        <v>0.1867126349394748</v>
      </c>
      <c r="BR5" s="7">
        <v>0.1463122838790055</v>
      </c>
      <c r="BS5" s="7">
        <v>0.18733614499031115</v>
      </c>
      <c r="BT5" s="7">
        <v>0.57110650415938</v>
      </c>
    </row>
    <row r="6">
      <c r="A6" s="29">
        <v>31.0</v>
      </c>
      <c r="B6" s="5">
        <v>45502.333333333336</v>
      </c>
      <c r="C6" s="7">
        <f>IFERROR(__xludf.DUMMYFUNCTION("IMPORTRANGE(""https://docs.google.com/spreadsheets/d/""&amp;HojasDatos!F6,""RESUMEN!J13"")"),0.998533007334963)</f>
        <v>0.9985330073</v>
      </c>
      <c r="D6" s="7">
        <f>IFERROR(__xludf.DUMMYFUNCTION("IMPORTRANGE(""https://docs.google.com/spreadsheets/d/""&amp;HojasDatos!G6,""RESUMEN!J13"")"),0.9935318612205396)</f>
        <v>0.9935318612</v>
      </c>
      <c r="E6" s="7">
        <f>IFERROR(__xludf.DUMMYFUNCTION("IMPORTRANGE(""https://docs.google.com/spreadsheets/d/""&amp;HojasDatos!H6,""RESUMEN!J13"")"),0.6299989350289223)</f>
        <v>0.629998935</v>
      </c>
      <c r="F6" s="7">
        <f>IFERROR(__xludf.DUMMYFUNCTION("IMPORTRANGE(""https://docs.google.com/spreadsheets/d/""&amp;HojasDatos!I6,""RESUMEN!J13"")"),0.9999999999999992)</f>
        <v>1</v>
      </c>
      <c r="G6" s="7">
        <f>IFERROR(__xludf.DUMMYFUNCTION("IMPORTRANGE(""https://docs.google.com/spreadsheets/d/""&amp;HojasDatos!J6,""RESUMEN!J13"")"),0.9960317460317456)</f>
        <v>0.996031746</v>
      </c>
      <c r="H6" s="7">
        <f>IFERROR(__xludf.DUMMYFUNCTION("IMPORTRANGE(""https://docs.google.com/spreadsheets/d/""&amp;HojasDatos!K6,""RESUMEN!J13"")"),0.9946760166724969)</f>
        <v>0.9946760167</v>
      </c>
      <c r="I6" s="7">
        <f>IFERROR(__xludf.DUMMYFUNCTION("IMPORTRANGE(""https://docs.google.com/spreadsheets/d/""&amp;HojasDatos!L6,""RESUMEN!J13"")"),0.8293492695883127)</f>
        <v>0.8293492696</v>
      </c>
      <c r="J6" s="7">
        <f>IFERROR(__xludf.DUMMYFUNCTION("IMPORTRANGE(""https://docs.google.com/spreadsheets/d/""&amp;HojasDatos!M6,""RESUMEN!J13"")"),0.6656073446327682)</f>
        <v>0.6656073446</v>
      </c>
      <c r="K6" s="7">
        <f>IFERROR(__xludf.DUMMYFUNCTION("IMPORTRANGE(""https://docs.google.com/spreadsheets/d/""&amp;HojasDatos!N6,""RESUMEN!J13"")"),0.9999999999999996)</f>
        <v>1</v>
      </c>
      <c r="L6" s="7">
        <f>IFERROR(__xludf.DUMMYFUNCTION("IMPORTRANGE(""https://docs.google.com/spreadsheets/d/""&amp;HojasDatos!O6,""RESUMEN!J13"")"),0.7499999999999993)</f>
        <v>0.75</v>
      </c>
      <c r="N6" s="30">
        <v>45502.333333333336</v>
      </c>
      <c r="O6" s="7">
        <v>0.8</v>
      </c>
      <c r="P6" s="7">
        <v>1.11496981114458</v>
      </c>
      <c r="Q6" s="7">
        <v>0.501580086580087</v>
      </c>
      <c r="R6" s="7">
        <v>1.485</v>
      </c>
      <c r="S6" s="7">
        <v>0.85</v>
      </c>
      <c r="T6" s="7">
        <v>1.49806576402321</v>
      </c>
      <c r="U6" s="7">
        <v>0.8</v>
      </c>
      <c r="V6" s="7">
        <v>1.1362038821304</v>
      </c>
      <c r="W6" s="7">
        <v>0.6</v>
      </c>
      <c r="X6" s="7">
        <v>1.16985229047758</v>
      </c>
      <c r="Z6" s="30">
        <v>45502.333333333336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0.4923469387755101</v>
      </c>
      <c r="AH6" s="7">
        <v>0.0</v>
      </c>
      <c r="AI6" s="7">
        <v>0.04838709677419355</v>
      </c>
      <c r="AJ6" s="7">
        <v>0.42346938775510184</v>
      </c>
      <c r="AL6" s="30">
        <v>45502.333333333336</v>
      </c>
      <c r="AM6" s="7">
        <v>0.4946487132836189</v>
      </c>
      <c r="AN6" s="7">
        <v>0.5260629228600331</v>
      </c>
      <c r="AO6" s="7">
        <v>0.30146323771050276</v>
      </c>
      <c r="AP6" s="7">
        <v>0.14022128964945324</v>
      </c>
      <c r="AQ6" s="7">
        <v>0.22015586749480603</v>
      </c>
      <c r="AR6" s="7">
        <v>0.2902191565469858</v>
      </c>
      <c r="AS6" s="7">
        <v>0.03441749821060165</v>
      </c>
      <c r="AT6" s="7">
        <v>0.42969131156251295</v>
      </c>
      <c r="AU6" s="7">
        <v>0.2516511753959809</v>
      </c>
      <c r="AV6" s="7">
        <v>0.22235750428576997</v>
      </c>
      <c r="AX6" s="30">
        <v>45502.333333333336</v>
      </c>
      <c r="AY6" s="7">
        <v>0.1111111111111111</v>
      </c>
      <c r="AZ6" s="7">
        <v>0.0</v>
      </c>
      <c r="BA6" s="7">
        <v>0.0</v>
      </c>
      <c r="BB6" s="7">
        <v>0.09903381642512077</v>
      </c>
      <c r="BC6" s="7">
        <v>0.0</v>
      </c>
      <c r="BD6" s="7">
        <v>0.0</v>
      </c>
      <c r="BE6" s="7">
        <v>0.0</v>
      </c>
      <c r="BF6" s="7">
        <v>0.15074906367041202</v>
      </c>
      <c r="BG6" s="7">
        <v>0.18366336633663366</v>
      </c>
      <c r="BH6" s="7">
        <v>0.25412541254125404</v>
      </c>
      <c r="BJ6" s="32">
        <v>45502.333333333336</v>
      </c>
      <c r="BK6" s="7">
        <v>0.49644910132944464</v>
      </c>
      <c r="BL6" s="7">
        <v>0.12417600184940862</v>
      </c>
      <c r="BM6" s="7">
        <v>0.17033285717698182</v>
      </c>
      <c r="BN6" s="7">
        <v>0.013020724885131665</v>
      </c>
      <c r="BO6" s="7">
        <v>0.45940838906608333</v>
      </c>
      <c r="BP6" s="7">
        <v>0.2809714611330397</v>
      </c>
      <c r="BQ6" s="7">
        <v>0.1867126349394748</v>
      </c>
      <c r="BR6" s="7">
        <v>0.1463122838790055</v>
      </c>
      <c r="BS6" s="7">
        <v>0.18733614499031115</v>
      </c>
      <c r="BT6" s="7">
        <v>0.57110650415938</v>
      </c>
    </row>
    <row r="7">
      <c r="A7" s="29">
        <v>32.0</v>
      </c>
      <c r="B7" s="5">
        <v>45509.333333333336</v>
      </c>
      <c r="C7" s="7">
        <f>IFERROR(__xludf.DUMMYFUNCTION("IMPORTRANGE(""https://docs.google.com/spreadsheets/d/""&amp;HojasDatos!F7,""RESUMEN!J13"")"),0.9987421383647794)</f>
        <v>0.9987421384</v>
      </c>
      <c r="D7" s="7">
        <f>IFERROR(__xludf.DUMMYFUNCTION("IMPORTRANGE(""https://docs.google.com/spreadsheets/d/""&amp;HojasDatos!G7,""RESUMEN!J13"")"),0.9999999999999991)</f>
        <v>1</v>
      </c>
      <c r="E7" s="7">
        <f>IFERROR(__xludf.DUMMYFUNCTION("IMPORTRANGE(""https://docs.google.com/spreadsheets/d/""&amp;HojasDatos!H7,""RESUMEN!J13"")"),0.975584611499448)</f>
        <v>0.9755846115</v>
      </c>
      <c r="F7" s="7">
        <f>IFERROR(__xludf.DUMMYFUNCTION("IMPORTRANGE(""https://docs.google.com/spreadsheets/d/""&amp;HojasDatos!I7,""RESUMEN!J13"")"),0.9992499999999992)</f>
        <v>0.99925</v>
      </c>
      <c r="G7" s="7">
        <f>IFERROR(__xludf.DUMMYFUNCTION("IMPORTRANGE(""https://docs.google.com/spreadsheets/d/""&amp;HojasDatos!J7,""RESUMEN!J13"")"),0.9685846560846557)</f>
        <v>0.9685846561</v>
      </c>
      <c r="H7" s="7">
        <f>IFERROR(__xludf.DUMMYFUNCTION("IMPORTRANGE(""https://docs.google.com/spreadsheets/d/""&amp;HojasDatos!K7,""RESUMEN!J13"")"),0.9936379410063616)</f>
        <v>0.993637941</v>
      </c>
      <c r="I7" s="7">
        <f>IFERROR(__xludf.DUMMYFUNCTION("IMPORTRANGE(""https://docs.google.com/spreadsheets/d/""&amp;HojasDatos!L7,""RESUMEN!J13"")"),0.7940103785254649)</f>
        <v>0.7940103785</v>
      </c>
      <c r="J7" s="7">
        <f>IFERROR(__xludf.DUMMYFUNCTION("IMPORTRANGE(""https://docs.google.com/spreadsheets/d/""&amp;HojasDatos!M7,""RESUMEN!J13"")"),0.9024246088889214)</f>
        <v>0.9024246089</v>
      </c>
      <c r="K7" s="7">
        <f>IFERROR(__xludf.DUMMYFUNCTION("IMPORTRANGE(""https://docs.google.com/spreadsheets/d/""&amp;HojasDatos!N7,""RESUMEN!J13"")"),0.8599895373697857)</f>
        <v>0.8599895374</v>
      </c>
      <c r="L7" s="7">
        <f>IFERROR(__xludf.DUMMYFUNCTION("IMPORTRANGE(""https://docs.google.com/spreadsheets/d/""&amp;HojasDatos!O7,""RESUMEN!J13"")"),0.8849693251533743)</f>
        <v>0.8849693252</v>
      </c>
      <c r="M7" s="6"/>
      <c r="N7" s="30">
        <v>45509.333333333336</v>
      </c>
      <c r="O7" s="7">
        <v>0.26115424529190717</v>
      </c>
      <c r="P7" s="7">
        <v>0.7212527291488136</v>
      </c>
      <c r="Q7" s="7">
        <v>0.7056259352535205</v>
      </c>
      <c r="R7" s="7">
        <v>0.32226940845985175</v>
      </c>
      <c r="S7" s="7">
        <v>0.4091219617651975</v>
      </c>
      <c r="T7" s="7">
        <v>0.4959987556591208</v>
      </c>
      <c r="U7" s="7">
        <v>0.33462783252006095</v>
      </c>
      <c r="V7" s="7">
        <v>0.3454266209237305</v>
      </c>
      <c r="W7" s="7">
        <v>0.31712458925531517</v>
      </c>
      <c r="X7" s="7">
        <v>0.5564400986302399</v>
      </c>
      <c r="Z7" s="30">
        <v>45509.333333333336</v>
      </c>
      <c r="AA7" s="7">
        <v>0.26874999999999993</v>
      </c>
      <c r="AB7" s="7">
        <v>0.0</v>
      </c>
      <c r="AC7" s="7">
        <v>0.0</v>
      </c>
      <c r="AD7" s="7">
        <v>0.0</v>
      </c>
      <c r="AE7" s="7">
        <v>0.24999999999999992</v>
      </c>
      <c r="AF7" s="7">
        <v>0.0</v>
      </c>
      <c r="AG7" s="7">
        <v>0.4923469387755101</v>
      </c>
      <c r="AH7" s="7">
        <v>0.0</v>
      </c>
      <c r="AI7" s="7">
        <v>0.04838709677419355</v>
      </c>
      <c r="AJ7" s="7">
        <v>0.42346938775510184</v>
      </c>
      <c r="AL7" s="30">
        <v>45509.333333333336</v>
      </c>
      <c r="AM7" s="7">
        <v>0.4946487132836189</v>
      </c>
      <c r="AN7" s="7">
        <v>0.5627626283996798</v>
      </c>
      <c r="AO7" s="7">
        <v>0.4532751711468411</v>
      </c>
      <c r="AP7" s="7">
        <v>0.24429171193679164</v>
      </c>
      <c r="AQ7" s="7">
        <v>0.2835113291488588</v>
      </c>
      <c r="AR7" s="7">
        <v>0.3377362578934089</v>
      </c>
      <c r="AS7" s="7">
        <v>0.03441749821060165</v>
      </c>
      <c r="AT7" s="7">
        <v>0.4336517076021169</v>
      </c>
      <c r="AU7" s="7">
        <v>0.3172966896191758</v>
      </c>
      <c r="AV7" s="7">
        <v>0.31233748058097033</v>
      </c>
      <c r="AX7" s="30">
        <v>45509.333333333336</v>
      </c>
      <c r="AY7" s="7">
        <v>0.1111111111111111</v>
      </c>
      <c r="AZ7" s="7">
        <v>0.0</v>
      </c>
      <c r="BA7" s="7">
        <v>0.0</v>
      </c>
      <c r="BB7" s="7">
        <v>0.09903381642512077</v>
      </c>
      <c r="BC7" s="7">
        <v>0.292058462989156</v>
      </c>
      <c r="BD7" s="7">
        <v>0.3055555555555556</v>
      </c>
      <c r="BE7" s="7">
        <v>0.0</v>
      </c>
      <c r="BF7" s="7">
        <v>0.15074906367041202</v>
      </c>
      <c r="BG7" s="7">
        <v>0.18366336633663366</v>
      </c>
      <c r="BH7" s="7">
        <v>0.25412541254125404</v>
      </c>
      <c r="BJ7" s="32">
        <v>45509.333333333336</v>
      </c>
      <c r="BK7" s="7">
        <v>0.49644910132944464</v>
      </c>
      <c r="BL7" s="7">
        <v>0.1846340766595566</v>
      </c>
      <c r="BM7" s="7">
        <v>0.17033285717698182</v>
      </c>
      <c r="BN7" s="7">
        <v>0.013020724885131665</v>
      </c>
      <c r="BO7" s="7">
        <v>0.5938905704330314</v>
      </c>
      <c r="BP7" s="7">
        <v>0.36054164206242667</v>
      </c>
      <c r="BQ7" s="7">
        <v>0.1867126349394748</v>
      </c>
      <c r="BR7" s="7">
        <v>0.18822226544562232</v>
      </c>
      <c r="BS7" s="7">
        <v>0.3751282343554089</v>
      </c>
      <c r="BT7" s="7">
        <v>0.57110650415938</v>
      </c>
    </row>
    <row r="8">
      <c r="A8" s="29">
        <v>33.0</v>
      </c>
      <c r="B8" s="5">
        <v>45516.333333333336</v>
      </c>
      <c r="C8" s="7">
        <f>IFERROR(__xludf.DUMMYFUNCTION("IMPORTRANGE(""https://docs.google.com/spreadsheets/d/""&amp;HojasDatos!F8,""RESUMEN!J13"")"),0.917951916796458)</f>
        <v>0.9179519168</v>
      </c>
      <c r="D8" s="7">
        <f>IFERROR(__xludf.DUMMYFUNCTION("IMPORTRANGE(""https://docs.google.com/spreadsheets/d/""&amp;HojasDatos!G8,""RESUMEN!J13"")"),0.8723404255319142)</f>
        <v>0.8723404255</v>
      </c>
      <c r="E8" s="7">
        <f>IFERROR(__xludf.DUMMYFUNCTION("IMPORTRANGE(""https://docs.google.com/spreadsheets/d/""&amp;HojasDatos!H8,""RESUMEN!J13"")"),0.9968941717791404)</f>
        <v>0.9968941718</v>
      </c>
      <c r="F8" s="7">
        <f>IFERROR(__xludf.DUMMYFUNCTION("IMPORTRANGE(""https://docs.google.com/spreadsheets/d/""&amp;HojasDatos!I8,""RESUMEN!J13"")"),0.8068173751844839)</f>
        <v>0.8068173752</v>
      </c>
      <c r="G8" s="7">
        <f>IFERROR(__xludf.DUMMYFUNCTION("IMPORTRANGE(""https://docs.google.com/spreadsheets/d/""&amp;HojasDatos!J8,""RESUMEN!J13"")"),0.9999999999999996)</f>
        <v>1</v>
      </c>
      <c r="H8" s="7">
        <f>IFERROR(__xludf.DUMMYFUNCTION("IMPORTRANGE(""https://docs.google.com/spreadsheets/d/""&amp;HojasDatos!K8,""RESUMEN!J13"")"),0.9982648930017347)</f>
        <v>0.998264893</v>
      </c>
      <c r="I8" s="7">
        <f>IFERROR(__xludf.DUMMYFUNCTION("IMPORTRANGE(""https://docs.google.com/spreadsheets/d/""&amp;HojasDatos!L8,""RESUMEN!J13"")"),0.7075742971278474)</f>
        <v>0.7075742971</v>
      </c>
      <c r="J8" s="7">
        <f>IFERROR(__xludf.DUMMYFUNCTION("IMPORTRANGE(""https://docs.google.com/spreadsheets/d/""&amp;HojasDatos!M8,""RESUMEN!J13"")"),0.9999999999999997)</f>
        <v>1</v>
      </c>
      <c r="K8" s="7">
        <f>IFERROR(__xludf.DUMMYFUNCTION("IMPORTRANGE(""https://docs.google.com/spreadsheets/d/""&amp;HojasDatos!N8,""RESUMEN!J13"")"),0.9939271255060725)</f>
        <v>0.9939271255</v>
      </c>
      <c r="L8" s="7">
        <f>IFERROR(__xludf.DUMMYFUNCTION("IMPORTRANGE(""https://docs.google.com/spreadsheets/d/""&amp;HojasDatos!O8,""RESUMEN!J13"")"),0.9999999999999993)</f>
        <v>1</v>
      </c>
      <c r="M8" s="6"/>
      <c r="N8" s="30">
        <v>45516.333333333336</v>
      </c>
      <c r="O8" s="7">
        <v>0.26115424529190717</v>
      </c>
      <c r="P8" s="7">
        <v>0.7212527291488136</v>
      </c>
      <c r="Q8" s="7">
        <v>0.7056259352535205</v>
      </c>
      <c r="R8" s="7">
        <v>0.32226940845985175</v>
      </c>
      <c r="S8" s="7">
        <v>0.4091219617651975</v>
      </c>
      <c r="T8" s="7">
        <v>0.4959987556591208</v>
      </c>
      <c r="U8" s="7">
        <v>0.33462783252006095</v>
      </c>
      <c r="V8" s="7">
        <v>0.3454266209237305</v>
      </c>
      <c r="W8" s="7">
        <v>0.31712458925531517</v>
      </c>
      <c r="X8" s="7">
        <v>0.5564400986302399</v>
      </c>
      <c r="Y8" s="6"/>
      <c r="Z8" s="30">
        <v>45516.333333333336</v>
      </c>
      <c r="AA8" s="7">
        <v>0.49062499999999987</v>
      </c>
      <c r="AB8" s="7">
        <v>0.897831632653061</v>
      </c>
      <c r="AC8" s="7">
        <v>0.0</v>
      </c>
      <c r="AD8" s="7">
        <v>0.4999999999999999</v>
      </c>
      <c r="AE8" s="7">
        <v>0.49999999999999983</v>
      </c>
      <c r="AF8" s="7">
        <v>0.0</v>
      </c>
      <c r="AG8" s="7">
        <v>0.038265306122448974</v>
      </c>
      <c r="AH8" s="7">
        <v>0.0</v>
      </c>
      <c r="AI8" s="7">
        <v>0.04838709677419355</v>
      </c>
      <c r="AJ8" s="7">
        <v>0.9812499999999998</v>
      </c>
      <c r="AL8" s="30">
        <v>45516.333333333336</v>
      </c>
      <c r="AM8" s="7">
        <v>0.559957702047664</v>
      </c>
      <c r="AN8" s="7">
        <v>0.7643126604086126</v>
      </c>
      <c r="AO8" s="7">
        <v>0.693301140545555</v>
      </c>
      <c r="AP8" s="7">
        <v>0.24429171193679164</v>
      </c>
      <c r="AQ8" s="7">
        <v>0.41143234569492054</v>
      </c>
      <c r="AR8" s="7">
        <v>0.5139401454994637</v>
      </c>
      <c r="AS8" s="7">
        <v>0.07062713630503208</v>
      </c>
      <c r="AT8" s="7">
        <v>0.586245915685476</v>
      </c>
      <c r="AU8" s="7">
        <v>0.43649917357584067</v>
      </c>
      <c r="AV8" s="7">
        <v>0.5418764862814841</v>
      </c>
      <c r="AX8" s="30">
        <v>45516.333333333336</v>
      </c>
      <c r="AY8" s="7">
        <v>0.1111111111111111</v>
      </c>
      <c r="AZ8" s="7">
        <v>0.0</v>
      </c>
      <c r="BA8" s="7">
        <v>0.0</v>
      </c>
      <c r="BB8" s="7">
        <v>0.09903381642512077</v>
      </c>
      <c r="BC8" s="7">
        <v>0.292058462989156</v>
      </c>
      <c r="BD8" s="7">
        <v>0.3055555555555556</v>
      </c>
      <c r="BE8" s="7">
        <v>0.0</v>
      </c>
      <c r="BF8" s="7">
        <v>0.15074906367041202</v>
      </c>
      <c r="BG8" s="7">
        <v>0.18366336633663366</v>
      </c>
      <c r="BH8" s="7">
        <v>0.25412541254125404</v>
      </c>
      <c r="BJ8" s="32">
        <v>45516.333333333336</v>
      </c>
      <c r="BK8" s="7">
        <v>0.49644910132944464</v>
      </c>
      <c r="BL8" s="7">
        <v>0.1846340766595566</v>
      </c>
      <c r="BM8" s="7">
        <v>0.17033285717698182</v>
      </c>
      <c r="BN8" s="7">
        <v>0.013020724885131665</v>
      </c>
      <c r="BO8" s="7">
        <v>0.5938905704330314</v>
      </c>
      <c r="BP8" s="7">
        <v>0.36054164206242667</v>
      </c>
      <c r="BQ8" s="7">
        <v>0.1867126349394748</v>
      </c>
      <c r="BR8" s="7">
        <v>0.18822226544562232</v>
      </c>
      <c r="BS8" s="7">
        <v>0.3751282343554089</v>
      </c>
      <c r="BT8" s="7">
        <v>0.57110650415938</v>
      </c>
    </row>
    <row r="9">
      <c r="A9" s="29">
        <v>34.0</v>
      </c>
      <c r="B9" s="5">
        <v>45523.333333333336</v>
      </c>
      <c r="C9" s="7">
        <f>IFERROR(__xludf.DUMMYFUNCTION("IMPORTRANGE(""https://docs.google.com/spreadsheets/d/""&amp;HojasDatos!F9,""RESUMEN!J13"")"),0.9999999999999994)</f>
        <v>1</v>
      </c>
      <c r="D9" s="7">
        <f>IFERROR(__xludf.DUMMYFUNCTION("IMPORTRANGE(""https://docs.google.com/spreadsheets/d/""&amp;HojasDatos!G9,""RESUMEN!J13"")"),0.9999999999999991)</f>
        <v>1</v>
      </c>
      <c r="E9" s="7">
        <f>IFERROR(__xludf.DUMMYFUNCTION("IMPORTRANGE(""https://docs.google.com/spreadsheets/d/""&amp;HojasDatos!H9,""RESUMEN!J13"")"),0.9989775051124737)</f>
        <v>0.9989775051</v>
      </c>
      <c r="F9" s="7">
        <f>IFERROR(__xludf.DUMMYFUNCTION("IMPORTRANGE(""https://docs.google.com/spreadsheets/d/""&amp;HojasDatos!I9,""RESUMEN!J13"")"),0.9983940042826545)</f>
        <v>0.9983940043</v>
      </c>
      <c r="G9" s="7">
        <f>IFERROR(__xludf.DUMMYFUNCTION("IMPORTRANGE(""https://docs.google.com/spreadsheets/d/""&amp;HojasDatos!J9,""RESUMEN!J13"")"),0.9951164072186246)</f>
        <v>0.9951164072</v>
      </c>
      <c r="H9" s="7">
        <f>IFERROR(__xludf.DUMMYFUNCTION("IMPORTRANGE(""https://docs.google.com/spreadsheets/d/""&amp;HojasDatos!K9,""RESUMEN!J13"")"),0.9999999999999997)</f>
        <v>1</v>
      </c>
      <c r="I9" s="7">
        <f>IFERROR(__xludf.DUMMYFUNCTION("IMPORTRANGE(""https://docs.google.com/spreadsheets/d/""&amp;HojasDatos!L9,""RESUMEN!J13"")"),0.9926301759849913)</f>
        <v>0.992630176</v>
      </c>
      <c r="J9" s="7">
        <f>IFERROR(__xludf.DUMMYFUNCTION("IMPORTRANGE(""https://docs.google.com/spreadsheets/d/""&amp;HojasDatos!M9,""RESUMEN!J13"")"),0.997975708502024)</f>
        <v>0.9979757085</v>
      </c>
      <c r="K9" s="7">
        <f>IFERROR(__xludf.DUMMYFUNCTION("IMPORTRANGE(""https://docs.google.com/spreadsheets/d/""&amp;HojasDatos!N9,""RESUMEN!J13"")"),0.9999999999999996)</f>
        <v>1</v>
      </c>
      <c r="L9" s="7">
        <f>IFERROR(__xludf.DUMMYFUNCTION("IMPORTRANGE(""https://docs.google.com/spreadsheets/d/""&amp;HojasDatos!O9,""RESUMEN!J13"")"),0.9877300613496927)</f>
        <v>0.9877300613</v>
      </c>
      <c r="N9" s="30">
        <v>45523.333333333336</v>
      </c>
      <c r="O9" s="7">
        <v>0.26115424529190717</v>
      </c>
      <c r="P9" s="7">
        <v>0.7350950786180209</v>
      </c>
      <c r="Q9" s="7">
        <v>0.7814764650917806</v>
      </c>
      <c r="R9" s="7">
        <v>0.35733166067844596</v>
      </c>
      <c r="S9" s="7">
        <v>0.4091219617651975</v>
      </c>
      <c r="T9" s="7">
        <v>0.5663921304003217</v>
      </c>
      <c r="U9" s="7">
        <v>0.5540969769375755</v>
      </c>
      <c r="V9" s="7">
        <v>0.3506897788184673</v>
      </c>
      <c r="W9" s="7">
        <v>0.31712458925531517</v>
      </c>
      <c r="X9" s="7">
        <v>0.5564400986302399</v>
      </c>
      <c r="Z9" s="30">
        <v>45523.333333333336</v>
      </c>
      <c r="AA9" s="7">
        <v>0.49062499999999987</v>
      </c>
      <c r="AB9" s="7">
        <v>0.897831632653061</v>
      </c>
      <c r="AC9" s="7">
        <v>0.0</v>
      </c>
      <c r="AD9" s="7">
        <v>0.4999999999999999</v>
      </c>
      <c r="AE9" s="7">
        <v>0.49999999999999983</v>
      </c>
      <c r="AF9" s="7">
        <v>0.0</v>
      </c>
      <c r="AG9" s="7">
        <v>0.038265306122448974</v>
      </c>
      <c r="AH9" s="7">
        <v>0.0</v>
      </c>
      <c r="AI9" s="7">
        <v>0.04838709677419355</v>
      </c>
      <c r="AJ9" s="7">
        <v>0.9812499999999998</v>
      </c>
      <c r="AL9" s="30">
        <v>45523.333333333336</v>
      </c>
      <c r="AM9" s="7">
        <v>0.559957702047664</v>
      </c>
      <c r="AN9" s="7">
        <v>0.7643126604086126</v>
      </c>
      <c r="AO9" s="7">
        <v>0.693301140545555</v>
      </c>
      <c r="AP9" s="7">
        <v>0.24429171193679164</v>
      </c>
      <c r="AQ9" s="7">
        <v>0.41143234569492054</v>
      </c>
      <c r="AR9" s="7">
        <v>0.5139401454994637</v>
      </c>
      <c r="AS9" s="7">
        <v>0.07062713630503208</v>
      </c>
      <c r="AT9" s="7">
        <v>0.586245915685476</v>
      </c>
      <c r="AU9" s="7">
        <v>0.43649917357584067</v>
      </c>
      <c r="AV9" s="7">
        <v>0.5418764862814841</v>
      </c>
      <c r="AX9" s="30">
        <v>45523.333333333336</v>
      </c>
      <c r="AY9" s="7">
        <v>0.1111111111111111</v>
      </c>
      <c r="AZ9" s="7">
        <v>0.0</v>
      </c>
      <c r="BA9" s="7">
        <v>0.0</v>
      </c>
      <c r="BB9" s="7">
        <v>0.09903381642512077</v>
      </c>
      <c r="BC9" s="7">
        <v>0.292058462989156</v>
      </c>
      <c r="BD9" s="7">
        <v>0.3055555555555556</v>
      </c>
      <c r="BE9" s="7">
        <v>0.0</v>
      </c>
      <c r="BF9" s="7">
        <v>0.15074906367041202</v>
      </c>
      <c r="BG9" s="7">
        <v>0.18366336633663366</v>
      </c>
      <c r="BH9" s="7">
        <v>0.25412541254125404</v>
      </c>
      <c r="BJ9" s="32">
        <v>45523.333333333336</v>
      </c>
      <c r="BK9" s="7">
        <v>0.49644910132944464</v>
      </c>
      <c r="BL9" s="7">
        <v>0.1846340766595566</v>
      </c>
      <c r="BM9" s="7">
        <v>0.17033285717698182</v>
      </c>
      <c r="BN9" s="7">
        <v>0.013020724885131665</v>
      </c>
      <c r="BO9" s="7">
        <v>0.5938905704330314</v>
      </c>
      <c r="BP9" s="7">
        <v>0.36054164206242667</v>
      </c>
      <c r="BQ9" s="7">
        <v>0.1867126349394748</v>
      </c>
      <c r="BR9" s="7">
        <v>0.18822226544562232</v>
      </c>
      <c r="BS9" s="7">
        <v>0.3751282343554089</v>
      </c>
      <c r="BT9" s="7">
        <v>0.57110650415938</v>
      </c>
    </row>
    <row r="10">
      <c r="A10" s="29">
        <v>35.0</v>
      </c>
      <c r="B10" s="5">
        <v>45530.333333333336</v>
      </c>
      <c r="C10" s="7">
        <f>IFERROR(__xludf.DUMMYFUNCTION("IMPORTRANGE(""https://docs.google.com/spreadsheets/d/""&amp;HojasDatos!F10,""RESUMEN!J13"")"),0.9999999999999994)</f>
        <v>1</v>
      </c>
      <c r="D10" s="7">
        <f>IFERROR(__xludf.DUMMYFUNCTION("IMPORTRANGE(""https://docs.google.com/spreadsheets/d/""&amp;HojasDatos!G10,""RESUMEN!J13"")"),0.9999999999999991)</f>
        <v>1</v>
      </c>
      <c r="E10" s="7">
        <f>IFERROR(__xludf.DUMMYFUNCTION("IMPORTRANGE(""https://docs.google.com/spreadsheets/d/""&amp;HojasDatos!H10,""RESUMEN!J13"")"),0.9795507721807791)</f>
        <v>0.9795507722</v>
      </c>
      <c r="F10" s="7">
        <f>IFERROR(__xludf.DUMMYFUNCTION("IMPORTRANGE(""https://docs.google.com/spreadsheets/d/""&amp;HojasDatos!I10,""RESUMEN!J13"")"),0.9999999999999992)</f>
        <v>1</v>
      </c>
      <c r="G10" s="7">
        <f>IFERROR(__xludf.DUMMYFUNCTION("IMPORTRANGE(""https://docs.google.com/spreadsheets/d/""&amp;HojasDatos!J10,""RESUMEN!J13"")"),0.8812558356676004)</f>
        <v>0.8812558357</v>
      </c>
      <c r="H10" s="7">
        <f>IFERROR(__xludf.DUMMYFUNCTION("IMPORTRANGE(""https://docs.google.com/spreadsheets/d/""&amp;HojasDatos!K10,""RESUMEN!J13"")"),0.7820576285434079)</f>
        <v>0.7820576285</v>
      </c>
      <c r="I10" s="7">
        <f>IFERROR(__xludf.DUMMYFUNCTION("IMPORTRANGE(""https://docs.google.com/spreadsheets/d/""&amp;HojasDatos!L10,""RESUMEN!J13"")"),0.829413498296788)</f>
        <v>0.8294134983</v>
      </c>
      <c r="J10" s="7">
        <f>IFERROR(__xludf.DUMMYFUNCTION("IMPORTRANGE(""https://docs.google.com/spreadsheets/d/""&amp;HojasDatos!M10,""RESUMEN!J13"")"),0.9999999999999997)</f>
        <v>1</v>
      </c>
      <c r="K10" s="7">
        <f>IFERROR(__xludf.DUMMYFUNCTION("IMPORTRANGE(""https://docs.google.com/spreadsheets/d/""&amp;HojasDatos!N10,""RESUMEN!J13"")"),0.9999999999999996)</f>
        <v>1</v>
      </c>
      <c r="L10" s="7">
        <f>IFERROR(__xludf.DUMMYFUNCTION("IMPORTRANGE(""https://docs.google.com/spreadsheets/d/""&amp;HojasDatos!O10,""RESUMEN!J13"")"),0.9858597285067866)</f>
        <v>0.9858597285</v>
      </c>
      <c r="M10" s="6" t="s">
        <v>73</v>
      </c>
      <c r="N10" s="30">
        <v>45530.333333333336</v>
      </c>
      <c r="O10" s="33">
        <f>IFERROR(__xludf.DUMMYFUNCTION("IMPORTRANGE(""https://docs.google.com/spreadsheets/d/""&amp;HojasDatos!Q8,""RESUMEN!J13"")"),0.9824074219822622)</f>
        <v>0.982407422</v>
      </c>
      <c r="P10" s="33">
        <f>IFERROR(__xludf.DUMMYFUNCTION("IMPORTRANGE(""https://docs.google.com/spreadsheets/d/""&amp;HojasDatos!R8,""RESUMEN!J13"")"),0.997818181818182)</f>
        <v>0.9978181818</v>
      </c>
      <c r="Q10" s="33">
        <f>IFERROR(__xludf.DUMMYFUNCTION("IMPORTRANGE(""https://docs.google.com/spreadsheets/d/""&amp;HojasDatos!S8,""RESUMEN!J13"")"),0.9770240649360051)</f>
        <v>0.9770240649</v>
      </c>
      <c r="R10" s="33">
        <f>IFERROR(__xludf.DUMMYFUNCTION("IMPORTRANGE(""https://docs.google.com/spreadsheets/d/""&amp;HojasDatos!T8,""RESUMEN!J13"")"),0.9938244189502584)</f>
        <v>0.993824419</v>
      </c>
      <c r="S10" s="33">
        <f>IFERROR(__xludf.DUMMYFUNCTION("IMPORTRANGE(""https://docs.google.com/spreadsheets/d/""&amp;HojasDatos!U8,""RESUMEN!J13"")"),0.9043681961420528)</f>
        <v>0.9043681961</v>
      </c>
      <c r="T10" s="33">
        <f>IFERROR(__xludf.DUMMYFUNCTION("IMPORTRANGE(""https://docs.google.com/spreadsheets/d/""&amp;HojasDatos!V8,""RESUMEN!J13"")"),0.9681605088025292)</f>
        <v>0.9681605088</v>
      </c>
      <c r="U10" s="33">
        <f>IFERROR(__xludf.DUMMYFUNCTION("IMPORTRANGE(""https://docs.google.com/spreadsheets/d/""&amp;HojasDatos!W8,""RESUMEN!J13"")"),0.9505964829651276)</f>
        <v>0.950596483</v>
      </c>
      <c r="V10" s="33">
        <f>IFERROR(__xludf.DUMMYFUNCTION("IMPORTRANGE(""https://docs.google.com/spreadsheets/d/""&amp;HojasDatos!X8,""RESUMEN!J13"")"),0.8875126142035656)</f>
        <v>0.8875126142</v>
      </c>
      <c r="W10" s="33">
        <f>IFERROR(__xludf.DUMMYFUNCTION("IMPORTRANGE(""https://docs.google.com/spreadsheets/d/""&amp;HojasDatos!Y8,""RESUMEN!J13"")"),0.9103005537371768)</f>
        <v>0.9103005537</v>
      </c>
      <c r="X10" s="33">
        <f>IFERROR(__xludf.DUMMYFUNCTION("IMPORTRANGE(""https://docs.google.com/spreadsheets/d/""&amp;HojasDatos!Z8,""RESUMEN!J13"")"),0.9916463675476964)</f>
        <v>0.9916463675</v>
      </c>
      <c r="Z10" s="30">
        <v>45530.333333333336</v>
      </c>
      <c r="AA10" s="7">
        <v>0.49062499999999987</v>
      </c>
      <c r="AB10" s="7">
        <v>0.897831632653061</v>
      </c>
      <c r="AC10" s="7">
        <v>0.0</v>
      </c>
      <c r="AD10" s="7">
        <v>0.4999999999999999</v>
      </c>
      <c r="AE10" s="7">
        <v>0.49999999999999983</v>
      </c>
      <c r="AF10" s="7">
        <v>0.0</v>
      </c>
      <c r="AG10" s="7">
        <v>0.038265306122448974</v>
      </c>
      <c r="AH10" s="7">
        <v>0.0</v>
      </c>
      <c r="AI10" s="7">
        <v>0.04838709677419355</v>
      </c>
      <c r="AJ10" s="7">
        <v>0.9812499999999998</v>
      </c>
      <c r="AL10" s="30">
        <v>45530.333333333336</v>
      </c>
      <c r="AM10" s="7">
        <v>0.559957702047664</v>
      </c>
      <c r="AN10" s="7">
        <v>0.7643126604086126</v>
      </c>
      <c r="AO10" s="7">
        <v>0.693301140545555</v>
      </c>
      <c r="AP10" s="7">
        <v>0.24429171193679164</v>
      </c>
      <c r="AQ10" s="7">
        <v>0.41143234569492054</v>
      </c>
      <c r="AR10" s="7">
        <v>0.5139401454994637</v>
      </c>
      <c r="AS10" s="7">
        <v>0.07062713630503208</v>
      </c>
      <c r="AT10" s="7">
        <v>0.586245915685476</v>
      </c>
      <c r="AU10" s="7">
        <v>0.43649917357584067</v>
      </c>
      <c r="AV10" s="7">
        <v>0.5418764862814841</v>
      </c>
      <c r="AX10" s="30">
        <v>45530.333333333336</v>
      </c>
      <c r="AY10" s="7">
        <v>0.1111111111111111</v>
      </c>
      <c r="AZ10" s="7">
        <v>0.0</v>
      </c>
      <c r="BA10" s="7">
        <v>0.0</v>
      </c>
      <c r="BB10" s="7">
        <v>0.09903381642512077</v>
      </c>
      <c r="BC10" s="7">
        <v>0.292058462989156</v>
      </c>
      <c r="BD10" s="7">
        <v>0.3055555555555556</v>
      </c>
      <c r="BE10" s="7">
        <v>0.0</v>
      </c>
      <c r="BF10" s="7">
        <v>0.15074906367041202</v>
      </c>
      <c r="BG10" s="7">
        <v>0.18366336633663366</v>
      </c>
      <c r="BH10" s="7">
        <v>0.25412541254125404</v>
      </c>
      <c r="BJ10" s="32">
        <v>45530.333333333336</v>
      </c>
      <c r="BK10" s="7">
        <v>0.49644910132944464</v>
      </c>
      <c r="BL10" s="7">
        <v>0.1846340766595566</v>
      </c>
      <c r="BM10" s="7">
        <v>0.17033285717698182</v>
      </c>
      <c r="BN10" s="7">
        <v>0.013020724885131665</v>
      </c>
      <c r="BO10" s="7">
        <v>0.5938905704330314</v>
      </c>
      <c r="BP10" s="7">
        <v>0.36054164206242667</v>
      </c>
      <c r="BQ10" s="7">
        <v>0.1867126349394748</v>
      </c>
      <c r="BR10" s="7">
        <v>0.18822226544562232</v>
      </c>
      <c r="BS10" s="7">
        <v>0.3751282343554089</v>
      </c>
      <c r="BT10" s="7">
        <v>0.57110650415938</v>
      </c>
    </row>
    <row r="11">
      <c r="A11" s="29">
        <v>36.0</v>
      </c>
      <c r="B11" s="5">
        <v>45537.333333333336</v>
      </c>
      <c r="C11" s="7">
        <f>IFERROR(__xludf.DUMMYFUNCTION("IMPORTRANGE(""https://docs.google.com/spreadsheets/d/""&amp;HojasDatos!F11,""RESUMEN!J13"")"),0.9999999999999994)</f>
        <v>1</v>
      </c>
      <c r="D11" s="7">
        <f>IFERROR(__xludf.DUMMYFUNCTION("IMPORTRANGE(""https://docs.google.com/spreadsheets/d/""&amp;HojasDatos!G11,""RESUMEN!J13"")"),0.9697157251108486)</f>
        <v>0.9697157251</v>
      </c>
      <c r="E11" s="7">
        <f>IFERROR(__xludf.DUMMYFUNCTION("IMPORTRANGE(""https://docs.google.com/spreadsheets/d/""&amp;HojasDatos!H11,""RESUMEN!J13"")"),0.9989775051124737)</f>
        <v>0.9989775051</v>
      </c>
      <c r="F11" s="7">
        <f>IFERROR(__xludf.DUMMYFUNCTION("IMPORTRANGE(""https://docs.google.com/spreadsheets/d/""&amp;HojasDatos!I11,""RESUMEN!J13"")"),0.9991666666666659)</f>
        <v>0.9991666667</v>
      </c>
      <c r="G11" s="7">
        <f>IFERROR(__xludf.DUMMYFUNCTION("IMPORTRANGE(""https://docs.google.com/spreadsheets/d/""&amp;HojasDatos!J11,""RESUMEN!J13"")"),0.9960317460317456)</f>
        <v>0.996031746</v>
      </c>
      <c r="H11" s="7">
        <f>IFERROR(__xludf.DUMMYFUNCTION("IMPORTRANGE(""https://docs.google.com/spreadsheets/d/""&amp;HojasDatos!K11,""RESUMEN!J13"")"),0.9985540775014455)</f>
        <v>0.9985540775</v>
      </c>
      <c r="I11" s="7">
        <f>IFERROR(__xludf.DUMMYFUNCTION("IMPORTRANGE(""https://docs.google.com/spreadsheets/d/""&amp;HojasDatos!L11,""RESUMEN!J13"")"),0.9999999999999992)</f>
        <v>1</v>
      </c>
      <c r="J11" s="7">
        <f>IFERROR(__xludf.DUMMYFUNCTION("IMPORTRANGE(""https://docs.google.com/spreadsheets/d/""&amp;HojasDatos!M11,""RESUMEN!J13"")"),0.9989878542510119)</f>
        <v>0.9989878543</v>
      </c>
      <c r="K11" s="7">
        <f>IFERROR(__xludf.DUMMYFUNCTION("IMPORTRANGE(""https://docs.google.com/spreadsheets/d/""&amp;HojasDatos!N11,""RESUMEN!J13"")"),0.9999999999999996)</f>
        <v>1</v>
      </c>
      <c r="L11" s="7">
        <f>IFERROR(__xludf.DUMMYFUNCTION("IMPORTRANGE(""https://docs.google.com/spreadsheets/d/""&amp;HojasDatos!O11,""RESUMEN!J13"")"),0.24999999999999997)</f>
        <v>0.25</v>
      </c>
      <c r="N11" s="30">
        <v>45537.333333333336</v>
      </c>
      <c r="O11" s="7">
        <v>0.09397126673257951</v>
      </c>
      <c r="P11" s="7">
        <v>0.6795784768658099</v>
      </c>
      <c r="Q11" s="9">
        <v>0.1</v>
      </c>
      <c r="R11" s="9">
        <v>0.1</v>
      </c>
      <c r="S11" s="9">
        <v>0.2</v>
      </c>
      <c r="T11" s="9">
        <v>0.12</v>
      </c>
      <c r="U11" s="9">
        <v>0.05</v>
      </c>
      <c r="V11" s="9">
        <v>0.1</v>
      </c>
      <c r="W11" s="9">
        <v>0.1</v>
      </c>
      <c r="X11" s="7">
        <v>0.125880211979592</v>
      </c>
      <c r="Z11" s="30">
        <v>45537.333333333336</v>
      </c>
      <c r="AA11" s="7">
        <v>0.49062499999999987</v>
      </c>
      <c r="AB11" s="7">
        <v>0.897831632653061</v>
      </c>
      <c r="AC11" s="7">
        <v>0.0</v>
      </c>
      <c r="AD11" s="7">
        <v>0.4999999999999999</v>
      </c>
      <c r="AE11" s="7">
        <v>0.49999999999999983</v>
      </c>
      <c r="AF11" s="9">
        <v>0.5</v>
      </c>
      <c r="AG11" s="7">
        <v>0.038265306122448974</v>
      </c>
      <c r="AH11" s="9">
        <v>0.5</v>
      </c>
      <c r="AI11" s="9">
        <v>0.6</v>
      </c>
      <c r="AJ11" s="7">
        <v>0.9812499999999998</v>
      </c>
      <c r="AL11" s="30">
        <v>45537.333333333336</v>
      </c>
      <c r="AM11" s="7">
        <v>0.559957702047664</v>
      </c>
      <c r="AN11" s="7">
        <v>0.7643126604086126</v>
      </c>
      <c r="AO11" s="7">
        <v>0.693301140545555</v>
      </c>
      <c r="AP11" s="7">
        <v>0.24429171193679164</v>
      </c>
      <c r="AQ11" s="7">
        <v>0.41143234569492054</v>
      </c>
      <c r="AR11" s="7">
        <v>0.5139401454994637</v>
      </c>
      <c r="AS11" s="7">
        <v>0.07062713630503208</v>
      </c>
      <c r="AT11" s="7">
        <v>0.586245915685476</v>
      </c>
      <c r="AU11" s="7">
        <v>0.43649917357584067</v>
      </c>
      <c r="AV11" s="7">
        <v>0.5418764862814841</v>
      </c>
      <c r="AX11" s="30">
        <v>45537.333333333336</v>
      </c>
      <c r="AY11" s="7">
        <v>0.1111111111111111</v>
      </c>
      <c r="AZ11" s="7">
        <v>0.0</v>
      </c>
      <c r="BA11" s="7">
        <v>0.0</v>
      </c>
      <c r="BB11" s="7">
        <v>0.09903381642512077</v>
      </c>
      <c r="BC11" s="7">
        <v>0.292058462989156</v>
      </c>
      <c r="BD11" s="7">
        <v>0.3055555555555556</v>
      </c>
      <c r="BE11" s="7">
        <v>0.0</v>
      </c>
      <c r="BF11" s="7">
        <v>0.15074906367041202</v>
      </c>
      <c r="BG11" s="7">
        <v>0.18366336633663366</v>
      </c>
      <c r="BH11" s="7">
        <v>0.25412541254125404</v>
      </c>
      <c r="BJ11" s="32">
        <v>45537.333333333336</v>
      </c>
      <c r="BK11" s="7">
        <v>0.49644910132944464</v>
      </c>
      <c r="BL11" s="7">
        <v>0.1846340766595566</v>
      </c>
      <c r="BM11" s="7">
        <v>0.17033285717698182</v>
      </c>
      <c r="BN11" s="7">
        <v>0.013020724885131665</v>
      </c>
      <c r="BO11" s="7">
        <v>0.5938905704330314</v>
      </c>
      <c r="BP11" s="7">
        <v>0.36054164206242667</v>
      </c>
      <c r="BQ11" s="7">
        <v>0.1867126349394748</v>
      </c>
      <c r="BR11" s="7">
        <v>0.18822226544562232</v>
      </c>
      <c r="BS11" s="7">
        <v>0.3751282343554089</v>
      </c>
      <c r="BT11" s="7">
        <v>0.57110650415938</v>
      </c>
    </row>
    <row r="12">
      <c r="A12" s="29">
        <v>37.0</v>
      </c>
      <c r="B12" s="5">
        <v>45544.333333333336</v>
      </c>
      <c r="C12" s="7">
        <f>IFERROR(__xludf.DUMMYFUNCTION("IMPORTRANGE(""https://docs.google.com/spreadsheets/d/""&amp;HojasDatos!F12,""RESUMEN!J13"")"),0.9999999999999994)</f>
        <v>1</v>
      </c>
      <c r="D12" s="7">
        <f>IFERROR(__xludf.DUMMYFUNCTION("IMPORTRANGE(""https://docs.google.com/spreadsheets/d/""&amp;HojasDatos!G12,""RESUMEN!J13"")"),0.0)</f>
        <v>0</v>
      </c>
      <c r="E12" s="7">
        <f>IFERROR(__xludf.DUMMYFUNCTION("IMPORTRANGE(""https://docs.google.com/spreadsheets/d/""&amp;HojasDatos!H12,""RESUMEN!J13"")"),0.8733643423286148)</f>
        <v>0.8733643423</v>
      </c>
      <c r="F12" s="7">
        <f>IFERROR(__xludf.DUMMYFUNCTION("IMPORTRANGE(""https://docs.google.com/spreadsheets/d/""&amp;HojasDatos!I12,""RESUMEN!J13"")"),0.9983940042826545)</f>
        <v>0.9983940043</v>
      </c>
      <c r="G12" s="7">
        <f>IFERROR(__xludf.DUMMYFUNCTION("IMPORTRANGE(""https://docs.google.com/spreadsheets/d/""&amp;HojasDatos!J12,""RESUMEN!J13"")"),0.998983739837398)</f>
        <v>0.9989837398</v>
      </c>
      <c r="H12" s="7">
        <f>IFERROR(__xludf.DUMMYFUNCTION("IMPORTRANGE(""https://docs.google.com/spreadsheets/d/""&amp;HojasDatos!K12,""RESUMEN!J13"")"),0.9976865240023131)</f>
        <v>0.997686524</v>
      </c>
      <c r="I12" s="7">
        <f>IFERROR(__xludf.DUMMYFUNCTION("IMPORTRANGE(""https://docs.google.com/spreadsheets/d/""&amp;HojasDatos!L12,""RESUMEN!J13"")"),0.9201782459179159)</f>
        <v>0.9201782459</v>
      </c>
      <c r="J12" s="7">
        <f>IFERROR(__xludf.DUMMYFUNCTION("IMPORTRANGE(""https://docs.google.com/spreadsheets/d/""&amp;HojasDatos!M12,""RESUMEN!J13"")"),0.9734280537784067)</f>
        <v>0.9734280538</v>
      </c>
      <c r="K12" s="7">
        <f>IFERROR(__xludf.DUMMYFUNCTION("IMPORTRANGE(""https://docs.google.com/spreadsheets/d/""&amp;HojasDatos!N12,""RESUMEN!J13"")"),0.978651685393258)</f>
        <v>0.9786516854</v>
      </c>
      <c r="L12" s="7">
        <f>IFERROR(__xludf.DUMMYFUNCTION("IMPORTRANGE(""https://docs.google.com/spreadsheets/d/""&amp;HojasDatos!O12,""RESUMEN!J13"")"),0.9325049274074895)</f>
        <v>0.9325049274</v>
      </c>
      <c r="N12" s="30">
        <v>45544.333333333336</v>
      </c>
      <c r="O12" s="7">
        <v>0.09397126673257951</v>
      </c>
      <c r="P12" s="9">
        <v>0.3</v>
      </c>
      <c r="Q12" s="9">
        <v>0.2</v>
      </c>
      <c r="R12" s="7">
        <v>0.2778551909746606</v>
      </c>
      <c r="S12" s="9">
        <v>0.25</v>
      </c>
      <c r="T12" s="9">
        <v>0.18</v>
      </c>
      <c r="U12" s="9">
        <v>0.05</v>
      </c>
      <c r="V12" s="9">
        <v>0.1</v>
      </c>
      <c r="W12" s="9">
        <v>0.1</v>
      </c>
      <c r="X12" s="7">
        <v>0.125880211979592</v>
      </c>
      <c r="Z12" s="30">
        <v>45544.333333333336</v>
      </c>
      <c r="AA12" s="7">
        <v>0.49062499999999987</v>
      </c>
      <c r="AB12" s="7">
        <v>0.897831632653061</v>
      </c>
      <c r="AC12" s="7">
        <v>0.0</v>
      </c>
      <c r="AD12" s="7">
        <v>0.4999999999999999</v>
      </c>
      <c r="AE12" s="7">
        <v>0.49999999999999983</v>
      </c>
      <c r="AF12" s="9">
        <v>0.6</v>
      </c>
      <c r="AG12" s="9">
        <v>0.5</v>
      </c>
      <c r="AH12" s="9">
        <v>0.5</v>
      </c>
      <c r="AI12" s="9">
        <v>0.6</v>
      </c>
      <c r="AJ12" s="7">
        <v>0.9812499999999998</v>
      </c>
      <c r="AL12" s="30">
        <v>45544.333333333336</v>
      </c>
      <c r="AM12" s="7">
        <v>0.559957702047664</v>
      </c>
      <c r="AN12" s="7">
        <v>0.7643126604086126</v>
      </c>
      <c r="AO12" s="7">
        <v>0.693301140545555</v>
      </c>
      <c r="AP12" s="7">
        <v>0.24429171193679164</v>
      </c>
      <c r="AQ12" s="7">
        <v>0.41143234569492054</v>
      </c>
      <c r="AR12" s="7">
        <v>0.5139401454994637</v>
      </c>
      <c r="AS12" s="7">
        <v>0.07062713630503208</v>
      </c>
      <c r="AT12" s="7">
        <v>0.586245915685476</v>
      </c>
      <c r="AU12" s="7">
        <v>0.43649917357584067</v>
      </c>
      <c r="AV12" s="7">
        <v>0.5418764862814841</v>
      </c>
      <c r="AX12" s="30">
        <v>45544.333333333336</v>
      </c>
      <c r="AY12" s="7">
        <v>0.1111111111111111</v>
      </c>
      <c r="AZ12" s="7">
        <v>0.0</v>
      </c>
      <c r="BA12" s="7">
        <v>0.0</v>
      </c>
      <c r="BB12" s="7">
        <v>0.09903381642512077</v>
      </c>
      <c r="BC12" s="7">
        <v>0.292058462989156</v>
      </c>
      <c r="BD12" s="7">
        <v>0.3055555555555556</v>
      </c>
      <c r="BE12" s="7">
        <v>0.0</v>
      </c>
      <c r="BF12" s="7">
        <v>0.15074906367041202</v>
      </c>
      <c r="BG12" s="7">
        <v>0.18366336633663366</v>
      </c>
      <c r="BH12" s="7">
        <v>0.25412541254125404</v>
      </c>
      <c r="BJ12" s="32">
        <v>45544.333333333336</v>
      </c>
      <c r="BK12" s="7">
        <v>0.49644910132944464</v>
      </c>
      <c r="BL12" s="7">
        <v>0.1846340766595566</v>
      </c>
      <c r="BM12" s="7">
        <v>0.17033285717698182</v>
      </c>
      <c r="BN12" s="7">
        <v>0.013020724885131665</v>
      </c>
      <c r="BO12" s="7">
        <v>0.5938905704330314</v>
      </c>
      <c r="BP12" s="7">
        <v>0.36054164206242667</v>
      </c>
      <c r="BQ12" s="7">
        <v>0.1867126349394748</v>
      </c>
      <c r="BR12" s="7">
        <v>0.18822226544562232</v>
      </c>
      <c r="BS12" s="7">
        <v>0.3751282343554089</v>
      </c>
      <c r="BT12" s="7">
        <v>0.57110650415938</v>
      </c>
    </row>
    <row r="13">
      <c r="A13" s="29">
        <v>38.0</v>
      </c>
      <c r="B13" s="5">
        <v>45551.333333333336</v>
      </c>
      <c r="C13" s="7">
        <f>IFERROR(__xludf.DUMMYFUNCTION("IMPORTRANGE(""https://docs.google.com/spreadsheets/d/""&amp;HojasDatos!F13,""RESUMEN!J13"")"),0.9831321129080557)</f>
        <v>0.9831321129</v>
      </c>
      <c r="D13" s="7">
        <f>IFERROR(__xludf.DUMMYFUNCTION("IMPORTRANGE(""https://docs.google.com/spreadsheets/d/""&amp;HojasDatos!G13,""RESUMEN!J13"")"),0.9999999999999991)</f>
        <v>1</v>
      </c>
      <c r="E13" s="7">
        <f>IFERROR(__xludf.DUMMYFUNCTION("IMPORTRANGE(""https://docs.google.com/spreadsheets/d/""&amp;HojasDatos!H13,""RESUMEN!J13"")"),0.9957448668813657)</f>
        <v>0.9957448669</v>
      </c>
      <c r="F13" s="7">
        <f>IFERROR(__xludf.DUMMYFUNCTION("IMPORTRANGE(""https://docs.google.com/spreadsheets/d/""&amp;HojasDatos!I13,""RESUMEN!J13"")"),0.9999999999999992)</f>
        <v>1</v>
      </c>
      <c r="G13" s="7">
        <f>IFERROR(__xludf.DUMMYFUNCTION("IMPORTRANGE(""https://docs.google.com/spreadsheets/d/""&amp;HojasDatos!J13,""RESUMEN!J13"")"),0.998973305954825)</f>
        <v>0.998973306</v>
      </c>
      <c r="H13" s="7">
        <f>IFERROR(__xludf.DUMMYFUNCTION("IMPORTRANGE(""https://docs.google.com/spreadsheets/d/""&amp;HojasDatos!K13,""RESUMEN!J13"")"),0.9996860282574564)</f>
        <v>0.9996860283</v>
      </c>
      <c r="I13" s="7">
        <f>IFERROR(__xludf.DUMMYFUNCTION("IMPORTRANGE(""https://docs.google.com/spreadsheets/d/""&amp;HojasDatos!L13,""RESUMEN!J13"")"),0.42130023358230756)</f>
        <v>0.4213002336</v>
      </c>
      <c r="J13" s="7">
        <f>IFERROR(__xludf.DUMMYFUNCTION("IMPORTRANGE(""https://docs.google.com/spreadsheets/d/""&amp;HojasDatos!M13,""RESUMEN!J13"")"),0.9847530762757017)</f>
        <v>0.9847530763</v>
      </c>
      <c r="K13" s="7">
        <f>IFERROR(__xludf.DUMMYFUNCTION("IMPORTRANGE(""https://docs.google.com/spreadsheets/d/""&amp;HojasDatos!N13,""RESUMEN!J13"")"),0.9966292134831457)</f>
        <v>0.9966292135</v>
      </c>
      <c r="L13" s="7">
        <f>IFERROR(__xludf.DUMMYFUNCTION("IMPORTRANGE(""https://docs.google.com/spreadsheets/d/""&amp;HojasDatos!O13,""RESUMEN!J13"")"),0.6875127881659895)</f>
        <v>0.6875127882</v>
      </c>
      <c r="N13" s="30">
        <v>45551.333333333336</v>
      </c>
      <c r="O13" s="7">
        <v>0.09397126673257951</v>
      </c>
      <c r="P13" s="9">
        <v>0.45</v>
      </c>
      <c r="Q13" s="7">
        <v>0.5413365707218522</v>
      </c>
      <c r="R13" s="7">
        <v>0.2778551909746606</v>
      </c>
      <c r="S13" s="7">
        <v>0.5316113737532668</v>
      </c>
      <c r="T13" s="7">
        <v>0.6132500495980039</v>
      </c>
      <c r="U13" s="9">
        <v>0.2</v>
      </c>
      <c r="V13" s="7">
        <v>0.3253254071766992</v>
      </c>
      <c r="W13" s="9">
        <v>0.1</v>
      </c>
      <c r="X13" s="7">
        <v>0.125880211979592</v>
      </c>
      <c r="Z13" s="30">
        <v>45551.333333333336</v>
      </c>
      <c r="AA13" s="9">
        <v>0.55</v>
      </c>
      <c r="AB13" s="7">
        <v>0.897831632653061</v>
      </c>
      <c r="AC13" s="7">
        <v>0.0</v>
      </c>
      <c r="AD13" s="9">
        <v>0.6</v>
      </c>
      <c r="AE13" s="7">
        <v>0.49999999999999983</v>
      </c>
      <c r="AF13" s="9">
        <v>0.7</v>
      </c>
      <c r="AG13" s="9">
        <v>0.6</v>
      </c>
      <c r="AH13" s="9">
        <v>0.5</v>
      </c>
      <c r="AI13" s="9">
        <v>0.6</v>
      </c>
      <c r="AJ13" s="7">
        <v>0.9812499999999998</v>
      </c>
      <c r="AL13" s="30">
        <v>45551.333333333336</v>
      </c>
      <c r="AM13" s="7">
        <v>0.559957702047664</v>
      </c>
      <c r="AN13" s="7">
        <v>0.7643126604086126</v>
      </c>
      <c r="AO13" s="7">
        <v>0.693301140545555</v>
      </c>
      <c r="AP13" s="7">
        <v>0.24429171193679164</v>
      </c>
      <c r="AQ13" s="7">
        <v>0.41143234569492054</v>
      </c>
      <c r="AR13" s="7">
        <v>0.5139401454994637</v>
      </c>
      <c r="AS13" s="7">
        <v>0.07062713630503208</v>
      </c>
      <c r="AT13" s="7">
        <v>0.586245915685476</v>
      </c>
      <c r="AU13" s="7">
        <v>0.43649917357584067</v>
      </c>
      <c r="AV13" s="7">
        <v>0.5418764862814841</v>
      </c>
      <c r="AX13" s="30">
        <v>45551.333333333336</v>
      </c>
      <c r="AY13" s="7">
        <v>0.1111111111111111</v>
      </c>
      <c r="AZ13" s="7">
        <v>0.0</v>
      </c>
      <c r="BA13" s="7">
        <v>0.0</v>
      </c>
      <c r="BB13" s="7">
        <v>0.09903381642512077</v>
      </c>
      <c r="BC13" s="7">
        <v>0.292058462989156</v>
      </c>
      <c r="BD13" s="7">
        <v>0.3055555555555556</v>
      </c>
      <c r="BE13" s="7">
        <v>0.0</v>
      </c>
      <c r="BF13" s="7">
        <v>0.15074906367041202</v>
      </c>
      <c r="BG13" s="7">
        <v>0.18366336633663366</v>
      </c>
      <c r="BH13" s="7">
        <v>0.25412541254125404</v>
      </c>
      <c r="BJ13" s="32">
        <v>45551.333333333336</v>
      </c>
      <c r="BK13" s="7">
        <v>0.49644910132944464</v>
      </c>
      <c r="BL13" s="7">
        <v>0.1846340766595566</v>
      </c>
      <c r="BM13" s="7">
        <v>0.17033285717698182</v>
      </c>
      <c r="BN13" s="7">
        <v>0.013020724885131665</v>
      </c>
      <c r="BO13" s="7">
        <v>0.5938905704330314</v>
      </c>
      <c r="BP13" s="7">
        <v>0.36054164206242667</v>
      </c>
      <c r="BQ13" s="7">
        <v>0.1867126349394748</v>
      </c>
      <c r="BR13" s="7">
        <v>0.18822226544562232</v>
      </c>
      <c r="BS13" s="7">
        <v>0.3751282343554089</v>
      </c>
      <c r="BT13" s="7">
        <v>0.57110650415938</v>
      </c>
    </row>
    <row r="14">
      <c r="A14" s="29">
        <v>39.0</v>
      </c>
      <c r="B14" s="5">
        <v>45558.333333333336</v>
      </c>
      <c r="C14" s="7">
        <f>IFERROR(__xludf.DUMMYFUNCTION("IMPORTRANGE(""https://docs.google.com/spreadsheets/d/""&amp;HojasDatos!F14,""RESUMEN!J13"")"),0.9999999999999994)</f>
        <v>1</v>
      </c>
      <c r="D14" s="7">
        <f>IFERROR(__xludf.DUMMYFUNCTION("IMPORTRANGE(""https://docs.google.com/spreadsheets/d/""&amp;HojasDatos!G14,""RESUMEN!J13"")"),0.9999999999999991)</f>
        <v>1</v>
      </c>
      <c r="E14" s="34">
        <f>IFERROR(__xludf.DUMMYFUNCTION("IMPORTRANGE(""https://docs.google.com/spreadsheets/d/""&amp;HojasDatos!H14,""RESUMEN!J13"")"),0.9747594997595003)</f>
        <v>0.9747594998</v>
      </c>
      <c r="F14" s="7">
        <f>IFERROR(__xludf.DUMMYFUNCTION("IMPORTRANGE(""https://docs.google.com/spreadsheets/d/""&amp;HojasDatos!I14,""RESUMEN!J13"")"),0.9992021276595736)</f>
        <v>0.9992021277</v>
      </c>
      <c r="G14" s="34">
        <f>IFERROR(__xludf.DUMMYFUNCTION("IMPORTRANGE(""https://docs.google.com/spreadsheets/d/""&amp;HojasDatos!J14,""RESUMEN!J13"")"),1.0000000000000002)</f>
        <v>1</v>
      </c>
      <c r="H14" s="34">
        <f>IFERROR(__xludf.DUMMYFUNCTION("IMPORTRANGE(""https://docs.google.com/spreadsheets/d/""&amp;HojasDatos!K14,""RESUMEN!J13"")"),1.0000000000000002)</f>
        <v>1</v>
      </c>
      <c r="I14" s="34">
        <f>IFERROR(__xludf.DUMMYFUNCTION("IMPORTRANGE(""https://docs.google.com/spreadsheets/d/""&amp;HojasDatos!L14,""RESUMEN!J13"")"),0.825329410541709)</f>
        <v>0.8253294105</v>
      </c>
      <c r="J14" s="7">
        <f>IFERROR(__xludf.DUMMYFUNCTION("IMPORTRANGE(""https://docs.google.com/spreadsheets/d/""&amp;HojasDatos!M14,""RESUMEN!J13"")"),0.9816477287914892)</f>
        <v>0.9816477288</v>
      </c>
      <c r="K14" s="34">
        <f>IFERROR(__xludf.DUMMYFUNCTION("IMPORTRANGE(""https://docs.google.com/spreadsheets/d/""&amp;HojasDatos!N14,""RESUMEN!J13"")"),1.0000000000000004)</f>
        <v>1</v>
      </c>
      <c r="L14" s="34">
        <f>IFERROR(__xludf.DUMMYFUNCTION("IMPORTRANGE(""https://docs.google.com/spreadsheets/d/""&amp;HojasDatos!O14,""RESUMEN!J13"")"),0.39143869915486196)</f>
        <v>0.3914386992</v>
      </c>
      <c r="N14" s="30">
        <v>45558.333333333336</v>
      </c>
      <c r="O14" s="7">
        <v>0.09397126673257951</v>
      </c>
      <c r="P14" s="7">
        <v>0.6795784768658099</v>
      </c>
      <c r="Q14" s="7">
        <v>0.5413365707218522</v>
      </c>
      <c r="R14" s="7">
        <v>0.2778551909746606</v>
      </c>
      <c r="S14" s="7">
        <v>0.5316113737532668</v>
      </c>
      <c r="T14" s="7">
        <v>0.6132500495980039</v>
      </c>
      <c r="U14" s="7">
        <v>0.3625803907983276</v>
      </c>
      <c r="V14" s="7">
        <v>0.3253254071766992</v>
      </c>
      <c r="W14" s="9">
        <v>0.2</v>
      </c>
      <c r="X14" s="7">
        <v>0.125880211979592</v>
      </c>
      <c r="Z14" s="30">
        <v>45558.333333333336</v>
      </c>
      <c r="AA14" s="9">
        <v>0.6</v>
      </c>
      <c r="AB14" s="7">
        <v>0.897831632653061</v>
      </c>
      <c r="AC14" s="7">
        <v>0.0</v>
      </c>
      <c r="AD14" s="9">
        <v>0.7</v>
      </c>
      <c r="AE14" s="9">
        <v>0.8</v>
      </c>
      <c r="AF14" s="9">
        <v>0.7</v>
      </c>
      <c r="AG14" s="9">
        <v>0.8</v>
      </c>
      <c r="AH14" s="9">
        <v>0.8</v>
      </c>
      <c r="AI14" s="9">
        <v>0.8</v>
      </c>
      <c r="AJ14" s="7">
        <v>0.9812499999999998</v>
      </c>
      <c r="AL14" s="30">
        <v>45558.333333333336</v>
      </c>
      <c r="AM14" s="11">
        <f>IFERROR(__xludf.DUMMYFUNCTION("IMPORTRANGE(""https://docs.google.com/spreadsheets/d/""&amp;HojasDatos!AM4,""RESUMEN!J13"")"),0.9852782750956923)</f>
        <v>0.9852782751</v>
      </c>
      <c r="AN14" s="11">
        <f>IFERROR(__xludf.DUMMYFUNCTION("IMPORTRANGE(""https://docs.google.com/spreadsheets/d/""&amp;HojasDatos!AN4,""RESUMEN!J13"")"),0.9719357984485069)</f>
        <v>0.9719357984</v>
      </c>
      <c r="AO14" s="11">
        <f>IFERROR(__xludf.DUMMYFUNCTION("IMPORTRANGE(""https://docs.google.com/spreadsheets/d/""&amp;HojasDatos!AO4,""RESUMEN!J13"")"),0.9379923174843796)</f>
        <v>0.9379923175</v>
      </c>
      <c r="AP14" s="11">
        <f>IFERROR(__xludf.DUMMYFUNCTION("IMPORTRANGE(""https://docs.google.com/spreadsheets/d/""&amp;HojasDatos!AP4,""RESUMEN!J13"")"),0.9642108334810514)</f>
        <v>0.9642108335</v>
      </c>
      <c r="AQ14" s="11">
        <f>IFERROR(__xludf.DUMMYFUNCTION("IMPORTRANGE(""https://docs.google.com/spreadsheets/d/""&amp;HojasDatos!AQ4,""RESUMEN!J13"")"),0.9602260268265634)</f>
        <v>0.9602260268</v>
      </c>
      <c r="AR14" s="11">
        <f>IFERROR(__xludf.DUMMYFUNCTION("IMPORTRANGE(""https://docs.google.com/spreadsheets/d/""&amp;HojasDatos!AR4,""RESUMEN!J13"")"),0.9457115147351427)</f>
        <v>0.9457115147</v>
      </c>
      <c r="AS14" s="11">
        <f>IFERROR(__xludf.DUMMYFUNCTION("IMPORTRANGE(""https://docs.google.com/spreadsheets/d/""&amp;HojasDatos!AS4,""RESUMEN!J13"")"),0.8754343077724082)</f>
        <v>0.8754343078</v>
      </c>
      <c r="AT14" s="11">
        <f>IFERROR(__xludf.DUMMYFUNCTION("IMPORTRANGE(""https://docs.google.com/spreadsheets/d/""&amp;HojasDatos!AT4,""RESUMEN!J13"")"),0.9840834723131175)</f>
        <v>0.9840834723</v>
      </c>
      <c r="AU14" s="11">
        <f>IFERROR(__xludf.DUMMYFUNCTION("IMPORTRANGE(""https://docs.google.com/spreadsheets/d/""&amp;HojasDatos!AU4,""RESUMEN!J13"")"),0.9527834099532266)</f>
        <v>0.95278341</v>
      </c>
      <c r="AV14" s="11">
        <f>IFERROR(__xludf.DUMMYFUNCTION("IMPORTRANGE(""https://docs.google.com/spreadsheets/d/""&amp;HojasDatos!AV4,""RESUMEN!J13"")"),0.9770444328965903)</f>
        <v>0.9770444329</v>
      </c>
      <c r="AX14" s="30">
        <v>45558.333333333336</v>
      </c>
      <c r="AY14" s="7">
        <v>0.1111111111111111</v>
      </c>
      <c r="AZ14" s="7">
        <v>0.9740966183574876</v>
      </c>
      <c r="BA14" s="7">
        <v>0.10425899732830426</v>
      </c>
      <c r="BB14" s="7">
        <v>0.09903381642512077</v>
      </c>
      <c r="BC14" s="7">
        <v>0.6346908551790703</v>
      </c>
      <c r="BD14" s="7">
        <v>0.7171590486807877</v>
      </c>
      <c r="BE14" s="7">
        <v>0.0</v>
      </c>
      <c r="BF14" s="7">
        <v>0.15074906367041202</v>
      </c>
      <c r="BG14" s="7">
        <v>0.6478547854785477</v>
      </c>
      <c r="BH14" s="7">
        <v>0.25412541254125404</v>
      </c>
      <c r="BJ14" s="32">
        <v>45558.333333333336</v>
      </c>
      <c r="BK14" s="7">
        <v>0.5747099708946622</v>
      </c>
      <c r="BL14" s="7">
        <v>0.20605617150680455</v>
      </c>
      <c r="BM14" s="7">
        <v>0.17033285717698182</v>
      </c>
      <c r="BN14" s="7">
        <v>0.040209589064359084</v>
      </c>
      <c r="BO14" s="7">
        <v>0.6215240675755414</v>
      </c>
      <c r="BP14" s="7">
        <v>0.5868767047002104</v>
      </c>
      <c r="BQ14" s="7">
        <v>0.1867126349394748</v>
      </c>
      <c r="BR14" s="7">
        <v>0.41058146035550114</v>
      </c>
      <c r="BS14" s="7">
        <v>0.5041034993730766</v>
      </c>
      <c r="BT14" s="7">
        <v>0.7118930151152227</v>
      </c>
    </row>
    <row r="15">
      <c r="A15" s="29">
        <v>40.0</v>
      </c>
      <c r="B15" s="5">
        <v>45565.333333333336</v>
      </c>
      <c r="C15" s="7">
        <f>IFERROR(__xludf.DUMMYFUNCTION("IMPORTRANGE(""https://docs.google.com/spreadsheets/d/""&amp;HojasDatos!F15,""RESUMEN!J13"")"),0.0)</f>
        <v>0</v>
      </c>
      <c r="D15" s="7">
        <f>IFERROR(__xludf.DUMMYFUNCTION("IMPORTRANGE(""https://docs.google.com/spreadsheets/d/""&amp;HojasDatos!G15,""RESUMEN!J13"")"),0.03694178162263268)</f>
        <v>0.03694178162</v>
      </c>
      <c r="E15" s="35">
        <f>IFERROR(__xludf.DUMMYFUNCTION("IMPORTRANGE(""https://docs.google.com/spreadsheets/d/""&amp;HojasDatos!H15,""RESUMEN!J13"")"),0.9747594997595003)</f>
        <v>0.9747594998</v>
      </c>
      <c r="F15" s="7">
        <f>IFERROR(__xludf.DUMMYFUNCTION("IMPORTRANGE(""https://docs.google.com/spreadsheets/d/""&amp;HojasDatos!I15,""RESUMEN!J13"")"),0.2834642857142858)</f>
        <v>0.2834642857</v>
      </c>
      <c r="G15" s="35">
        <f>IFERROR(__xludf.DUMMYFUNCTION("IMPORTRANGE(""https://docs.google.com/spreadsheets/d/""&amp;HojasDatos!J15,""RESUMEN!J13"")"),1.0000000000000002)</f>
        <v>1</v>
      </c>
      <c r="H15" s="35">
        <f>IFERROR(__xludf.DUMMYFUNCTION("IMPORTRANGE(""https://docs.google.com/spreadsheets/d/""&amp;HojasDatos!K15,""RESUMEN!J13"")"),1.0000000000000002)</f>
        <v>1</v>
      </c>
      <c r="I15" s="35">
        <f>IFERROR(__xludf.DUMMYFUNCTION("IMPORTRANGE(""https://docs.google.com/spreadsheets/d/""&amp;HojasDatos!L15,""RESUMEN!J13"")"),0.825329410541709)</f>
        <v>0.8253294105</v>
      </c>
      <c r="J15" s="7">
        <f>IFERROR(__xludf.DUMMYFUNCTION("IMPORTRANGE(""https://docs.google.com/spreadsheets/d/""&amp;HojasDatos!M15,""RESUMEN!J13"")"),0.04116059379217273)</f>
        <v>0.04116059379</v>
      </c>
      <c r="K15" s="35">
        <f>IFERROR(__xludf.DUMMYFUNCTION("IMPORTRANGE(""https://docs.google.com/spreadsheets/d/""&amp;HojasDatos!N15,""RESUMEN!J13"")"),1.0000000000000004)</f>
        <v>1</v>
      </c>
      <c r="L15" s="35">
        <f>IFERROR(__xludf.DUMMYFUNCTION("IMPORTRANGE(""https://docs.google.com/spreadsheets/d/""&amp;HojasDatos!O15,""RESUMEN!J13"")"),0.39143869915486196)</f>
        <v>0.3914386992</v>
      </c>
      <c r="M15" s="6" t="s">
        <v>74</v>
      </c>
      <c r="N15" s="30">
        <v>45565.333333333336</v>
      </c>
      <c r="O15" s="33">
        <f>IFERROR(__xludf.DUMMYFUNCTION("IMPORTRANGE(""https://docs.google.com/spreadsheets/d/""&amp;HojasDatos!Q9,""RESUMEN!J13"")"),0.774939710579328)</f>
        <v>0.7749397106</v>
      </c>
      <c r="P15" s="33">
        <f>IFERROR(__xludf.DUMMYFUNCTION("IMPORTRANGE(""https://docs.google.com/spreadsheets/d/""&amp;HojasDatos!R9,""RESUMEN!J13"")"),0.9581070887886317)</f>
        <v>0.9581070888</v>
      </c>
      <c r="Q15" s="36">
        <f>IFERROR(__xludf.DUMMYFUNCTION("IMPORTRANGE(""https://docs.google.com/spreadsheets/d/""&amp;HojasDatos!S9,""RESUMEN!J13"")"),0.9285590447124893)</f>
        <v>0.9285590447</v>
      </c>
      <c r="R15" s="33">
        <f>IFERROR(__xludf.DUMMYFUNCTION("IMPORTRANGE(""https://docs.google.com/spreadsheets/d/""&amp;HojasDatos!T9,""RESUMEN!J13"")"),0.6766760066820512)</f>
        <v>0.6766760067</v>
      </c>
      <c r="S15" s="33">
        <f>IFERROR(__xludf.DUMMYFUNCTION("IMPORTRANGE(""https://docs.google.com/spreadsheets/d/""&amp;HojasDatos!U9,""RESUMEN!J13"")"),0.897520535779534)</f>
        <v>0.8975205358</v>
      </c>
      <c r="T15" s="33">
        <f>IFERROR(__xludf.DUMMYFUNCTION("IMPORTRANGE(""https://docs.google.com/spreadsheets/d/""&amp;HojasDatos!V9,""RESUMEN!J13"")"),0.9012245930128905)</f>
        <v>0.901224593</v>
      </c>
      <c r="U15" s="33">
        <f>IFERROR(__xludf.DUMMYFUNCTION("IMPORTRANGE(""https://docs.google.com/spreadsheets/d/""&amp;HojasDatos!W9,""RESUMEN!J13"")"),0.9562966394663007)</f>
        <v>0.9562966395</v>
      </c>
      <c r="V15" s="33">
        <f>IFERROR(__xludf.DUMMYFUNCTION("IMPORTRANGE(""https://docs.google.com/spreadsheets/d/""&amp;HojasDatos!X9,""RESUMEN!J13"")"),0.9520917098576696)</f>
        <v>0.9520917099</v>
      </c>
      <c r="W15" s="33">
        <f>IFERROR(__xludf.DUMMYFUNCTION("IMPORTRANGE(""https://docs.google.com/spreadsheets/d/""&amp;HojasDatos!Y9,""RESUMEN!J13"")"),0.9582010372540488)</f>
        <v>0.9582010373</v>
      </c>
      <c r="X15" s="33">
        <f>IFERROR(__xludf.DUMMYFUNCTION("IMPORTRANGE(""https://docs.google.com/spreadsheets/d/""&amp;HojasDatos!Z9,""RESUMEN!J13"")"),0.6034803828532868)</f>
        <v>0.6034803829</v>
      </c>
      <c r="Y15" s="6" t="s">
        <v>75</v>
      </c>
      <c r="Z15" s="30">
        <v>45565.333333333336</v>
      </c>
      <c r="AA15" s="11">
        <f>IFERROR(__xludf.DUMMYFUNCTION("IMPORTRANGE(""https://docs.google.com/spreadsheets/d/""&amp;HojasDatos!AB5,""RESUMEN!J13"")"),0.9906249999999996)</f>
        <v>0.990625</v>
      </c>
      <c r="AB15" s="11">
        <f>IFERROR(__xludf.DUMMYFUNCTION("IMPORTRANGE(""https://docs.google.com/spreadsheets/d/""&amp;HojasDatos!AC5,""RESUMEN!J13"")"),0.9999999999999997)</f>
        <v>1</v>
      </c>
      <c r="AC15" s="11">
        <f>IFERROR(__xludf.DUMMYFUNCTION("IMPORTRANGE(""https://docs.google.com/spreadsheets/d/""&amp;HojasDatos!AD5,""RESUMEN!J13"")"),0.24062499999999992)</f>
        <v>0.240625</v>
      </c>
      <c r="AD15" s="11">
        <f>IFERROR(__xludf.DUMMYFUNCTION("IMPORTRANGE(""https://docs.google.com/spreadsheets/d/""&amp;HojasDatos!AE5,""RESUMEN!J13"")"),0.9999999999999997)</f>
        <v>1</v>
      </c>
      <c r="AE15" s="11">
        <f>IFERROR(__xludf.DUMMYFUNCTION("IMPORTRANGE(""https://docs.google.com/spreadsheets/d/""&amp;HojasDatos!AF5,""RESUMEN!J13"")"),0.99234693877551)</f>
        <v>0.9923469388</v>
      </c>
      <c r="AF15" s="11">
        <f>IFERROR(__xludf.DUMMYFUNCTION("IMPORTRANGE(""https://docs.google.com/spreadsheets/d/""&amp;HojasDatos!AG5,""RESUMEN!J13"")"),0.9999999999999997)</f>
        <v>1</v>
      </c>
      <c r="AG15" s="11">
        <f>IFERROR(__xludf.DUMMYFUNCTION("IMPORTRANGE(""https://docs.google.com/spreadsheets/d/""&amp;HojasDatos!AH5,""RESUMEN!J13"")"),0.99234693877551)</f>
        <v>0.9923469388</v>
      </c>
      <c r="AH15" s="11">
        <f>IFERROR(__xludf.DUMMYFUNCTION("IMPORTRANGE(""https://docs.google.com/spreadsheets/d/""&amp;HojasDatos!AI5,""RESUMEN!J13"")"),0.9999999999999997)</f>
        <v>1</v>
      </c>
      <c r="AI15" s="11">
        <f>IFERROR(__xludf.DUMMYFUNCTION("IMPORTRANGE(""https://docs.google.com/spreadsheets/d/""&amp;HojasDatos!AJ5,""RESUMEN!J13"")"),0.9999999999999997)</f>
        <v>1</v>
      </c>
      <c r="AJ15" s="11">
        <f>IFERROR(__xludf.DUMMYFUNCTION("IMPORTRANGE(""https://docs.google.com/spreadsheets/d/""&amp;HojasDatos!AK5,""RESUMEN!J13"")"),1.0)</f>
        <v>1</v>
      </c>
      <c r="AK15" s="6" t="s">
        <v>76</v>
      </c>
      <c r="AL15" s="30">
        <v>45565.333333333336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X15" s="30">
        <v>45565.333333333336</v>
      </c>
      <c r="AY15" s="7"/>
      <c r="AZ15" s="7"/>
      <c r="BA15" s="7"/>
      <c r="BB15" s="7"/>
      <c r="BC15" s="7"/>
      <c r="BD15" s="7"/>
      <c r="BE15" s="7"/>
      <c r="BF15" s="7"/>
      <c r="BG15" s="7"/>
      <c r="BH15" s="7"/>
      <c r="BJ15" s="32">
        <v>45565.333333333336</v>
      </c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>
      <c r="A16" s="29">
        <v>41.0</v>
      </c>
      <c r="B16" s="5">
        <v>45572.333333333336</v>
      </c>
      <c r="C16" s="7">
        <f>IFERROR(__xludf.DUMMYFUNCTION("IMPORTRANGE(""https://docs.google.com/spreadsheets/d/""&amp;HojasDatos!F16,""RESUMEN!J13"")"),0.0)</f>
        <v>0</v>
      </c>
      <c r="D16" s="7">
        <f>IFERROR(__xludf.DUMMYFUNCTION("IMPORTRANGE(""https://docs.google.com/spreadsheets/d/""&amp;HojasDatos!G16,""RESUMEN!J13"")"),0.0)</f>
        <v>0</v>
      </c>
      <c r="E16" s="34">
        <f>IFERROR(__xludf.DUMMYFUNCTION("IMPORTRANGE(""https://docs.google.com/spreadsheets/d/""&amp;HojasDatos!H16,""RESUMEN!J13"")"),0.0)</f>
        <v>0</v>
      </c>
      <c r="F16" s="7">
        <f>IFERROR(__xludf.DUMMYFUNCTION("IMPORTRANGE(""https://docs.google.com/spreadsheets/d/""&amp;HojasDatos!I16,""RESUMEN!J13"")"),0.0)</f>
        <v>0</v>
      </c>
      <c r="G16" s="34">
        <f>IFERROR(__xludf.DUMMYFUNCTION("IMPORTRANGE(""https://docs.google.com/spreadsheets/d/""&amp;HojasDatos!J16,""RESUMEN!J13"")"),0.0)</f>
        <v>0</v>
      </c>
      <c r="H16" s="34">
        <f>IFERROR(__xludf.DUMMYFUNCTION("IMPORTRANGE(""https://docs.google.com/spreadsheets/d/""&amp;HojasDatos!K16,""RESUMEN!J13"")"),0.0)</f>
        <v>0</v>
      </c>
      <c r="I16" s="34">
        <f>IFERROR(__xludf.DUMMYFUNCTION("IMPORTRANGE(""https://docs.google.com/spreadsheets/d/""&amp;HojasDatos!L16,""RESUMEN!J13"")"),0.0)</f>
        <v>0</v>
      </c>
      <c r="J16" s="7">
        <f>IFERROR(__xludf.DUMMYFUNCTION("IMPORTRANGE(""https://docs.google.com/spreadsheets/d/""&amp;HojasDatos!M16,""RESUMEN!J13"")"),0.0)</f>
        <v>0</v>
      </c>
      <c r="K16" s="34">
        <f>IFERROR(__xludf.DUMMYFUNCTION("IMPORTRANGE(""https://docs.google.com/spreadsheets/d/""&amp;HojasDatos!N16,""RESUMEN!J13"")"),0.0)</f>
        <v>0</v>
      </c>
      <c r="L16" s="34">
        <f>IFERROR(__xludf.DUMMYFUNCTION("IMPORTRANGE(""https://docs.google.com/spreadsheets/d/""&amp;HojasDatos!O16,""RESUMEN!J13"")"),0.0)</f>
        <v>0</v>
      </c>
      <c r="N16" s="30">
        <v>45572.333333333336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Z16" s="30">
        <v>45572.333333333336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L16" s="30">
        <v>45572.333333333336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AX16" s="30">
        <v>45572.333333333336</v>
      </c>
      <c r="AY16" s="7"/>
      <c r="AZ16" s="7"/>
      <c r="BA16" s="7"/>
      <c r="BB16" s="7"/>
      <c r="BC16" s="7"/>
      <c r="BD16" s="7"/>
      <c r="BE16" s="7"/>
      <c r="BF16" s="7"/>
      <c r="BG16" s="7"/>
      <c r="BH16" s="7"/>
      <c r="BJ16" s="32">
        <v>45572.333333333336</v>
      </c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>
      <c r="A17" s="29">
        <v>42.0</v>
      </c>
      <c r="B17" s="5">
        <v>45579.333333333336</v>
      </c>
      <c r="C17" s="7">
        <f>IFERROR(__xludf.DUMMYFUNCTION("IMPORTRANGE(""https://docs.google.com/spreadsheets/d/""&amp;HojasDatos!F17,""RESUMEN!J13"")"),0.0)</f>
        <v>0</v>
      </c>
      <c r="D17" s="7">
        <f>IFERROR(__xludf.DUMMYFUNCTION("IMPORTRANGE(""https://docs.google.com/spreadsheets/d/""&amp;HojasDatos!G17,""RESUMEN!J13"")"),0.0)</f>
        <v>0</v>
      </c>
      <c r="E17" s="35">
        <f>IFERROR(__xludf.DUMMYFUNCTION("IMPORTRANGE(""https://docs.google.com/spreadsheets/d/""&amp;HojasDatos!H17,""RESUMEN!J13"")"),0.0)</f>
        <v>0</v>
      </c>
      <c r="F17" s="7">
        <f>IFERROR(__xludf.DUMMYFUNCTION("IMPORTRANGE(""https://docs.google.com/spreadsheets/d/""&amp;HojasDatos!I17,""RESUMEN!J13"")"),0.0)</f>
        <v>0</v>
      </c>
      <c r="G17" s="35">
        <f>IFERROR(__xludf.DUMMYFUNCTION("IMPORTRANGE(""https://docs.google.com/spreadsheets/d/""&amp;HojasDatos!J17,""RESUMEN!J13"")"),0.0)</f>
        <v>0</v>
      </c>
      <c r="H17" s="35">
        <f>IFERROR(__xludf.DUMMYFUNCTION("IMPORTRANGE(""https://docs.google.com/spreadsheets/d/""&amp;HojasDatos!K17,""RESUMEN!J13"")"),0.0)</f>
        <v>0</v>
      </c>
      <c r="I17" s="35">
        <f>IFERROR(__xludf.DUMMYFUNCTION("IMPORTRANGE(""https://docs.google.com/spreadsheets/d/""&amp;HojasDatos!L17,""RESUMEN!J13"")"),0.0)</f>
        <v>0</v>
      </c>
      <c r="J17" s="7">
        <f>IFERROR(__xludf.DUMMYFUNCTION("IMPORTRANGE(""https://docs.google.com/spreadsheets/d/""&amp;HojasDatos!M17,""RESUMEN!J13"")"),0.0)</f>
        <v>0</v>
      </c>
      <c r="K17" s="35">
        <f>IFERROR(__xludf.DUMMYFUNCTION("IMPORTRANGE(""https://docs.google.com/spreadsheets/d/""&amp;HojasDatos!N17,""RESUMEN!J13"")"),0.0)</f>
        <v>0</v>
      </c>
      <c r="L17" s="35">
        <f>IFERROR(__xludf.DUMMYFUNCTION("IMPORTRANGE(""https://docs.google.com/spreadsheets/d/""&amp;HojasDatos!O17,""RESUMEN!J13"")"),0.0)</f>
        <v>0</v>
      </c>
      <c r="N17" s="30">
        <v>45579.333333333336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Z17" s="30">
        <v>45579.333333333336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L17" s="30">
        <v>45579.333333333336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X17" s="30">
        <v>45579.333333333336</v>
      </c>
      <c r="AY17" s="7"/>
      <c r="AZ17" s="7"/>
      <c r="BA17" s="7"/>
      <c r="BB17" s="7"/>
      <c r="BC17" s="7"/>
      <c r="BD17" s="7"/>
      <c r="BE17" s="7"/>
      <c r="BF17" s="7"/>
      <c r="BG17" s="7"/>
      <c r="BH17" s="7"/>
      <c r="BJ17" s="32">
        <v>45579.333333333336</v>
      </c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>
      <c r="A18" s="29">
        <v>43.0</v>
      </c>
      <c r="B18" s="5">
        <v>45586.333333333336</v>
      </c>
      <c r="C18" s="7">
        <f>IFERROR(__xludf.DUMMYFUNCTION("IMPORTRANGE(""https://docs.google.com/spreadsheets/d/""&amp;HojasDatos!F18,""RESUMEN!J13"")"),0.0)</f>
        <v>0</v>
      </c>
      <c r="D18" s="7">
        <f>IFERROR(__xludf.DUMMYFUNCTION("IMPORTRANGE(""https://docs.google.com/spreadsheets/d/""&amp;HojasDatos!G18,""RESUMEN!J13"")"),0.0)</f>
        <v>0</v>
      </c>
      <c r="E18" s="34">
        <f>IFERROR(__xludf.DUMMYFUNCTION("IMPORTRANGE(""https://docs.google.com/spreadsheets/d/""&amp;HojasDatos!H18,""RESUMEN!J13"")"),0.0)</f>
        <v>0</v>
      </c>
      <c r="F18" s="7">
        <f>IFERROR(__xludf.DUMMYFUNCTION("IMPORTRANGE(""https://docs.google.com/spreadsheets/d/""&amp;HojasDatos!I18,""RESUMEN!J13"")"),0.0)</f>
        <v>0</v>
      </c>
      <c r="G18" s="34">
        <f>IFERROR(__xludf.DUMMYFUNCTION("IMPORTRANGE(""https://docs.google.com/spreadsheets/d/""&amp;HojasDatos!J18,""RESUMEN!J13"")"),0.0)</f>
        <v>0</v>
      </c>
      <c r="H18" s="34">
        <f>IFERROR(__xludf.DUMMYFUNCTION("IMPORTRANGE(""https://docs.google.com/spreadsheets/d/""&amp;HojasDatos!K18,""RESUMEN!J13"")"),0.0)</f>
        <v>0</v>
      </c>
      <c r="I18" s="34">
        <f>IFERROR(__xludf.DUMMYFUNCTION("IMPORTRANGE(""https://docs.google.com/spreadsheets/d/""&amp;HojasDatos!L18,""RESUMEN!J13"")"),0.0)</f>
        <v>0</v>
      </c>
      <c r="J18" s="7">
        <f>IFERROR(__xludf.DUMMYFUNCTION("IMPORTRANGE(""https://docs.google.com/spreadsheets/d/""&amp;HojasDatos!M18,""RESUMEN!J13"")"),0.0)</f>
        <v>0</v>
      </c>
      <c r="K18" s="34">
        <f>IFERROR(__xludf.DUMMYFUNCTION("IMPORTRANGE(""https://docs.google.com/spreadsheets/d/""&amp;HojasDatos!N18,""RESUMEN!J13"")"),0.0)</f>
        <v>0</v>
      </c>
      <c r="L18" s="34">
        <f>IFERROR(__xludf.DUMMYFUNCTION("IMPORTRANGE(""https://docs.google.com/spreadsheets/d/""&amp;HojasDatos!O18,""RESUMEN!J13"")"),0.0)</f>
        <v>0</v>
      </c>
      <c r="N18" s="30">
        <v>45586.333333333336</v>
      </c>
      <c r="O18" s="38"/>
      <c r="P18" s="37"/>
      <c r="Q18" s="38"/>
      <c r="R18" s="38"/>
      <c r="S18" s="38"/>
      <c r="T18" s="38"/>
      <c r="U18" s="38"/>
      <c r="V18" s="38"/>
      <c r="W18" s="38"/>
      <c r="X18" s="38"/>
      <c r="Z18" s="30">
        <v>45586.333333333336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L18" s="30">
        <v>45586.333333333336</v>
      </c>
      <c r="AM18" s="7"/>
      <c r="AN18" s="9"/>
      <c r="AO18" s="7"/>
      <c r="AP18" s="7"/>
      <c r="AQ18" s="7"/>
      <c r="AR18" s="7"/>
      <c r="AS18" s="9"/>
      <c r="AT18" s="9"/>
      <c r="AU18" s="7"/>
      <c r="AV18" s="7"/>
      <c r="AX18" s="30">
        <v>45586.333333333336</v>
      </c>
      <c r="AY18" s="7"/>
      <c r="AZ18" s="7"/>
      <c r="BA18" s="7"/>
      <c r="BB18" s="7"/>
      <c r="BC18" s="7"/>
      <c r="BD18" s="7"/>
      <c r="BE18" s="7"/>
      <c r="BF18" s="7"/>
      <c r="BG18" s="7"/>
      <c r="BH18" s="7"/>
      <c r="BJ18" s="32">
        <v>45586.333333333336</v>
      </c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>
      <c r="A19" s="29">
        <v>44.0</v>
      </c>
      <c r="B19" s="5">
        <v>45593.333333333336</v>
      </c>
      <c r="C19" s="7">
        <f>IFERROR(__xludf.DUMMYFUNCTION("IMPORTRANGE(""https://docs.google.com/spreadsheets/d/""&amp;HojasDatos!F19,""RESUMEN!J13"")"),0.0)</f>
        <v>0</v>
      </c>
      <c r="D19" s="7">
        <f>IFERROR(__xludf.DUMMYFUNCTION("IMPORTRANGE(""https://docs.google.com/spreadsheets/d/""&amp;HojasDatos!G19,""RESUMEN!J13"")"),0.0)</f>
        <v>0</v>
      </c>
      <c r="E19" s="35">
        <f>IFERROR(__xludf.DUMMYFUNCTION("IMPORTRANGE(""https://docs.google.com/spreadsheets/d/""&amp;HojasDatos!H19,""RESUMEN!J13"")"),0.0)</f>
        <v>0</v>
      </c>
      <c r="F19" s="7">
        <f>IFERROR(__xludf.DUMMYFUNCTION("IMPORTRANGE(""https://docs.google.com/spreadsheets/d/""&amp;HojasDatos!I19,""RESUMEN!J13"")"),0.0)</f>
        <v>0</v>
      </c>
      <c r="G19" s="35">
        <f>IFERROR(__xludf.DUMMYFUNCTION("IMPORTRANGE(""https://docs.google.com/spreadsheets/d/""&amp;HojasDatos!J19,""RESUMEN!J13"")"),0.0)</f>
        <v>0</v>
      </c>
      <c r="H19" s="35">
        <f>IFERROR(__xludf.DUMMYFUNCTION("IMPORTRANGE(""https://docs.google.com/spreadsheets/d/""&amp;HojasDatos!K19,""RESUMEN!J13"")"),0.0)</f>
        <v>0</v>
      </c>
      <c r="I19" s="35">
        <f>IFERROR(__xludf.DUMMYFUNCTION("IMPORTRANGE(""https://docs.google.com/spreadsheets/d/""&amp;HojasDatos!L19,""RESUMEN!J13"")"),0.0)</f>
        <v>0</v>
      </c>
      <c r="J19" s="7">
        <f>IFERROR(__xludf.DUMMYFUNCTION("IMPORTRANGE(""https://docs.google.com/spreadsheets/d/""&amp;HojasDatos!M19,""RESUMEN!J13"")"),0.0)</f>
        <v>0</v>
      </c>
      <c r="K19" s="35">
        <f>IFERROR(__xludf.DUMMYFUNCTION("IMPORTRANGE(""https://docs.google.com/spreadsheets/d/""&amp;HojasDatos!N19,""RESUMEN!J13"")"),0.0)</f>
        <v>0</v>
      </c>
      <c r="L19" s="35">
        <f>IFERROR(__xludf.DUMMYFUNCTION("IMPORTRANGE(""https://docs.google.com/spreadsheets/d/""&amp;HojasDatos!O19,""RESUMEN!J13"")"),0.0)</f>
        <v>0</v>
      </c>
      <c r="N19" s="30">
        <v>45593.333333333336</v>
      </c>
      <c r="O19" s="37"/>
      <c r="P19" s="37"/>
      <c r="Q19" s="37"/>
      <c r="R19" s="37"/>
      <c r="S19" s="37"/>
      <c r="T19" s="37"/>
      <c r="U19" s="37"/>
      <c r="V19" s="39"/>
      <c r="W19" s="37"/>
      <c r="X19" s="37"/>
      <c r="Z19" s="30">
        <v>45593.333333333336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L19" s="30">
        <v>45593.333333333336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X19" s="30">
        <v>45593.333333333336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J19" s="32">
        <v>45593.333333333336</v>
      </c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>
      <c r="A20" s="29">
        <v>45.0</v>
      </c>
      <c r="B20" s="5">
        <v>45600.333333333336</v>
      </c>
      <c r="C20" s="7">
        <f>IFERROR(__xludf.DUMMYFUNCTION("IMPORTRANGE(""https://docs.google.com/spreadsheets/d/""&amp;HojasDatos!F20,""RESUMEN!J13"")"),0.0)</f>
        <v>0</v>
      </c>
      <c r="D20" s="7">
        <f>IFERROR(__xludf.DUMMYFUNCTION("IMPORTRANGE(""https://docs.google.com/spreadsheets/d/""&amp;HojasDatos!G20,""RESUMEN!J13"")"),0.0)</f>
        <v>0</v>
      </c>
      <c r="E20" s="34">
        <f>IFERROR(__xludf.DUMMYFUNCTION("IMPORTRANGE(""https://docs.google.com/spreadsheets/d/""&amp;HojasDatos!H20,""RESUMEN!J13"")"),0.0)</f>
        <v>0</v>
      </c>
      <c r="F20" s="7">
        <f>IFERROR(__xludf.DUMMYFUNCTION("IMPORTRANGE(""https://docs.google.com/spreadsheets/d/""&amp;HojasDatos!I20,""RESUMEN!J13"")"),0.0)</f>
        <v>0</v>
      </c>
      <c r="G20" s="34">
        <f>IFERROR(__xludf.DUMMYFUNCTION("IMPORTRANGE(""https://docs.google.com/spreadsheets/d/""&amp;HojasDatos!J20,""RESUMEN!J13"")"),0.0)</f>
        <v>0</v>
      </c>
      <c r="H20" s="34">
        <f>IFERROR(__xludf.DUMMYFUNCTION("IMPORTRANGE(""https://docs.google.com/spreadsheets/d/""&amp;HojasDatos!K20,""RESUMEN!J13"")"),0.0)</f>
        <v>0</v>
      </c>
      <c r="I20" s="34">
        <f>IFERROR(__xludf.DUMMYFUNCTION("IMPORTRANGE(""https://docs.google.com/spreadsheets/d/""&amp;HojasDatos!L20,""RESUMEN!J13"")"),0.0)</f>
        <v>0</v>
      </c>
      <c r="J20" s="7">
        <f>IFERROR(__xludf.DUMMYFUNCTION("IMPORTRANGE(""https://docs.google.com/spreadsheets/d/""&amp;HojasDatos!M20,""RESUMEN!J13"")"),0.0)</f>
        <v>0</v>
      </c>
      <c r="K20" s="34">
        <f>IFERROR(__xludf.DUMMYFUNCTION("IMPORTRANGE(""https://docs.google.com/spreadsheets/d/""&amp;HojasDatos!N20,""RESUMEN!J13"")"),0.0)</f>
        <v>0</v>
      </c>
      <c r="L20" s="34">
        <f>IFERROR(__xludf.DUMMYFUNCTION("IMPORTRANGE(""https://docs.google.com/spreadsheets/d/""&amp;HojasDatos!O20,""RESUMEN!J13"")"),0.0)</f>
        <v>0</v>
      </c>
      <c r="M20" s="6" t="s">
        <v>77</v>
      </c>
      <c r="N20" s="30">
        <v>45600.333333333336</v>
      </c>
      <c r="O20" s="33">
        <f>IFERROR(__xludf.DUMMYFUNCTION("IMPORTRANGE(""https://docs.google.com/spreadsheets/d/""&amp;HojasDatos!Q10,""RESUMEN!J13"")"),0.0)</f>
        <v>0</v>
      </c>
      <c r="P20" s="33">
        <f>IFERROR(__xludf.DUMMYFUNCTION("IMPORTRANGE(""https://docs.google.com/spreadsheets/d/""&amp;HojasDatos!R10,""RESUMEN!J13"")"),0.0)</f>
        <v>0</v>
      </c>
      <c r="Q20" s="36">
        <f>IFERROR(__xludf.DUMMYFUNCTION("IMPORTRANGE(""https://docs.google.com/spreadsheets/d/""&amp;HojasDatos!S10,""RESUMEN!J13"")"),0.006930745708272529)</f>
        <v>0.006930745708</v>
      </c>
      <c r="R20" s="33">
        <f>IFERROR(__xludf.DUMMYFUNCTION("IMPORTRANGE(""https://docs.google.com/spreadsheets/d/""&amp;HojasDatos!T10,""RESUMEN!J13"")"),0.0)</f>
        <v>0</v>
      </c>
      <c r="S20" s="33">
        <f>IFERROR(__xludf.DUMMYFUNCTION("IMPORTRANGE(""https://docs.google.com/spreadsheets/d/""&amp;HojasDatos!U10,""RESUMEN!J13"")"),0.0)</f>
        <v>0</v>
      </c>
      <c r="T20" s="33">
        <f>IFERROR(__xludf.DUMMYFUNCTION("IMPORTRANGE(""https://docs.google.com/spreadsheets/d/""&amp;HojasDatos!V10,""RESUMEN!J13"")"),0.0)</f>
        <v>0</v>
      </c>
      <c r="U20" s="33">
        <f>IFERROR(__xludf.DUMMYFUNCTION("IMPORTRANGE(""https://docs.google.com/spreadsheets/d/""&amp;HojasDatos!W10,""RESUMEN!J13"")"),0.0)</f>
        <v>0</v>
      </c>
      <c r="V20" s="33">
        <f>IFERROR(__xludf.DUMMYFUNCTION("IMPORTRANGE(""https://docs.google.com/spreadsheets/d/""&amp;HojasDatos!X10,""RESUMEN!J13"")"),8.720930232558139E-4)</f>
        <v>0.0008720930233</v>
      </c>
      <c r="W20" s="33">
        <f>IFERROR(__xludf.DUMMYFUNCTION("IMPORTRANGE(""https://docs.google.com/spreadsheets/d/""&amp;HojasDatos!Y10,""RESUMEN!J13"")"),0.0)</f>
        <v>0</v>
      </c>
      <c r="X20" s="33">
        <f>IFERROR(__xludf.DUMMYFUNCTION("IMPORTRANGE(""https://docs.google.com/spreadsheets/d/""&amp;HojasDatos!Z10,""RESUMEN!J13"")"),0.0)</f>
        <v>0</v>
      </c>
      <c r="Z20" s="30">
        <v>45600.333333333336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L20" s="30">
        <v>45600.333333333336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  <c r="AX20" s="30">
        <v>45600.333333333336</v>
      </c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32">
        <v>45600.333333333336</v>
      </c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>
      <c r="A21" s="29">
        <v>46.0</v>
      </c>
      <c r="B21" s="5">
        <v>45607.333333333336</v>
      </c>
      <c r="C21" s="7">
        <f>IFERROR(__xludf.DUMMYFUNCTION("IMPORTRANGE(""https://docs.google.com/spreadsheets/d/""&amp;HojasDatos!F21,""RESUMEN!J13"")"),0.0)</f>
        <v>0</v>
      </c>
      <c r="D21" s="7">
        <f>IFERROR(__xludf.DUMMYFUNCTION("IMPORTRANGE(""https://docs.google.com/spreadsheets/d/""&amp;HojasDatos!G21,""RESUMEN!J13"")"),0.0)</f>
        <v>0</v>
      </c>
      <c r="E21" s="35">
        <f>IFERROR(__xludf.DUMMYFUNCTION("IMPORTRANGE(""https://docs.google.com/spreadsheets/d/""&amp;HojasDatos!H21,""RESUMEN!J13"")"),0.0)</f>
        <v>0</v>
      </c>
      <c r="F21" s="7">
        <f>IFERROR(__xludf.DUMMYFUNCTION("IMPORTRANGE(""https://docs.google.com/spreadsheets/d/""&amp;HojasDatos!I21,""RESUMEN!J13"")"),0.0)</f>
        <v>0</v>
      </c>
      <c r="G21" s="35">
        <f>IFERROR(__xludf.DUMMYFUNCTION("IMPORTRANGE(""https://docs.google.com/spreadsheets/d/""&amp;HojasDatos!J21,""RESUMEN!J13"")"),0.0)</f>
        <v>0</v>
      </c>
      <c r="H21" s="35">
        <f>IFERROR(__xludf.DUMMYFUNCTION("IMPORTRANGE(""https://docs.google.com/spreadsheets/d/""&amp;HojasDatos!K21,""RESUMEN!J13"")"),0.0)</f>
        <v>0</v>
      </c>
      <c r="I21" s="35">
        <f>IFERROR(__xludf.DUMMYFUNCTION("IMPORTRANGE(""https://docs.google.com/spreadsheets/d/""&amp;HojasDatos!L21,""RESUMEN!J13"")"),0.0)</f>
        <v>0</v>
      </c>
      <c r="J21" s="7">
        <f>IFERROR(__xludf.DUMMYFUNCTION("IMPORTRANGE(""https://docs.google.com/spreadsheets/d/""&amp;HojasDatos!M21,""RESUMEN!J13"")"),0.0)</f>
        <v>0</v>
      </c>
      <c r="K21" s="35">
        <f>IFERROR(__xludf.DUMMYFUNCTION("IMPORTRANGE(""https://docs.google.com/spreadsheets/d/""&amp;HojasDatos!N21,""RESUMEN!J13"")"),0.0)</f>
        <v>0</v>
      </c>
      <c r="L21" s="35">
        <f>IFERROR(__xludf.DUMMYFUNCTION("IMPORTRANGE(""https://docs.google.com/spreadsheets/d/""&amp;HojasDatos!O21,""RESUMEN!J13"")"),0.0)</f>
        <v>0</v>
      </c>
      <c r="N21" s="30">
        <v>45607.333333333336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Z21" s="30">
        <v>45607.333333333336</v>
      </c>
      <c r="AL21" s="30">
        <v>45607.333333333336</v>
      </c>
      <c r="AM21" s="7"/>
      <c r="AN21" s="7"/>
      <c r="AO21" s="7"/>
      <c r="AP21" s="7"/>
      <c r="AQ21" s="7"/>
      <c r="AR21" s="7"/>
      <c r="AS21" s="7"/>
      <c r="AT21" s="7"/>
      <c r="AU21" s="7"/>
      <c r="AV21" s="7"/>
      <c r="AX21" s="30">
        <v>45607.333333333336</v>
      </c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32">
        <v>45607.333333333336</v>
      </c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>
      <c r="A22" s="29">
        <v>47.0</v>
      </c>
      <c r="B22" s="5">
        <v>45614.333333333336</v>
      </c>
      <c r="C22" s="7">
        <f>IFERROR(__xludf.DUMMYFUNCTION("IMPORTRANGE(""https://docs.google.com/spreadsheets/d/""&amp;HojasDatos!F22,""RESUMEN!J13"")"),0.0)</f>
        <v>0</v>
      </c>
      <c r="D22" s="7">
        <f>IFERROR(__xludf.DUMMYFUNCTION("IMPORTRANGE(""https://docs.google.com/spreadsheets/d/""&amp;HojasDatos!G22,""RESUMEN!J13"")"),0.0)</f>
        <v>0</v>
      </c>
      <c r="E22" s="34">
        <f>IFERROR(__xludf.DUMMYFUNCTION("IMPORTRANGE(""https://docs.google.com/spreadsheets/d/""&amp;HojasDatos!H22,""RESUMEN!J13"")"),0.0)</f>
        <v>0</v>
      </c>
      <c r="F22" s="7">
        <f>IFERROR(__xludf.DUMMYFUNCTION("IMPORTRANGE(""https://docs.google.com/spreadsheets/d/""&amp;HojasDatos!I22,""RESUMEN!J13"")"),0.0)</f>
        <v>0</v>
      </c>
      <c r="G22" s="34">
        <f>IFERROR(__xludf.DUMMYFUNCTION("IMPORTRANGE(""https://docs.google.com/spreadsheets/d/""&amp;HojasDatos!J22,""RESUMEN!J13"")"),0.0)</f>
        <v>0</v>
      </c>
      <c r="H22" s="34">
        <f>IFERROR(__xludf.DUMMYFUNCTION("IMPORTRANGE(""https://docs.google.com/spreadsheets/d/""&amp;HojasDatos!K22,""RESUMEN!J13"")"),0.0)</f>
        <v>0</v>
      </c>
      <c r="I22" s="34">
        <f>IFERROR(__xludf.DUMMYFUNCTION("IMPORTRANGE(""https://docs.google.com/spreadsheets/d/""&amp;HojasDatos!L22,""RESUMEN!J13"")"),0.0)</f>
        <v>0</v>
      </c>
      <c r="J22" s="7">
        <f>IFERROR(__xludf.DUMMYFUNCTION("IMPORTRANGE(""https://docs.google.com/spreadsheets/d/""&amp;HojasDatos!M22,""RESUMEN!J13"")"),0.0)</f>
        <v>0</v>
      </c>
      <c r="K22" s="34">
        <f>IFERROR(__xludf.DUMMYFUNCTION("IMPORTRANGE(""https://docs.google.com/spreadsheets/d/""&amp;HojasDatos!N22,""RESUMEN!J13"")"),0.0)</f>
        <v>0</v>
      </c>
      <c r="L22" s="34">
        <f>IFERROR(__xludf.DUMMYFUNCTION("IMPORTRANGE(""https://docs.google.com/spreadsheets/d/""&amp;HojasDatos!O22,""RESUMEN!J13"")"),0.0)</f>
        <v>0</v>
      </c>
      <c r="N22" s="30">
        <v>45614.333333333336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Z22" s="30">
        <v>45614.333333333336</v>
      </c>
      <c r="AA22" s="7"/>
      <c r="AB22" s="8"/>
      <c r="AC22" s="8"/>
      <c r="AD22" s="8"/>
      <c r="AE22" s="8"/>
      <c r="AF22" s="8"/>
      <c r="AG22" s="8"/>
      <c r="AH22" s="8"/>
      <c r="AI22" s="8"/>
      <c r="AJ22" s="8"/>
      <c r="AL22" s="30">
        <v>45614.333333333336</v>
      </c>
      <c r="AM22" s="9"/>
      <c r="AN22" s="7"/>
      <c r="AO22" s="9"/>
      <c r="AP22" s="7"/>
      <c r="AQ22" s="9"/>
      <c r="AR22" s="7"/>
      <c r="AS22" s="7"/>
      <c r="AT22" s="7"/>
      <c r="AU22" s="9"/>
      <c r="AV22" s="9"/>
      <c r="AX22" s="30">
        <v>45614.333333333336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32">
        <v>45614.333333333336</v>
      </c>
      <c r="BK22" s="7"/>
      <c r="BL22" s="7"/>
      <c r="BM22" s="7"/>
      <c r="BN22" s="7"/>
      <c r="BO22" s="7"/>
      <c r="BP22" s="7"/>
      <c r="BQ22" s="7"/>
      <c r="BR22" s="7"/>
      <c r="BS22" s="7"/>
      <c r="BT22" s="7"/>
    </row>
    <row r="23">
      <c r="A23" s="29">
        <v>48.0</v>
      </c>
      <c r="B23" s="5">
        <v>45621.333333333336</v>
      </c>
      <c r="C23" s="7">
        <f>IFERROR(__xludf.DUMMYFUNCTION("IMPORTRANGE(""https://docs.google.com/spreadsheets/d/""&amp;HojasDatos!F23,""RESUMEN!J13"")"),0.0)</f>
        <v>0</v>
      </c>
      <c r="D23" s="7">
        <f>IFERROR(__xludf.DUMMYFUNCTION("IMPORTRANGE(""https://docs.google.com/spreadsheets/d/""&amp;HojasDatos!G23,""RESUMEN!J13"")"),0.0)</f>
        <v>0</v>
      </c>
      <c r="E23" s="35">
        <f>IFERROR(__xludf.DUMMYFUNCTION("IMPORTRANGE(""https://docs.google.com/spreadsheets/d/""&amp;HojasDatos!H23,""RESUMEN!J13"")"),0.0)</f>
        <v>0</v>
      </c>
      <c r="F23" s="7">
        <f>IFERROR(__xludf.DUMMYFUNCTION("IMPORTRANGE(""https://docs.google.com/spreadsheets/d/""&amp;HojasDatos!I23,""RESUMEN!J13"")"),0.0)</f>
        <v>0</v>
      </c>
      <c r="G23" s="35">
        <f>IFERROR(__xludf.DUMMYFUNCTION("IMPORTRANGE(""https://docs.google.com/spreadsheets/d/""&amp;HojasDatos!J23,""RESUMEN!J13"")"),0.0)</f>
        <v>0</v>
      </c>
      <c r="H23" s="35">
        <f>IFERROR(__xludf.DUMMYFUNCTION("IMPORTRANGE(""https://docs.google.com/spreadsheets/d/""&amp;HojasDatos!K23,""RESUMEN!J13"")"),0.0)</f>
        <v>0</v>
      </c>
      <c r="I23" s="35">
        <f>IFERROR(__xludf.DUMMYFUNCTION("IMPORTRANGE(""https://docs.google.com/spreadsheets/d/""&amp;HojasDatos!L23,""RESUMEN!J13"")"),0.0)</f>
        <v>0</v>
      </c>
      <c r="J23" s="7">
        <f>IFERROR(__xludf.DUMMYFUNCTION("IMPORTRANGE(""https://docs.google.com/spreadsheets/d/""&amp;HojasDatos!M23,""RESUMEN!J13"")"),0.0)</f>
        <v>0</v>
      </c>
      <c r="K23" s="35">
        <f>IFERROR(__xludf.DUMMYFUNCTION("IMPORTRANGE(""https://docs.google.com/spreadsheets/d/""&amp;HojasDatos!N23,""RESUMEN!J13"")"),0.0)</f>
        <v>0</v>
      </c>
      <c r="L23" s="35">
        <f>IFERROR(__xludf.DUMMYFUNCTION("IMPORTRANGE(""https://docs.google.com/spreadsheets/d/""&amp;HojasDatos!O23,""RESUMEN!J13"")"),0.0)</f>
        <v>0</v>
      </c>
      <c r="N23" s="30">
        <v>45621.333333333336</v>
      </c>
      <c r="O23" s="37"/>
      <c r="P23" s="37"/>
      <c r="Q23" s="37"/>
      <c r="R23" s="37"/>
      <c r="S23" s="37"/>
      <c r="T23" s="37"/>
      <c r="U23" s="37"/>
      <c r="V23" s="39"/>
      <c r="W23" s="37"/>
      <c r="X23" s="37"/>
      <c r="Z23" s="30">
        <v>45621.333333333336</v>
      </c>
      <c r="AA23" s="7"/>
      <c r="AB23" s="8"/>
      <c r="AC23" s="8"/>
      <c r="AD23" s="8"/>
      <c r="AE23" s="8"/>
      <c r="AF23" s="8"/>
      <c r="AG23" s="8"/>
      <c r="AH23" s="8"/>
      <c r="AI23" s="8"/>
      <c r="AJ23" s="8"/>
      <c r="AL23" s="30">
        <v>45621.333333333336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X23" s="30">
        <v>45621.333333333336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32">
        <v>45621.333333333336</v>
      </c>
      <c r="BK23" s="7"/>
      <c r="BL23" s="7"/>
      <c r="BM23" s="7"/>
      <c r="BN23" s="7"/>
      <c r="BO23" s="7"/>
      <c r="BP23" s="7"/>
      <c r="BQ23" s="7"/>
      <c r="BR23" s="7"/>
      <c r="BS23" s="7"/>
      <c r="BT23" s="7"/>
    </row>
    <row r="24">
      <c r="A24" s="29">
        <v>49.0</v>
      </c>
      <c r="B24" s="5">
        <v>45628.333333333336</v>
      </c>
      <c r="C24" s="7">
        <f>IFERROR(__xludf.DUMMYFUNCTION("IMPORTRANGE(""https://docs.google.com/spreadsheets/d/""&amp;HojasDatos!F24,""RESUMEN!J13"")"),0.0)</f>
        <v>0</v>
      </c>
      <c r="D24" s="7">
        <f>IFERROR(__xludf.DUMMYFUNCTION("IMPORTRANGE(""https://docs.google.com/spreadsheets/d/""&amp;HojasDatos!G24,""RESUMEN!J13"")"),0.0)</f>
        <v>0</v>
      </c>
      <c r="E24" s="34">
        <f>IFERROR(__xludf.DUMMYFUNCTION("IMPORTRANGE(""https://docs.google.com/spreadsheets/d/""&amp;HojasDatos!H24,""RESUMEN!J13"")"),0.0)</f>
        <v>0</v>
      </c>
      <c r="F24" s="7">
        <f>IFERROR(__xludf.DUMMYFUNCTION("IMPORTRANGE(""https://docs.google.com/spreadsheets/d/""&amp;HojasDatos!I24,""RESUMEN!J13"")"),0.0)</f>
        <v>0</v>
      </c>
      <c r="G24" s="34">
        <f>IFERROR(__xludf.DUMMYFUNCTION("IMPORTRANGE(""https://docs.google.com/spreadsheets/d/""&amp;HojasDatos!J24,""RESUMEN!J13"")"),0.0)</f>
        <v>0</v>
      </c>
      <c r="H24" s="34">
        <f>IFERROR(__xludf.DUMMYFUNCTION("IMPORTRANGE(""https://docs.google.com/spreadsheets/d/""&amp;HojasDatos!K24,""RESUMEN!J13"")"),0.0)</f>
        <v>0</v>
      </c>
      <c r="I24" s="34">
        <f>IFERROR(__xludf.DUMMYFUNCTION("IMPORTRANGE(""https://docs.google.com/spreadsheets/d/""&amp;HojasDatos!L24,""RESUMEN!J13"")"),0.0)</f>
        <v>0</v>
      </c>
      <c r="J24" s="7">
        <f>IFERROR(__xludf.DUMMYFUNCTION("IMPORTRANGE(""https://docs.google.com/spreadsheets/d/""&amp;HojasDatos!M24,""RESUMEN!J13"")"),0.0)</f>
        <v>0</v>
      </c>
      <c r="K24" s="34">
        <f>IFERROR(__xludf.DUMMYFUNCTION("IMPORTRANGE(""https://docs.google.com/spreadsheets/d/""&amp;HojasDatos!N24,""RESUMEN!J13"")"),0.0)</f>
        <v>0</v>
      </c>
      <c r="L24" s="34">
        <f>IFERROR(__xludf.DUMMYFUNCTION("IMPORTRANGE(""https://docs.google.com/spreadsheets/d/""&amp;HojasDatos!O24,""RESUMEN!J13"")"),0.0)</f>
        <v>0</v>
      </c>
      <c r="N24" s="30">
        <v>45628.333333333336</v>
      </c>
      <c r="O24" s="37"/>
      <c r="P24" s="37"/>
      <c r="Q24" s="37"/>
      <c r="R24" s="37"/>
      <c r="S24" s="37"/>
      <c r="T24" s="37"/>
      <c r="U24" s="37"/>
      <c r="V24" s="39"/>
      <c r="W24" s="37"/>
      <c r="X24" s="37"/>
      <c r="Z24" s="30">
        <v>45628.333333333336</v>
      </c>
      <c r="AB24" s="12"/>
      <c r="AC24" s="12"/>
      <c r="AD24" s="12"/>
      <c r="AE24" s="12"/>
      <c r="AF24" s="12"/>
      <c r="AG24" s="12"/>
      <c r="AH24" s="12"/>
      <c r="AI24" s="12"/>
      <c r="AJ24" s="12"/>
      <c r="AL24" s="30">
        <v>45628.333333333336</v>
      </c>
      <c r="AX24" s="30">
        <v>45628.333333333336</v>
      </c>
      <c r="BJ24" s="32">
        <v>45628.333333333336</v>
      </c>
    </row>
    <row r="25">
      <c r="A25" s="29">
        <v>50.0</v>
      </c>
      <c r="B25" s="5">
        <v>45635.333333333336</v>
      </c>
      <c r="C25" s="7">
        <f>IFERROR(__xludf.DUMMYFUNCTION("IMPORTRANGE(""https://docs.google.com/spreadsheets/d/""&amp;HojasDatos!F25,""RESUMEN!J13"")"),0.0)</f>
        <v>0</v>
      </c>
      <c r="D25" s="7">
        <f>IFERROR(__xludf.DUMMYFUNCTION("IMPORTRANGE(""https://docs.google.com/spreadsheets/d/""&amp;HojasDatos!G25,""RESUMEN!J13"")"),0.0)</f>
        <v>0</v>
      </c>
      <c r="E25" s="35">
        <f>IFERROR(__xludf.DUMMYFUNCTION("IMPORTRANGE(""https://docs.google.com/spreadsheets/d/""&amp;HojasDatos!H25,""RESUMEN!J13"")"),0.0)</f>
        <v>0</v>
      </c>
      <c r="F25" s="7">
        <f>IFERROR(__xludf.DUMMYFUNCTION("IMPORTRANGE(""https://docs.google.com/spreadsheets/d/""&amp;HojasDatos!I25,""RESUMEN!J13"")"),0.0)</f>
        <v>0</v>
      </c>
      <c r="G25" s="35">
        <f>IFERROR(__xludf.DUMMYFUNCTION("IMPORTRANGE(""https://docs.google.com/spreadsheets/d/""&amp;HojasDatos!J25,""RESUMEN!J13"")"),0.0)</f>
        <v>0</v>
      </c>
      <c r="H25" s="35">
        <f>IFERROR(__xludf.DUMMYFUNCTION("IMPORTRANGE(""https://docs.google.com/spreadsheets/d/""&amp;HojasDatos!K25,""RESUMEN!J13"")"),0.0)</f>
        <v>0</v>
      </c>
      <c r="I25" s="35">
        <f>IFERROR(__xludf.DUMMYFUNCTION("IMPORTRANGE(""https://docs.google.com/spreadsheets/d/""&amp;HojasDatos!L25,""RESUMEN!J13"")"),0.0)</f>
        <v>0</v>
      </c>
      <c r="J25" s="7">
        <f>IFERROR(__xludf.DUMMYFUNCTION("IMPORTRANGE(""https://docs.google.com/spreadsheets/d/""&amp;HojasDatos!M25,""RESUMEN!J13"")"),0.0)</f>
        <v>0</v>
      </c>
      <c r="K25" s="35">
        <f>IFERROR(__xludf.DUMMYFUNCTION("IMPORTRANGE(""https://docs.google.com/spreadsheets/d/""&amp;HojasDatos!N25,""RESUMEN!J13"")"),0.0)</f>
        <v>0</v>
      </c>
      <c r="L25" s="35">
        <f>IFERROR(__xludf.DUMMYFUNCTION("IMPORTRANGE(""https://docs.google.com/spreadsheets/d/""&amp;HojasDatos!O25,""RESUMEN!J13"")"),0.0)</f>
        <v>0</v>
      </c>
      <c r="M25" s="6" t="s">
        <v>78</v>
      </c>
      <c r="N25" s="30">
        <v>45635.333333333336</v>
      </c>
      <c r="O25" s="33">
        <f>IFERROR(__xludf.DUMMYFUNCTION("IMPORTRANGE(""https://docs.google.com/spreadsheets/d/""&amp;HojasDatos!Q11,""RESUMEN!J13"")"),0.0)</f>
        <v>0</v>
      </c>
      <c r="P25" s="33">
        <f>IFERROR(__xludf.DUMMYFUNCTION("IMPORTRANGE(""https://docs.google.com/spreadsheets/d/""&amp;HojasDatos!R11,""RESUMEN!J13"")"),0.0)</f>
        <v>0</v>
      </c>
      <c r="Q25" s="36">
        <f>IFERROR(__xludf.DUMMYFUNCTION("IMPORTRANGE(""https://docs.google.com/spreadsheets/d/""&amp;HojasDatos!S11,""RESUMEN!J13"")"),0.0)</f>
        <v>0</v>
      </c>
      <c r="R25" s="33">
        <f>IFERROR(__xludf.DUMMYFUNCTION("IMPORTRANGE(""https://docs.google.com/spreadsheets/d/""&amp;HojasDatos!T11,""RESUMEN!J13"")"),0.0)</f>
        <v>0</v>
      </c>
      <c r="S25" s="33">
        <f>IFERROR(__xludf.DUMMYFUNCTION("IMPORTRANGE(""https://docs.google.com/spreadsheets/d/""&amp;HojasDatos!U11,""RESUMEN!J13"")"),0.0)</f>
        <v>0</v>
      </c>
      <c r="T25" s="33">
        <f>IFERROR(__xludf.DUMMYFUNCTION("IMPORTRANGE(""https://docs.google.com/spreadsheets/d/""&amp;HojasDatos!V11,""RESUMEN!J13"")"),0.0)</f>
        <v>0</v>
      </c>
      <c r="U25" s="33">
        <f>IFERROR(__xludf.DUMMYFUNCTION("IMPORTRANGE(""https://docs.google.com/spreadsheets/d/""&amp;HojasDatos!W11,""RESUMEN!J13"")"),0.0)</f>
        <v>0</v>
      </c>
      <c r="V25" s="33">
        <f>IFERROR(__xludf.DUMMYFUNCTION("IMPORTRANGE(""https://docs.google.com/spreadsheets/d/""&amp;HojasDatos!X11,""RESUMEN!J13"")"),0.0)</f>
        <v>0</v>
      </c>
      <c r="W25" s="33">
        <f>IFERROR(__xludf.DUMMYFUNCTION("IMPORTRANGE(""https://docs.google.com/spreadsheets/d/""&amp;HojasDatos!Y11,""RESUMEN!J13"")"),0.0)</f>
        <v>0</v>
      </c>
      <c r="X25" s="33">
        <f>IFERROR(__xludf.DUMMYFUNCTION("IMPORTRANGE(""https://docs.google.com/spreadsheets/d/""&amp;HojasDatos!Z11,""RESUMEN!J13"")"),0.0)</f>
        <v>0</v>
      </c>
      <c r="Y25" s="6" t="s">
        <v>79</v>
      </c>
      <c r="Z25" s="30">
        <v>45635.333333333336</v>
      </c>
      <c r="AB25" s="12"/>
      <c r="AC25" s="12"/>
      <c r="AD25" s="12"/>
      <c r="AE25" s="12"/>
      <c r="AF25" s="12"/>
      <c r="AG25" s="12"/>
      <c r="AH25" s="12"/>
      <c r="AI25" s="12"/>
      <c r="AJ25" s="12"/>
      <c r="AL25" s="30">
        <v>45635.333333333336</v>
      </c>
      <c r="AX25" s="30">
        <v>45635.333333333336</v>
      </c>
      <c r="BJ25" s="32">
        <v>45635.333333333336</v>
      </c>
    </row>
    <row r="26">
      <c r="A26" s="29">
        <v>51.0</v>
      </c>
      <c r="B26" s="5">
        <v>45642.333333333336</v>
      </c>
      <c r="C26" s="7">
        <f>IFERROR(__xludf.DUMMYFUNCTION("IMPORTRANGE(""https://docs.google.com/spreadsheets/d/""&amp;HojasDatos!F26,""RESUMEN!J13"")"),0.0)</f>
        <v>0</v>
      </c>
      <c r="D26" s="7">
        <f>IFERROR(__xludf.DUMMYFUNCTION("IMPORTRANGE(""https://docs.google.com/spreadsheets/d/""&amp;HojasDatos!G26,""RESUMEN!J13"")"),0.0)</f>
        <v>0</v>
      </c>
      <c r="E26" s="7">
        <f>IFERROR(__xludf.DUMMYFUNCTION("IMPORTRANGE(""https://docs.google.com/spreadsheets/d/""&amp;HojasDatos!H25,""RESUMEN!J13"")"),0.0)</f>
        <v>0</v>
      </c>
      <c r="F26" s="7">
        <f>IFERROR(__xludf.DUMMYFUNCTION("IMPORTRANGE(""https://docs.google.com/spreadsheets/d/""&amp;HojasDatos!I26,""RESUMEN!J13"")"),0.0)</f>
        <v>0</v>
      </c>
      <c r="G26" s="34">
        <f>IFERROR(__xludf.DUMMYFUNCTION("IMPORTRANGE(""https://docs.google.com/spreadsheets/d/""&amp;HojasDatos!J26,""RESUMEN!J13"")"),0.0)</f>
        <v>0</v>
      </c>
      <c r="H26" s="34">
        <f>IFERROR(__xludf.DUMMYFUNCTION("IMPORTRANGE(""https://docs.google.com/spreadsheets/d/""&amp;HojasDatos!K26,""RESUMEN!J13"")"),0.0)</f>
        <v>0</v>
      </c>
      <c r="I26" s="34">
        <f>IFERROR(__xludf.DUMMYFUNCTION("IMPORTRANGE(""https://docs.google.com/spreadsheets/d/""&amp;HojasDatos!L26,""RESUMEN!J13"")"),0.0)</f>
        <v>0</v>
      </c>
      <c r="J26" s="7">
        <f>IFERROR(__xludf.DUMMYFUNCTION("IMPORTRANGE(""https://docs.google.com/spreadsheets/d/""&amp;HojasDatos!M26,""RESUMEN!J13"")"),0.0)</f>
        <v>0</v>
      </c>
      <c r="K26" s="34">
        <f>IFERROR(__xludf.DUMMYFUNCTION("IMPORTRANGE(""https://docs.google.com/spreadsheets/d/""&amp;HojasDatos!N27,""RESUMEN!J13"")"),0.0)</f>
        <v>0</v>
      </c>
      <c r="L26" s="34">
        <f>IFERROR(__xludf.DUMMYFUNCTION("IMPORTRANGE(""https://docs.google.com/spreadsheets/d/""&amp;HojasDatos!O26,""RESUMEN!J13"")"),0.0)</f>
        <v>0</v>
      </c>
      <c r="N26" s="30">
        <v>45642.333333333336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Z26" s="30">
        <v>45642.333333333336</v>
      </c>
      <c r="AA26" s="11">
        <f>IFERROR(__xludf.DUMMYFUNCTION("IMPORTRANGE(""https://docs.google.com/spreadsheets/d/""&amp;HojasDatos!AB6,""RESUMEN!J13"")"),0.0)</f>
        <v>0</v>
      </c>
      <c r="AB26" s="11">
        <f>IFERROR(__xludf.DUMMYFUNCTION("IMPORTRANGE(""https://docs.google.com/spreadsheets/d/""&amp;HojasDatos!AC6,""RESUMEN!J13"")"),0.0)</f>
        <v>0</v>
      </c>
      <c r="AC26" s="11">
        <f>IFERROR(__xludf.DUMMYFUNCTION("IMPORTRANGE(""https://docs.google.com/spreadsheets/d/""&amp;HojasDatos!AD6,""RESUMEN!J13"")"),0.0)</f>
        <v>0</v>
      </c>
      <c r="AD26" s="11">
        <f>IFERROR(__xludf.DUMMYFUNCTION("IMPORTRANGE(""https://docs.google.com/spreadsheets/d/""&amp;HojasDatos!AE6,""RESUMEN!J13"")"),0.0)</f>
        <v>0</v>
      </c>
      <c r="AE26" s="11">
        <f>IFERROR(__xludf.DUMMYFUNCTION("IMPORTRANGE(""https://docs.google.com/spreadsheets/d/""&amp;HojasDatos!AF6,""RESUMEN!J13"")"),0.0)</f>
        <v>0</v>
      </c>
      <c r="AF26" s="11">
        <f>IFERROR(__xludf.DUMMYFUNCTION("IMPORTRANGE(""https://docs.google.com/spreadsheets/d/""&amp;HojasDatos!AG6,""RESUMEN!J13"")"),0.0)</f>
        <v>0</v>
      </c>
      <c r="AG26" s="11">
        <f>IFERROR(__xludf.DUMMYFUNCTION("IMPORTRANGE(""https://docs.google.com/spreadsheets/d/""&amp;HojasDatos!AH6,""RESUMEN!J13"")"),0.0)</f>
        <v>0</v>
      </c>
      <c r="AH26" s="11">
        <f>IFERROR(__xludf.DUMMYFUNCTION("IMPORTRANGE(""https://docs.google.com/spreadsheets/d/""&amp;HojasDatos!AI6,""RESUMEN!J13"")"),0.0)</f>
        <v>0</v>
      </c>
      <c r="AI26" s="11">
        <f>IFERROR(__xludf.DUMMYFUNCTION("IMPORTRANGE(""https://docs.google.com/spreadsheets/d/""&amp;HojasDatos!AJ6,""RESUMEN!J13"")"),0.0)</f>
        <v>0</v>
      </c>
      <c r="AJ26" s="11">
        <f>IFERROR(__xludf.DUMMYFUNCTION("IMPORTRANGE(""https://docs.google.com/spreadsheets/d/""&amp;HojasDatos!AK6,""RESUMEN!J13"")"),0.0)</f>
        <v>0</v>
      </c>
      <c r="AL26" s="30">
        <v>45642.333333333336</v>
      </c>
      <c r="AX26" s="30">
        <v>45642.333333333336</v>
      </c>
      <c r="BJ26" s="32">
        <v>45642.333333333336</v>
      </c>
    </row>
    <row r="27">
      <c r="A27" s="29">
        <v>52.0</v>
      </c>
      <c r="B27" s="5">
        <v>45649.333333333336</v>
      </c>
      <c r="C27" s="7">
        <f>IFERROR(__xludf.DUMMYFUNCTION("IMPORTRANGE(""https://docs.google.com/spreadsheets/d/""&amp;HojasDatos!F27,""RESUMEN!J13"")"),0.0)</f>
        <v>0</v>
      </c>
      <c r="D27" s="7">
        <f>IFERROR(__xludf.DUMMYFUNCTION("IMPORTRANGE(""https://docs.google.com/spreadsheets/d/""&amp;HojasDatos!G27,""RESUMEN!J13"")"),0.0)</f>
        <v>0</v>
      </c>
      <c r="E27" s="35">
        <f>IFERROR(__xludf.DUMMYFUNCTION("IMPORTRANGE(""https://docs.google.com/spreadsheets/d/""&amp;HojasDatos!H26,""RESUMEN!J13"")"),0.0)</f>
        <v>0</v>
      </c>
      <c r="F27" s="7">
        <f>IFERROR(__xludf.DUMMYFUNCTION("IMPORTRANGE(""https://docs.google.com/spreadsheets/d/""&amp;HojasDatos!I27,""RESUMEN!J13"")"),0.0)</f>
        <v>0</v>
      </c>
      <c r="G27" s="35">
        <f>IFERROR(__xludf.DUMMYFUNCTION("IMPORTRANGE(""https://docs.google.com/spreadsheets/d/""&amp;HojasDatos!J27,""RESUMEN!J13"")"),0.0)</f>
        <v>0</v>
      </c>
      <c r="H27" s="35">
        <f>IFERROR(__xludf.DUMMYFUNCTION("IMPORTRANGE(""https://docs.google.com/spreadsheets/d/""&amp;HojasDatos!K27,""RESUMEN!J13"")"),0.0)</f>
        <v>0</v>
      </c>
      <c r="I27" s="35">
        <f>IFERROR(__xludf.DUMMYFUNCTION("IMPORTRANGE(""https://docs.google.com/spreadsheets/d/""&amp;HojasDatos!L27,""RESUMEN!J13"")"),0.0)</f>
        <v>0</v>
      </c>
      <c r="J27" s="7">
        <f>IFERROR(__xludf.DUMMYFUNCTION("IMPORTRANGE(""https://docs.google.com/spreadsheets/d/""&amp;HojasDatos!M27,""RESUMEN!J13"")"),0.0)</f>
        <v>0</v>
      </c>
      <c r="K27" s="35">
        <f>IFERROR(__xludf.DUMMYFUNCTION("IMPORTRANGE(""https://docs.google.com/spreadsheets/d/""&amp;HojasDatos!N27,""RESUMEN!J13"")"),0.0)</f>
        <v>0</v>
      </c>
      <c r="L27" s="35">
        <f>IFERROR(__xludf.DUMMYFUNCTION("IMPORTRANGE(""https://docs.google.com/spreadsheets/d/""&amp;HojasDatos!O27,""RESUMEN!J13"")"),0.0)</f>
        <v>0</v>
      </c>
      <c r="N27" s="30">
        <v>45649.333333333336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Z27" s="30">
        <v>45649.333333333336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6" t="s">
        <v>80</v>
      </c>
      <c r="AL27" s="30">
        <v>45649.333333333336</v>
      </c>
      <c r="AM27" s="11">
        <f>IFERROR(__xludf.DUMMYFUNCTION("IMPORTRANGE(""https://docs.google.com/spreadsheets/d/""&amp;HojasDatos!AM5,""RESUMEN!J13"")"),0.0)</f>
        <v>0</v>
      </c>
      <c r="AN27" s="11">
        <f>IFERROR(__xludf.DUMMYFUNCTION("IMPORTRANGE(""https://docs.google.com/spreadsheets/d/""&amp;HojasDatos!AN5,""RESUMEN!J13"")"),0.0)</f>
        <v>0</v>
      </c>
      <c r="AO27" s="11">
        <f>IFERROR(__xludf.DUMMYFUNCTION("IMPORTRANGE(""https://docs.google.com/spreadsheets/d/""&amp;HojasDatos!AO5,""RESUMEN!J13"")"),0.0)</f>
        <v>0</v>
      </c>
      <c r="AP27" s="11">
        <f>IFERROR(__xludf.DUMMYFUNCTION("IMPORTRANGE(""https://docs.google.com/spreadsheets/d/""&amp;HojasDatos!AP5,""RESUMEN!J13"")"),0.0023148148148148147)</f>
        <v>0.002314814815</v>
      </c>
      <c r="AQ27" s="11">
        <f>IFERROR(__xludf.DUMMYFUNCTION("IMPORTRANGE(""https://docs.google.com/spreadsheets/d/""&amp;HojasDatos!AQ5,""RESUMEN!J13"")"),0.016172506738544472)</f>
        <v>0.01617250674</v>
      </c>
      <c r="AR27" s="11">
        <f>IFERROR(__xludf.DUMMYFUNCTION("IMPORTRANGE(""https://docs.google.com/spreadsheets/d/""&amp;HojasDatos!AR5,""RESUMEN!J13"")"),0.0)</f>
        <v>0</v>
      </c>
      <c r="AS27" s="11">
        <f>IFERROR(__xludf.DUMMYFUNCTION("IMPORTRANGE(""https://docs.google.com/spreadsheets/d/""&amp;HojasDatos!AS5,""RESUMEN!J13"")"),0.0)</f>
        <v>0</v>
      </c>
      <c r="AT27" s="11">
        <f>IFERROR(__xludf.DUMMYFUNCTION("IMPORTRANGE(""https://docs.google.com/spreadsheets/d/""&amp;HojasDatos!AT5,""RESUMEN!J13"")"),0.0)</f>
        <v>0</v>
      </c>
      <c r="AU27" s="11">
        <f>IFERROR(__xludf.DUMMYFUNCTION("IMPORTRANGE(""https://docs.google.com/spreadsheets/d/""&amp;HojasDatos!AU5,""RESUMEN!J13"")"),0.029629629629629627)</f>
        <v>0.02962962963</v>
      </c>
      <c r="AV27" s="11">
        <f>IFERROR(__xludf.DUMMYFUNCTION("IMPORTRANGE(""https://docs.google.com/spreadsheets/d/""&amp;HojasDatos!AV5,""RESUMEN!J13"")"),0.0)</f>
        <v>0</v>
      </c>
      <c r="AW27" s="6" t="s">
        <v>81</v>
      </c>
      <c r="AX27" s="30">
        <v>45649.333333333336</v>
      </c>
      <c r="AY27" s="11">
        <f>IFERROR(__xludf.DUMMYFUNCTION("IMPORTRANGE(""https://docs.google.com/spreadsheets/d/""&amp;HojasDatos!AX3,""RESUMEN!J13"")"),0.1111111111111111)</f>
        <v>0.1111111111</v>
      </c>
      <c r="AZ27" s="11">
        <f>IFERROR(__xludf.DUMMYFUNCTION("IMPORTRANGE(""https://docs.google.com/spreadsheets/d/""&amp;HojasDatos!AY3,""RESUMEN!J13"")"),0.9820966183574878)</f>
        <v>0.9820966184</v>
      </c>
      <c r="BA27" s="11">
        <f>IFERROR(__xludf.DUMMYFUNCTION("IMPORTRANGE(""https://docs.google.com/spreadsheets/d/""&amp;HojasDatos!AZ3,""RESUMEN!J13"")"),0.10425899732830426)</f>
        <v>0.1042589973</v>
      </c>
      <c r="BB27" s="11">
        <f>IFERROR(__xludf.DUMMYFUNCTION("IMPORTRANGE(""https://docs.google.com/spreadsheets/d/""&amp;HojasDatos!BA3,""RESUMEN!J13"")"),0.09903381642512077)</f>
        <v>0.09903381643</v>
      </c>
      <c r="BC27" s="11">
        <f>IFERROR(__xludf.DUMMYFUNCTION("IMPORTRANGE(""https://docs.google.com/spreadsheets/d/""&amp;HojasDatos!BB3,""RESUMEN!J13"")"),0.7944076693383623)</f>
        <v>0.7944076693</v>
      </c>
      <c r="BD27" s="11">
        <f>IFERROR(__xludf.DUMMYFUNCTION("IMPORTRANGE(""https://docs.google.com/spreadsheets/d/""&amp;HojasDatos!BC3,""RESUMEN!J13"")"),0.7171590486807877)</f>
        <v>0.7171590487</v>
      </c>
      <c r="BE27" s="11">
        <f>IFERROR(__xludf.DUMMYFUNCTION("IMPORTRANGE(""https://docs.google.com/spreadsheets/d/""&amp;HojasDatos!BD3,""RESUMEN!J13"")"),0.1999999999999999)</f>
        <v>0.2</v>
      </c>
      <c r="BF27" s="11">
        <f>IFERROR(__xludf.DUMMYFUNCTION("IMPORTRANGE(""https://docs.google.com/spreadsheets/d/""&amp;HojasDatos!BE3,""RESUMEN!J13"")"),0.15074906367041202)</f>
        <v>0.1507490637</v>
      </c>
      <c r="BG27" s="11">
        <f>IFERROR(__xludf.DUMMYFUNCTION("IMPORTRANGE(""https://docs.google.com/spreadsheets/d/""&amp;HojasDatos!BF3,""RESUMEN!J13"")"),0.6478547854785477)</f>
        <v>0.6478547855</v>
      </c>
      <c r="BH27" s="11">
        <f>IFERROR(__xludf.DUMMYFUNCTION("IMPORTRANGE(""https://docs.google.com/spreadsheets/d/""&amp;HojasDatos!BG3,""RESUMEN!J13"")"),0.25412541254125404)</f>
        <v>0.2541254125</v>
      </c>
      <c r="BJ27" s="32">
        <v>45649.333333333336</v>
      </c>
      <c r="BK27" s="11">
        <f>IFERROR(__xludf.DUMMYFUNCTION("IMPORTRANGE(""https://docs.google.com/spreadsheets/d/""&amp;HojasDatos!BI2,""RESUMEN!J13"")"),0.5747099708946622)</f>
        <v>0.5747099709</v>
      </c>
      <c r="BL27" s="11">
        <f>IFERROR(__xludf.DUMMYFUNCTION("IMPORTRANGE(""https://docs.google.com/spreadsheets/d/""&amp;HojasDatos!BJ2,""RESUMEN!J13"")"),0.20605617150680455)</f>
        <v>0.2060561715</v>
      </c>
      <c r="BM27" s="11">
        <f>IFERROR(__xludf.DUMMYFUNCTION("IMPORTRANGE(""https://docs.google.com/spreadsheets/d/""&amp;HojasDatos!BK2,""RESUMEN!J13"")"),0.17033285717698182)</f>
        <v>0.1703328572</v>
      </c>
      <c r="BN27" s="11">
        <f>IFERROR(__xludf.DUMMYFUNCTION("IMPORTRANGE(""https://docs.google.com/spreadsheets/d/""&amp;HojasDatos!BL2,""RESUMEN!J13"")"),0.040209589064359084)</f>
        <v>0.04020958906</v>
      </c>
      <c r="BO27" s="11">
        <f>IFERROR(__xludf.DUMMYFUNCTION("IMPORTRANGE(""https://docs.google.com/spreadsheets/d/""&amp;HojasDatos!BM2,""RESUMEN!J13"")"),0.6215240675755414)</f>
        <v>0.6215240676</v>
      </c>
      <c r="BP27" s="11">
        <f>IFERROR(__xludf.DUMMYFUNCTION("IMPORTRANGE(""https://docs.google.com/spreadsheets/d/""&amp;HojasDatos!BN2,""RESUMEN!J13"")"),0.5868767047002104)</f>
        <v>0.5868767047</v>
      </c>
      <c r="BQ27" s="11">
        <f>IFERROR(__xludf.DUMMYFUNCTION("IMPORTRANGE(""https://docs.google.com/spreadsheets/d/""&amp;HojasDatos!BO2,""RESUMEN!J13"")"),0.1867126349394748)</f>
        <v>0.1867126349</v>
      </c>
      <c r="BR27" s="11">
        <f>IFERROR(__xludf.DUMMYFUNCTION("IMPORTRANGE(""https://docs.google.com/spreadsheets/d/""&amp;HojasDatos!BP2,""RESUMEN!J13"")"),0.41058146035550114)</f>
        <v>0.4105814604</v>
      </c>
      <c r="BS27" s="11">
        <f>IFERROR(__xludf.DUMMYFUNCTION("IMPORTRANGE(""https://docs.google.com/spreadsheets/d/""&amp;HojasDatos!BQ2,""RESUMEN!J13"")"),0.5041034993730766)</f>
        <v>0.5041034994</v>
      </c>
      <c r="BT27" s="11">
        <f>IFERROR(__xludf.DUMMYFUNCTION("IMPORTRANGE(""https://docs.google.com/spreadsheets/d/""&amp;HojasDatos!BR2,""RESUMEN!J13"")"),0.7118930151152227)</f>
        <v>0.7118930151</v>
      </c>
    </row>
    <row r="28">
      <c r="G28" s="7"/>
      <c r="H28" s="7"/>
      <c r="I28" s="7"/>
      <c r="J28" s="7"/>
      <c r="K28" s="7"/>
      <c r="L28" s="7"/>
      <c r="N28" s="30"/>
      <c r="V28" s="12"/>
      <c r="Z28" s="14"/>
      <c r="AB28" s="12"/>
      <c r="AC28" s="12"/>
      <c r="AD28" s="12"/>
      <c r="AE28" s="12"/>
      <c r="AF28" s="12"/>
      <c r="AG28" s="12"/>
      <c r="AH28" s="12"/>
      <c r="AI28" s="12"/>
      <c r="AJ28" s="12"/>
      <c r="AL28" s="14"/>
      <c r="AX28" s="14"/>
    </row>
    <row r="29">
      <c r="A29" s="29"/>
      <c r="B29" s="40"/>
      <c r="C29" s="7"/>
      <c r="D29" s="7"/>
      <c r="E29" s="7"/>
      <c r="F29" s="7"/>
      <c r="G29" s="7"/>
      <c r="H29" s="7"/>
      <c r="I29" s="7"/>
      <c r="J29" s="7"/>
      <c r="K29" s="7"/>
      <c r="L29" s="7"/>
      <c r="N29" s="41"/>
      <c r="V29" s="12"/>
      <c r="Z29" s="14"/>
      <c r="AB29" s="12"/>
      <c r="AC29" s="12"/>
      <c r="AD29" s="12"/>
      <c r="AE29" s="12"/>
      <c r="AF29" s="12"/>
      <c r="AG29" s="12"/>
      <c r="AH29" s="12"/>
      <c r="AI29" s="12"/>
      <c r="AJ29" s="12"/>
      <c r="AL29" s="14"/>
      <c r="AX29" s="14"/>
    </row>
    <row r="30">
      <c r="A30" s="42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N30" s="41"/>
      <c r="V30" s="12"/>
      <c r="Z30" s="14"/>
      <c r="AB30" s="12"/>
      <c r="AC30" s="12"/>
      <c r="AD30" s="12"/>
      <c r="AE30" s="12"/>
      <c r="AF30" s="12"/>
      <c r="AG30" s="12"/>
      <c r="AH30" s="12"/>
      <c r="AI30" s="12"/>
      <c r="AJ30" s="12"/>
      <c r="AL30" s="14"/>
      <c r="AX30" s="14"/>
    </row>
    <row r="31">
      <c r="A31" s="42"/>
      <c r="B31" s="5"/>
      <c r="C31" s="7"/>
      <c r="D31" s="7"/>
      <c r="E31" s="7"/>
      <c r="F31" s="7"/>
      <c r="G31" s="7"/>
      <c r="H31" s="7"/>
      <c r="I31" s="7"/>
      <c r="J31" s="7"/>
      <c r="K31" s="7"/>
      <c r="L31" s="7"/>
      <c r="N31" s="41"/>
      <c r="V31" s="12"/>
      <c r="Z31" s="14"/>
      <c r="AB31" s="12"/>
      <c r="AC31" s="43"/>
      <c r="AD31" s="12"/>
      <c r="AE31" s="12"/>
      <c r="AF31" s="12"/>
      <c r="AG31" s="12"/>
      <c r="AH31" s="12"/>
      <c r="AI31" s="12"/>
      <c r="AJ31" s="12"/>
      <c r="AL31" s="14"/>
      <c r="AX31" s="14"/>
    </row>
    <row r="32">
      <c r="A32" s="42"/>
      <c r="B32" s="5"/>
      <c r="C32" s="7"/>
      <c r="D32" s="7"/>
      <c r="E32" s="7"/>
      <c r="F32" s="7"/>
      <c r="G32" s="7"/>
      <c r="H32" s="7"/>
      <c r="I32" s="7"/>
      <c r="J32" s="7"/>
      <c r="K32" s="7"/>
      <c r="L32" s="7"/>
      <c r="N32" s="14"/>
      <c r="V32" s="12"/>
      <c r="Z32" s="14"/>
      <c r="AB32" s="12"/>
      <c r="AC32" s="12"/>
      <c r="AD32" s="12"/>
      <c r="AE32" s="12"/>
      <c r="AF32" s="12"/>
      <c r="AG32" s="12"/>
      <c r="AH32" s="12"/>
      <c r="AI32" s="12"/>
      <c r="AJ32" s="12"/>
      <c r="AL32" s="14"/>
      <c r="AX32" s="14"/>
    </row>
    <row r="33">
      <c r="A33" s="42"/>
      <c r="B33" s="5"/>
      <c r="C33" s="7"/>
      <c r="D33" s="7"/>
      <c r="E33" s="7"/>
      <c r="F33" s="7"/>
      <c r="G33" s="7"/>
      <c r="H33" s="7"/>
      <c r="I33" s="7"/>
      <c r="J33" s="7"/>
      <c r="K33" s="7"/>
      <c r="L33" s="7"/>
      <c r="N33" s="14"/>
      <c r="V33" s="12"/>
      <c r="Z33" s="14"/>
      <c r="AB33" s="12"/>
      <c r="AC33" s="12"/>
      <c r="AD33" s="12"/>
      <c r="AE33" s="12"/>
      <c r="AF33" s="12"/>
      <c r="AG33" s="12"/>
      <c r="AH33" s="12"/>
      <c r="AI33" s="12"/>
      <c r="AJ33" s="12"/>
      <c r="AL33" s="14"/>
      <c r="AX33" s="14"/>
    </row>
    <row r="34">
      <c r="A34" s="42"/>
      <c r="B34" s="5"/>
      <c r="C34" s="7"/>
      <c r="D34" s="7"/>
      <c r="E34" s="7"/>
      <c r="F34" s="7"/>
      <c r="G34" s="7"/>
      <c r="H34" s="7"/>
      <c r="I34" s="7"/>
      <c r="J34" s="7"/>
      <c r="K34" s="7"/>
      <c r="L34" s="7"/>
      <c r="N34" s="14"/>
      <c r="V34" s="12"/>
      <c r="Z34" s="14"/>
      <c r="AB34" s="12"/>
      <c r="AC34" s="12"/>
      <c r="AD34" s="12"/>
      <c r="AE34" s="12"/>
      <c r="AF34" s="12"/>
      <c r="AG34" s="12"/>
      <c r="AH34" s="12"/>
      <c r="AI34" s="12"/>
      <c r="AJ34" s="12"/>
      <c r="AL34" s="14"/>
      <c r="AX34" s="14"/>
    </row>
    <row r="35">
      <c r="A35" s="42"/>
      <c r="B35" s="5"/>
      <c r="C35" s="7"/>
      <c r="D35" s="7"/>
      <c r="E35" s="7"/>
      <c r="F35" s="7"/>
      <c r="G35" s="7"/>
      <c r="H35" s="7"/>
      <c r="I35" s="7"/>
      <c r="J35" s="7"/>
      <c r="K35" s="7"/>
      <c r="L35" s="7"/>
      <c r="N35" s="14"/>
      <c r="V35" s="12"/>
      <c r="Z35" s="14"/>
      <c r="AB35" s="12"/>
      <c r="AC35" s="12"/>
      <c r="AD35" s="12"/>
      <c r="AE35" s="12"/>
      <c r="AF35" s="12"/>
      <c r="AG35" s="12"/>
      <c r="AH35" s="12"/>
      <c r="AI35" s="12"/>
      <c r="AJ35" s="12"/>
      <c r="AL35" s="14"/>
      <c r="AX35" s="14"/>
    </row>
    <row r="36">
      <c r="A36" s="42"/>
      <c r="B36" s="5"/>
      <c r="C36" s="7"/>
      <c r="D36" s="7"/>
      <c r="E36" s="7"/>
      <c r="F36" s="7"/>
      <c r="G36" s="7"/>
      <c r="H36" s="7"/>
      <c r="I36" s="7"/>
      <c r="J36" s="7"/>
      <c r="K36" s="7"/>
      <c r="L36" s="7"/>
      <c r="N36" s="14"/>
      <c r="V36" s="12"/>
      <c r="Z36" s="14"/>
      <c r="AB36" s="12"/>
      <c r="AC36" s="12"/>
      <c r="AD36" s="12"/>
      <c r="AE36" s="12"/>
      <c r="AF36" s="12"/>
      <c r="AG36" s="12"/>
      <c r="AH36" s="12"/>
      <c r="AI36" s="12"/>
      <c r="AJ36" s="12"/>
      <c r="AL36" s="14"/>
      <c r="AX36" s="14"/>
    </row>
    <row r="37">
      <c r="A37" s="42"/>
      <c r="B37" s="5"/>
      <c r="C37" s="7"/>
      <c r="D37" s="7"/>
      <c r="E37" s="7"/>
      <c r="F37" s="7"/>
      <c r="G37" s="7"/>
      <c r="H37" s="7"/>
      <c r="I37" s="7"/>
      <c r="J37" s="7"/>
      <c r="K37" s="7"/>
      <c r="L37" s="7"/>
      <c r="N37" s="14"/>
      <c r="V37" s="12"/>
      <c r="Z37" s="14"/>
      <c r="AB37" s="12"/>
      <c r="AC37" s="12"/>
      <c r="AD37" s="12"/>
      <c r="AE37" s="12"/>
      <c r="AF37" s="12"/>
      <c r="AG37" s="12"/>
      <c r="AH37" s="12"/>
      <c r="AI37" s="12"/>
      <c r="AJ37" s="12"/>
      <c r="AL37" s="14"/>
      <c r="AX37" s="14"/>
    </row>
    <row r="38">
      <c r="A38" s="42"/>
      <c r="B38" s="5"/>
      <c r="C38" s="7"/>
      <c r="D38" s="7"/>
      <c r="E38" s="7"/>
      <c r="F38" s="7"/>
      <c r="G38" s="7"/>
      <c r="H38" s="7"/>
      <c r="I38" s="7"/>
      <c r="J38" s="7"/>
      <c r="K38" s="7"/>
      <c r="L38" s="7"/>
      <c r="N38" s="14"/>
      <c r="V38" s="12"/>
      <c r="Z38" s="14"/>
      <c r="AB38" s="12"/>
      <c r="AC38" s="12"/>
      <c r="AD38" s="12"/>
      <c r="AE38" s="12"/>
      <c r="AF38" s="12"/>
      <c r="AG38" s="12"/>
      <c r="AH38" s="12"/>
      <c r="AI38" s="12"/>
      <c r="AJ38" s="12"/>
      <c r="AL38" s="14"/>
      <c r="AX38" s="14"/>
    </row>
    <row r="39">
      <c r="A39" s="42"/>
      <c r="B39" s="5"/>
      <c r="C39" s="7"/>
      <c r="D39" s="7"/>
      <c r="E39" s="7"/>
      <c r="F39" s="7"/>
      <c r="G39" s="7"/>
      <c r="H39" s="7"/>
      <c r="I39" s="7"/>
      <c r="J39" s="7"/>
      <c r="K39" s="7"/>
      <c r="L39" s="7"/>
      <c r="N39" s="14"/>
      <c r="V39" s="12"/>
      <c r="Z39" s="14"/>
      <c r="AB39" s="12"/>
      <c r="AC39" s="12"/>
      <c r="AD39" s="12"/>
      <c r="AE39" s="12"/>
      <c r="AF39" s="12"/>
      <c r="AG39" s="12"/>
      <c r="AH39" s="12"/>
      <c r="AI39" s="12"/>
      <c r="AJ39" s="12"/>
      <c r="AL39" s="14"/>
      <c r="AX39" s="14"/>
    </row>
    <row r="40">
      <c r="A40" s="42"/>
      <c r="B40" s="5"/>
      <c r="C40" s="7"/>
      <c r="D40" s="7"/>
      <c r="E40" s="7"/>
      <c r="F40" s="7"/>
      <c r="G40" s="7"/>
      <c r="H40" s="7"/>
      <c r="I40" s="7"/>
      <c r="J40" s="7"/>
      <c r="K40" s="7"/>
      <c r="L40" s="7"/>
      <c r="N40" s="14"/>
      <c r="V40" s="12"/>
      <c r="Z40" s="14"/>
      <c r="AB40" s="12"/>
      <c r="AC40" s="12"/>
      <c r="AD40" s="12"/>
      <c r="AE40" s="12"/>
      <c r="AF40" s="12"/>
      <c r="AG40" s="12"/>
      <c r="AH40" s="12"/>
      <c r="AI40" s="12"/>
      <c r="AJ40" s="12"/>
      <c r="AL40" s="14"/>
      <c r="AX40" s="14"/>
    </row>
    <row r="41">
      <c r="A41" s="42"/>
      <c r="B41" s="5"/>
      <c r="C41" s="7"/>
      <c r="D41" s="7"/>
      <c r="E41" s="7"/>
      <c r="F41" s="7"/>
      <c r="G41" s="7"/>
      <c r="H41" s="7"/>
      <c r="I41" s="7"/>
      <c r="J41" s="7"/>
      <c r="K41" s="7"/>
      <c r="L41" s="7"/>
      <c r="N41" s="14"/>
      <c r="V41" s="12"/>
      <c r="Z41" s="14"/>
      <c r="AB41" s="12"/>
      <c r="AC41" s="12"/>
      <c r="AD41" s="12"/>
      <c r="AE41" s="12"/>
      <c r="AF41" s="12"/>
      <c r="AG41" s="12"/>
      <c r="AH41" s="12"/>
      <c r="AI41" s="12"/>
      <c r="AJ41" s="12"/>
      <c r="AL41" s="14"/>
      <c r="AX41" s="14"/>
    </row>
    <row r="42">
      <c r="A42" s="42"/>
      <c r="B42" s="5"/>
      <c r="C42" s="7"/>
      <c r="D42" s="7"/>
      <c r="E42" s="7"/>
      <c r="F42" s="7"/>
      <c r="G42" s="7"/>
      <c r="H42" s="44"/>
      <c r="I42" s="7"/>
      <c r="J42" s="7"/>
      <c r="K42" s="7"/>
      <c r="L42" s="7"/>
      <c r="N42" s="14"/>
      <c r="V42" s="12"/>
      <c r="Z42" s="14"/>
      <c r="AB42" s="12"/>
      <c r="AC42" s="12"/>
      <c r="AD42" s="12"/>
      <c r="AE42" s="12"/>
      <c r="AF42" s="12"/>
      <c r="AG42" s="12"/>
      <c r="AH42" s="12"/>
      <c r="AI42" s="12"/>
      <c r="AJ42" s="12"/>
      <c r="AL42" s="14"/>
      <c r="AX42" s="14"/>
    </row>
    <row r="43">
      <c r="A43" s="42"/>
      <c r="B43" s="5"/>
      <c r="C43" s="7"/>
      <c r="D43" s="7"/>
      <c r="E43" s="7"/>
      <c r="F43" s="7"/>
      <c r="G43" s="7"/>
      <c r="H43" s="7"/>
      <c r="I43" s="7"/>
      <c r="J43" s="7"/>
      <c r="K43" s="7"/>
      <c r="L43" s="7"/>
      <c r="N43" s="14"/>
      <c r="V43" s="12"/>
      <c r="Z43" s="14"/>
      <c r="AB43" s="12"/>
      <c r="AC43" s="12"/>
      <c r="AD43" s="12"/>
      <c r="AE43" s="12"/>
      <c r="AF43" s="12"/>
      <c r="AG43" s="12"/>
      <c r="AH43" s="12"/>
      <c r="AI43" s="12"/>
      <c r="AJ43" s="12"/>
      <c r="AL43" s="14"/>
      <c r="AX43" s="14"/>
    </row>
    <row r="44">
      <c r="A44" s="42"/>
      <c r="B44" s="5"/>
      <c r="C44" s="7"/>
      <c r="D44" s="7"/>
      <c r="E44" s="7"/>
      <c r="F44" s="7"/>
      <c r="G44" s="7"/>
      <c r="H44" s="7"/>
      <c r="I44" s="7"/>
      <c r="J44" s="7"/>
      <c r="K44" s="7"/>
      <c r="L44" s="7"/>
      <c r="N44" s="14"/>
      <c r="V44" s="12"/>
      <c r="Z44" s="14"/>
      <c r="AB44" s="12"/>
      <c r="AC44" s="12"/>
      <c r="AD44" s="12"/>
      <c r="AE44" s="12"/>
      <c r="AF44" s="12"/>
      <c r="AG44" s="12"/>
      <c r="AH44" s="12"/>
      <c r="AI44" s="12"/>
      <c r="AJ44" s="12"/>
      <c r="AL44" s="14"/>
      <c r="AX44" s="14"/>
    </row>
    <row r="45">
      <c r="A45" s="42"/>
      <c r="B45" s="5"/>
      <c r="C45" s="7"/>
      <c r="D45" s="7"/>
      <c r="E45" s="7"/>
      <c r="F45" s="7"/>
      <c r="G45" s="7"/>
      <c r="H45" s="7"/>
      <c r="I45" s="7"/>
      <c r="J45" s="7"/>
      <c r="K45" s="7"/>
      <c r="L45" s="7"/>
      <c r="N45" s="14"/>
      <c r="V45" s="12"/>
      <c r="Z45" s="14"/>
      <c r="AB45" s="12"/>
      <c r="AC45" s="12"/>
      <c r="AD45" s="12"/>
      <c r="AE45" s="12"/>
      <c r="AF45" s="12"/>
      <c r="AG45" s="12"/>
      <c r="AH45" s="12"/>
      <c r="AI45" s="12"/>
      <c r="AJ45" s="12"/>
      <c r="AL45" s="14"/>
      <c r="AX45" s="14"/>
    </row>
    <row r="46">
      <c r="A46" s="42"/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N46" s="14"/>
      <c r="V46" s="12"/>
      <c r="Z46" s="14"/>
      <c r="AB46" s="12"/>
      <c r="AC46" s="12"/>
      <c r="AD46" s="12"/>
      <c r="AE46" s="12"/>
      <c r="AF46" s="12"/>
      <c r="AG46" s="12"/>
      <c r="AH46" s="12"/>
      <c r="AI46" s="12"/>
      <c r="AJ46" s="12"/>
      <c r="AL46" s="14"/>
      <c r="AX46" s="14"/>
    </row>
    <row r="47">
      <c r="A47" s="42"/>
      <c r="B47" s="5"/>
      <c r="C47" s="7"/>
      <c r="D47" s="7"/>
      <c r="E47" s="7"/>
      <c r="F47" s="7"/>
      <c r="G47" s="7"/>
      <c r="H47" s="7"/>
      <c r="I47" s="7"/>
      <c r="J47" s="7"/>
      <c r="K47" s="7"/>
      <c r="L47" s="7"/>
      <c r="N47" s="14"/>
      <c r="V47" s="12"/>
      <c r="Z47" s="14"/>
      <c r="AB47" s="12"/>
      <c r="AC47" s="12"/>
      <c r="AD47" s="12"/>
      <c r="AE47" s="12"/>
      <c r="AF47" s="12"/>
      <c r="AG47" s="12"/>
      <c r="AH47" s="12"/>
      <c r="AI47" s="12"/>
      <c r="AJ47" s="12"/>
      <c r="AL47" s="14"/>
      <c r="AX47" s="14"/>
    </row>
    <row r="48">
      <c r="A48" s="42"/>
      <c r="B48" s="5"/>
      <c r="C48" s="7"/>
      <c r="D48" s="7"/>
      <c r="E48" s="7"/>
      <c r="F48" s="7"/>
      <c r="G48" s="7"/>
      <c r="H48" s="7"/>
      <c r="I48" s="7"/>
      <c r="J48" s="7"/>
      <c r="K48" s="7"/>
      <c r="L48" s="7"/>
      <c r="N48" s="14"/>
      <c r="V48" s="12"/>
      <c r="Z48" s="14"/>
      <c r="AB48" s="12"/>
      <c r="AC48" s="12"/>
      <c r="AD48" s="12"/>
      <c r="AE48" s="12"/>
      <c r="AF48" s="12"/>
      <c r="AG48" s="12"/>
      <c r="AH48" s="12"/>
      <c r="AI48" s="12"/>
      <c r="AJ48" s="12"/>
      <c r="AL48" s="14"/>
      <c r="AX48" s="14"/>
    </row>
    <row r="49">
      <c r="A49" s="42"/>
      <c r="B49" s="5"/>
      <c r="C49" s="7"/>
      <c r="D49" s="7"/>
      <c r="E49" s="7"/>
      <c r="F49" s="7"/>
      <c r="G49" s="7"/>
      <c r="H49" s="7"/>
      <c r="I49" s="7"/>
      <c r="J49" s="7"/>
      <c r="K49" s="7"/>
      <c r="L49" s="7"/>
      <c r="N49" s="14"/>
      <c r="V49" s="12"/>
      <c r="Z49" s="14"/>
      <c r="AB49" s="12"/>
      <c r="AC49" s="12"/>
      <c r="AD49" s="12"/>
      <c r="AE49" s="12"/>
      <c r="AF49" s="12"/>
      <c r="AG49" s="12"/>
      <c r="AH49" s="12"/>
      <c r="AI49" s="12"/>
      <c r="AJ49" s="12"/>
      <c r="AL49" s="14"/>
      <c r="AX49" s="14"/>
    </row>
    <row r="50">
      <c r="A50" s="42"/>
      <c r="B50" s="5"/>
      <c r="C50" s="7"/>
      <c r="D50" s="7"/>
      <c r="E50" s="7"/>
      <c r="F50" s="7"/>
      <c r="G50" s="7"/>
      <c r="H50" s="7"/>
      <c r="I50" s="7"/>
      <c r="J50" s="7"/>
      <c r="K50" s="7"/>
      <c r="L50" s="7"/>
      <c r="N50" s="14"/>
      <c r="V50" s="12"/>
      <c r="Z50" s="14"/>
      <c r="AB50" s="12"/>
      <c r="AC50" s="12"/>
      <c r="AD50" s="12"/>
      <c r="AE50" s="12"/>
      <c r="AF50" s="12"/>
      <c r="AG50" s="12"/>
      <c r="AH50" s="12"/>
      <c r="AI50" s="12"/>
      <c r="AJ50" s="12"/>
      <c r="AL50" s="14"/>
      <c r="AX50" s="14"/>
    </row>
    <row r="51">
      <c r="A51" s="42"/>
      <c r="B51" s="5"/>
      <c r="C51" s="7"/>
      <c r="D51" s="7"/>
      <c r="E51" s="7"/>
      <c r="F51" s="7"/>
      <c r="G51" s="7"/>
      <c r="H51" s="7"/>
      <c r="I51" s="7"/>
      <c r="J51" s="7"/>
      <c r="K51" s="7"/>
      <c r="L51" s="7"/>
      <c r="N51" s="14"/>
      <c r="V51" s="12"/>
      <c r="Z51" s="14"/>
      <c r="AB51" s="12"/>
      <c r="AC51" s="12"/>
      <c r="AD51" s="12"/>
      <c r="AE51" s="12"/>
      <c r="AF51" s="12"/>
      <c r="AG51" s="12"/>
      <c r="AH51" s="12"/>
      <c r="AI51" s="12"/>
      <c r="AJ51" s="12"/>
      <c r="AL51" s="14"/>
      <c r="AX51" s="14"/>
    </row>
    <row r="52">
      <c r="A52" s="42"/>
      <c r="B52" s="5"/>
      <c r="C52" s="7"/>
      <c r="D52" s="7"/>
      <c r="E52" s="7"/>
      <c r="F52" s="7"/>
      <c r="G52" s="7"/>
      <c r="H52" s="7"/>
      <c r="I52" s="7"/>
      <c r="J52" s="7"/>
      <c r="K52" s="7"/>
      <c r="L52" s="7"/>
      <c r="N52" s="14"/>
      <c r="V52" s="12"/>
      <c r="Z52" s="14"/>
      <c r="AL52" s="14"/>
      <c r="AX52" s="14"/>
    </row>
    <row r="53">
      <c r="A53" s="42"/>
      <c r="B53" s="40"/>
      <c r="C53" s="7"/>
      <c r="D53" s="7"/>
      <c r="E53" s="7"/>
      <c r="F53" s="7"/>
      <c r="G53" s="7"/>
      <c r="H53" s="7"/>
      <c r="I53" s="7"/>
      <c r="J53" s="7"/>
      <c r="K53" s="7"/>
      <c r="L53" s="7"/>
      <c r="N53" s="14"/>
      <c r="V53" s="12"/>
      <c r="Z53" s="14"/>
      <c r="AL53" s="14"/>
      <c r="AX53" s="14"/>
    </row>
    <row r="54" hidden="1">
      <c r="A54" s="42"/>
      <c r="B54" s="40"/>
      <c r="N54" s="6"/>
      <c r="O54" s="6">
        <v>10.0</v>
      </c>
      <c r="P54" s="6">
        <v>0.0</v>
      </c>
      <c r="Q54" s="6">
        <v>0.0</v>
      </c>
      <c r="R54" s="6">
        <v>0.0</v>
      </c>
      <c r="S54" s="6">
        <v>0.0</v>
      </c>
      <c r="T54" s="6">
        <v>20.0</v>
      </c>
      <c r="U54" s="6">
        <v>20.0</v>
      </c>
      <c r="V54" s="12">
        <v>20.0</v>
      </c>
      <c r="W54" s="6">
        <v>3.5</v>
      </c>
      <c r="X54" s="6">
        <v>3.5</v>
      </c>
    </row>
    <row r="55" hidden="1">
      <c r="A55" s="13"/>
      <c r="B55" s="5"/>
      <c r="V55" s="12"/>
    </row>
    <row r="56" hidden="1">
      <c r="A56" s="4">
        <v>1.0</v>
      </c>
      <c r="B56" s="6"/>
      <c r="C56" s="6">
        <v>2.0</v>
      </c>
      <c r="D56" s="6">
        <v>3.0</v>
      </c>
      <c r="E56" s="6">
        <v>4.0</v>
      </c>
      <c r="F56" s="6">
        <v>5.0</v>
      </c>
      <c r="G56" s="6">
        <v>6.0</v>
      </c>
      <c r="H56" s="6">
        <v>7.0</v>
      </c>
      <c r="I56" s="6">
        <v>8.0</v>
      </c>
      <c r="J56" s="6">
        <v>9.0</v>
      </c>
      <c r="K56" s="6">
        <v>10.0</v>
      </c>
      <c r="L56" s="6">
        <v>11.0</v>
      </c>
      <c r="M56" s="6">
        <v>12.0</v>
      </c>
      <c r="N56" s="6"/>
      <c r="O56" s="6">
        <v>13.0</v>
      </c>
      <c r="P56" s="6">
        <v>14.0</v>
      </c>
      <c r="Q56" s="6">
        <v>15.0</v>
      </c>
      <c r="R56" s="6">
        <v>16.0</v>
      </c>
      <c r="S56" s="6">
        <v>17.0</v>
      </c>
      <c r="T56" s="6">
        <v>18.0</v>
      </c>
      <c r="U56" s="6">
        <v>19.0</v>
      </c>
      <c r="V56" s="6">
        <v>20.0</v>
      </c>
      <c r="W56" s="6">
        <v>21.0</v>
      </c>
      <c r="X56" s="6">
        <v>22.0</v>
      </c>
      <c r="Y56" s="6">
        <v>23.0</v>
      </c>
      <c r="Z56" s="6"/>
      <c r="AA56" s="6">
        <f>Y56+1</f>
        <v>24</v>
      </c>
      <c r="AB56" s="6">
        <f t="shared" ref="AB56:AK56" si="1">AA56+1</f>
        <v>25</v>
      </c>
      <c r="AC56" s="6">
        <f t="shared" si="1"/>
        <v>26</v>
      </c>
      <c r="AD56" s="6">
        <f t="shared" si="1"/>
        <v>27</v>
      </c>
      <c r="AE56" s="6">
        <f t="shared" si="1"/>
        <v>28</v>
      </c>
      <c r="AF56" s="6">
        <f t="shared" si="1"/>
        <v>29</v>
      </c>
      <c r="AG56" s="6">
        <f t="shared" si="1"/>
        <v>30</v>
      </c>
      <c r="AH56" s="6">
        <f t="shared" si="1"/>
        <v>31</v>
      </c>
      <c r="AI56" s="6">
        <f t="shared" si="1"/>
        <v>32</v>
      </c>
      <c r="AJ56" s="6">
        <f t="shared" si="1"/>
        <v>33</v>
      </c>
      <c r="AK56" s="6">
        <f t="shared" si="1"/>
        <v>34</v>
      </c>
      <c r="AL56" s="6"/>
      <c r="AM56" s="6">
        <f>AK56+1</f>
        <v>35</v>
      </c>
      <c r="AN56" s="6">
        <f t="shared" ref="AN56:AW56" si="2">AM56+1</f>
        <v>36</v>
      </c>
      <c r="AO56" s="6">
        <f t="shared" si="2"/>
        <v>37</v>
      </c>
      <c r="AP56" s="6">
        <f t="shared" si="2"/>
        <v>38</v>
      </c>
      <c r="AQ56" s="6">
        <f t="shared" si="2"/>
        <v>39</v>
      </c>
      <c r="AR56" s="6">
        <f t="shared" si="2"/>
        <v>40</v>
      </c>
      <c r="AS56" s="6">
        <f t="shared" si="2"/>
        <v>41</v>
      </c>
      <c r="AT56" s="6">
        <f t="shared" si="2"/>
        <v>42</v>
      </c>
      <c r="AU56" s="6">
        <f t="shared" si="2"/>
        <v>43</v>
      </c>
      <c r="AV56" s="6">
        <f t="shared" si="2"/>
        <v>44</v>
      </c>
      <c r="AW56" s="6">
        <f t="shared" si="2"/>
        <v>45</v>
      </c>
      <c r="AX56" s="6"/>
      <c r="AY56" s="6">
        <f>AW56+1</f>
        <v>46</v>
      </c>
      <c r="AZ56" s="6">
        <f t="shared" ref="AZ56:BH56" si="3">AY56+1</f>
        <v>47</v>
      </c>
      <c r="BA56" s="6">
        <f t="shared" si="3"/>
        <v>48</v>
      </c>
      <c r="BB56" s="6">
        <f t="shared" si="3"/>
        <v>49</v>
      </c>
      <c r="BC56" s="6">
        <f t="shared" si="3"/>
        <v>50</v>
      </c>
      <c r="BD56" s="6">
        <f t="shared" si="3"/>
        <v>51</v>
      </c>
      <c r="BE56" s="6">
        <f t="shared" si="3"/>
        <v>52</v>
      </c>
      <c r="BF56" s="6">
        <f t="shared" si="3"/>
        <v>53</v>
      </c>
      <c r="BG56" s="6">
        <f t="shared" si="3"/>
        <v>54</v>
      </c>
      <c r="BH56" s="6">
        <f t="shared" si="3"/>
        <v>55</v>
      </c>
      <c r="BI56" s="6"/>
      <c r="BJ56" s="6"/>
      <c r="BK56" s="6">
        <f>BH56+1</f>
        <v>56</v>
      </c>
      <c r="BL56" s="6">
        <f t="shared" ref="BL56:BT56" si="4">BK56+1</f>
        <v>57</v>
      </c>
      <c r="BM56" s="6">
        <f t="shared" si="4"/>
        <v>58</v>
      </c>
      <c r="BN56" s="6">
        <f t="shared" si="4"/>
        <v>59</v>
      </c>
      <c r="BO56" s="6">
        <f t="shared" si="4"/>
        <v>60</v>
      </c>
      <c r="BP56" s="6">
        <f t="shared" si="4"/>
        <v>61</v>
      </c>
      <c r="BQ56" s="6">
        <f t="shared" si="4"/>
        <v>62</v>
      </c>
      <c r="BR56" s="6">
        <f t="shared" si="4"/>
        <v>63</v>
      </c>
      <c r="BS56" s="6">
        <f t="shared" si="4"/>
        <v>64</v>
      </c>
      <c r="BT56" s="6">
        <f t="shared" si="4"/>
        <v>65</v>
      </c>
    </row>
    <row r="57" hidden="1">
      <c r="A57" s="13"/>
      <c r="M57" s="6"/>
      <c r="N57" s="6"/>
      <c r="O57" s="6" t="str">
        <f t="shared" ref="O57:X57" si="5">O1</f>
        <v>Mensuales RO</v>
      </c>
      <c r="P57" s="6" t="str">
        <f t="shared" si="5"/>
        <v>Mensuales AM</v>
      </c>
      <c r="Q57" s="6" t="str">
        <f t="shared" si="5"/>
        <v>Mensuales VE</v>
      </c>
      <c r="R57" s="6" t="str">
        <f t="shared" si="5"/>
        <v>Mensuales AZ</v>
      </c>
      <c r="S57" s="6" t="str">
        <f t="shared" si="5"/>
        <v>Mensuales NA</v>
      </c>
      <c r="T57" s="6" t="str">
        <f t="shared" si="5"/>
        <v>Mensuales BL</v>
      </c>
      <c r="U57" s="6" t="str">
        <f t="shared" si="5"/>
        <v>Mensuales CE</v>
      </c>
      <c r="V57" s="6" t="str">
        <f t="shared" si="5"/>
        <v>Mensuales MO</v>
      </c>
      <c r="W57" s="6" t="str">
        <f t="shared" si="5"/>
        <v>Mensuales CA</v>
      </c>
      <c r="X57" s="6" t="str">
        <f t="shared" si="5"/>
        <v>Mensuales PL</v>
      </c>
      <c r="Y57" s="6"/>
      <c r="AK57" s="6"/>
      <c r="AW57" s="6"/>
      <c r="BI57" s="6"/>
    </row>
    <row r="58" hidden="1">
      <c r="A58" s="13"/>
      <c r="L58" s="18" t="str">
        <f t="shared" ref="L58:L65" si="11">MATCH(M58,$M$1:$M$54)</f>
        <v>#N/A</v>
      </c>
      <c r="M58" s="6" t="s">
        <v>63</v>
      </c>
      <c r="N58" s="6"/>
      <c r="O58" s="6" t="str">
        <f t="shared" ref="O58:X58" si="6">INDEX($A$1:$BT$54,$L58,O$56)</f>
        <v>#N/A</v>
      </c>
      <c r="P58" s="6" t="str">
        <f t="shared" si="6"/>
        <v>#N/A</v>
      </c>
      <c r="Q58" s="6" t="str">
        <f t="shared" si="6"/>
        <v>#N/A</v>
      </c>
      <c r="R58" s="6" t="str">
        <f t="shared" si="6"/>
        <v>#N/A</v>
      </c>
      <c r="S58" s="6" t="str">
        <f t="shared" si="6"/>
        <v>#N/A</v>
      </c>
      <c r="T58" s="6" t="str">
        <f t="shared" si="6"/>
        <v>#N/A</v>
      </c>
      <c r="U58" s="6" t="str">
        <f t="shared" si="6"/>
        <v>#N/A</v>
      </c>
      <c r="V58" s="6" t="str">
        <f t="shared" si="6"/>
        <v>#N/A</v>
      </c>
      <c r="W58" s="6" t="str">
        <f t="shared" si="6"/>
        <v>#N/A</v>
      </c>
      <c r="X58" s="6" t="str">
        <f t="shared" si="6"/>
        <v>#N/A</v>
      </c>
      <c r="Y58" s="6" t="s">
        <v>82</v>
      </c>
      <c r="AA58" s="18" t="str">
        <f t="shared" ref="AA58:AJ58" si="7">INDEX($A$1:$BT$53,MATCH($Y58,$Y$1:$Y$54),AA$56)</f>
        <v>#N/A</v>
      </c>
      <c r="AB58" s="18" t="str">
        <f t="shared" si="7"/>
        <v>#N/A</v>
      </c>
      <c r="AC58" s="18" t="str">
        <f t="shared" si="7"/>
        <v>#N/A</v>
      </c>
      <c r="AD58" s="18" t="str">
        <f t="shared" si="7"/>
        <v>#N/A</v>
      </c>
      <c r="AE58" s="18" t="str">
        <f t="shared" si="7"/>
        <v>#N/A</v>
      </c>
      <c r="AF58" s="18" t="str">
        <f t="shared" si="7"/>
        <v>#N/A</v>
      </c>
      <c r="AG58" s="18" t="str">
        <f t="shared" si="7"/>
        <v>#N/A</v>
      </c>
      <c r="AH58" s="18" t="str">
        <f t="shared" si="7"/>
        <v>#N/A</v>
      </c>
      <c r="AI58" s="18" t="str">
        <f t="shared" si="7"/>
        <v>#N/A</v>
      </c>
      <c r="AJ58" s="18" t="str">
        <f t="shared" si="7"/>
        <v>#N/A</v>
      </c>
      <c r="AK58" s="6" t="s">
        <v>83</v>
      </c>
      <c r="AM58" s="18" t="str">
        <f t="shared" ref="AM58:AV58" si="8">INDEX($A$1:$BT$53,MATCH($AK58,$AK$1:$AK$54),AM$56)</f>
        <v>#N/A</v>
      </c>
      <c r="AN58" s="18" t="str">
        <f t="shared" si="8"/>
        <v>#N/A</v>
      </c>
      <c r="AO58" s="18" t="str">
        <f t="shared" si="8"/>
        <v>#N/A</v>
      </c>
      <c r="AP58" s="18" t="str">
        <f t="shared" si="8"/>
        <v>#N/A</v>
      </c>
      <c r="AQ58" s="18" t="str">
        <f t="shared" si="8"/>
        <v>#N/A</v>
      </c>
      <c r="AR58" s="18" t="str">
        <f t="shared" si="8"/>
        <v>#N/A</v>
      </c>
      <c r="AS58" s="18" t="str">
        <f t="shared" si="8"/>
        <v>#N/A</v>
      </c>
      <c r="AT58" s="18" t="str">
        <f t="shared" si="8"/>
        <v>#N/A</v>
      </c>
      <c r="AU58" s="18" t="str">
        <f t="shared" si="8"/>
        <v>#N/A</v>
      </c>
      <c r="AV58" s="18" t="str">
        <f t="shared" si="8"/>
        <v>#N/A</v>
      </c>
      <c r="AW58" s="6" t="s">
        <v>81</v>
      </c>
      <c r="AY58" s="7">
        <f t="shared" ref="AY58:BH58" si="9">INDEX($A$1:$BT$53,MATCH($AW58,$AW$1:$AW$54),AY$56)</f>
        <v>0</v>
      </c>
      <c r="AZ58" s="7">
        <f t="shared" si="9"/>
        <v>0.02962962963</v>
      </c>
      <c r="BA58" s="7">
        <f t="shared" si="9"/>
        <v>0</v>
      </c>
      <c r="BB58" s="18" t="str">
        <f t="shared" si="9"/>
        <v>S1</v>
      </c>
      <c r="BC58" s="14">
        <f t="shared" si="9"/>
        <v>45649.33333</v>
      </c>
      <c r="BD58" s="7">
        <f t="shared" si="9"/>
        <v>0.1111111111</v>
      </c>
      <c r="BE58" s="7">
        <f t="shared" si="9"/>
        <v>0.9820966184</v>
      </c>
      <c r="BF58" s="7">
        <f t="shared" si="9"/>
        <v>0.1042589973</v>
      </c>
      <c r="BG58" s="7">
        <f t="shared" si="9"/>
        <v>0.09903381643</v>
      </c>
      <c r="BH58" s="7">
        <f t="shared" si="9"/>
        <v>0.7944076693</v>
      </c>
      <c r="BI58" s="6" t="s">
        <v>84</v>
      </c>
      <c r="BK58" s="18" t="str">
        <f t="shared" ref="BK58:BT58" si="10">BK53</f>
        <v/>
      </c>
      <c r="BL58" s="18" t="str">
        <f t="shared" si="10"/>
        <v/>
      </c>
      <c r="BM58" s="18" t="str">
        <f t="shared" si="10"/>
        <v/>
      </c>
      <c r="BN58" s="18" t="str">
        <f t="shared" si="10"/>
        <v/>
      </c>
      <c r="BO58" s="18" t="str">
        <f t="shared" si="10"/>
        <v/>
      </c>
      <c r="BP58" s="18" t="str">
        <f t="shared" si="10"/>
        <v/>
      </c>
      <c r="BQ58" s="18" t="str">
        <f t="shared" si="10"/>
        <v/>
      </c>
      <c r="BR58" s="18" t="str">
        <f t="shared" si="10"/>
        <v/>
      </c>
      <c r="BS58" s="18" t="str">
        <f t="shared" si="10"/>
        <v/>
      </c>
      <c r="BT58" s="18" t="str">
        <f t="shared" si="10"/>
        <v/>
      </c>
    </row>
    <row r="59" hidden="1">
      <c r="A59" s="13"/>
      <c r="L59" s="18" t="str">
        <f t="shared" si="11"/>
        <v>#N/A</v>
      </c>
      <c r="M59" s="6" t="s">
        <v>64</v>
      </c>
      <c r="N59" s="6"/>
      <c r="O59" s="6" t="str">
        <f t="shared" ref="O59:X59" si="12">INDEX($A$1:$BT$54,$L59,O$56)</f>
        <v>#N/A</v>
      </c>
      <c r="P59" s="6" t="str">
        <f t="shared" si="12"/>
        <v>#N/A</v>
      </c>
      <c r="Q59" s="6" t="str">
        <f t="shared" si="12"/>
        <v>#N/A</v>
      </c>
      <c r="R59" s="6" t="str">
        <f t="shared" si="12"/>
        <v>#N/A</v>
      </c>
      <c r="S59" s="6" t="str">
        <f t="shared" si="12"/>
        <v>#N/A</v>
      </c>
      <c r="T59" s="6" t="str">
        <f t="shared" si="12"/>
        <v>#N/A</v>
      </c>
      <c r="U59" s="6" t="str">
        <f t="shared" si="12"/>
        <v>#N/A</v>
      </c>
      <c r="V59" s="6" t="str">
        <f t="shared" si="12"/>
        <v>#N/A</v>
      </c>
      <c r="W59" s="6" t="str">
        <f t="shared" si="12"/>
        <v>#N/A</v>
      </c>
      <c r="X59" s="6" t="str">
        <f t="shared" si="12"/>
        <v>#N/A</v>
      </c>
      <c r="Y59" s="6" t="s">
        <v>85</v>
      </c>
      <c r="AA59" s="18" t="str">
        <f t="shared" ref="AA59:AJ59" si="13">INDEX($A$1:$BT$53,MATCH($Y59,$Y$1:$Y$54),AA$56)</f>
        <v>#N/A</v>
      </c>
      <c r="AB59" s="18" t="str">
        <f t="shared" si="13"/>
        <v>#N/A</v>
      </c>
      <c r="AC59" s="18" t="str">
        <f t="shared" si="13"/>
        <v>#N/A</v>
      </c>
      <c r="AD59" s="18" t="str">
        <f t="shared" si="13"/>
        <v>#N/A</v>
      </c>
      <c r="AE59" s="18" t="str">
        <f t="shared" si="13"/>
        <v>#N/A</v>
      </c>
      <c r="AF59" s="18" t="str">
        <f t="shared" si="13"/>
        <v>#N/A</v>
      </c>
      <c r="AG59" s="18" t="str">
        <f t="shared" si="13"/>
        <v>#N/A</v>
      </c>
      <c r="AH59" s="18" t="str">
        <f t="shared" si="13"/>
        <v>#N/A</v>
      </c>
      <c r="AI59" s="18" t="str">
        <f t="shared" si="13"/>
        <v>#N/A</v>
      </c>
      <c r="AJ59" s="18" t="str">
        <f t="shared" si="13"/>
        <v>#N/A</v>
      </c>
      <c r="AK59" s="6" t="s">
        <v>86</v>
      </c>
      <c r="AM59" s="18" t="str">
        <f t="shared" ref="AM59:AV59" si="14">INDEX($A$1:$BT$53,MATCH($AK59,$AK$1:$AK$54),AM$56)</f>
        <v>#N/A</v>
      </c>
      <c r="AN59" s="18" t="str">
        <f t="shared" si="14"/>
        <v>#N/A</v>
      </c>
      <c r="AO59" s="18" t="str">
        <f t="shared" si="14"/>
        <v>#N/A</v>
      </c>
      <c r="AP59" s="18" t="str">
        <f t="shared" si="14"/>
        <v>#N/A</v>
      </c>
      <c r="AQ59" s="18" t="str">
        <f t="shared" si="14"/>
        <v>#N/A</v>
      </c>
      <c r="AR59" s="18" t="str">
        <f t="shared" si="14"/>
        <v>#N/A</v>
      </c>
      <c r="AS59" s="18" t="str">
        <f t="shared" si="14"/>
        <v>#N/A</v>
      </c>
      <c r="AT59" s="18" t="str">
        <f t="shared" si="14"/>
        <v>#N/A</v>
      </c>
      <c r="AU59" s="18" t="str">
        <f t="shared" si="14"/>
        <v>#N/A</v>
      </c>
      <c r="AV59" s="18" t="str">
        <f t="shared" si="14"/>
        <v>#N/A</v>
      </c>
      <c r="AW59" s="6" t="s">
        <v>87</v>
      </c>
      <c r="AY59" s="7">
        <f t="shared" ref="AY59:BH59" si="15">INDEX($A$1:$BT$53,MATCH($AW59,$AW$1:$AW$54),AY$56)</f>
        <v>0</v>
      </c>
      <c r="AZ59" s="7">
        <f t="shared" si="15"/>
        <v>0.02962962963</v>
      </c>
      <c r="BA59" s="7">
        <f t="shared" si="15"/>
        <v>0</v>
      </c>
      <c r="BB59" s="18" t="str">
        <f t="shared" si="15"/>
        <v>S1</v>
      </c>
      <c r="BC59" s="14">
        <f t="shared" si="15"/>
        <v>45649.33333</v>
      </c>
      <c r="BD59" s="7">
        <f t="shared" si="15"/>
        <v>0.1111111111</v>
      </c>
      <c r="BE59" s="7">
        <f t="shared" si="15"/>
        <v>0.9820966184</v>
      </c>
      <c r="BF59" s="7">
        <f t="shared" si="15"/>
        <v>0.1042589973</v>
      </c>
      <c r="BG59" s="7">
        <f t="shared" si="15"/>
        <v>0.09903381643</v>
      </c>
      <c r="BH59" s="7">
        <f t="shared" si="15"/>
        <v>0.7944076693</v>
      </c>
    </row>
    <row r="60" hidden="1">
      <c r="A60" s="13"/>
      <c r="L60" s="18" t="str">
        <f t="shared" si="11"/>
        <v>#N/A</v>
      </c>
      <c r="M60" s="6" t="s">
        <v>65</v>
      </c>
      <c r="N60" s="6"/>
      <c r="O60" s="6" t="str">
        <f t="shared" ref="O60:X60" si="16">INDEX($A$1:$BT$54,$L60,O$56)</f>
        <v>#N/A</v>
      </c>
      <c r="P60" s="6" t="str">
        <f t="shared" si="16"/>
        <v>#N/A</v>
      </c>
      <c r="Q60" s="6" t="str">
        <f t="shared" si="16"/>
        <v>#N/A</v>
      </c>
      <c r="R60" s="6" t="str">
        <f t="shared" si="16"/>
        <v>#N/A</v>
      </c>
      <c r="S60" s="6" t="str">
        <f t="shared" si="16"/>
        <v>#N/A</v>
      </c>
      <c r="T60" s="6" t="str">
        <f t="shared" si="16"/>
        <v>#N/A</v>
      </c>
      <c r="U60" s="6" t="str">
        <f t="shared" si="16"/>
        <v>#N/A</v>
      </c>
      <c r="V60" s="6" t="str">
        <f t="shared" si="16"/>
        <v>#N/A</v>
      </c>
      <c r="W60" s="6" t="str">
        <f t="shared" si="16"/>
        <v>#N/A</v>
      </c>
      <c r="X60" s="6" t="str">
        <f t="shared" si="16"/>
        <v>#N/A</v>
      </c>
      <c r="Y60" s="6" t="s">
        <v>88</v>
      </c>
      <c r="AA60" s="18" t="str">
        <f t="shared" ref="AA60:AJ60" si="17">INDEX($A$1:$BT$53,MATCH($Y60,$Y$1:$Y$54),AA$56)</f>
        <v>#N/A</v>
      </c>
      <c r="AB60" s="18" t="str">
        <f t="shared" si="17"/>
        <v>#N/A</v>
      </c>
      <c r="AC60" s="18" t="str">
        <f t="shared" si="17"/>
        <v>#N/A</v>
      </c>
      <c r="AD60" s="18" t="str">
        <f t="shared" si="17"/>
        <v>#N/A</v>
      </c>
      <c r="AE60" s="18" t="str">
        <f t="shared" si="17"/>
        <v>#N/A</v>
      </c>
      <c r="AF60" s="18" t="str">
        <f t="shared" si="17"/>
        <v>#N/A</v>
      </c>
      <c r="AG60" s="18" t="str">
        <f t="shared" si="17"/>
        <v>#N/A</v>
      </c>
      <c r="AH60" s="18" t="str">
        <f t="shared" si="17"/>
        <v>#N/A</v>
      </c>
      <c r="AI60" s="18" t="str">
        <f t="shared" si="17"/>
        <v>#N/A</v>
      </c>
      <c r="AJ60" s="18" t="str">
        <f t="shared" si="17"/>
        <v>#N/A</v>
      </c>
      <c r="AK60" s="6" t="s">
        <v>76</v>
      </c>
      <c r="AM60" s="7">
        <f t="shared" ref="AM60:AV60" si="18">INDEX($A$1:$BT$53,MATCH($AK60,$AK$1:$AK$54),AM$56)</f>
        <v>1</v>
      </c>
      <c r="AN60" s="7">
        <f t="shared" si="18"/>
        <v>1</v>
      </c>
      <c r="AO60" s="18" t="str">
        <f t="shared" si="18"/>
        <v>T3</v>
      </c>
      <c r="AP60" s="14">
        <f t="shared" si="18"/>
        <v>45565.33333</v>
      </c>
      <c r="AQ60" s="7" t="str">
        <f t="shared" si="18"/>
        <v/>
      </c>
      <c r="AR60" s="7" t="str">
        <f t="shared" si="18"/>
        <v/>
      </c>
      <c r="AS60" s="7" t="str">
        <f t="shared" si="18"/>
        <v/>
      </c>
      <c r="AT60" s="7" t="str">
        <f t="shared" si="18"/>
        <v/>
      </c>
      <c r="AU60" s="7" t="str">
        <f t="shared" si="18"/>
        <v/>
      </c>
      <c r="AV60" s="7" t="str">
        <f t="shared" si="18"/>
        <v/>
      </c>
    </row>
    <row r="61" hidden="1">
      <c r="A61" s="13"/>
      <c r="L61" s="18" t="str">
        <f t="shared" si="11"/>
        <v>#N/A</v>
      </c>
      <c r="M61" s="6" t="s">
        <v>66</v>
      </c>
      <c r="N61" s="6"/>
      <c r="O61" s="6" t="str">
        <f t="shared" ref="O61:X61" si="19">INDEX($A$1:$BT$54,$L61,O$56)</f>
        <v>#N/A</v>
      </c>
      <c r="P61" s="6" t="str">
        <f t="shared" si="19"/>
        <v>#N/A</v>
      </c>
      <c r="Q61" s="6" t="str">
        <f t="shared" si="19"/>
        <v>#N/A</v>
      </c>
      <c r="R61" s="6" t="str">
        <f t="shared" si="19"/>
        <v>#N/A</v>
      </c>
      <c r="S61" s="6" t="str">
        <f t="shared" si="19"/>
        <v>#N/A</v>
      </c>
      <c r="T61" s="6" t="str">
        <f t="shared" si="19"/>
        <v>#N/A</v>
      </c>
      <c r="U61" s="6" t="str">
        <f t="shared" si="19"/>
        <v>#N/A</v>
      </c>
      <c r="V61" s="6" t="str">
        <f t="shared" si="19"/>
        <v>#N/A</v>
      </c>
      <c r="W61" s="6" t="str">
        <f t="shared" si="19"/>
        <v>#N/A</v>
      </c>
      <c r="X61" s="6" t="str">
        <f t="shared" si="19"/>
        <v>#N/A</v>
      </c>
      <c r="Y61" s="6" t="s">
        <v>75</v>
      </c>
      <c r="AA61" s="7">
        <f t="shared" ref="AA61:AJ61" si="20">INDEX($A$1:$BT$53,MATCH($Y61,$Y$1:$Y$54),AA$56)</f>
        <v>0.6034803829</v>
      </c>
      <c r="AB61" s="18" t="str">
        <f t="shared" si="20"/>
        <v>B4</v>
      </c>
      <c r="AC61" s="14">
        <f t="shared" si="20"/>
        <v>45565.33333</v>
      </c>
      <c r="AD61" s="7">
        <f t="shared" si="20"/>
        <v>0.990625</v>
      </c>
      <c r="AE61" s="7">
        <f t="shared" si="20"/>
        <v>1</v>
      </c>
      <c r="AF61" s="7">
        <f t="shared" si="20"/>
        <v>0.240625</v>
      </c>
      <c r="AG61" s="7">
        <f t="shared" si="20"/>
        <v>1</v>
      </c>
      <c r="AH61" s="7">
        <f t="shared" si="20"/>
        <v>0.9923469388</v>
      </c>
      <c r="AI61" s="7">
        <f t="shared" si="20"/>
        <v>1</v>
      </c>
      <c r="AJ61" s="7">
        <f t="shared" si="20"/>
        <v>0.9923469388</v>
      </c>
    </row>
    <row r="62" hidden="1">
      <c r="A62" s="13"/>
      <c r="L62" s="18" t="str">
        <f t="shared" si="11"/>
        <v>#N/A</v>
      </c>
      <c r="M62" s="6" t="s">
        <v>67</v>
      </c>
      <c r="N62" s="6"/>
      <c r="O62" s="6" t="str">
        <f t="shared" ref="O62:X62" si="21">INDEX($A$1:$BT$54,$L62,O$56)</f>
        <v>#N/A</v>
      </c>
      <c r="P62" s="6" t="str">
        <f t="shared" si="21"/>
        <v>#N/A</v>
      </c>
      <c r="Q62" s="6" t="str">
        <f t="shared" si="21"/>
        <v>#N/A</v>
      </c>
      <c r="R62" s="6" t="str">
        <f t="shared" si="21"/>
        <v>#N/A</v>
      </c>
      <c r="S62" s="6" t="str">
        <f t="shared" si="21"/>
        <v>#N/A</v>
      </c>
      <c r="T62" s="6" t="str">
        <f t="shared" si="21"/>
        <v>#N/A</v>
      </c>
      <c r="U62" s="6" t="str">
        <f t="shared" si="21"/>
        <v>#N/A</v>
      </c>
      <c r="V62" s="6" t="str">
        <f t="shared" si="21"/>
        <v>#N/A</v>
      </c>
      <c r="W62" s="6" t="str">
        <f t="shared" si="21"/>
        <v>#N/A</v>
      </c>
      <c r="X62" s="6" t="str">
        <f t="shared" si="21"/>
        <v>#N/A</v>
      </c>
    </row>
    <row r="63" hidden="1">
      <c r="A63" s="13"/>
      <c r="L63" s="18">
        <f t="shared" si="11"/>
        <v>5</v>
      </c>
      <c r="M63" s="6" t="s">
        <v>72</v>
      </c>
      <c r="N63" s="6"/>
      <c r="O63" s="6" t="str">
        <f t="shared" ref="O63:X63" si="22">INDEX($A$1:$BT$54,$L63,O$56)</f>
        <v>M6</v>
      </c>
      <c r="P63" s="41">
        <f t="shared" si="22"/>
        <v>45495.33333</v>
      </c>
      <c r="Q63" s="9">
        <f t="shared" si="22"/>
        <v>0.9757366918</v>
      </c>
      <c r="R63" s="9">
        <f t="shared" si="22"/>
        <v>1</v>
      </c>
      <c r="S63" s="9">
        <f t="shared" si="22"/>
        <v>0.9607114654</v>
      </c>
      <c r="T63" s="9">
        <f t="shared" si="22"/>
        <v>0.9941051012</v>
      </c>
      <c r="U63" s="9">
        <f t="shared" si="22"/>
        <v>0.9816089993</v>
      </c>
      <c r="V63" s="9">
        <f t="shared" si="22"/>
        <v>0.9959675076</v>
      </c>
      <c r="W63" s="9">
        <f t="shared" si="22"/>
        <v>0.9384678458</v>
      </c>
      <c r="X63" s="9">
        <f t="shared" si="22"/>
        <v>0.9976007921</v>
      </c>
    </row>
    <row r="64" hidden="1">
      <c r="A64" s="13"/>
      <c r="L64" s="18">
        <f t="shared" si="11"/>
        <v>10</v>
      </c>
      <c r="M64" s="6" t="s">
        <v>73</v>
      </c>
      <c r="N64" s="6"/>
      <c r="O64" s="6" t="str">
        <f t="shared" ref="O64:X64" si="23">INDEX($A$1:$BT$54,$L64,O$56)</f>
        <v>M7</v>
      </c>
      <c r="P64" s="41">
        <f t="shared" si="23"/>
        <v>45530.33333</v>
      </c>
      <c r="Q64" s="9">
        <f t="shared" si="23"/>
        <v>0.982407422</v>
      </c>
      <c r="R64" s="9">
        <f t="shared" si="23"/>
        <v>0.9978181818</v>
      </c>
      <c r="S64" s="9">
        <f t="shared" si="23"/>
        <v>0.9770240649</v>
      </c>
      <c r="T64" s="9">
        <f t="shared" si="23"/>
        <v>0.993824419</v>
      </c>
      <c r="U64" s="9">
        <f t="shared" si="23"/>
        <v>0.9043681961</v>
      </c>
      <c r="V64" s="9">
        <f t="shared" si="23"/>
        <v>0.9681605088</v>
      </c>
      <c r="W64" s="9">
        <f t="shared" si="23"/>
        <v>0.950596483</v>
      </c>
      <c r="X64" s="9">
        <f t="shared" si="23"/>
        <v>0.8875126142</v>
      </c>
    </row>
    <row r="65" hidden="1">
      <c r="A65" s="13"/>
      <c r="L65" s="18">
        <f t="shared" si="11"/>
        <v>15</v>
      </c>
      <c r="M65" s="6" t="s">
        <v>74</v>
      </c>
      <c r="N65" s="6"/>
      <c r="O65" s="6" t="str">
        <f t="shared" ref="O65:X65" si="24">INDEX($A$1:$BT$54,$L65,O$56)</f>
        <v>M8</v>
      </c>
      <c r="P65" s="41">
        <f t="shared" si="24"/>
        <v>45565.33333</v>
      </c>
      <c r="Q65" s="9">
        <f t="shared" si="24"/>
        <v>0.7749397106</v>
      </c>
      <c r="R65" s="9">
        <f t="shared" si="24"/>
        <v>0.9581070888</v>
      </c>
      <c r="S65" s="45">
        <f t="shared" si="24"/>
        <v>0.9285590447</v>
      </c>
      <c r="T65" s="9">
        <f t="shared" si="24"/>
        <v>0.6766760067</v>
      </c>
      <c r="U65" s="9">
        <f t="shared" si="24"/>
        <v>0.8975205358</v>
      </c>
      <c r="V65" s="9">
        <f t="shared" si="24"/>
        <v>0.901224593</v>
      </c>
      <c r="W65" s="9">
        <f t="shared" si="24"/>
        <v>0.9562966395</v>
      </c>
      <c r="X65" s="9">
        <f t="shared" si="24"/>
        <v>0.9520917099</v>
      </c>
    </row>
    <row r="66" hidden="1">
      <c r="A66" s="13"/>
      <c r="L66" s="6">
        <v>46.0</v>
      </c>
      <c r="M66" s="6" t="s">
        <v>77</v>
      </c>
      <c r="N66" s="6"/>
      <c r="O66" s="6" t="str">
        <f t="shared" ref="O66:X66" si="25">INDEX($A$1:$BT$54,$L66,O$56)</f>
        <v/>
      </c>
      <c r="P66" s="41" t="str">
        <f t="shared" si="25"/>
        <v/>
      </c>
      <c r="Q66" s="6" t="str">
        <f t="shared" si="25"/>
        <v/>
      </c>
      <c r="R66" s="6" t="str">
        <f t="shared" si="25"/>
        <v/>
      </c>
      <c r="S66" s="6" t="str">
        <f t="shared" si="25"/>
        <v/>
      </c>
      <c r="T66" s="6" t="str">
        <f t="shared" si="25"/>
        <v/>
      </c>
      <c r="U66" s="6" t="str">
        <f t="shared" si="25"/>
        <v/>
      </c>
      <c r="V66" s="6" t="str">
        <f t="shared" si="25"/>
        <v/>
      </c>
      <c r="W66" s="6" t="str">
        <f t="shared" si="25"/>
        <v/>
      </c>
      <c r="X66" s="6" t="str">
        <f t="shared" si="25"/>
        <v/>
      </c>
    </row>
    <row r="67" hidden="1">
      <c r="A67" s="13"/>
      <c r="L67" s="6">
        <v>51.0</v>
      </c>
      <c r="M67" s="6" t="s">
        <v>78</v>
      </c>
      <c r="N67" s="6"/>
      <c r="O67" s="6" t="str">
        <f t="shared" ref="O67:X67" si="26">INDEX($A$1:$BT$54,$L67,O$56)</f>
        <v/>
      </c>
      <c r="P67" s="41" t="str">
        <f t="shared" si="26"/>
        <v/>
      </c>
      <c r="Q67" s="6" t="str">
        <f t="shared" si="26"/>
        <v/>
      </c>
      <c r="R67" s="6" t="str">
        <f t="shared" si="26"/>
        <v/>
      </c>
      <c r="S67" s="6" t="str">
        <f t="shared" si="26"/>
        <v/>
      </c>
      <c r="T67" s="6" t="str">
        <f t="shared" si="26"/>
        <v/>
      </c>
      <c r="U67" s="6" t="str">
        <f t="shared" si="26"/>
        <v/>
      </c>
      <c r="V67" s="6" t="str">
        <f t="shared" si="26"/>
        <v/>
      </c>
      <c r="W67" s="6" t="str">
        <f t="shared" si="26"/>
        <v/>
      </c>
      <c r="X67" s="6" t="str">
        <f t="shared" si="26"/>
        <v/>
      </c>
    </row>
    <row r="68" hidden="1">
      <c r="A68" s="13"/>
      <c r="L68" s="18" t="str">
        <f t="shared" ref="L68:L69" si="28">MATCH(M68,$M$1:$M$54)</f>
        <v>#N/A</v>
      </c>
      <c r="M68" s="6" t="s">
        <v>89</v>
      </c>
      <c r="N68" s="6"/>
      <c r="O68" s="6" t="str">
        <f t="shared" ref="O68:X68" si="27">INDEX($A$1:$BT$54,$L68,O$56)</f>
        <v>#N/A</v>
      </c>
      <c r="P68" s="6" t="str">
        <f t="shared" si="27"/>
        <v>#N/A</v>
      </c>
      <c r="Q68" s="6" t="str">
        <f t="shared" si="27"/>
        <v>#N/A</v>
      </c>
      <c r="R68" s="6" t="str">
        <f t="shared" si="27"/>
        <v>#N/A</v>
      </c>
      <c r="S68" s="6" t="str">
        <f t="shared" si="27"/>
        <v>#N/A</v>
      </c>
      <c r="T68" s="6" t="str">
        <f t="shared" si="27"/>
        <v>#N/A</v>
      </c>
      <c r="U68" s="6" t="str">
        <f t="shared" si="27"/>
        <v>#N/A</v>
      </c>
      <c r="V68" s="6" t="str">
        <f t="shared" si="27"/>
        <v>#N/A</v>
      </c>
      <c r="W68" s="6" t="str">
        <f t="shared" si="27"/>
        <v>#N/A</v>
      </c>
      <c r="X68" s="6" t="str">
        <f t="shared" si="27"/>
        <v>#N/A</v>
      </c>
    </row>
    <row r="69" hidden="1">
      <c r="A69" s="13"/>
      <c r="L69" s="18" t="str">
        <f t="shared" si="28"/>
        <v>#N/A</v>
      </c>
      <c r="M69" s="6" t="s">
        <v>90</v>
      </c>
      <c r="N69" s="6"/>
      <c r="O69" s="6" t="str">
        <f t="shared" ref="O69:X69" si="29">INDEX($A$1:$BT$54,$L69,O$56)</f>
        <v>#N/A</v>
      </c>
      <c r="P69" s="6" t="str">
        <f t="shared" si="29"/>
        <v>#N/A</v>
      </c>
      <c r="Q69" s="6" t="str">
        <f t="shared" si="29"/>
        <v>#N/A</v>
      </c>
      <c r="R69" s="6" t="str">
        <f t="shared" si="29"/>
        <v>#N/A</v>
      </c>
      <c r="S69" s="6" t="str">
        <f t="shared" si="29"/>
        <v>#N/A</v>
      </c>
      <c r="T69" s="6" t="str">
        <f t="shared" si="29"/>
        <v>#N/A</v>
      </c>
      <c r="U69" s="6" t="str">
        <f t="shared" si="29"/>
        <v>#N/A</v>
      </c>
      <c r="V69" s="6" t="str">
        <f t="shared" si="29"/>
        <v>#N/A</v>
      </c>
      <c r="W69" s="6" t="str">
        <f t="shared" si="29"/>
        <v>#N/A</v>
      </c>
      <c r="X69" s="6" t="str">
        <f t="shared" si="29"/>
        <v>#N/A</v>
      </c>
    </row>
    <row r="70" hidden="1">
      <c r="A70" s="13"/>
    </row>
    <row r="71" hidden="1">
      <c r="A71" s="13"/>
    </row>
    <row r="72" hidden="1">
      <c r="A72" s="13"/>
    </row>
    <row r="73" hidden="1">
      <c r="A73" s="13"/>
    </row>
    <row r="74" hidden="1">
      <c r="A74" s="13"/>
    </row>
    <row r="75" hidden="1">
      <c r="A75" s="13"/>
    </row>
    <row r="76" hidden="1">
      <c r="A76" s="13"/>
    </row>
    <row r="77" hidden="1">
      <c r="A77" s="13"/>
    </row>
    <row r="78" hidden="1">
      <c r="A78" s="13"/>
    </row>
    <row r="79" hidden="1">
      <c r="A79" s="13"/>
    </row>
    <row r="80" hidden="1">
      <c r="A80" s="13"/>
    </row>
    <row r="81" hidden="1">
      <c r="A81" s="13"/>
    </row>
    <row r="82" hidden="1">
      <c r="A82" s="13"/>
    </row>
    <row r="83" hidden="1">
      <c r="A83" s="13"/>
    </row>
    <row r="84" hidden="1">
      <c r="A84" s="13"/>
    </row>
    <row r="85" hidden="1">
      <c r="A85" s="13"/>
    </row>
    <row r="86" hidden="1">
      <c r="A86" s="13"/>
    </row>
    <row r="87" hidden="1">
      <c r="A87" s="13"/>
    </row>
    <row r="88" hidden="1">
      <c r="A88" s="13"/>
    </row>
    <row r="89" hidden="1">
      <c r="A89" s="13"/>
    </row>
    <row r="90" hidden="1">
      <c r="A90" s="13"/>
    </row>
    <row r="91" hidden="1">
      <c r="A91" s="13"/>
    </row>
    <row r="92" hidden="1">
      <c r="A92" s="13"/>
    </row>
    <row r="93" hidden="1">
      <c r="A93" s="13"/>
    </row>
    <row r="94" hidden="1">
      <c r="A94" s="13"/>
    </row>
    <row r="95" hidden="1">
      <c r="A95" s="13"/>
    </row>
    <row r="96" hidden="1">
      <c r="A96" s="13"/>
    </row>
    <row r="97" hidden="1">
      <c r="A97" s="13"/>
    </row>
    <row r="98" hidden="1">
      <c r="A98" s="13"/>
    </row>
    <row r="99" hidden="1">
      <c r="A99" s="13"/>
    </row>
    <row r="100" hidden="1">
      <c r="A100" s="13"/>
    </row>
    <row r="101" hidden="1">
      <c r="A101" s="13"/>
    </row>
    <row r="102" hidden="1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2" max="2" width="18.63"/>
    <col min="4" max="12" width="12.63" outlineLevel="1"/>
    <col customWidth="1" min="14" max="14" width="16.38"/>
    <col min="16" max="24" width="12.63" outlineLevel="1"/>
    <col customWidth="1" min="26" max="26" width="14.5"/>
    <col min="28" max="36" width="12.63" outlineLevel="1"/>
    <col customWidth="1" min="38" max="38" width="17.38"/>
    <col collapsed="1" min="39" max="39" width="12.63"/>
    <col hidden="1" min="40" max="48" width="12.63" outlineLevel="1"/>
    <col customWidth="1" min="50" max="50" width="15.5"/>
    <col collapsed="1" min="51" max="51" width="12.63"/>
    <col hidden="1" min="52" max="60" width="12.63" outlineLevel="1"/>
    <col collapsed="1" min="63" max="63" width="12.63"/>
    <col hidden="1" min="64" max="72" width="12.63" outlineLevel="1"/>
  </cols>
  <sheetData>
    <row r="1" ht="85.5" customHeight="1">
      <c r="A1" s="1" t="s">
        <v>0</v>
      </c>
      <c r="B1" s="2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" t="s">
        <v>7</v>
      </c>
      <c r="I1" s="24" t="s">
        <v>8</v>
      </c>
      <c r="J1" s="25" t="s">
        <v>9</v>
      </c>
      <c r="K1" s="26" t="s">
        <v>10</v>
      </c>
      <c r="L1" s="28" t="s">
        <v>11</v>
      </c>
      <c r="M1" s="2" t="s">
        <v>12</v>
      </c>
      <c r="N1" s="2" t="s">
        <v>1</v>
      </c>
      <c r="O1" s="19" t="s">
        <v>13</v>
      </c>
      <c r="P1" s="20" t="s">
        <v>14</v>
      </c>
      <c r="Q1" s="21" t="s">
        <v>15</v>
      </c>
      <c r="R1" s="22" t="s">
        <v>16</v>
      </c>
      <c r="S1" s="23" t="s">
        <v>17</v>
      </c>
      <c r="T1" s="2" t="s">
        <v>18</v>
      </c>
      <c r="U1" s="24" t="s">
        <v>19</v>
      </c>
      <c r="V1" s="25" t="s">
        <v>20</v>
      </c>
      <c r="W1" s="26" t="s">
        <v>21</v>
      </c>
      <c r="X1" s="28" t="s">
        <v>22</v>
      </c>
      <c r="Y1" s="2" t="s">
        <v>68</v>
      </c>
      <c r="Z1" s="2" t="s">
        <v>1</v>
      </c>
      <c r="AA1" s="19" t="s">
        <v>23</v>
      </c>
      <c r="AB1" s="20" t="s">
        <v>24</v>
      </c>
      <c r="AC1" s="21" t="s">
        <v>25</v>
      </c>
      <c r="AD1" s="22" t="s">
        <v>26</v>
      </c>
      <c r="AE1" s="23" t="s">
        <v>27</v>
      </c>
      <c r="AF1" s="2" t="s">
        <v>28</v>
      </c>
      <c r="AG1" s="24" t="s">
        <v>29</v>
      </c>
      <c r="AH1" s="25" t="s">
        <v>30</v>
      </c>
      <c r="AI1" s="26" t="s">
        <v>31</v>
      </c>
      <c r="AJ1" s="27" t="s">
        <v>32</v>
      </c>
      <c r="AK1" s="2" t="s">
        <v>69</v>
      </c>
      <c r="AL1" s="2" t="s">
        <v>1</v>
      </c>
      <c r="AM1" s="19" t="s">
        <v>33</v>
      </c>
      <c r="AN1" s="20" t="s">
        <v>34</v>
      </c>
      <c r="AO1" s="21" t="s">
        <v>35</v>
      </c>
      <c r="AP1" s="22" t="s">
        <v>36</v>
      </c>
      <c r="AQ1" s="23" t="s">
        <v>37</v>
      </c>
      <c r="AR1" s="2" t="s">
        <v>38</v>
      </c>
      <c r="AS1" s="24" t="s">
        <v>39</v>
      </c>
      <c r="AT1" s="25" t="s">
        <v>40</v>
      </c>
      <c r="AU1" s="26" t="s">
        <v>41</v>
      </c>
      <c r="AV1" s="28" t="s">
        <v>42</v>
      </c>
      <c r="AW1" s="2" t="s">
        <v>70</v>
      </c>
      <c r="AX1" s="2" t="s">
        <v>1</v>
      </c>
      <c r="AY1" s="19" t="s">
        <v>43</v>
      </c>
      <c r="AZ1" s="20" t="s">
        <v>44</v>
      </c>
      <c r="BA1" s="21" t="s">
        <v>45</v>
      </c>
      <c r="BB1" s="22" t="s">
        <v>46</v>
      </c>
      <c r="BC1" s="23" t="s">
        <v>47</v>
      </c>
      <c r="BD1" s="2" t="s">
        <v>48</v>
      </c>
      <c r="BE1" s="24" t="s">
        <v>49</v>
      </c>
      <c r="BF1" s="25" t="s">
        <v>50</v>
      </c>
      <c r="BG1" s="26" t="s">
        <v>51</v>
      </c>
      <c r="BH1" s="28" t="s">
        <v>52</v>
      </c>
      <c r="BI1" s="2" t="s">
        <v>71</v>
      </c>
      <c r="BJ1" s="2" t="s">
        <v>1</v>
      </c>
      <c r="BK1" s="19" t="s">
        <v>53</v>
      </c>
      <c r="BL1" s="20" t="s">
        <v>54</v>
      </c>
      <c r="BM1" s="21" t="s">
        <v>55</v>
      </c>
      <c r="BN1" s="22" t="s">
        <v>56</v>
      </c>
      <c r="BO1" s="23" t="s">
        <v>57</v>
      </c>
      <c r="BP1" s="2" t="s">
        <v>58</v>
      </c>
      <c r="BQ1" s="24" t="s">
        <v>59</v>
      </c>
      <c r="BR1" s="25" t="s">
        <v>60</v>
      </c>
      <c r="BS1" s="26" t="s">
        <v>61</v>
      </c>
      <c r="BT1" s="27" t="s">
        <v>62</v>
      </c>
      <c r="BU1" s="3"/>
      <c r="BV1" s="3"/>
      <c r="BW1" s="3"/>
      <c r="BX1" s="3"/>
      <c r="BY1" s="3"/>
      <c r="BZ1" s="3"/>
      <c r="CA1" s="3"/>
      <c r="CB1" s="3"/>
      <c r="CC1" s="3"/>
    </row>
    <row r="2">
      <c r="A2" s="4">
        <v>27.0</v>
      </c>
      <c r="B2" s="18" t="str">
        <f>SUBSTITUTE(Resumenes!B2,".",",")</f>
        <v>2024-07-01 08:00:00</v>
      </c>
      <c r="C2" s="18" t="str">
        <f>SUBSTITUTE(Resumenes!C2,".",",")</f>
        <v>0,93</v>
      </c>
      <c r="D2" s="18" t="str">
        <f>SUBSTITUTE(Resumenes!D2,".",",")</f>
        <v>1,00</v>
      </c>
      <c r="E2" s="18" t="str">
        <f>SUBSTITUTE(Resumenes!E2,".",",")</f>
        <v>1,00</v>
      </c>
      <c r="F2" s="18" t="str">
        <f>SUBSTITUTE(Resumenes!F2,".",",")</f>
        <v>1,00</v>
      </c>
      <c r="G2" s="18" t="str">
        <f>SUBSTITUTE(Resumenes!G2,".",",")</f>
        <v>1,00</v>
      </c>
      <c r="H2" s="18" t="str">
        <f>SUBSTITUTE(Resumenes!H2,".",",")</f>
        <v>1,00</v>
      </c>
      <c r="I2" s="18" t="str">
        <f>SUBSTITUTE(Resumenes!I2,".",",")</f>
        <v>1,00</v>
      </c>
      <c r="J2" s="18" t="str">
        <f>SUBSTITUTE(Resumenes!J2,".",",")</f>
        <v>0,99</v>
      </c>
      <c r="K2" s="18" t="str">
        <f>SUBSTITUTE(Resumenes!K2,".",",")</f>
        <v>0,99</v>
      </c>
      <c r="L2" s="18" t="str">
        <f>SUBSTITUTE(Resumenes!L2,".",",")</f>
        <v>0,73</v>
      </c>
      <c r="M2" s="18" t="str">
        <f>SUBSTITUTE(Resumenes!M2,".",",")</f>
        <v/>
      </c>
      <c r="N2" s="18" t="str">
        <f>SUBSTITUTE(Resumenes!N2,".",",")</f>
        <v>1/7/2024 8:00:00</v>
      </c>
      <c r="O2" s="18" t="str">
        <f>SUBSTITUTE(Resumenes!O2,".",",")</f>
        <v>0,00</v>
      </c>
      <c r="P2" s="18" t="str">
        <f>SUBSTITUTE(Resumenes!P2,".",",")</f>
        <v>0,17</v>
      </c>
      <c r="Q2" s="18" t="str">
        <f>SUBSTITUTE(Resumenes!Q2,".",",")</f>
        <v>0,03</v>
      </c>
      <c r="R2" s="18" t="str">
        <f>SUBSTITUTE(Resumenes!R2,".",",")</f>
        <v>0,00</v>
      </c>
      <c r="S2" s="18" t="str">
        <f>SUBSTITUTE(Resumenes!S2,".",",")</f>
        <v>0,00</v>
      </c>
      <c r="T2" s="18" t="str">
        <f>SUBSTITUTE(Resumenes!T2,".",",")</f>
        <v>0,00</v>
      </c>
      <c r="U2" s="18" t="str">
        <f>SUBSTITUTE(Resumenes!U2,".",",")</f>
        <v>0,00</v>
      </c>
      <c r="V2" s="18" t="str">
        <f>SUBSTITUTE(Resumenes!V2,".",",")</f>
        <v>0,13</v>
      </c>
      <c r="W2" s="18" t="str">
        <f>SUBSTITUTE(Resumenes!W2,".",",")</f>
        <v>0,00</v>
      </c>
      <c r="X2" s="18" t="str">
        <f>SUBSTITUTE(Resumenes!X2,".",",")</f>
        <v>0,06</v>
      </c>
      <c r="Y2" s="18" t="str">
        <f>SUBSTITUTE(Resumenes!Y2,".",",")</f>
        <v/>
      </c>
      <c r="Z2" s="46" t="str">
        <f>SUBSTITUTE(Resumenes!Z2,".",",")</f>
        <v>1/7/2024 8:00:00</v>
      </c>
      <c r="AA2" s="46" t="str">
        <f>SUBSTITUTE(Resumenes!AA2,".",",")</f>
        <v>0,00</v>
      </c>
      <c r="AB2" s="46" t="str">
        <f>SUBSTITUTE(Resumenes!AB2,".",",")</f>
        <v>0,00</v>
      </c>
      <c r="AC2" s="46" t="str">
        <f>SUBSTITUTE(Resumenes!AC2,".",",")</f>
        <v>0,00</v>
      </c>
      <c r="AD2" s="46" t="str">
        <f>SUBSTITUTE(Resumenes!AD2,".",",")</f>
        <v>0,00</v>
      </c>
      <c r="AE2" s="46" t="str">
        <f>SUBSTITUTE(Resumenes!AE2,".",",")</f>
        <v>0,00</v>
      </c>
      <c r="AF2" s="46" t="str">
        <f>SUBSTITUTE(Resumenes!AF2,".",",")</f>
        <v>0,00</v>
      </c>
      <c r="AG2" s="46" t="str">
        <f>SUBSTITUTE(Resumenes!AG2,".",",")</f>
        <v>0,00</v>
      </c>
      <c r="AH2" s="46" t="str">
        <f>SUBSTITUTE(Resumenes!AH2,".",",")</f>
        <v>0,00</v>
      </c>
      <c r="AI2" s="46" t="str">
        <f>SUBSTITUTE(Resumenes!AI2,".",",")</f>
        <v>0,00</v>
      </c>
      <c r="AJ2" s="46" t="str">
        <f>SUBSTITUTE(Resumenes!AJ2,".",",")</f>
        <v>0,42</v>
      </c>
      <c r="AK2" s="18" t="str">
        <f>SUBSTITUTE(Resumenes!AK2,".",",")</f>
        <v/>
      </c>
      <c r="AL2" s="18" t="str">
        <f>SUBSTITUTE(Resumenes!AL2,".",",")</f>
        <v>1/7/2024 8:00:00</v>
      </c>
      <c r="AM2" s="18" t="str">
        <f>SUBSTITUTE(Resumenes!AM2,".",",")</f>
        <v>0,49</v>
      </c>
      <c r="AN2" s="18" t="str">
        <f>SUBSTITUTE(Resumenes!AN2,".",",")</f>
        <v>0,53</v>
      </c>
      <c r="AO2" s="18" t="str">
        <f>SUBSTITUTE(Resumenes!AO2,".",",")</f>
        <v>0,30</v>
      </c>
      <c r="AP2" s="18" t="str">
        <f>SUBSTITUTE(Resumenes!AP2,".",",")</f>
        <v>0,14</v>
      </c>
      <c r="AQ2" s="18" t="str">
        <f>SUBSTITUTE(Resumenes!AQ2,".",",")</f>
        <v>0,22</v>
      </c>
      <c r="AR2" s="18" t="str">
        <f>SUBSTITUTE(Resumenes!AR2,".",",")</f>
        <v>0,29</v>
      </c>
      <c r="AS2" s="18" t="str">
        <f>SUBSTITUTE(Resumenes!AS2,".",",")</f>
        <v>0,03</v>
      </c>
      <c r="AT2" s="18" t="str">
        <f>SUBSTITUTE(Resumenes!AT2,".",",")</f>
        <v>0,43</v>
      </c>
      <c r="AU2" s="18" t="str">
        <f>SUBSTITUTE(Resumenes!AU2,".",",")</f>
        <v>0,25</v>
      </c>
      <c r="AV2" s="18" t="str">
        <f>SUBSTITUTE(Resumenes!AV2,".",",")</f>
        <v>0,22</v>
      </c>
      <c r="AW2" s="18" t="str">
        <f>SUBSTITUTE(Resumenes!AW2,".",",")</f>
        <v/>
      </c>
      <c r="AX2" s="18" t="str">
        <f>SUBSTITUTE(Resumenes!AX2,".",",")</f>
        <v>1/7/2024 8:00:00</v>
      </c>
      <c r="AY2" s="18" t="str">
        <f>SUBSTITUTE(Resumenes!AY2,".",",")</f>
        <v>0,11</v>
      </c>
      <c r="AZ2" s="18" t="str">
        <f>SUBSTITUTE(Resumenes!AZ2,".",",")</f>
        <v>0,00</v>
      </c>
      <c r="BA2" s="18" t="str">
        <f>SUBSTITUTE(Resumenes!BA2,".",",")</f>
        <v>0,00</v>
      </c>
      <c r="BB2" s="18" t="str">
        <f>SUBSTITUTE(Resumenes!BB2,".",",")</f>
        <v>0,10</v>
      </c>
      <c r="BC2" s="18" t="str">
        <f>SUBSTITUTE(Resumenes!BC2,".",",")</f>
        <v>0,00</v>
      </c>
      <c r="BD2" s="18" t="str">
        <f>SUBSTITUTE(Resumenes!BD2,".",",")</f>
        <v>0,00</v>
      </c>
      <c r="BE2" s="18" t="str">
        <f>SUBSTITUTE(Resumenes!BE2,".",",")</f>
        <v>0,00</v>
      </c>
      <c r="BF2" s="18" t="str">
        <f>SUBSTITUTE(Resumenes!BF2,".",",")</f>
        <v>0,15</v>
      </c>
      <c r="BG2" s="18" t="str">
        <f>SUBSTITUTE(Resumenes!BG2,".",",")</f>
        <v>0,18</v>
      </c>
      <c r="BH2" s="18" t="str">
        <f>SUBSTITUTE(Resumenes!BH2,".",",")</f>
        <v>0,25</v>
      </c>
      <c r="BI2" s="18" t="str">
        <f>SUBSTITUTE(Resumenes!BI2,".",",")</f>
        <v/>
      </c>
      <c r="BJ2" s="30">
        <v>45474.333333333336</v>
      </c>
      <c r="BK2" s="18" t="str">
        <f>SUBSTITUTE(Resumenes!BK2,".",",")</f>
        <v>0,50</v>
      </c>
      <c r="BL2" s="18" t="str">
        <f>SUBSTITUTE(Resumenes!BL2,".",",")</f>
        <v>0,12</v>
      </c>
      <c r="BM2" s="18" t="str">
        <f>SUBSTITUTE(Resumenes!BM2,".",",")</f>
        <v>0,17</v>
      </c>
      <c r="BN2" s="18" t="str">
        <f>SUBSTITUTE(Resumenes!BN2,".",",")</f>
        <v>0,01</v>
      </c>
      <c r="BO2" s="18" t="str">
        <f>SUBSTITUTE(Resumenes!BO2,".",",")</f>
        <v>0,46</v>
      </c>
      <c r="BP2" s="18" t="str">
        <f>SUBSTITUTE(Resumenes!BP2,".",",")</f>
        <v>0,28</v>
      </c>
      <c r="BQ2" s="18" t="str">
        <f>SUBSTITUTE(Resumenes!BQ2,".",",")</f>
        <v>0,19</v>
      </c>
      <c r="BR2" s="18" t="str">
        <f>SUBSTITUTE(Resumenes!BR2,".",",")</f>
        <v>0,15</v>
      </c>
      <c r="BS2" s="18" t="str">
        <f>SUBSTITUTE(Resumenes!BS2,".",",")</f>
        <v>0,19</v>
      </c>
      <c r="BT2" s="18" t="str">
        <f>SUBSTITUTE(Resumenes!BT2,".",",")</f>
        <v>0,57</v>
      </c>
    </row>
    <row r="3">
      <c r="A3" s="13">
        <f t="shared" ref="A3:A36" si="1">A2+1</f>
        <v>28</v>
      </c>
      <c r="B3" s="18" t="str">
        <f>SUBSTITUTE(Resumenes!B3,".",",")</f>
        <v>2024-07-08 08:00:00</v>
      </c>
      <c r="C3" s="18" t="str">
        <f>SUBSTITUTE(Resumenes!C3,".",",")</f>
        <v>1,00</v>
      </c>
      <c r="D3" s="18" t="str">
        <f>SUBSTITUTE(Resumenes!D3,".",",")</f>
        <v>1,00</v>
      </c>
      <c r="E3" s="18" t="str">
        <f>SUBSTITUTE(Resumenes!E3,".",",")</f>
        <v>1,00</v>
      </c>
      <c r="F3" s="18" t="str">
        <f>SUBSTITUTE(Resumenes!F3,".",",")</f>
        <v>1,00</v>
      </c>
      <c r="G3" s="18" t="str">
        <f>SUBSTITUTE(Resumenes!G3,".",",")</f>
        <v>0,98</v>
      </c>
      <c r="H3" s="18" t="str">
        <f>SUBSTITUTE(Resumenes!H3,".",",")</f>
        <v>0,94</v>
      </c>
      <c r="I3" s="18" t="str">
        <f>SUBSTITUTE(Resumenes!I3,".",",")</f>
        <v>0,74</v>
      </c>
      <c r="J3" s="18" t="str">
        <f>SUBSTITUTE(Resumenes!J3,".",",")</f>
        <v>1,00</v>
      </c>
      <c r="K3" s="18" t="str">
        <f>SUBSTITUTE(Resumenes!K3,".",",")</f>
        <v>0,99</v>
      </c>
      <c r="L3" s="18" t="str">
        <f>SUBSTITUTE(Resumenes!L3,".",",")</f>
        <v>0,40</v>
      </c>
      <c r="M3" s="18" t="str">
        <f>SUBSTITUTE(Resumenes!M3,".",",")</f>
        <v/>
      </c>
      <c r="N3" s="18" t="str">
        <f>SUBSTITUTE(Resumenes!N3,".",",")</f>
        <v>8/7/2024 8:00:00</v>
      </c>
      <c r="O3" s="18" t="str">
        <f>SUBSTITUTE(Resumenes!O3,".",",")</f>
        <v>0,2</v>
      </c>
      <c r="P3" s="18" t="str">
        <f>SUBSTITUTE(Resumenes!P3,".",",")</f>
        <v>0,2</v>
      </c>
      <c r="Q3" s="18" t="str">
        <f>SUBSTITUTE(Resumenes!Q3,".",",")</f>
        <v>0,03</v>
      </c>
      <c r="R3" s="18" t="str">
        <f>SUBSTITUTE(Resumenes!R3,".",",")</f>
        <v>0,4</v>
      </c>
      <c r="S3" s="18" t="str">
        <f>SUBSTITUTE(Resumenes!S3,".",",")</f>
        <v>0,5</v>
      </c>
      <c r="T3" s="18" t="str">
        <f>SUBSTITUTE(Resumenes!T3,".",",")</f>
        <v>1</v>
      </c>
      <c r="U3" s="18" t="str">
        <f>SUBSTITUTE(Resumenes!U3,".",",")</f>
        <v>0,2</v>
      </c>
      <c r="V3" s="18" t="str">
        <f>SUBSTITUTE(Resumenes!V3,".",",")</f>
        <v>0,3</v>
      </c>
      <c r="W3" s="18" t="str">
        <f>SUBSTITUTE(Resumenes!W3,".",",")</f>
        <v>0</v>
      </c>
      <c r="X3" s="18" t="str">
        <f>SUBSTITUTE(Resumenes!X3,".",",")</f>
        <v>0,6</v>
      </c>
      <c r="Y3" s="18" t="str">
        <f>SUBSTITUTE(Resumenes!Y3,".",",")</f>
        <v/>
      </c>
      <c r="Z3" s="46" t="str">
        <f>SUBSTITUTE(Resumenes!Z3,".",",")</f>
        <v>8/7/2024 8:00:00</v>
      </c>
      <c r="AA3" s="46" t="str">
        <f>SUBSTITUTE(Resumenes!AA3,".",",")</f>
        <v>0,00</v>
      </c>
      <c r="AB3" s="46" t="str">
        <f>SUBSTITUTE(Resumenes!AB3,".",",")</f>
        <v>0,00</v>
      </c>
      <c r="AC3" s="46" t="str">
        <f>SUBSTITUTE(Resumenes!AC3,".",",")</f>
        <v>0,00</v>
      </c>
      <c r="AD3" s="46" t="str">
        <f>SUBSTITUTE(Resumenes!AD3,".",",")</f>
        <v>0,00</v>
      </c>
      <c r="AE3" s="46" t="str">
        <f>SUBSTITUTE(Resumenes!AE3,".",",")</f>
        <v>0,00</v>
      </c>
      <c r="AF3" s="46" t="str">
        <f>SUBSTITUTE(Resumenes!AF3,".",",")</f>
        <v>0,00</v>
      </c>
      <c r="AG3" s="46" t="str">
        <f>SUBSTITUTE(Resumenes!AG3,".",",")</f>
        <v>0,49</v>
      </c>
      <c r="AH3" s="46" t="str">
        <f>SUBSTITUTE(Resumenes!AH3,".",",")</f>
        <v>0,00</v>
      </c>
      <c r="AI3" s="46" t="str">
        <f>SUBSTITUTE(Resumenes!AI3,".",",")</f>
        <v>0,05</v>
      </c>
      <c r="AJ3" s="46" t="str">
        <f>SUBSTITUTE(Resumenes!AJ3,".",",")</f>
        <v>0,42</v>
      </c>
      <c r="AK3" s="18" t="str">
        <f>SUBSTITUTE(Resumenes!AK3,".",",")</f>
        <v/>
      </c>
      <c r="AL3" s="18" t="str">
        <f>SUBSTITUTE(Resumenes!AL3,".",",")</f>
        <v>8/7/2024 8:00:00</v>
      </c>
      <c r="AM3" s="18" t="str">
        <f>SUBSTITUTE(Resumenes!AM3,".",",")</f>
        <v>0,49</v>
      </c>
      <c r="AN3" s="18" t="str">
        <f>SUBSTITUTE(Resumenes!AN3,".",",")</f>
        <v>0,53</v>
      </c>
      <c r="AO3" s="18" t="str">
        <f>SUBSTITUTE(Resumenes!AO3,".",",")</f>
        <v>0,30</v>
      </c>
      <c r="AP3" s="18" t="str">
        <f>SUBSTITUTE(Resumenes!AP3,".",",")</f>
        <v>0,14</v>
      </c>
      <c r="AQ3" s="18" t="str">
        <f>SUBSTITUTE(Resumenes!AQ3,".",",")</f>
        <v>0,22</v>
      </c>
      <c r="AR3" s="18" t="str">
        <f>SUBSTITUTE(Resumenes!AR3,".",",")</f>
        <v>0,29</v>
      </c>
      <c r="AS3" s="18" t="str">
        <f>SUBSTITUTE(Resumenes!AS3,".",",")</f>
        <v>0,03</v>
      </c>
      <c r="AT3" s="18" t="str">
        <f>SUBSTITUTE(Resumenes!AT3,".",",")</f>
        <v>0,43</v>
      </c>
      <c r="AU3" s="18" t="str">
        <f>SUBSTITUTE(Resumenes!AU3,".",",")</f>
        <v>0,25</v>
      </c>
      <c r="AV3" s="18" t="str">
        <f>SUBSTITUTE(Resumenes!AV3,".",",")</f>
        <v>0,22</v>
      </c>
      <c r="AW3" s="18" t="str">
        <f>SUBSTITUTE(Resumenes!AW3,".",",")</f>
        <v/>
      </c>
      <c r="AX3" s="18" t="str">
        <f>SUBSTITUTE(Resumenes!AX3,".",",")</f>
        <v>8/7/2024 8:00:00</v>
      </c>
      <c r="AY3" s="18" t="str">
        <f>SUBSTITUTE(Resumenes!AY3,".",",")</f>
        <v>0,11</v>
      </c>
      <c r="AZ3" s="18" t="str">
        <f>SUBSTITUTE(Resumenes!AZ3,".",",")</f>
        <v>0,00</v>
      </c>
      <c r="BA3" s="18" t="str">
        <f>SUBSTITUTE(Resumenes!BA3,".",",")</f>
        <v>0,00</v>
      </c>
      <c r="BB3" s="18" t="str">
        <f>SUBSTITUTE(Resumenes!BB3,".",",")</f>
        <v>0,10</v>
      </c>
      <c r="BC3" s="18" t="str">
        <f>SUBSTITUTE(Resumenes!BC3,".",",")</f>
        <v>0,00</v>
      </c>
      <c r="BD3" s="18" t="str">
        <f>SUBSTITUTE(Resumenes!BD3,".",",")</f>
        <v>0,00</v>
      </c>
      <c r="BE3" s="18" t="str">
        <f>SUBSTITUTE(Resumenes!BE3,".",",")</f>
        <v>0,00</v>
      </c>
      <c r="BF3" s="18" t="str">
        <f>SUBSTITUTE(Resumenes!BF3,".",",")</f>
        <v>0,15</v>
      </c>
      <c r="BG3" s="18" t="str">
        <f>SUBSTITUTE(Resumenes!BG3,".",",")</f>
        <v>0,18</v>
      </c>
      <c r="BH3" s="18" t="str">
        <f>SUBSTITUTE(Resumenes!BH3,".",",")</f>
        <v>0,25</v>
      </c>
      <c r="BI3" s="18" t="str">
        <f>SUBSTITUTE(Resumenes!BI3,".",",")</f>
        <v/>
      </c>
      <c r="BJ3" s="30">
        <v>45481.333333333336</v>
      </c>
      <c r="BK3" s="18" t="str">
        <f>SUBSTITUTE(Resumenes!BK3,".",",")</f>
        <v>0,50</v>
      </c>
      <c r="BL3" s="18" t="str">
        <f>SUBSTITUTE(Resumenes!BL3,".",",")</f>
        <v>0,12</v>
      </c>
      <c r="BM3" s="18" t="str">
        <f>SUBSTITUTE(Resumenes!BM3,".",",")</f>
        <v>0,17</v>
      </c>
      <c r="BN3" s="18" t="str">
        <f>SUBSTITUTE(Resumenes!BN3,".",",")</f>
        <v>0,01</v>
      </c>
      <c r="BO3" s="18" t="str">
        <f>SUBSTITUTE(Resumenes!BO3,".",",")</f>
        <v>0,46</v>
      </c>
      <c r="BP3" s="18" t="str">
        <f>SUBSTITUTE(Resumenes!BP3,".",",")</f>
        <v>0,28</v>
      </c>
      <c r="BQ3" s="18" t="str">
        <f>SUBSTITUTE(Resumenes!BQ3,".",",")</f>
        <v>0,19</v>
      </c>
      <c r="BR3" s="18" t="str">
        <f>SUBSTITUTE(Resumenes!BR3,".",",")</f>
        <v>0,15</v>
      </c>
      <c r="BS3" s="18" t="str">
        <f>SUBSTITUTE(Resumenes!BS3,".",",")</f>
        <v>0,19</v>
      </c>
      <c r="BT3" s="18" t="str">
        <f>SUBSTITUTE(Resumenes!BT3,".",",")</f>
        <v>0,57</v>
      </c>
    </row>
    <row r="4">
      <c r="A4" s="13">
        <f t="shared" si="1"/>
        <v>29</v>
      </c>
      <c r="B4" s="18" t="str">
        <f>SUBSTITUTE(Resumenes!B4,".",",")</f>
        <v>2024-07-15 08:00:00</v>
      </c>
      <c r="C4" s="18" t="str">
        <f>SUBSTITUTE(Resumenes!C4,".",",")</f>
        <v>1,00</v>
      </c>
      <c r="D4" s="18" t="str">
        <f>SUBSTITUTE(Resumenes!D4,".",",")</f>
        <v>1,00</v>
      </c>
      <c r="E4" s="18" t="str">
        <f>SUBSTITUTE(Resumenes!E4,".",",")</f>
        <v>0,98</v>
      </c>
      <c r="F4" s="18" t="str">
        <f>SUBSTITUTE(Resumenes!F4,".",",")</f>
        <v>1,00</v>
      </c>
      <c r="G4" s="18" t="str">
        <f>SUBSTITUTE(Resumenes!G4,".",",")</f>
        <v>0,99</v>
      </c>
      <c r="H4" s="18" t="str">
        <f>SUBSTITUTE(Resumenes!H4,".",",")</f>
        <v>1,00</v>
      </c>
      <c r="I4" s="18" t="str">
        <f>SUBSTITUTE(Resumenes!I4,".",",")</f>
        <v>1,00</v>
      </c>
      <c r="J4" s="18" t="str">
        <f>SUBSTITUTE(Resumenes!J4,".",",")</f>
        <v>1,00</v>
      </c>
      <c r="K4" s="18" t="str">
        <f>SUBSTITUTE(Resumenes!K4,".",",")</f>
        <v>1,00</v>
      </c>
      <c r="L4" s="18" t="str">
        <f>SUBSTITUTE(Resumenes!L4,".",",")</f>
        <v>1,00</v>
      </c>
      <c r="M4" s="18" t="str">
        <f>SUBSTITUTE(Resumenes!M4,".",",")</f>
        <v/>
      </c>
      <c r="N4" s="18" t="str">
        <f>SUBSTITUTE(Resumenes!N4,".",",")</f>
        <v>15/7/2024 8:00:00</v>
      </c>
      <c r="O4" s="18" t="str">
        <f>SUBSTITUTE(Resumenes!O4,".",",")</f>
        <v>0,4</v>
      </c>
      <c r="P4" s="18" t="str">
        <f>SUBSTITUTE(Resumenes!P4,".",",")</f>
        <v>0,6</v>
      </c>
      <c r="Q4" s="18" t="str">
        <f>SUBSTITUTE(Resumenes!Q4,".",",")</f>
        <v>0,03</v>
      </c>
      <c r="R4" s="18" t="str">
        <f>SUBSTITUTE(Resumenes!R4,".",",")</f>
        <v>0,99</v>
      </c>
      <c r="S4" s="18" t="str">
        <f>SUBSTITUTE(Resumenes!S4,".",",")</f>
        <v>0,5</v>
      </c>
      <c r="T4" s="18" t="str">
        <f>SUBSTITUTE(Resumenes!T4,".",",")</f>
        <v>1</v>
      </c>
      <c r="U4" s="18" t="str">
        <f>SUBSTITUTE(Resumenes!U4,".",",")</f>
        <v>0,4</v>
      </c>
      <c r="V4" s="18" t="str">
        <f>SUBSTITUTE(Resumenes!V4,".",",")</f>
        <v>0,6</v>
      </c>
      <c r="W4" s="18" t="str">
        <f>SUBSTITUTE(Resumenes!W4,".",",")</f>
        <v>0</v>
      </c>
      <c r="X4" s="18" t="str">
        <f>SUBSTITUTE(Resumenes!X4,".",",")</f>
        <v>0,4</v>
      </c>
      <c r="Y4" s="18" t="str">
        <f>SUBSTITUTE(Resumenes!Y4,".",",")</f>
        <v/>
      </c>
      <c r="Z4" s="46" t="str">
        <f>SUBSTITUTE(Resumenes!Z4,".",",")</f>
        <v>15/7/2024 8:00:00</v>
      </c>
      <c r="AA4" s="46" t="str">
        <f>SUBSTITUTE(Resumenes!AA4,".",",")</f>
        <v>0,00</v>
      </c>
      <c r="AB4" s="46" t="str">
        <f>SUBSTITUTE(Resumenes!AB4,".",",")</f>
        <v>0,00</v>
      </c>
      <c r="AC4" s="46" t="str">
        <f>SUBSTITUTE(Resumenes!AC4,".",",")</f>
        <v>0,00</v>
      </c>
      <c r="AD4" s="46" t="str">
        <f>SUBSTITUTE(Resumenes!AD4,".",",")</f>
        <v>0,00</v>
      </c>
      <c r="AE4" s="46" t="str">
        <f>SUBSTITUTE(Resumenes!AE4,".",",")</f>
        <v>0,00</v>
      </c>
      <c r="AF4" s="46" t="str">
        <f>SUBSTITUTE(Resumenes!AF4,".",",")</f>
        <v>0,00</v>
      </c>
      <c r="AG4" s="46" t="str">
        <f>SUBSTITUTE(Resumenes!AG4,".",",")</f>
        <v>0,49</v>
      </c>
      <c r="AH4" s="46" t="str">
        <f>SUBSTITUTE(Resumenes!AH4,".",",")</f>
        <v>0,00</v>
      </c>
      <c r="AI4" s="46" t="str">
        <f>SUBSTITUTE(Resumenes!AI4,".",",")</f>
        <v>0,05</v>
      </c>
      <c r="AJ4" s="46" t="str">
        <f>SUBSTITUTE(Resumenes!AJ4,".",",")</f>
        <v>0,42</v>
      </c>
      <c r="AK4" s="18" t="str">
        <f>SUBSTITUTE(Resumenes!AK4,".",",")</f>
        <v/>
      </c>
      <c r="AL4" s="18" t="str">
        <f>SUBSTITUTE(Resumenes!AL4,".",",")</f>
        <v>15/7/2024 8:00:00</v>
      </c>
      <c r="AM4" s="18" t="str">
        <f>SUBSTITUTE(Resumenes!AM4,".",",")</f>
        <v>0,49</v>
      </c>
      <c r="AN4" s="18" t="str">
        <f>SUBSTITUTE(Resumenes!AN4,".",",")</f>
        <v>0,53</v>
      </c>
      <c r="AO4" s="18" t="str">
        <f>SUBSTITUTE(Resumenes!AO4,".",",")</f>
        <v>0,30</v>
      </c>
      <c r="AP4" s="18" t="str">
        <f>SUBSTITUTE(Resumenes!AP4,".",",")</f>
        <v>0,14</v>
      </c>
      <c r="AQ4" s="18" t="str">
        <f>SUBSTITUTE(Resumenes!AQ4,".",",")</f>
        <v>0,22</v>
      </c>
      <c r="AR4" s="18" t="str">
        <f>SUBSTITUTE(Resumenes!AR4,".",",")</f>
        <v>0,29</v>
      </c>
      <c r="AS4" s="18" t="str">
        <f>SUBSTITUTE(Resumenes!AS4,".",",")</f>
        <v>0,03</v>
      </c>
      <c r="AT4" s="18" t="str">
        <f>SUBSTITUTE(Resumenes!AT4,".",",")</f>
        <v>0,43</v>
      </c>
      <c r="AU4" s="18" t="str">
        <f>SUBSTITUTE(Resumenes!AU4,".",",")</f>
        <v>0,25</v>
      </c>
      <c r="AV4" s="18" t="str">
        <f>SUBSTITUTE(Resumenes!AV4,".",",")</f>
        <v>0,22</v>
      </c>
      <c r="AW4" s="18" t="str">
        <f>SUBSTITUTE(Resumenes!AW4,".",",")</f>
        <v/>
      </c>
      <c r="AX4" s="18" t="str">
        <f>SUBSTITUTE(Resumenes!AX4,".",",")</f>
        <v>15/7/2024 8:00:00</v>
      </c>
      <c r="AY4" s="18" t="str">
        <f>SUBSTITUTE(Resumenes!AY4,".",",")</f>
        <v>0,11</v>
      </c>
      <c r="AZ4" s="18" t="str">
        <f>SUBSTITUTE(Resumenes!AZ4,".",",")</f>
        <v>0,00</v>
      </c>
      <c r="BA4" s="18" t="str">
        <f>SUBSTITUTE(Resumenes!BA4,".",",")</f>
        <v>0,00</v>
      </c>
      <c r="BB4" s="18" t="str">
        <f>SUBSTITUTE(Resumenes!BB4,".",",")</f>
        <v>0,10</v>
      </c>
      <c r="BC4" s="18" t="str">
        <f>SUBSTITUTE(Resumenes!BC4,".",",")</f>
        <v>0,00</v>
      </c>
      <c r="BD4" s="18" t="str">
        <f>SUBSTITUTE(Resumenes!BD4,".",",")</f>
        <v>0,00</v>
      </c>
      <c r="BE4" s="18" t="str">
        <f>SUBSTITUTE(Resumenes!BE4,".",",")</f>
        <v>0,00</v>
      </c>
      <c r="BF4" s="18" t="str">
        <f>SUBSTITUTE(Resumenes!BF4,".",",")</f>
        <v>0,15</v>
      </c>
      <c r="BG4" s="18" t="str">
        <f>SUBSTITUTE(Resumenes!BG4,".",",")</f>
        <v>0,18</v>
      </c>
      <c r="BH4" s="18" t="str">
        <f>SUBSTITUTE(Resumenes!BH4,".",",")</f>
        <v>0,25</v>
      </c>
      <c r="BI4" s="18" t="str">
        <f>SUBSTITUTE(Resumenes!BI4,".",",")</f>
        <v/>
      </c>
      <c r="BJ4" s="30">
        <v>45488.333333333336</v>
      </c>
      <c r="BK4" s="18" t="str">
        <f>SUBSTITUTE(Resumenes!BK4,".",",")</f>
        <v>0,50</v>
      </c>
      <c r="BL4" s="18" t="str">
        <f>SUBSTITUTE(Resumenes!BL4,".",",")</f>
        <v>0,12</v>
      </c>
      <c r="BM4" s="18" t="str">
        <f>SUBSTITUTE(Resumenes!BM4,".",",")</f>
        <v>0,17</v>
      </c>
      <c r="BN4" s="18" t="str">
        <f>SUBSTITUTE(Resumenes!BN4,".",",")</f>
        <v>0,01</v>
      </c>
      <c r="BO4" s="18" t="str">
        <f>SUBSTITUTE(Resumenes!BO4,".",",")</f>
        <v>0,46</v>
      </c>
      <c r="BP4" s="18" t="str">
        <f>SUBSTITUTE(Resumenes!BP4,".",",")</f>
        <v>0,28</v>
      </c>
      <c r="BQ4" s="18" t="str">
        <f>SUBSTITUTE(Resumenes!BQ4,".",",")</f>
        <v>0,19</v>
      </c>
      <c r="BR4" s="18" t="str">
        <f>SUBSTITUTE(Resumenes!BR4,".",",")</f>
        <v>0,15</v>
      </c>
      <c r="BS4" s="18" t="str">
        <f>SUBSTITUTE(Resumenes!BS4,".",",")</f>
        <v>0,19</v>
      </c>
      <c r="BT4" s="18" t="str">
        <f>SUBSTITUTE(Resumenes!BT4,".",",")</f>
        <v>0,57</v>
      </c>
    </row>
    <row r="5">
      <c r="A5" s="13">
        <f t="shared" si="1"/>
        <v>30</v>
      </c>
      <c r="B5" s="18" t="str">
        <f>SUBSTITUTE(Resumenes!B5,".",",")</f>
        <v>2024-07-22 08:00:00</v>
      </c>
      <c r="C5" s="18" t="str">
        <f>SUBSTITUTE(Resumenes!C5,".",",")</f>
        <v>0,99</v>
      </c>
      <c r="D5" s="18" t="str">
        <f>SUBSTITUTE(Resumenes!D5,".",",")</f>
        <v>1,00</v>
      </c>
      <c r="E5" s="18" t="str">
        <f>SUBSTITUTE(Resumenes!E5,".",",")</f>
        <v>0,96</v>
      </c>
      <c r="F5" s="18" t="str">
        <f>SUBSTITUTE(Resumenes!F5,".",",")</f>
        <v>1,00</v>
      </c>
      <c r="G5" s="18" t="str">
        <f>SUBSTITUTE(Resumenes!G5,".",",")</f>
        <v>1,00</v>
      </c>
      <c r="H5" s="18" t="str">
        <f>SUBSTITUTE(Resumenes!H5,".",",")</f>
        <v>0,86</v>
      </c>
      <c r="I5" s="18" t="str">
        <f>SUBSTITUTE(Resumenes!I5,".",",")</f>
        <v>0,98</v>
      </c>
      <c r="J5" s="18" t="str">
        <f>SUBSTITUTE(Resumenes!J5,".",",")</f>
        <v>1,00</v>
      </c>
      <c r="K5" s="18" t="str">
        <f>SUBSTITUTE(Resumenes!K5,".",",")</f>
        <v>1,00</v>
      </c>
      <c r="L5" s="18" t="str">
        <f>SUBSTITUTE(Resumenes!L5,".",",")</f>
        <v>1,00</v>
      </c>
      <c r="M5" s="18" t="str">
        <f>SUBSTITUTE(Resumenes!M5,".",",")</f>
        <v>M6</v>
      </c>
      <c r="N5" s="18" t="str">
        <f>SUBSTITUTE(Resumenes!N5,".",",")</f>
        <v>22/7/2024 8:00:00</v>
      </c>
      <c r="O5" s="18" t="str">
        <f>SUBSTITUTE(Resumenes!O5,".",",")</f>
        <v>0,98</v>
      </c>
      <c r="P5" s="18" t="str">
        <f>SUBSTITUTE(Resumenes!P5,".",",")</f>
        <v>1,00</v>
      </c>
      <c r="Q5" s="18" t="str">
        <f>SUBSTITUTE(Resumenes!Q5,".",",")</f>
        <v>0,96</v>
      </c>
      <c r="R5" s="18" t="str">
        <f>SUBSTITUTE(Resumenes!R5,".",",")</f>
        <v>0,99</v>
      </c>
      <c r="S5" s="18" t="str">
        <f>SUBSTITUTE(Resumenes!S5,".",",")</f>
        <v>0,98</v>
      </c>
      <c r="T5" s="18" t="str">
        <f>SUBSTITUTE(Resumenes!T5,".",",")</f>
        <v>1,00</v>
      </c>
      <c r="U5" s="18" t="str">
        <f>SUBSTITUTE(Resumenes!U5,".",",")</f>
        <v>0,94</v>
      </c>
      <c r="V5" s="18" t="str">
        <f>SUBSTITUTE(Resumenes!V5,".",",")</f>
        <v>1,00</v>
      </c>
      <c r="W5" s="18" t="str">
        <f>SUBSTITUTE(Resumenes!W5,".",",")</f>
        <v>0,96</v>
      </c>
      <c r="X5" s="18" t="str">
        <f>SUBSTITUTE(Resumenes!X5,".",",")</f>
        <v>1,00</v>
      </c>
      <c r="Y5" s="18" t="str">
        <f>SUBSTITUTE(Resumenes!Y5,".",",")</f>
        <v/>
      </c>
      <c r="Z5" s="46" t="str">
        <f>SUBSTITUTE(Resumenes!Z5,".",",")</f>
        <v>22/7/2024 8:00:00</v>
      </c>
      <c r="AA5" s="46" t="str">
        <f>SUBSTITUTE(Resumenes!AA5,".",",")</f>
        <v>0,00</v>
      </c>
      <c r="AB5" s="46" t="str">
        <f>SUBSTITUTE(Resumenes!AB5,".",",")</f>
        <v>0,00</v>
      </c>
      <c r="AC5" s="46" t="str">
        <f>SUBSTITUTE(Resumenes!AC5,".",",")</f>
        <v>0,00</v>
      </c>
      <c r="AD5" s="46" t="str">
        <f>SUBSTITUTE(Resumenes!AD5,".",",")</f>
        <v>0,00</v>
      </c>
      <c r="AE5" s="46" t="str">
        <f>SUBSTITUTE(Resumenes!AE5,".",",")</f>
        <v>0,00</v>
      </c>
      <c r="AF5" s="46" t="str">
        <f>SUBSTITUTE(Resumenes!AF5,".",",")</f>
        <v>0,00</v>
      </c>
      <c r="AG5" s="46" t="str">
        <f>SUBSTITUTE(Resumenes!AG5,".",",")</f>
        <v>0,49</v>
      </c>
      <c r="AH5" s="46" t="str">
        <f>SUBSTITUTE(Resumenes!AH5,".",",")</f>
        <v>0,00</v>
      </c>
      <c r="AI5" s="46" t="str">
        <f>SUBSTITUTE(Resumenes!AI5,".",",")</f>
        <v>0,05</v>
      </c>
      <c r="AJ5" s="46" t="str">
        <f>SUBSTITUTE(Resumenes!AJ5,".",",")</f>
        <v>0,42</v>
      </c>
      <c r="AK5" s="18" t="str">
        <f>SUBSTITUTE(Resumenes!AK5,".",",")</f>
        <v/>
      </c>
      <c r="AL5" s="18" t="str">
        <f>SUBSTITUTE(Resumenes!AL5,".",",")</f>
        <v>22/7/2024 8:00:00</v>
      </c>
      <c r="AM5" s="18" t="str">
        <f>SUBSTITUTE(Resumenes!AM5,".",",")</f>
        <v>0,49</v>
      </c>
      <c r="AN5" s="18" t="str">
        <f>SUBSTITUTE(Resumenes!AN5,".",",")</f>
        <v>0,53</v>
      </c>
      <c r="AO5" s="18" t="str">
        <f>SUBSTITUTE(Resumenes!AO5,".",",")</f>
        <v>0,30</v>
      </c>
      <c r="AP5" s="18" t="str">
        <f>SUBSTITUTE(Resumenes!AP5,".",",")</f>
        <v>0,14</v>
      </c>
      <c r="AQ5" s="18" t="str">
        <f>SUBSTITUTE(Resumenes!AQ5,".",",")</f>
        <v>0,22</v>
      </c>
      <c r="AR5" s="18" t="str">
        <f>SUBSTITUTE(Resumenes!AR5,".",",")</f>
        <v>0,29</v>
      </c>
      <c r="AS5" s="18" t="str">
        <f>SUBSTITUTE(Resumenes!AS5,".",",")</f>
        <v>0,03</v>
      </c>
      <c r="AT5" s="18" t="str">
        <f>SUBSTITUTE(Resumenes!AT5,".",",")</f>
        <v>0,43</v>
      </c>
      <c r="AU5" s="18" t="str">
        <f>SUBSTITUTE(Resumenes!AU5,".",",")</f>
        <v>0,25</v>
      </c>
      <c r="AV5" s="18" t="str">
        <f>SUBSTITUTE(Resumenes!AV5,".",",")</f>
        <v>0,22</v>
      </c>
      <c r="AW5" s="18" t="str">
        <f>SUBSTITUTE(Resumenes!AW5,".",",")</f>
        <v/>
      </c>
      <c r="AX5" s="18" t="str">
        <f>SUBSTITUTE(Resumenes!AX5,".",",")</f>
        <v>22/7/2024 8:00:00</v>
      </c>
      <c r="AY5" s="18" t="str">
        <f>SUBSTITUTE(Resumenes!AY5,".",",")</f>
        <v>0,11</v>
      </c>
      <c r="AZ5" s="18" t="str">
        <f>SUBSTITUTE(Resumenes!AZ5,".",",")</f>
        <v>0,00</v>
      </c>
      <c r="BA5" s="18" t="str">
        <f>SUBSTITUTE(Resumenes!BA5,".",",")</f>
        <v>0,00</v>
      </c>
      <c r="BB5" s="18" t="str">
        <f>SUBSTITUTE(Resumenes!BB5,".",",")</f>
        <v>0,10</v>
      </c>
      <c r="BC5" s="18" t="str">
        <f>SUBSTITUTE(Resumenes!BC5,".",",")</f>
        <v>0,00</v>
      </c>
      <c r="BD5" s="18" t="str">
        <f>SUBSTITUTE(Resumenes!BD5,".",",")</f>
        <v>0,00</v>
      </c>
      <c r="BE5" s="18" t="str">
        <f>SUBSTITUTE(Resumenes!BE5,".",",")</f>
        <v>0,00</v>
      </c>
      <c r="BF5" s="18" t="str">
        <f>SUBSTITUTE(Resumenes!BF5,".",",")</f>
        <v>0,15</v>
      </c>
      <c r="BG5" s="18" t="str">
        <f>SUBSTITUTE(Resumenes!BG5,".",",")</f>
        <v>0,18</v>
      </c>
      <c r="BH5" s="18" t="str">
        <f>SUBSTITUTE(Resumenes!BH5,".",",")</f>
        <v>0,25</v>
      </c>
      <c r="BI5" s="18" t="str">
        <f>SUBSTITUTE(Resumenes!BI5,".",",")</f>
        <v/>
      </c>
      <c r="BJ5" s="30">
        <v>45495.333333333336</v>
      </c>
      <c r="BK5" s="18" t="str">
        <f>SUBSTITUTE(Resumenes!BK5,".",",")</f>
        <v>0,50</v>
      </c>
      <c r="BL5" s="18" t="str">
        <f>SUBSTITUTE(Resumenes!BL5,".",",")</f>
        <v>0,12</v>
      </c>
      <c r="BM5" s="18" t="str">
        <f>SUBSTITUTE(Resumenes!BM5,".",",")</f>
        <v>0,17</v>
      </c>
      <c r="BN5" s="18" t="str">
        <f>SUBSTITUTE(Resumenes!BN5,".",",")</f>
        <v>0,01</v>
      </c>
      <c r="BO5" s="18" t="str">
        <f>SUBSTITUTE(Resumenes!BO5,".",",")</f>
        <v>0,46</v>
      </c>
      <c r="BP5" s="18" t="str">
        <f>SUBSTITUTE(Resumenes!BP5,".",",")</f>
        <v>0,28</v>
      </c>
      <c r="BQ5" s="18" t="str">
        <f>SUBSTITUTE(Resumenes!BQ5,".",",")</f>
        <v>0,19</v>
      </c>
      <c r="BR5" s="18" t="str">
        <f>SUBSTITUTE(Resumenes!BR5,".",",")</f>
        <v>0,15</v>
      </c>
      <c r="BS5" s="18" t="str">
        <f>SUBSTITUTE(Resumenes!BS5,".",",")</f>
        <v>0,19</v>
      </c>
      <c r="BT5" s="18" t="str">
        <f>SUBSTITUTE(Resumenes!BT5,".",",")</f>
        <v>0,57</v>
      </c>
    </row>
    <row r="6">
      <c r="A6" s="13">
        <f t="shared" si="1"/>
        <v>31</v>
      </c>
      <c r="B6" s="18" t="str">
        <f>SUBSTITUTE(Resumenes!B6,".",",")</f>
        <v>2024-07-29 08:00:00</v>
      </c>
      <c r="C6" s="18" t="str">
        <f>SUBSTITUTE(Resumenes!C6,".",",")</f>
        <v>1,00</v>
      </c>
      <c r="D6" s="18" t="str">
        <f>SUBSTITUTE(Resumenes!D6,".",",")</f>
        <v>0,99</v>
      </c>
      <c r="E6" s="18" t="str">
        <f>SUBSTITUTE(Resumenes!E6,".",",")</f>
        <v>0,63</v>
      </c>
      <c r="F6" s="18" t="str">
        <f>SUBSTITUTE(Resumenes!F6,".",",")</f>
        <v>1,00</v>
      </c>
      <c r="G6" s="18" t="str">
        <f>SUBSTITUTE(Resumenes!G6,".",",")</f>
        <v>1,00</v>
      </c>
      <c r="H6" s="18" t="str">
        <f>SUBSTITUTE(Resumenes!H6,".",",")</f>
        <v>0,99</v>
      </c>
      <c r="I6" s="18" t="str">
        <f>SUBSTITUTE(Resumenes!I6,".",",")</f>
        <v>0,83</v>
      </c>
      <c r="J6" s="18" t="str">
        <f>SUBSTITUTE(Resumenes!J6,".",",")</f>
        <v>0,67</v>
      </c>
      <c r="K6" s="18" t="str">
        <f>SUBSTITUTE(Resumenes!K6,".",",")</f>
        <v>1,00</v>
      </c>
      <c r="L6" s="18" t="str">
        <f>SUBSTITUTE(Resumenes!L6,".",",")</f>
        <v>0,75</v>
      </c>
      <c r="M6" s="47" t="str">
        <f>SUBSTITUTE(Resumenes!M6,".",",")</f>
        <v/>
      </c>
      <c r="N6" s="18" t="str">
        <f>SUBSTITUTE(Resumenes!N6,".",",")</f>
        <v>29/7/2024 8:00:00</v>
      </c>
      <c r="O6" s="18" t="str">
        <f>SUBSTITUTE(Resumenes!O6,".",",")</f>
        <v>0,80</v>
      </c>
      <c r="P6" s="18" t="str">
        <f>SUBSTITUTE(Resumenes!P6,".",",")</f>
        <v>1,11</v>
      </c>
      <c r="Q6" s="18" t="str">
        <f>SUBSTITUTE(Resumenes!Q6,".",",")</f>
        <v>0,50</v>
      </c>
      <c r="R6" s="18" t="str">
        <f>SUBSTITUTE(Resumenes!R6,".",",")</f>
        <v>1,49</v>
      </c>
      <c r="S6" s="18" t="str">
        <f>SUBSTITUTE(Resumenes!S6,".",",")</f>
        <v>0,85</v>
      </c>
      <c r="T6" s="18" t="str">
        <f>SUBSTITUTE(Resumenes!T6,".",",")</f>
        <v>1,50</v>
      </c>
      <c r="U6" s="18" t="str">
        <f>SUBSTITUTE(Resumenes!U6,".",",")</f>
        <v>0,80</v>
      </c>
      <c r="V6" s="18" t="str">
        <f>SUBSTITUTE(Resumenes!V6,".",",")</f>
        <v>1,14</v>
      </c>
      <c r="W6" s="18" t="str">
        <f>SUBSTITUTE(Resumenes!W6,".",",")</f>
        <v>0,60</v>
      </c>
      <c r="X6" s="18" t="str">
        <f>SUBSTITUTE(Resumenes!X6,".",",")</f>
        <v>1,17</v>
      </c>
      <c r="Y6" s="18" t="str">
        <f>SUBSTITUTE(Resumenes!Y6,".",",")</f>
        <v/>
      </c>
      <c r="Z6" s="18" t="str">
        <f>SUBSTITUTE(Resumenes!Z6,".",",")</f>
        <v>29/7/2024 8:00:00</v>
      </c>
      <c r="AA6" s="18" t="str">
        <f>SUBSTITUTE(Resumenes!AA6,".",",")</f>
        <v>0,00</v>
      </c>
      <c r="AB6" s="18" t="str">
        <f>SUBSTITUTE(Resumenes!AB6,".",",")</f>
        <v>0,00</v>
      </c>
      <c r="AC6" s="18" t="str">
        <f>SUBSTITUTE(Resumenes!AC6,".",",")</f>
        <v>0,00</v>
      </c>
      <c r="AD6" s="18" t="str">
        <f>SUBSTITUTE(Resumenes!AD6,".",",")</f>
        <v>0,00</v>
      </c>
      <c r="AE6" s="18" t="str">
        <f>SUBSTITUTE(Resumenes!AE6,".",",")</f>
        <v>0,00</v>
      </c>
      <c r="AF6" s="18" t="str">
        <f>SUBSTITUTE(Resumenes!AF6,".",",")</f>
        <v>0,00</v>
      </c>
      <c r="AG6" s="18" t="str">
        <f>SUBSTITUTE(Resumenes!AG6,".",",")</f>
        <v>0,49</v>
      </c>
      <c r="AH6" s="18" t="str">
        <f>SUBSTITUTE(Resumenes!AH6,".",",")</f>
        <v>0,00</v>
      </c>
      <c r="AI6" s="18" t="str">
        <f>SUBSTITUTE(Resumenes!AI6,".",",")</f>
        <v>0,05</v>
      </c>
      <c r="AJ6" s="18" t="str">
        <f>SUBSTITUTE(Resumenes!AJ6,".",",")</f>
        <v>0,42</v>
      </c>
      <c r="AK6" s="18" t="str">
        <f>SUBSTITUTE(Resumenes!AK6,".",",")</f>
        <v/>
      </c>
      <c r="AL6" s="18" t="str">
        <f>SUBSTITUTE(Resumenes!AL6,".",",")</f>
        <v>29/7/2024 8:00:00</v>
      </c>
      <c r="AM6" s="18" t="str">
        <f>SUBSTITUTE(Resumenes!AM6,".",",")</f>
        <v>0,49</v>
      </c>
      <c r="AN6" s="18" t="str">
        <f>SUBSTITUTE(Resumenes!AN6,".",",")</f>
        <v>0,53</v>
      </c>
      <c r="AO6" s="18" t="str">
        <f>SUBSTITUTE(Resumenes!AO6,".",",")</f>
        <v>0,30</v>
      </c>
      <c r="AP6" s="18" t="str">
        <f>SUBSTITUTE(Resumenes!AP6,".",",")</f>
        <v>0,14</v>
      </c>
      <c r="AQ6" s="18" t="str">
        <f>SUBSTITUTE(Resumenes!AQ6,".",",")</f>
        <v>0,22</v>
      </c>
      <c r="AR6" s="18" t="str">
        <f>SUBSTITUTE(Resumenes!AR6,".",",")</f>
        <v>0,29</v>
      </c>
      <c r="AS6" s="18" t="str">
        <f>SUBSTITUTE(Resumenes!AS6,".",",")</f>
        <v>0,03</v>
      </c>
      <c r="AT6" s="18" t="str">
        <f>SUBSTITUTE(Resumenes!AT6,".",",")</f>
        <v>0,43</v>
      </c>
      <c r="AU6" s="18" t="str">
        <f>SUBSTITUTE(Resumenes!AU6,".",",")</f>
        <v>0,25</v>
      </c>
      <c r="AV6" s="18" t="str">
        <f>SUBSTITUTE(Resumenes!AV6,".",",")</f>
        <v>0,22</v>
      </c>
      <c r="AW6" s="18" t="str">
        <f>SUBSTITUTE(Resumenes!AW6,".",",")</f>
        <v/>
      </c>
      <c r="AX6" s="18" t="str">
        <f>SUBSTITUTE(Resumenes!AX6,".",",")</f>
        <v>29/7/2024 8:00:00</v>
      </c>
      <c r="AY6" s="18" t="str">
        <f>SUBSTITUTE(Resumenes!AY6,".",",")</f>
        <v>0,11</v>
      </c>
      <c r="AZ6" s="18" t="str">
        <f>SUBSTITUTE(Resumenes!AZ6,".",",")</f>
        <v>0,00</v>
      </c>
      <c r="BA6" s="18" t="str">
        <f>SUBSTITUTE(Resumenes!BA6,".",",")</f>
        <v>0,00</v>
      </c>
      <c r="BB6" s="18" t="str">
        <f>SUBSTITUTE(Resumenes!BB6,".",",")</f>
        <v>0,10</v>
      </c>
      <c r="BC6" s="18" t="str">
        <f>SUBSTITUTE(Resumenes!BC6,".",",")</f>
        <v>0,00</v>
      </c>
      <c r="BD6" s="18" t="str">
        <f>SUBSTITUTE(Resumenes!BD6,".",",")</f>
        <v>0,00</v>
      </c>
      <c r="BE6" s="18" t="str">
        <f>SUBSTITUTE(Resumenes!BE6,".",",")</f>
        <v>0,00</v>
      </c>
      <c r="BF6" s="18" t="str">
        <f>SUBSTITUTE(Resumenes!BF6,".",",")</f>
        <v>0,15</v>
      </c>
      <c r="BG6" s="18" t="str">
        <f>SUBSTITUTE(Resumenes!BG6,".",",")</f>
        <v>0,18</v>
      </c>
      <c r="BH6" s="18" t="str">
        <f>SUBSTITUTE(Resumenes!BH6,".",",")</f>
        <v>0,25</v>
      </c>
      <c r="BI6" s="18" t="str">
        <f>SUBSTITUTE(Resumenes!BI6,".",",")</f>
        <v/>
      </c>
      <c r="BJ6" s="30">
        <v>45502.333333333336</v>
      </c>
      <c r="BK6" s="18" t="str">
        <f>SUBSTITUTE(Resumenes!BK6,".",",")</f>
        <v>0,50</v>
      </c>
      <c r="BL6" s="18" t="str">
        <f>SUBSTITUTE(Resumenes!BL6,".",",")</f>
        <v>0,12</v>
      </c>
      <c r="BM6" s="18" t="str">
        <f>SUBSTITUTE(Resumenes!BM6,".",",")</f>
        <v>0,17</v>
      </c>
      <c r="BN6" s="18" t="str">
        <f>SUBSTITUTE(Resumenes!BN6,".",",")</f>
        <v>0,01</v>
      </c>
      <c r="BO6" s="18" t="str">
        <f>SUBSTITUTE(Resumenes!BO6,".",",")</f>
        <v>0,46</v>
      </c>
      <c r="BP6" s="18" t="str">
        <f>SUBSTITUTE(Resumenes!BP6,".",",")</f>
        <v>0,28</v>
      </c>
      <c r="BQ6" s="18" t="str">
        <f>SUBSTITUTE(Resumenes!BQ6,".",",")</f>
        <v>0,19</v>
      </c>
      <c r="BR6" s="18" t="str">
        <f>SUBSTITUTE(Resumenes!BR6,".",",")</f>
        <v>0,15</v>
      </c>
      <c r="BS6" s="18" t="str">
        <f>SUBSTITUTE(Resumenes!BS6,".",",")</f>
        <v>0,19</v>
      </c>
      <c r="BT6" s="18" t="str">
        <f>SUBSTITUTE(Resumenes!BT6,".",",")</f>
        <v>0,57</v>
      </c>
    </row>
    <row r="7">
      <c r="A7" s="13">
        <f t="shared" si="1"/>
        <v>32</v>
      </c>
      <c r="B7" s="18" t="str">
        <f>SUBSTITUTE(Resumenes!B7,".",",")</f>
        <v>2024-08-05 08:00:00</v>
      </c>
      <c r="C7" s="18" t="str">
        <f>SUBSTITUTE(Resumenes!C7,".",",")</f>
        <v>1,00</v>
      </c>
      <c r="D7" s="18" t="str">
        <f>SUBSTITUTE(Resumenes!D7,".",",")</f>
        <v>1,00</v>
      </c>
      <c r="E7" s="18" t="str">
        <f>SUBSTITUTE(Resumenes!E7,".",",")</f>
        <v>0,98</v>
      </c>
      <c r="F7" s="18" t="str">
        <f>SUBSTITUTE(Resumenes!F7,".",",")</f>
        <v>1,00</v>
      </c>
      <c r="G7" s="18" t="str">
        <f>SUBSTITUTE(Resumenes!G7,".",",")</f>
        <v>0,97</v>
      </c>
      <c r="H7" s="18" t="str">
        <f>SUBSTITUTE(Resumenes!H7,".",",")</f>
        <v>0,99</v>
      </c>
      <c r="I7" s="18" t="str">
        <f>SUBSTITUTE(Resumenes!I7,".",",")</f>
        <v>0,79</v>
      </c>
      <c r="J7" s="18" t="str">
        <f>SUBSTITUTE(Resumenes!J7,".",",")</f>
        <v>0,90</v>
      </c>
      <c r="K7" s="18" t="str">
        <f>SUBSTITUTE(Resumenes!K7,".",",")</f>
        <v>0,86</v>
      </c>
      <c r="L7" s="18" t="str">
        <f>SUBSTITUTE(Resumenes!L7,".",",")</f>
        <v>0,88</v>
      </c>
      <c r="M7" s="18" t="str">
        <f>SUBSTITUTE(Resumenes!M7,".",",")</f>
        <v/>
      </c>
      <c r="N7" s="18" t="str">
        <f>SUBSTITUTE(Resumenes!N7,".",",")</f>
        <v>5/8/2024 8:00:00</v>
      </c>
      <c r="O7" s="18" t="str">
        <f>SUBSTITUTE(Resumenes!O7,".",",")</f>
        <v>0,26</v>
      </c>
      <c r="P7" s="18" t="str">
        <f>SUBSTITUTE(Resumenes!P7,".",",")</f>
        <v>0,72</v>
      </c>
      <c r="Q7" s="18" t="str">
        <f>SUBSTITUTE(Resumenes!Q7,".",",")</f>
        <v>0,71</v>
      </c>
      <c r="R7" s="18" t="str">
        <f>SUBSTITUTE(Resumenes!R7,".",",")</f>
        <v>0,32</v>
      </c>
      <c r="S7" s="18" t="str">
        <f>SUBSTITUTE(Resumenes!S7,".",",")</f>
        <v>0,41</v>
      </c>
      <c r="T7" s="18" t="str">
        <f>SUBSTITUTE(Resumenes!T7,".",",")</f>
        <v>0,50</v>
      </c>
      <c r="U7" s="18" t="str">
        <f>SUBSTITUTE(Resumenes!U7,".",",")</f>
        <v>0,33</v>
      </c>
      <c r="V7" s="18" t="str">
        <f>SUBSTITUTE(Resumenes!V7,".",",")</f>
        <v>0,35</v>
      </c>
      <c r="W7" s="18" t="str">
        <f>SUBSTITUTE(Resumenes!W7,".",",")</f>
        <v>0,32</v>
      </c>
      <c r="X7" s="18" t="str">
        <f>SUBSTITUTE(Resumenes!X7,".",",")</f>
        <v>0,56</v>
      </c>
      <c r="Y7" s="18" t="str">
        <f>SUBSTITUTE(Resumenes!Y7,".",",")</f>
        <v/>
      </c>
      <c r="Z7" s="18" t="str">
        <f>SUBSTITUTE(Resumenes!Z7,".",",")</f>
        <v>5/8/2024 8:00:00</v>
      </c>
      <c r="AA7" s="18" t="str">
        <f>SUBSTITUTE(Resumenes!AA7,".",",")</f>
        <v>0,27</v>
      </c>
      <c r="AB7" s="18" t="str">
        <f>SUBSTITUTE(Resumenes!AB7,".",",")</f>
        <v>0,00</v>
      </c>
      <c r="AC7" s="18" t="str">
        <f>SUBSTITUTE(Resumenes!AC7,".",",")</f>
        <v>0,00</v>
      </c>
      <c r="AD7" s="18" t="str">
        <f>SUBSTITUTE(Resumenes!AD7,".",",")</f>
        <v>0,00</v>
      </c>
      <c r="AE7" s="18" t="str">
        <f>SUBSTITUTE(Resumenes!AE7,".",",")</f>
        <v>0,25</v>
      </c>
      <c r="AF7" s="18" t="str">
        <f>SUBSTITUTE(Resumenes!AF7,".",",")</f>
        <v>0,00</v>
      </c>
      <c r="AG7" s="18" t="str">
        <f>SUBSTITUTE(Resumenes!AG7,".",",")</f>
        <v>0,49</v>
      </c>
      <c r="AH7" s="18" t="str">
        <f>SUBSTITUTE(Resumenes!AH7,".",",")</f>
        <v>0,00</v>
      </c>
      <c r="AI7" s="18" t="str">
        <f>SUBSTITUTE(Resumenes!AI7,".",",")</f>
        <v>0,05</v>
      </c>
      <c r="AJ7" s="18" t="str">
        <f>SUBSTITUTE(Resumenes!AJ7,".",",")</f>
        <v>0,42</v>
      </c>
      <c r="AK7" s="18" t="str">
        <f>SUBSTITUTE(Resumenes!AK7,".",",")</f>
        <v/>
      </c>
      <c r="AL7" s="18" t="str">
        <f>SUBSTITUTE(Resumenes!AL7,".",",")</f>
        <v>5/8/2024 8:00:00</v>
      </c>
      <c r="AM7" s="18" t="str">
        <f>SUBSTITUTE(Resumenes!AM7,".",",")</f>
        <v>0,49</v>
      </c>
      <c r="AN7" s="18" t="str">
        <f>SUBSTITUTE(Resumenes!AN7,".",",")</f>
        <v>0,56</v>
      </c>
      <c r="AO7" s="18" t="str">
        <f>SUBSTITUTE(Resumenes!AO7,".",",")</f>
        <v>0,45</v>
      </c>
      <c r="AP7" s="18" t="str">
        <f>SUBSTITUTE(Resumenes!AP7,".",",")</f>
        <v>0,24</v>
      </c>
      <c r="AQ7" s="18" t="str">
        <f>SUBSTITUTE(Resumenes!AQ7,".",",")</f>
        <v>0,28</v>
      </c>
      <c r="AR7" s="18" t="str">
        <f>SUBSTITUTE(Resumenes!AR7,".",",")</f>
        <v>0,34</v>
      </c>
      <c r="AS7" s="18" t="str">
        <f>SUBSTITUTE(Resumenes!AS7,".",",")</f>
        <v>0,03</v>
      </c>
      <c r="AT7" s="18" t="str">
        <f>SUBSTITUTE(Resumenes!AT7,".",",")</f>
        <v>0,43</v>
      </c>
      <c r="AU7" s="18" t="str">
        <f>SUBSTITUTE(Resumenes!AU7,".",",")</f>
        <v>0,32</v>
      </c>
      <c r="AV7" s="18" t="str">
        <f>SUBSTITUTE(Resumenes!AV7,".",",")</f>
        <v>0,31</v>
      </c>
      <c r="AW7" s="18" t="str">
        <f>SUBSTITUTE(Resumenes!AW7,".",",")</f>
        <v/>
      </c>
      <c r="AX7" s="18" t="str">
        <f>SUBSTITUTE(Resumenes!AX7,".",",")</f>
        <v>5/8/2024 8:00:00</v>
      </c>
      <c r="AY7" s="18" t="str">
        <f>SUBSTITUTE(Resumenes!AY7,".",",")</f>
        <v>0,11</v>
      </c>
      <c r="AZ7" s="18" t="str">
        <f>SUBSTITUTE(Resumenes!AZ7,".",",")</f>
        <v>0,00</v>
      </c>
      <c r="BA7" s="18" t="str">
        <f>SUBSTITUTE(Resumenes!BA7,".",",")</f>
        <v>0,00</v>
      </c>
      <c r="BB7" s="18" t="str">
        <f>SUBSTITUTE(Resumenes!BB7,".",",")</f>
        <v>0,10</v>
      </c>
      <c r="BC7" s="18" t="str">
        <f>SUBSTITUTE(Resumenes!BC7,".",",")</f>
        <v>0,29</v>
      </c>
      <c r="BD7" s="18" t="str">
        <f>SUBSTITUTE(Resumenes!BD7,".",",")</f>
        <v>0,31</v>
      </c>
      <c r="BE7" s="18" t="str">
        <f>SUBSTITUTE(Resumenes!BE7,".",",")</f>
        <v>0,00</v>
      </c>
      <c r="BF7" s="18" t="str">
        <f>SUBSTITUTE(Resumenes!BF7,".",",")</f>
        <v>0,15</v>
      </c>
      <c r="BG7" s="18" t="str">
        <f>SUBSTITUTE(Resumenes!BG7,".",",")</f>
        <v>0,18</v>
      </c>
      <c r="BH7" s="18" t="str">
        <f>SUBSTITUTE(Resumenes!BH7,".",",")</f>
        <v>0,25</v>
      </c>
      <c r="BI7" s="18" t="str">
        <f>SUBSTITUTE(Resumenes!BI7,".",",")</f>
        <v/>
      </c>
      <c r="BJ7" s="30">
        <v>45509.333333333336</v>
      </c>
      <c r="BK7" s="18" t="str">
        <f>SUBSTITUTE(Resumenes!BK7,".",",")</f>
        <v>0,50</v>
      </c>
      <c r="BL7" s="18" t="str">
        <f>SUBSTITUTE(Resumenes!BL7,".",",")</f>
        <v>0,18</v>
      </c>
      <c r="BM7" s="18" t="str">
        <f>SUBSTITUTE(Resumenes!BM7,".",",")</f>
        <v>0,17</v>
      </c>
      <c r="BN7" s="18" t="str">
        <f>SUBSTITUTE(Resumenes!BN7,".",",")</f>
        <v>0,01</v>
      </c>
      <c r="BO7" s="18" t="str">
        <f>SUBSTITUTE(Resumenes!BO7,".",",")</f>
        <v>0,59</v>
      </c>
      <c r="BP7" s="18" t="str">
        <f>SUBSTITUTE(Resumenes!BP7,".",",")</f>
        <v>0,36</v>
      </c>
      <c r="BQ7" s="18" t="str">
        <f>SUBSTITUTE(Resumenes!BQ7,".",",")</f>
        <v>0,19</v>
      </c>
      <c r="BR7" s="18" t="str">
        <f>SUBSTITUTE(Resumenes!BR7,".",",")</f>
        <v>0,19</v>
      </c>
      <c r="BS7" s="18" t="str">
        <f>SUBSTITUTE(Resumenes!BS7,".",",")</f>
        <v>0,38</v>
      </c>
      <c r="BT7" s="18" t="str">
        <f>SUBSTITUTE(Resumenes!BT7,".",",")</f>
        <v>0,57</v>
      </c>
    </row>
    <row r="8">
      <c r="A8" s="13">
        <f t="shared" si="1"/>
        <v>33</v>
      </c>
      <c r="B8" s="18" t="str">
        <f>SUBSTITUTE(Resumenes!B8,".",",")</f>
        <v>2024-08-12 08:00:00</v>
      </c>
      <c r="C8" s="18" t="str">
        <f>SUBSTITUTE(Resumenes!C8,".",",")</f>
        <v>0,92</v>
      </c>
      <c r="D8" s="18" t="str">
        <f>SUBSTITUTE(Resumenes!D8,".",",")</f>
        <v>0,87</v>
      </c>
      <c r="E8" s="18" t="str">
        <f>SUBSTITUTE(Resumenes!E8,".",",")</f>
        <v>1,00</v>
      </c>
      <c r="F8" s="18" t="str">
        <f>SUBSTITUTE(Resumenes!F8,".",",")</f>
        <v>0,81</v>
      </c>
      <c r="G8" s="18" t="str">
        <f>SUBSTITUTE(Resumenes!G8,".",",")</f>
        <v>1,00</v>
      </c>
      <c r="H8" s="18" t="str">
        <f>SUBSTITUTE(Resumenes!H8,".",",")</f>
        <v>1,00</v>
      </c>
      <c r="I8" s="18" t="str">
        <f>SUBSTITUTE(Resumenes!I8,".",",")</f>
        <v>0,71</v>
      </c>
      <c r="J8" s="18" t="str">
        <f>SUBSTITUTE(Resumenes!J8,".",",")</f>
        <v>1,00</v>
      </c>
      <c r="K8" s="18" t="str">
        <f>SUBSTITUTE(Resumenes!K8,".",",")</f>
        <v>0,99</v>
      </c>
      <c r="L8" s="18" t="str">
        <f>SUBSTITUTE(Resumenes!L8,".",",")</f>
        <v>1,00</v>
      </c>
      <c r="M8" s="18" t="str">
        <f>SUBSTITUTE(Resumenes!M8,".",",")</f>
        <v/>
      </c>
      <c r="N8" s="18" t="str">
        <f>SUBSTITUTE(Resumenes!N8,".",",")</f>
        <v>12/8/2024 8:00:00</v>
      </c>
      <c r="O8" s="18" t="str">
        <f>SUBSTITUTE(Resumenes!O8,".",",")</f>
        <v>0,26</v>
      </c>
      <c r="P8" s="18" t="str">
        <f>SUBSTITUTE(Resumenes!P8,".",",")</f>
        <v>0,72</v>
      </c>
      <c r="Q8" s="18" t="str">
        <f>SUBSTITUTE(Resumenes!Q8,".",",")</f>
        <v>0,71</v>
      </c>
      <c r="R8" s="18" t="str">
        <f>SUBSTITUTE(Resumenes!R8,".",",")</f>
        <v>0,32</v>
      </c>
      <c r="S8" s="18" t="str">
        <f>SUBSTITUTE(Resumenes!S8,".",",")</f>
        <v>0,41</v>
      </c>
      <c r="T8" s="18" t="str">
        <f>SUBSTITUTE(Resumenes!T8,".",",")</f>
        <v>0,50</v>
      </c>
      <c r="U8" s="18" t="str">
        <f>SUBSTITUTE(Resumenes!U8,".",",")</f>
        <v>0,33</v>
      </c>
      <c r="V8" s="18" t="str">
        <f>SUBSTITUTE(Resumenes!V8,".",",")</f>
        <v>0,35</v>
      </c>
      <c r="W8" s="18" t="str">
        <f>SUBSTITUTE(Resumenes!W8,".",",")</f>
        <v>0,32</v>
      </c>
      <c r="X8" s="18" t="str">
        <f>SUBSTITUTE(Resumenes!X8,".",",")</f>
        <v>0,56</v>
      </c>
      <c r="Z8" s="18" t="str">
        <f>SUBSTITUTE(Resumenes!Z8,".",",")</f>
        <v>12/8/2024 8:00:00</v>
      </c>
      <c r="AA8" s="18" t="str">
        <f>SUBSTITUTE(Resumenes!AA8,".",",")</f>
        <v>0,49</v>
      </c>
      <c r="AB8" s="18" t="str">
        <f>SUBSTITUTE(Resumenes!AB8,".",",")</f>
        <v>0,90</v>
      </c>
      <c r="AC8" s="18" t="str">
        <f>SUBSTITUTE(Resumenes!AC8,".",",")</f>
        <v>0,00</v>
      </c>
      <c r="AD8" s="18" t="str">
        <f>SUBSTITUTE(Resumenes!AD8,".",",")</f>
        <v>0,50</v>
      </c>
      <c r="AE8" s="18" t="str">
        <f>SUBSTITUTE(Resumenes!AE8,".",",")</f>
        <v>0,50</v>
      </c>
      <c r="AF8" s="18" t="str">
        <f>SUBSTITUTE(Resumenes!AF8,".",",")</f>
        <v>0,00</v>
      </c>
      <c r="AG8" s="18" t="str">
        <f>SUBSTITUTE(Resumenes!AG8,".",",")</f>
        <v>0,04</v>
      </c>
      <c r="AH8" s="18" t="str">
        <f>SUBSTITUTE(Resumenes!AH8,".",",")</f>
        <v>0,00</v>
      </c>
      <c r="AI8" s="18" t="str">
        <f>SUBSTITUTE(Resumenes!AI8,".",",")</f>
        <v>0,05</v>
      </c>
      <c r="AJ8" s="18" t="str">
        <f>SUBSTITUTE(Resumenes!AJ8,".",",")</f>
        <v>0,98</v>
      </c>
      <c r="AK8" s="18" t="str">
        <f>SUBSTITUTE(Resumenes!AK8,".",",")</f>
        <v/>
      </c>
      <c r="AL8" s="18" t="str">
        <f>SUBSTITUTE(Resumenes!AL8,".",",")</f>
        <v>12/8/2024 8:00:00</v>
      </c>
      <c r="AM8" s="18" t="str">
        <f>SUBSTITUTE(Resumenes!AM8,".",",")</f>
        <v>0,56</v>
      </c>
      <c r="AN8" s="18" t="str">
        <f>SUBSTITUTE(Resumenes!AN8,".",",")</f>
        <v>0,76</v>
      </c>
      <c r="AO8" s="18" t="str">
        <f>SUBSTITUTE(Resumenes!AO8,".",",")</f>
        <v>0,69</v>
      </c>
      <c r="AP8" s="18" t="str">
        <f>SUBSTITUTE(Resumenes!AP8,".",",")</f>
        <v>0,24</v>
      </c>
      <c r="AQ8" s="18" t="str">
        <f>SUBSTITUTE(Resumenes!AQ8,".",",")</f>
        <v>0,41</v>
      </c>
      <c r="AR8" s="18" t="str">
        <f>SUBSTITUTE(Resumenes!AR8,".",",")</f>
        <v>0,51</v>
      </c>
      <c r="AS8" s="18" t="str">
        <f>SUBSTITUTE(Resumenes!AS8,".",",")</f>
        <v>0,07</v>
      </c>
      <c r="AT8" s="18" t="str">
        <f>SUBSTITUTE(Resumenes!AT8,".",",")</f>
        <v>0,59</v>
      </c>
      <c r="AU8" s="18" t="str">
        <f>SUBSTITUTE(Resumenes!AU8,".",",")</f>
        <v>0,44</v>
      </c>
      <c r="AV8" s="18" t="str">
        <f>SUBSTITUTE(Resumenes!AV8,".",",")</f>
        <v>0,54</v>
      </c>
      <c r="AW8" s="18" t="str">
        <f>SUBSTITUTE(Resumenes!AW8,".",",")</f>
        <v/>
      </c>
      <c r="AX8" s="18" t="str">
        <f>SUBSTITUTE(Resumenes!AX8,".",",")</f>
        <v>12/8/2024 8:00:00</v>
      </c>
      <c r="AY8" s="18" t="str">
        <f>SUBSTITUTE(Resumenes!AY8,".",",")</f>
        <v>0,11</v>
      </c>
      <c r="AZ8" s="18" t="str">
        <f>SUBSTITUTE(Resumenes!AZ8,".",",")</f>
        <v>0,00</v>
      </c>
      <c r="BA8" s="18" t="str">
        <f>SUBSTITUTE(Resumenes!BA8,".",",")</f>
        <v>0,00</v>
      </c>
      <c r="BB8" s="18" t="str">
        <f>SUBSTITUTE(Resumenes!BB8,".",",")</f>
        <v>0,10</v>
      </c>
      <c r="BC8" s="18" t="str">
        <f>SUBSTITUTE(Resumenes!BC8,".",",")</f>
        <v>0,29</v>
      </c>
      <c r="BD8" s="18" t="str">
        <f>SUBSTITUTE(Resumenes!BD8,".",",")</f>
        <v>0,31</v>
      </c>
      <c r="BE8" s="18" t="str">
        <f>SUBSTITUTE(Resumenes!BE8,".",",")</f>
        <v>0,00</v>
      </c>
      <c r="BF8" s="18" t="str">
        <f>SUBSTITUTE(Resumenes!BF8,".",",")</f>
        <v>0,15</v>
      </c>
      <c r="BG8" s="18" t="str">
        <f>SUBSTITUTE(Resumenes!BG8,".",",")</f>
        <v>0,18</v>
      </c>
      <c r="BH8" s="18" t="str">
        <f>SUBSTITUTE(Resumenes!BH8,".",",")</f>
        <v>0,25</v>
      </c>
      <c r="BI8" s="18" t="str">
        <f>SUBSTITUTE(Resumenes!BI8,".",",")</f>
        <v/>
      </c>
      <c r="BJ8" s="30">
        <v>45516.333333333336</v>
      </c>
      <c r="BK8" s="18" t="str">
        <f>SUBSTITUTE(Resumenes!BK8,".",",")</f>
        <v>0,50</v>
      </c>
      <c r="BL8" s="18" t="str">
        <f>SUBSTITUTE(Resumenes!BL8,".",",")</f>
        <v>0,18</v>
      </c>
      <c r="BM8" s="18" t="str">
        <f>SUBSTITUTE(Resumenes!BM8,".",",")</f>
        <v>0,17</v>
      </c>
      <c r="BN8" s="18" t="str">
        <f>SUBSTITUTE(Resumenes!BN8,".",",")</f>
        <v>0,01</v>
      </c>
      <c r="BO8" s="18" t="str">
        <f>SUBSTITUTE(Resumenes!BO8,".",",")</f>
        <v>0,59</v>
      </c>
      <c r="BP8" s="18" t="str">
        <f>SUBSTITUTE(Resumenes!BP8,".",",")</f>
        <v>0,36</v>
      </c>
      <c r="BQ8" s="18" t="str">
        <f>SUBSTITUTE(Resumenes!BQ8,".",",")</f>
        <v>0,19</v>
      </c>
      <c r="BR8" s="18" t="str">
        <f>SUBSTITUTE(Resumenes!BR8,".",",")</f>
        <v>0,19</v>
      </c>
      <c r="BS8" s="18" t="str">
        <f>SUBSTITUTE(Resumenes!BS8,".",",")</f>
        <v>0,38</v>
      </c>
      <c r="BT8" s="18" t="str">
        <f>SUBSTITUTE(Resumenes!BT8,".",",")</f>
        <v>0,57</v>
      </c>
    </row>
    <row r="9">
      <c r="A9" s="13">
        <f t="shared" si="1"/>
        <v>34</v>
      </c>
      <c r="B9" s="18" t="str">
        <f>SUBSTITUTE(Resumenes!B9,".",",")</f>
        <v>2024-08-19 08:00:00</v>
      </c>
      <c r="C9" s="18" t="str">
        <f>SUBSTITUTE(Resumenes!C9,".",",")</f>
        <v>1,00</v>
      </c>
      <c r="D9" s="18" t="str">
        <f>SUBSTITUTE(Resumenes!D9,".",",")</f>
        <v>1,00</v>
      </c>
      <c r="E9" s="18" t="str">
        <f>SUBSTITUTE(Resumenes!E9,".",",")</f>
        <v>1,00</v>
      </c>
      <c r="F9" s="18" t="str">
        <f>SUBSTITUTE(Resumenes!F9,".",",")</f>
        <v>1,00</v>
      </c>
      <c r="G9" s="18" t="str">
        <f>SUBSTITUTE(Resumenes!G9,".",",")</f>
        <v>1,00</v>
      </c>
      <c r="H9" s="18" t="str">
        <f>SUBSTITUTE(Resumenes!H9,".",",")</f>
        <v>1,00</v>
      </c>
      <c r="I9" s="18" t="str">
        <f>SUBSTITUTE(Resumenes!I9,".",",")</f>
        <v>0,99</v>
      </c>
      <c r="J9" s="18" t="str">
        <f>SUBSTITUTE(Resumenes!J9,".",",")</f>
        <v>1,00</v>
      </c>
      <c r="K9" s="18" t="str">
        <f>SUBSTITUTE(Resumenes!K9,".",",")</f>
        <v>1,00</v>
      </c>
      <c r="L9" s="18" t="str">
        <f>SUBSTITUTE(Resumenes!L9,".",",")</f>
        <v>0,99</v>
      </c>
      <c r="M9" s="18" t="str">
        <f>SUBSTITUTE(Resumenes!M9,".",",")</f>
        <v/>
      </c>
      <c r="N9" s="18" t="str">
        <f>SUBSTITUTE(Resumenes!N9,".",",")</f>
        <v>19/8/2024 8:00:00</v>
      </c>
      <c r="O9" s="18" t="str">
        <f>SUBSTITUTE(Resumenes!O9,".",",")</f>
        <v>0,26</v>
      </c>
      <c r="P9" s="18" t="str">
        <f>SUBSTITUTE(Resumenes!P9,".",",")</f>
        <v>0,74</v>
      </c>
      <c r="Q9" s="18" t="str">
        <f>SUBSTITUTE(Resumenes!Q9,".",",")</f>
        <v>0,78</v>
      </c>
      <c r="R9" s="18" t="str">
        <f>SUBSTITUTE(Resumenes!R9,".",",")</f>
        <v>0,36</v>
      </c>
      <c r="S9" s="18" t="str">
        <f>SUBSTITUTE(Resumenes!S9,".",",")</f>
        <v>0,41</v>
      </c>
      <c r="T9" s="18" t="str">
        <f>SUBSTITUTE(Resumenes!T9,".",",")</f>
        <v>0,57</v>
      </c>
      <c r="U9" s="18" t="str">
        <f>SUBSTITUTE(Resumenes!U9,".",",")</f>
        <v>0,55</v>
      </c>
      <c r="V9" s="18" t="str">
        <f>SUBSTITUTE(Resumenes!V9,".",",")</f>
        <v>0,35</v>
      </c>
      <c r="W9" s="18" t="str">
        <f>SUBSTITUTE(Resumenes!W9,".",",")</f>
        <v>0,32</v>
      </c>
      <c r="X9" s="18" t="str">
        <f>SUBSTITUTE(Resumenes!X9,".",",")</f>
        <v>0,56</v>
      </c>
      <c r="Y9" s="18" t="str">
        <f>SUBSTITUTE(Resumenes!Y9,".",",")</f>
        <v/>
      </c>
      <c r="Z9" s="18" t="str">
        <f>SUBSTITUTE(Resumenes!Z9,".",",")</f>
        <v>19/8/2024 8:00:00</v>
      </c>
      <c r="AA9" s="18" t="str">
        <f>SUBSTITUTE(Resumenes!AA9,".",",")</f>
        <v>0,49</v>
      </c>
      <c r="AB9" s="18" t="str">
        <f>SUBSTITUTE(Resumenes!AB9,".",",")</f>
        <v>0,90</v>
      </c>
      <c r="AC9" s="18" t="str">
        <f>SUBSTITUTE(Resumenes!AC9,".",",")</f>
        <v>0,00</v>
      </c>
      <c r="AD9" s="18" t="str">
        <f>SUBSTITUTE(Resumenes!AD9,".",",")</f>
        <v>0,50</v>
      </c>
      <c r="AE9" s="18" t="str">
        <f>SUBSTITUTE(Resumenes!AE9,".",",")</f>
        <v>0,50</v>
      </c>
      <c r="AF9" s="18" t="str">
        <f>SUBSTITUTE(Resumenes!AF9,".",",")</f>
        <v>0,00</v>
      </c>
      <c r="AG9" s="18" t="str">
        <f>SUBSTITUTE(Resumenes!AG9,".",",")</f>
        <v>0,04</v>
      </c>
      <c r="AH9" s="18" t="str">
        <f>SUBSTITUTE(Resumenes!AH9,".",",")</f>
        <v>0,00</v>
      </c>
      <c r="AI9" s="18" t="str">
        <f>SUBSTITUTE(Resumenes!AI9,".",",")</f>
        <v>0,05</v>
      </c>
      <c r="AJ9" s="18" t="str">
        <f>SUBSTITUTE(Resumenes!AJ9,".",",")</f>
        <v>0,98</v>
      </c>
      <c r="AK9" s="18" t="str">
        <f>SUBSTITUTE(Resumenes!AK9,".",",")</f>
        <v/>
      </c>
      <c r="AL9" s="18" t="str">
        <f>SUBSTITUTE(Resumenes!AL9,".",",")</f>
        <v>19/8/2024 8:00:00</v>
      </c>
      <c r="AM9" s="18" t="str">
        <f>SUBSTITUTE(Resumenes!AM9,".",",")</f>
        <v>0,56</v>
      </c>
      <c r="AN9" s="18" t="str">
        <f>SUBSTITUTE(Resumenes!AN9,".",",")</f>
        <v>0,76</v>
      </c>
      <c r="AO9" s="18" t="str">
        <f>SUBSTITUTE(Resumenes!AO9,".",",")</f>
        <v>0,69</v>
      </c>
      <c r="AP9" s="18" t="str">
        <f>SUBSTITUTE(Resumenes!AP9,".",",")</f>
        <v>0,24</v>
      </c>
      <c r="AQ9" s="18" t="str">
        <f>SUBSTITUTE(Resumenes!AQ9,".",",")</f>
        <v>0,41</v>
      </c>
      <c r="AR9" s="18" t="str">
        <f>SUBSTITUTE(Resumenes!AR9,".",",")</f>
        <v>0,51</v>
      </c>
      <c r="AS9" s="18" t="str">
        <f>SUBSTITUTE(Resumenes!AS9,".",",")</f>
        <v>0,07</v>
      </c>
      <c r="AT9" s="18" t="str">
        <f>SUBSTITUTE(Resumenes!AT9,".",",")</f>
        <v>0,59</v>
      </c>
      <c r="AU9" s="18" t="str">
        <f>SUBSTITUTE(Resumenes!AU9,".",",")</f>
        <v>0,44</v>
      </c>
      <c r="AV9" s="18" t="str">
        <f>SUBSTITUTE(Resumenes!AV9,".",",")</f>
        <v>0,54</v>
      </c>
      <c r="AW9" s="18" t="str">
        <f>SUBSTITUTE(Resumenes!AW9,".",",")</f>
        <v/>
      </c>
      <c r="AX9" s="18" t="str">
        <f>SUBSTITUTE(Resumenes!AX9,".",",")</f>
        <v>19/8/2024 8:00:00</v>
      </c>
      <c r="AY9" s="18" t="str">
        <f>SUBSTITUTE(Resumenes!AY9,".",",")</f>
        <v>0,11</v>
      </c>
      <c r="AZ9" s="18" t="str">
        <f>SUBSTITUTE(Resumenes!AZ9,".",",")</f>
        <v>0,00</v>
      </c>
      <c r="BA9" s="18" t="str">
        <f>SUBSTITUTE(Resumenes!BA9,".",",")</f>
        <v>0,00</v>
      </c>
      <c r="BB9" s="18" t="str">
        <f>SUBSTITUTE(Resumenes!BB9,".",",")</f>
        <v>0,10</v>
      </c>
      <c r="BC9" s="18" t="str">
        <f>SUBSTITUTE(Resumenes!BC9,".",",")</f>
        <v>0,29</v>
      </c>
      <c r="BD9" s="18" t="str">
        <f>SUBSTITUTE(Resumenes!BD9,".",",")</f>
        <v>0,31</v>
      </c>
      <c r="BE9" s="18" t="str">
        <f>SUBSTITUTE(Resumenes!BE9,".",",")</f>
        <v>0,00</v>
      </c>
      <c r="BF9" s="18" t="str">
        <f>SUBSTITUTE(Resumenes!BF9,".",",")</f>
        <v>0,15</v>
      </c>
      <c r="BG9" s="18" t="str">
        <f>SUBSTITUTE(Resumenes!BG9,".",",")</f>
        <v>0,18</v>
      </c>
      <c r="BH9" s="18" t="str">
        <f>SUBSTITUTE(Resumenes!BH9,".",",")</f>
        <v>0,25</v>
      </c>
      <c r="BI9" s="18" t="str">
        <f>SUBSTITUTE(Resumenes!BI9,".",",")</f>
        <v/>
      </c>
      <c r="BJ9" s="30">
        <v>45523.333333333336</v>
      </c>
      <c r="BK9" s="18" t="str">
        <f>SUBSTITUTE(Resumenes!BK9,".",",")</f>
        <v>0,50</v>
      </c>
      <c r="BL9" s="18" t="str">
        <f>SUBSTITUTE(Resumenes!BL9,".",",")</f>
        <v>0,18</v>
      </c>
      <c r="BM9" s="18" t="str">
        <f>SUBSTITUTE(Resumenes!BM9,".",",")</f>
        <v>0,17</v>
      </c>
      <c r="BN9" s="18" t="str">
        <f>SUBSTITUTE(Resumenes!BN9,".",",")</f>
        <v>0,01</v>
      </c>
      <c r="BO9" s="18" t="str">
        <f>SUBSTITUTE(Resumenes!BO9,".",",")</f>
        <v>0,59</v>
      </c>
      <c r="BP9" s="18" t="str">
        <f>SUBSTITUTE(Resumenes!BP9,".",",")</f>
        <v>0,36</v>
      </c>
      <c r="BQ9" s="18" t="str">
        <f>SUBSTITUTE(Resumenes!BQ9,".",",")</f>
        <v>0,19</v>
      </c>
      <c r="BR9" s="18" t="str">
        <f>SUBSTITUTE(Resumenes!BR9,".",",")</f>
        <v>0,19</v>
      </c>
      <c r="BS9" s="18" t="str">
        <f>SUBSTITUTE(Resumenes!BS9,".",",")</f>
        <v>0,38</v>
      </c>
      <c r="BT9" s="18" t="str">
        <f>SUBSTITUTE(Resumenes!BT9,".",",")</f>
        <v>0,57</v>
      </c>
    </row>
    <row r="10">
      <c r="A10" s="13">
        <f t="shared" si="1"/>
        <v>35</v>
      </c>
      <c r="B10" s="18" t="str">
        <f>SUBSTITUTE(Resumenes!B10,".",",")</f>
        <v>2024-08-26 08:00:00</v>
      </c>
      <c r="C10" s="18" t="str">
        <f>SUBSTITUTE(Resumenes!C10,".",",")</f>
        <v>1,00</v>
      </c>
      <c r="D10" s="18" t="str">
        <f>SUBSTITUTE(Resumenes!D10,".",",")</f>
        <v>1,00</v>
      </c>
      <c r="E10" s="18" t="str">
        <f>SUBSTITUTE(Resumenes!E10,".",",")</f>
        <v>0,98</v>
      </c>
      <c r="F10" s="18" t="str">
        <f>SUBSTITUTE(Resumenes!F10,".",",")</f>
        <v>1,00</v>
      </c>
      <c r="G10" s="18" t="str">
        <f>SUBSTITUTE(Resumenes!G10,".",",")</f>
        <v>0,88</v>
      </c>
      <c r="H10" s="18" t="str">
        <f>SUBSTITUTE(Resumenes!H10,".",",")</f>
        <v>0,78</v>
      </c>
      <c r="I10" s="18" t="str">
        <f>SUBSTITUTE(Resumenes!I10,".",",")</f>
        <v>0,83</v>
      </c>
      <c r="J10" s="18" t="str">
        <f>SUBSTITUTE(Resumenes!J10,".",",")</f>
        <v>1,00</v>
      </c>
      <c r="K10" s="18" t="str">
        <f>SUBSTITUTE(Resumenes!K10,".",",")</f>
        <v>1,00</v>
      </c>
      <c r="L10" s="18" t="str">
        <f>SUBSTITUTE(Resumenes!L10,".",",")</f>
        <v>0,99</v>
      </c>
      <c r="M10" s="18" t="str">
        <f>SUBSTITUTE(Resumenes!M10,".",",")</f>
        <v>M7</v>
      </c>
      <c r="N10" s="18" t="str">
        <f>SUBSTITUTE(Resumenes!N10,".",",")</f>
        <v>26/8/2024 8:00:00</v>
      </c>
      <c r="O10" s="18" t="str">
        <f>SUBSTITUTE(Resumenes!O10,".",",")</f>
        <v>0,98</v>
      </c>
      <c r="P10" s="18" t="str">
        <f>SUBSTITUTE(Resumenes!P10,".",",")</f>
        <v>1,00</v>
      </c>
      <c r="Q10" s="18" t="str">
        <f>SUBSTITUTE(Resumenes!Q10,".",",")</f>
        <v>0,98</v>
      </c>
      <c r="R10" s="18" t="str">
        <f>SUBSTITUTE(Resumenes!R10,".",",")</f>
        <v>0,99</v>
      </c>
      <c r="S10" s="18" t="str">
        <f>SUBSTITUTE(Resumenes!S10,".",",")</f>
        <v>0,90</v>
      </c>
      <c r="T10" s="18" t="str">
        <f>SUBSTITUTE(Resumenes!T10,".",",")</f>
        <v>0,97</v>
      </c>
      <c r="U10" s="18" t="str">
        <f>SUBSTITUTE(Resumenes!U10,".",",")</f>
        <v>0,95</v>
      </c>
      <c r="V10" s="18" t="str">
        <f>SUBSTITUTE(Resumenes!V10,".",",")</f>
        <v>0,89</v>
      </c>
      <c r="W10" s="18" t="str">
        <f>SUBSTITUTE(Resumenes!W10,".",",")</f>
        <v>0,91</v>
      </c>
      <c r="X10" s="18" t="str">
        <f>SUBSTITUTE(Resumenes!X10,".",",")</f>
        <v>0,99</v>
      </c>
      <c r="Y10" s="18" t="str">
        <f>SUBSTITUTE(Resumenes!Y10,".",",")</f>
        <v/>
      </c>
      <c r="Z10" s="18" t="str">
        <f>SUBSTITUTE(Resumenes!Z10,".",",")</f>
        <v>26/8/2024 8:00:00</v>
      </c>
      <c r="AA10" s="18" t="str">
        <f>SUBSTITUTE(Resumenes!AA10,".",",")</f>
        <v>0,49</v>
      </c>
      <c r="AB10" s="18" t="str">
        <f>SUBSTITUTE(Resumenes!AB10,".",",")</f>
        <v>0,90</v>
      </c>
      <c r="AC10" s="18" t="str">
        <f>SUBSTITUTE(Resumenes!AC10,".",",")</f>
        <v>0,00</v>
      </c>
      <c r="AD10" s="18" t="str">
        <f>SUBSTITUTE(Resumenes!AD10,".",",")</f>
        <v>0,50</v>
      </c>
      <c r="AE10" s="18" t="str">
        <f>SUBSTITUTE(Resumenes!AE10,".",",")</f>
        <v>0,50</v>
      </c>
      <c r="AF10" s="18" t="str">
        <f>SUBSTITUTE(Resumenes!AF10,".",",")</f>
        <v>0,00</v>
      </c>
      <c r="AG10" s="18" t="str">
        <f>SUBSTITUTE(Resumenes!AG10,".",",")</f>
        <v>0,04</v>
      </c>
      <c r="AH10" s="18" t="str">
        <f>SUBSTITUTE(Resumenes!AH10,".",",")</f>
        <v>0,00</v>
      </c>
      <c r="AI10" s="18" t="str">
        <f>SUBSTITUTE(Resumenes!AI10,".",",")</f>
        <v>0,05</v>
      </c>
      <c r="AJ10" s="18" t="str">
        <f>SUBSTITUTE(Resumenes!AJ10,".",",")</f>
        <v>0,98</v>
      </c>
      <c r="AK10" s="18" t="str">
        <f>SUBSTITUTE(Resumenes!AK10,".",",")</f>
        <v/>
      </c>
      <c r="AL10" s="18" t="str">
        <f>SUBSTITUTE(Resumenes!AL10,".",",")</f>
        <v>26/8/2024 8:00:00</v>
      </c>
      <c r="AM10" s="18" t="str">
        <f>SUBSTITUTE(Resumenes!AM10,".",",")</f>
        <v>0,56</v>
      </c>
      <c r="AN10" s="18" t="str">
        <f>SUBSTITUTE(Resumenes!AN10,".",",")</f>
        <v>0,76</v>
      </c>
      <c r="AO10" s="18" t="str">
        <f>SUBSTITUTE(Resumenes!AO10,".",",")</f>
        <v>0,69</v>
      </c>
      <c r="AP10" s="18" t="str">
        <f>SUBSTITUTE(Resumenes!AP10,".",",")</f>
        <v>0,24</v>
      </c>
      <c r="AQ10" s="18" t="str">
        <f>SUBSTITUTE(Resumenes!AQ10,".",",")</f>
        <v>0,41</v>
      </c>
      <c r="AR10" s="18" t="str">
        <f>SUBSTITUTE(Resumenes!AR10,".",",")</f>
        <v>0,51</v>
      </c>
      <c r="AS10" s="18" t="str">
        <f>SUBSTITUTE(Resumenes!AS10,".",",")</f>
        <v>0,07</v>
      </c>
      <c r="AT10" s="18" t="str">
        <f>SUBSTITUTE(Resumenes!AT10,".",",")</f>
        <v>0,59</v>
      </c>
      <c r="AU10" s="18" t="str">
        <f>SUBSTITUTE(Resumenes!AU10,".",",")</f>
        <v>0,44</v>
      </c>
      <c r="AV10" s="18" t="str">
        <f>SUBSTITUTE(Resumenes!AV10,".",",")</f>
        <v>0,54</v>
      </c>
      <c r="AW10" s="18" t="str">
        <f>SUBSTITUTE(Resumenes!AW10,".",",")</f>
        <v/>
      </c>
      <c r="AX10" s="18" t="str">
        <f>SUBSTITUTE(Resumenes!AX10,".",",")</f>
        <v>26/8/2024 8:00:00</v>
      </c>
      <c r="AY10" s="18" t="str">
        <f>SUBSTITUTE(Resumenes!AY10,".",",")</f>
        <v>0,11</v>
      </c>
      <c r="AZ10" s="18" t="str">
        <f>SUBSTITUTE(Resumenes!AZ10,".",",")</f>
        <v>0,00</v>
      </c>
      <c r="BA10" s="18" t="str">
        <f>SUBSTITUTE(Resumenes!BA10,".",",")</f>
        <v>0,00</v>
      </c>
      <c r="BB10" s="18" t="str">
        <f>SUBSTITUTE(Resumenes!BB10,".",",")</f>
        <v>0,10</v>
      </c>
      <c r="BC10" s="18" t="str">
        <f>SUBSTITUTE(Resumenes!BC10,".",",")</f>
        <v>0,29</v>
      </c>
      <c r="BD10" s="18" t="str">
        <f>SUBSTITUTE(Resumenes!BD10,".",",")</f>
        <v>0,31</v>
      </c>
      <c r="BE10" s="18" t="str">
        <f>SUBSTITUTE(Resumenes!BE10,".",",")</f>
        <v>0,00</v>
      </c>
      <c r="BF10" s="18" t="str">
        <f>SUBSTITUTE(Resumenes!BF10,".",",")</f>
        <v>0,15</v>
      </c>
      <c r="BG10" s="18" t="str">
        <f>SUBSTITUTE(Resumenes!BG10,".",",")</f>
        <v>0,18</v>
      </c>
      <c r="BH10" s="18" t="str">
        <f>SUBSTITUTE(Resumenes!BH10,".",",")</f>
        <v>0,25</v>
      </c>
      <c r="BI10" s="18" t="str">
        <f>SUBSTITUTE(Resumenes!BI10,".",",")</f>
        <v/>
      </c>
      <c r="BJ10" s="30">
        <v>45530.333333333336</v>
      </c>
      <c r="BK10" s="18" t="str">
        <f>SUBSTITUTE(Resumenes!BK10,".",",")</f>
        <v>0,50</v>
      </c>
      <c r="BL10" s="18" t="str">
        <f>SUBSTITUTE(Resumenes!BL10,".",",")</f>
        <v>0,18</v>
      </c>
      <c r="BM10" s="18" t="str">
        <f>SUBSTITUTE(Resumenes!BM10,".",",")</f>
        <v>0,17</v>
      </c>
      <c r="BN10" s="18" t="str">
        <f>SUBSTITUTE(Resumenes!BN10,".",",")</f>
        <v>0,01</v>
      </c>
      <c r="BO10" s="18" t="str">
        <f>SUBSTITUTE(Resumenes!BO10,".",",")</f>
        <v>0,59</v>
      </c>
      <c r="BP10" s="18" t="str">
        <f>SUBSTITUTE(Resumenes!BP10,".",",")</f>
        <v>0,36</v>
      </c>
      <c r="BQ10" s="18" t="str">
        <f>SUBSTITUTE(Resumenes!BQ10,".",",")</f>
        <v>0,19</v>
      </c>
      <c r="BR10" s="18" t="str">
        <f>SUBSTITUTE(Resumenes!BR10,".",",")</f>
        <v>0,19</v>
      </c>
      <c r="BS10" s="18" t="str">
        <f>SUBSTITUTE(Resumenes!BS10,".",",")</f>
        <v>0,38</v>
      </c>
      <c r="BT10" s="18" t="str">
        <f>SUBSTITUTE(Resumenes!BT10,".",",")</f>
        <v>0,57</v>
      </c>
    </row>
    <row r="11">
      <c r="A11" s="13">
        <f t="shared" si="1"/>
        <v>36</v>
      </c>
      <c r="B11" s="18" t="str">
        <f>SUBSTITUTE(Resumenes!B11,".",",")</f>
        <v>2024-09-02 08:00:00</v>
      </c>
      <c r="C11" s="18" t="str">
        <f>SUBSTITUTE(Resumenes!C11,".",",")</f>
        <v>1,00</v>
      </c>
      <c r="D11" s="18" t="str">
        <f>SUBSTITUTE(Resumenes!D11,".",",")</f>
        <v>0,97</v>
      </c>
      <c r="E11" s="18" t="str">
        <f>SUBSTITUTE(Resumenes!E11,".",",")</f>
        <v>1,00</v>
      </c>
      <c r="F11" s="18" t="str">
        <f>SUBSTITUTE(Resumenes!F11,".",",")</f>
        <v>1,00</v>
      </c>
      <c r="G11" s="18" t="str">
        <f>SUBSTITUTE(Resumenes!G11,".",",")</f>
        <v>1,00</v>
      </c>
      <c r="H11" s="18" t="str">
        <f>SUBSTITUTE(Resumenes!H11,".",",")</f>
        <v>1,00</v>
      </c>
      <c r="I11" s="18" t="str">
        <f>SUBSTITUTE(Resumenes!I11,".",",")</f>
        <v>1,00</v>
      </c>
      <c r="J11" s="18" t="str">
        <f>SUBSTITUTE(Resumenes!J11,".",",")</f>
        <v>1,00</v>
      </c>
      <c r="K11" s="18" t="str">
        <f>SUBSTITUTE(Resumenes!K11,".",",")</f>
        <v>1,00</v>
      </c>
      <c r="L11" s="18" t="str">
        <f>SUBSTITUTE(Resumenes!L11,".",",")</f>
        <v>0,25</v>
      </c>
      <c r="M11" s="47" t="str">
        <f>SUBSTITUTE(Resumenes!M11,".",",")</f>
        <v/>
      </c>
      <c r="N11" s="18" t="str">
        <f>SUBSTITUTE(Resumenes!N11,".",",")</f>
        <v>2/9/2024 8:00:00</v>
      </c>
      <c r="O11" s="18" t="str">
        <f>SUBSTITUTE(Resumenes!O11,".",",")</f>
        <v>0,09</v>
      </c>
      <c r="P11" s="18" t="str">
        <f>SUBSTITUTE(Resumenes!P11,".",",")</f>
        <v>0,68</v>
      </c>
      <c r="Q11" s="18" t="str">
        <f>SUBSTITUTE(Resumenes!Q11,".",",")</f>
        <v>0,10</v>
      </c>
      <c r="R11" s="18" t="str">
        <f>SUBSTITUTE(Resumenes!R11,".",",")</f>
        <v>0,10</v>
      </c>
      <c r="S11" s="18" t="str">
        <f>SUBSTITUTE(Resumenes!S11,".",",")</f>
        <v>0,20</v>
      </c>
      <c r="T11" s="18" t="str">
        <f>SUBSTITUTE(Resumenes!T11,".",",")</f>
        <v>0,12</v>
      </c>
      <c r="U11" s="18" t="str">
        <f>SUBSTITUTE(Resumenes!U11,".",",")</f>
        <v>0,05</v>
      </c>
      <c r="V11" s="18" t="str">
        <f>SUBSTITUTE(Resumenes!V11,".",",")</f>
        <v>0,10</v>
      </c>
      <c r="W11" s="18" t="str">
        <f>SUBSTITUTE(Resumenes!W11,".",",")</f>
        <v>0,10</v>
      </c>
      <c r="X11" s="18" t="str">
        <f>SUBSTITUTE(Resumenes!X11,".",",")</f>
        <v>0,13</v>
      </c>
      <c r="Y11" s="48" t="s">
        <v>82</v>
      </c>
      <c r="Z11" s="18" t="str">
        <f>SUBSTITUTE(Resumenes!Z11,".",",")</f>
        <v>2/9/2024 8:00:00</v>
      </c>
      <c r="AK11" s="18" t="str">
        <f>SUBSTITUTE(Resumenes!AK11,".",",")</f>
        <v/>
      </c>
      <c r="AL11" s="18" t="str">
        <f>SUBSTITUTE(Resumenes!AL11,".",",")</f>
        <v>2/9/2024 8:00:00</v>
      </c>
      <c r="AM11" s="18" t="str">
        <f>SUBSTITUTE(Resumenes!AM11,".",",")</f>
        <v>0,56</v>
      </c>
      <c r="AN11" s="18" t="str">
        <f>SUBSTITUTE(Resumenes!AN11,".",",")</f>
        <v>0,76</v>
      </c>
      <c r="AO11" s="18" t="str">
        <f>SUBSTITUTE(Resumenes!AO11,".",",")</f>
        <v>0,69</v>
      </c>
      <c r="AP11" s="18" t="str">
        <f>SUBSTITUTE(Resumenes!AP11,".",",")</f>
        <v>0,24</v>
      </c>
      <c r="AQ11" s="18" t="str">
        <f>SUBSTITUTE(Resumenes!AQ11,".",",")</f>
        <v>0,41</v>
      </c>
      <c r="AR11" s="18" t="str">
        <f>SUBSTITUTE(Resumenes!AR11,".",",")</f>
        <v>0,51</v>
      </c>
      <c r="AS11" s="18" t="str">
        <f>SUBSTITUTE(Resumenes!AS11,".",",")</f>
        <v>0,07</v>
      </c>
      <c r="AT11" s="18" t="str">
        <f>SUBSTITUTE(Resumenes!AT11,".",",")</f>
        <v>0,59</v>
      </c>
      <c r="AU11" s="18" t="str">
        <f>SUBSTITUTE(Resumenes!AU11,".",",")</f>
        <v>0,44</v>
      </c>
      <c r="AV11" s="18" t="str">
        <f>SUBSTITUTE(Resumenes!AV11,".",",")</f>
        <v>0,54</v>
      </c>
      <c r="AW11" s="18" t="str">
        <f>SUBSTITUTE(Resumenes!AW11,".",",")</f>
        <v/>
      </c>
      <c r="AX11" s="18" t="str">
        <f>SUBSTITUTE(Resumenes!AX11,".",",")</f>
        <v>2/9/2024 8:00:00</v>
      </c>
      <c r="AY11" s="18" t="str">
        <f>SUBSTITUTE(Resumenes!AY11,".",",")</f>
        <v>0,11</v>
      </c>
      <c r="AZ11" s="18" t="str">
        <f>SUBSTITUTE(Resumenes!AZ11,".",",")</f>
        <v>0,00</v>
      </c>
      <c r="BA11" s="18" t="str">
        <f>SUBSTITUTE(Resumenes!BA11,".",",")</f>
        <v>0,00</v>
      </c>
      <c r="BB11" s="18" t="str">
        <f>SUBSTITUTE(Resumenes!BB11,".",",")</f>
        <v>0,10</v>
      </c>
      <c r="BC11" s="18" t="str">
        <f>SUBSTITUTE(Resumenes!BC11,".",",")</f>
        <v>0,29</v>
      </c>
      <c r="BD11" s="18" t="str">
        <f>SUBSTITUTE(Resumenes!BD11,".",",")</f>
        <v>0,31</v>
      </c>
      <c r="BE11" s="18" t="str">
        <f>SUBSTITUTE(Resumenes!BE11,".",",")</f>
        <v>0,00</v>
      </c>
      <c r="BF11" s="18" t="str">
        <f>SUBSTITUTE(Resumenes!BF11,".",",")</f>
        <v>0,15</v>
      </c>
      <c r="BG11" s="18" t="str">
        <f>SUBSTITUTE(Resumenes!BG11,".",",")</f>
        <v>0,18</v>
      </c>
      <c r="BH11" s="18" t="str">
        <f>SUBSTITUTE(Resumenes!BH11,".",",")</f>
        <v>0,25</v>
      </c>
      <c r="BI11" s="18" t="str">
        <f>SUBSTITUTE(Resumenes!BI11,".",",")</f>
        <v/>
      </c>
      <c r="BJ11" s="30">
        <v>45537.333333333336</v>
      </c>
      <c r="BK11" s="18" t="str">
        <f>SUBSTITUTE(Resumenes!BK11,".",",")</f>
        <v>0,50</v>
      </c>
      <c r="BL11" s="18" t="str">
        <f>SUBSTITUTE(Resumenes!BL11,".",",")</f>
        <v>0,18</v>
      </c>
      <c r="BM11" s="18" t="str">
        <f>SUBSTITUTE(Resumenes!BM11,".",",")</f>
        <v>0,17</v>
      </c>
      <c r="BN11" s="18" t="str">
        <f>SUBSTITUTE(Resumenes!BN11,".",",")</f>
        <v>0,01</v>
      </c>
      <c r="BO11" s="18" t="str">
        <f>SUBSTITUTE(Resumenes!BO11,".",",")</f>
        <v>0,59</v>
      </c>
      <c r="BP11" s="18" t="str">
        <f>SUBSTITUTE(Resumenes!BP11,".",",")</f>
        <v>0,36</v>
      </c>
      <c r="BQ11" s="18" t="str">
        <f>SUBSTITUTE(Resumenes!BQ11,".",",")</f>
        <v>0,19</v>
      </c>
      <c r="BR11" s="18" t="str">
        <f>SUBSTITUTE(Resumenes!BR11,".",",")</f>
        <v>0,19</v>
      </c>
      <c r="BS11" s="18" t="str">
        <f>SUBSTITUTE(Resumenes!BS11,".",",")</f>
        <v>0,38</v>
      </c>
      <c r="BT11" s="18" t="str">
        <f>SUBSTITUTE(Resumenes!BT11,".",",")</f>
        <v>0,57</v>
      </c>
    </row>
    <row r="12">
      <c r="A12" s="13">
        <f t="shared" si="1"/>
        <v>37</v>
      </c>
      <c r="B12" s="18" t="str">
        <f>SUBSTITUTE(Resumenes!B12,".",",")</f>
        <v>2024-09-09 08:00:00</v>
      </c>
      <c r="C12" s="18" t="str">
        <f>SUBSTITUTE(Resumenes!C12,".",",")</f>
        <v>1,00</v>
      </c>
      <c r="D12" s="18" t="str">
        <f>SUBSTITUTE(Resumenes!D12,".",",")</f>
        <v>0,00</v>
      </c>
      <c r="E12" s="18" t="str">
        <f>SUBSTITUTE(Resumenes!E12,".",",")</f>
        <v>0,87</v>
      </c>
      <c r="F12" s="18" t="str">
        <f>SUBSTITUTE(Resumenes!F12,".",",")</f>
        <v>1,00</v>
      </c>
      <c r="G12" s="18" t="str">
        <f>SUBSTITUTE(Resumenes!G12,".",",")</f>
        <v>1,00</v>
      </c>
      <c r="H12" s="18" t="str">
        <f>SUBSTITUTE(Resumenes!H12,".",",")</f>
        <v>1,00</v>
      </c>
      <c r="I12" s="18" t="str">
        <f>SUBSTITUTE(Resumenes!I12,".",",")</f>
        <v>0,92</v>
      </c>
      <c r="J12" s="18" t="str">
        <f>SUBSTITUTE(Resumenes!J12,".",",")</f>
        <v>0,97</v>
      </c>
      <c r="K12" s="18" t="str">
        <f>SUBSTITUTE(Resumenes!K12,".",",")</f>
        <v>0,98</v>
      </c>
      <c r="L12" s="18" t="str">
        <f>SUBSTITUTE(Resumenes!L12,".",",")</f>
        <v>0,93</v>
      </c>
      <c r="M12" s="18" t="str">
        <f>SUBSTITUTE(Resumenes!M12,".",",")</f>
        <v/>
      </c>
      <c r="N12" s="18" t="str">
        <f>SUBSTITUTE(Resumenes!N12,".",",")</f>
        <v>9/9/2024 8:00:00</v>
      </c>
      <c r="O12" s="18" t="str">
        <f>SUBSTITUTE(Resumenes!O12,".",",")</f>
        <v>0,09</v>
      </c>
      <c r="P12" s="18" t="str">
        <f>SUBSTITUTE(Resumenes!P12,".",",")</f>
        <v>0,30</v>
      </c>
      <c r="Q12" s="18" t="str">
        <f>SUBSTITUTE(Resumenes!Q12,".",",")</f>
        <v>0,20</v>
      </c>
      <c r="R12" s="18" t="str">
        <f>SUBSTITUTE(Resumenes!R12,".",",")</f>
        <v>0,28</v>
      </c>
      <c r="S12" s="18" t="str">
        <f>SUBSTITUTE(Resumenes!S12,".",",")</f>
        <v>0,25</v>
      </c>
      <c r="T12" s="18" t="str">
        <f>SUBSTITUTE(Resumenes!T12,".",",")</f>
        <v>0,18</v>
      </c>
      <c r="U12" s="18" t="str">
        <f>SUBSTITUTE(Resumenes!U12,".",",")</f>
        <v>0,05</v>
      </c>
      <c r="V12" s="18" t="str">
        <f>SUBSTITUTE(Resumenes!V12,".",",")</f>
        <v>0,10</v>
      </c>
      <c r="W12" s="18" t="str">
        <f>SUBSTITUTE(Resumenes!W12,".",",")</f>
        <v>0,10</v>
      </c>
      <c r="X12" s="18" t="str">
        <f>SUBSTITUTE(Resumenes!X12,".",",")</f>
        <v>0,13</v>
      </c>
      <c r="Y12" s="18" t="str">
        <f>SUBSTITUTE(Resumenes!Y12,".",",")</f>
        <v/>
      </c>
      <c r="Z12" s="18" t="str">
        <f>SUBSTITUTE(Resumenes!Z12,".",",")</f>
        <v>9/9/2024 8:00:00</v>
      </c>
      <c r="AA12" s="18" t="str">
        <f>SUBSTITUTE(Resumenes!AA12,".",",")</f>
        <v>0,49</v>
      </c>
      <c r="AB12" s="18" t="str">
        <f>SUBSTITUTE(Resumenes!AB12,".",",")</f>
        <v>0,90</v>
      </c>
      <c r="AC12" s="18" t="str">
        <f>SUBSTITUTE(Resumenes!AC12,".",",")</f>
        <v>0,00</v>
      </c>
      <c r="AD12" s="18" t="str">
        <f>SUBSTITUTE(Resumenes!AD12,".",",")</f>
        <v>0,50</v>
      </c>
      <c r="AE12" s="18" t="str">
        <f>SUBSTITUTE(Resumenes!AE12,".",",")</f>
        <v>0,50</v>
      </c>
      <c r="AF12" s="18" t="str">
        <f>SUBSTITUTE(Resumenes!AF12,".",",")</f>
        <v>0,60</v>
      </c>
      <c r="AG12" s="18" t="str">
        <f>SUBSTITUTE(Resumenes!AG12,".",",")</f>
        <v>0,50</v>
      </c>
      <c r="AH12" s="18" t="str">
        <f>SUBSTITUTE(Resumenes!AH12,".",",")</f>
        <v>0,50</v>
      </c>
      <c r="AI12" s="18" t="str">
        <f>SUBSTITUTE(Resumenes!AI12,".",",")</f>
        <v>0,60</v>
      </c>
      <c r="AJ12" s="18" t="str">
        <f>SUBSTITUTE(Resumenes!AJ12,".",",")</f>
        <v>0,98</v>
      </c>
      <c r="AK12" s="18" t="str">
        <f>SUBSTITUTE(Resumenes!AK12,".",",")</f>
        <v/>
      </c>
      <c r="AL12" s="18" t="str">
        <f>SUBSTITUTE(Resumenes!AL12,".",",")</f>
        <v>9/9/2024 8:00:00</v>
      </c>
      <c r="AM12" s="18" t="str">
        <f>SUBSTITUTE(Resumenes!AM12,".",",")</f>
        <v>0,56</v>
      </c>
      <c r="AN12" s="18" t="str">
        <f>SUBSTITUTE(Resumenes!AN12,".",",")</f>
        <v>0,76</v>
      </c>
      <c r="AO12" s="18" t="str">
        <f>SUBSTITUTE(Resumenes!AO12,".",",")</f>
        <v>0,69</v>
      </c>
      <c r="AP12" s="18" t="str">
        <f>SUBSTITUTE(Resumenes!AP12,".",",")</f>
        <v>0,24</v>
      </c>
      <c r="AQ12" s="18" t="str">
        <f>SUBSTITUTE(Resumenes!AQ12,".",",")</f>
        <v>0,41</v>
      </c>
      <c r="AR12" s="18" t="str">
        <f>SUBSTITUTE(Resumenes!AR12,".",",")</f>
        <v>0,51</v>
      </c>
      <c r="AS12" s="18" t="str">
        <f>SUBSTITUTE(Resumenes!AS12,".",",")</f>
        <v>0,07</v>
      </c>
      <c r="AT12" s="18" t="str">
        <f>SUBSTITUTE(Resumenes!AT12,".",",")</f>
        <v>0,59</v>
      </c>
      <c r="AU12" s="18" t="str">
        <f>SUBSTITUTE(Resumenes!AU12,".",",")</f>
        <v>0,44</v>
      </c>
      <c r="AV12" s="18" t="str">
        <f>SUBSTITUTE(Resumenes!AV12,".",",")</f>
        <v>0,54</v>
      </c>
      <c r="AW12" s="18" t="str">
        <f>SUBSTITUTE(Resumenes!AW12,".",",")</f>
        <v/>
      </c>
      <c r="AX12" s="18" t="str">
        <f>SUBSTITUTE(Resumenes!AX12,".",",")</f>
        <v>9/9/2024 8:00:00</v>
      </c>
      <c r="AY12" s="18" t="str">
        <f>SUBSTITUTE(Resumenes!AY12,".",",")</f>
        <v>0,11</v>
      </c>
      <c r="AZ12" s="18" t="str">
        <f>SUBSTITUTE(Resumenes!AZ12,".",",")</f>
        <v>0,00</v>
      </c>
      <c r="BA12" s="18" t="str">
        <f>SUBSTITUTE(Resumenes!BA12,".",",")</f>
        <v>0,00</v>
      </c>
      <c r="BB12" s="18" t="str">
        <f>SUBSTITUTE(Resumenes!BB12,".",",")</f>
        <v>0,10</v>
      </c>
      <c r="BC12" s="18" t="str">
        <f>SUBSTITUTE(Resumenes!BC12,".",",")</f>
        <v>0,29</v>
      </c>
      <c r="BD12" s="18" t="str">
        <f>SUBSTITUTE(Resumenes!BD12,".",",")</f>
        <v>0,31</v>
      </c>
      <c r="BE12" s="18" t="str">
        <f>SUBSTITUTE(Resumenes!BE12,".",",")</f>
        <v>0,00</v>
      </c>
      <c r="BF12" s="18" t="str">
        <f>SUBSTITUTE(Resumenes!BF12,".",",")</f>
        <v>0,15</v>
      </c>
      <c r="BG12" s="18" t="str">
        <f>SUBSTITUTE(Resumenes!BG12,".",",")</f>
        <v>0,18</v>
      </c>
      <c r="BH12" s="18" t="str">
        <f>SUBSTITUTE(Resumenes!BH12,".",",")</f>
        <v>0,25</v>
      </c>
      <c r="BI12" s="18" t="str">
        <f>SUBSTITUTE(Resumenes!BI12,".",",")</f>
        <v/>
      </c>
      <c r="BJ12" s="30">
        <v>45544.333333333336</v>
      </c>
      <c r="BK12" s="18" t="str">
        <f>SUBSTITUTE(Resumenes!BK12,".",",")</f>
        <v>0,50</v>
      </c>
      <c r="BL12" s="18" t="str">
        <f>SUBSTITUTE(Resumenes!BL12,".",",")</f>
        <v>0,18</v>
      </c>
      <c r="BM12" s="18" t="str">
        <f>SUBSTITUTE(Resumenes!BM12,".",",")</f>
        <v>0,17</v>
      </c>
      <c r="BN12" s="18" t="str">
        <f>SUBSTITUTE(Resumenes!BN12,".",",")</f>
        <v>0,01</v>
      </c>
      <c r="BO12" s="18" t="str">
        <f>SUBSTITUTE(Resumenes!BO12,".",",")</f>
        <v>0,59</v>
      </c>
      <c r="BP12" s="18" t="str">
        <f>SUBSTITUTE(Resumenes!BP12,".",",")</f>
        <v>0,36</v>
      </c>
      <c r="BQ12" s="18" t="str">
        <f>SUBSTITUTE(Resumenes!BQ12,".",",")</f>
        <v>0,19</v>
      </c>
      <c r="BR12" s="18" t="str">
        <f>SUBSTITUTE(Resumenes!BR12,".",",")</f>
        <v>0,19</v>
      </c>
      <c r="BS12" s="18" t="str">
        <f>SUBSTITUTE(Resumenes!BS12,".",",")</f>
        <v>0,38</v>
      </c>
      <c r="BT12" s="18" t="str">
        <f>SUBSTITUTE(Resumenes!BT12,".",",")</f>
        <v>0,57</v>
      </c>
    </row>
    <row r="13">
      <c r="A13" s="13">
        <f t="shared" si="1"/>
        <v>38</v>
      </c>
      <c r="B13" s="18" t="str">
        <f>SUBSTITUTE(Resumenes!B13,".",",")</f>
        <v>2024-09-16 08:00:00</v>
      </c>
      <c r="C13" s="18" t="str">
        <f>SUBSTITUTE(Resumenes!C13,".",",")</f>
        <v>0,98</v>
      </c>
      <c r="D13" s="18" t="str">
        <f>SUBSTITUTE(Resumenes!D13,".",",")</f>
        <v>1,00</v>
      </c>
      <c r="E13" s="18" t="str">
        <f>SUBSTITUTE(Resumenes!E13,".",",")</f>
        <v>1,00</v>
      </c>
      <c r="F13" s="18" t="str">
        <f>SUBSTITUTE(Resumenes!F13,".",",")</f>
        <v>1,00</v>
      </c>
      <c r="G13" s="18" t="str">
        <f>SUBSTITUTE(Resumenes!G13,".",",")</f>
        <v>1,00</v>
      </c>
      <c r="H13" s="18" t="str">
        <f>SUBSTITUTE(Resumenes!H13,".",",")</f>
        <v>1,00</v>
      </c>
      <c r="I13" s="18" t="str">
        <f>SUBSTITUTE(Resumenes!I13,".",",")</f>
        <v>0,42</v>
      </c>
      <c r="J13" s="18" t="str">
        <f>SUBSTITUTE(Resumenes!J13,".",",")</f>
        <v>0,98</v>
      </c>
      <c r="K13" s="18" t="str">
        <f>SUBSTITUTE(Resumenes!K13,".",",")</f>
        <v>1,00</v>
      </c>
      <c r="L13" s="18" t="str">
        <f>SUBSTITUTE(Resumenes!L13,".",",")</f>
        <v>0,69</v>
      </c>
      <c r="M13" s="18" t="str">
        <f>SUBSTITUTE(Resumenes!M13,".",",")</f>
        <v/>
      </c>
      <c r="N13" s="18" t="str">
        <f>SUBSTITUTE(Resumenes!N13,".",",")</f>
        <v>16/9/2024 8:00:00</v>
      </c>
      <c r="O13" s="18" t="str">
        <f>SUBSTITUTE(Resumenes!O13,".",",")</f>
        <v>0,09</v>
      </c>
      <c r="P13" s="18" t="str">
        <f>SUBSTITUTE(Resumenes!P13,".",",")</f>
        <v>0,45</v>
      </c>
      <c r="Q13" s="18" t="str">
        <f>SUBSTITUTE(Resumenes!Q13,".",",")</f>
        <v>0,54</v>
      </c>
      <c r="R13" s="18" t="str">
        <f>SUBSTITUTE(Resumenes!R13,".",",")</f>
        <v>0,28</v>
      </c>
      <c r="S13" s="18" t="str">
        <f>SUBSTITUTE(Resumenes!S13,".",",")</f>
        <v>0,53</v>
      </c>
      <c r="T13" s="18" t="str">
        <f>SUBSTITUTE(Resumenes!T13,".",",")</f>
        <v>0,61</v>
      </c>
      <c r="U13" s="18" t="str">
        <f>SUBSTITUTE(Resumenes!U13,".",",")</f>
        <v>0,20</v>
      </c>
      <c r="V13" s="18" t="str">
        <f>SUBSTITUTE(Resumenes!V13,".",",")</f>
        <v>0,33</v>
      </c>
      <c r="W13" s="18" t="str">
        <f>SUBSTITUTE(Resumenes!W13,".",",")</f>
        <v>0,10</v>
      </c>
      <c r="X13" s="18" t="str">
        <f>SUBSTITUTE(Resumenes!X13,".",",")</f>
        <v>0,13</v>
      </c>
      <c r="Y13" s="18" t="str">
        <f>SUBSTITUTE(Resumenes!Y13,".",",")</f>
        <v/>
      </c>
      <c r="Z13" s="18" t="str">
        <f>SUBSTITUTE(Resumenes!Z13,".",",")</f>
        <v>16/9/2024 8:00:00</v>
      </c>
      <c r="AA13" s="18" t="str">
        <f>SUBSTITUTE(Resumenes!AA13,".",",")</f>
        <v>0,55</v>
      </c>
      <c r="AB13" s="18" t="str">
        <f>SUBSTITUTE(Resumenes!AB13,".",",")</f>
        <v>0,90</v>
      </c>
      <c r="AC13" s="18" t="str">
        <f>SUBSTITUTE(Resumenes!AC13,".",",")</f>
        <v>0,00</v>
      </c>
      <c r="AD13" s="18" t="str">
        <f>SUBSTITUTE(Resumenes!AD13,".",",")</f>
        <v>0,60</v>
      </c>
      <c r="AE13" s="18" t="str">
        <f>SUBSTITUTE(Resumenes!AE13,".",",")</f>
        <v>0,50</v>
      </c>
      <c r="AF13" s="18" t="str">
        <f>SUBSTITUTE(Resumenes!AF13,".",",")</f>
        <v>0,70</v>
      </c>
      <c r="AG13" s="18" t="str">
        <f>SUBSTITUTE(Resumenes!AG13,".",",")</f>
        <v>0,60</v>
      </c>
      <c r="AH13" s="18" t="str">
        <f>SUBSTITUTE(Resumenes!AH13,".",",")</f>
        <v>0,50</v>
      </c>
      <c r="AI13" s="18" t="str">
        <f>SUBSTITUTE(Resumenes!AI13,".",",")</f>
        <v>0,60</v>
      </c>
      <c r="AJ13" s="18" t="str">
        <f>SUBSTITUTE(Resumenes!AJ13,".",",")</f>
        <v>0,98</v>
      </c>
      <c r="AK13" s="18" t="str">
        <f>SUBSTITUTE(Resumenes!AK13,".",",")</f>
        <v/>
      </c>
      <c r="AL13" s="18" t="str">
        <f>SUBSTITUTE(Resumenes!AL13,".",",")</f>
        <v>16/9/2024 8:00:00</v>
      </c>
      <c r="AM13" s="18" t="str">
        <f>SUBSTITUTE(Resumenes!AM13,".",",")</f>
        <v>0,56</v>
      </c>
      <c r="AN13" s="18" t="str">
        <f>SUBSTITUTE(Resumenes!AN13,".",",")</f>
        <v>0,76</v>
      </c>
      <c r="AO13" s="18" t="str">
        <f>SUBSTITUTE(Resumenes!AO13,".",",")</f>
        <v>0,69</v>
      </c>
      <c r="AP13" s="18" t="str">
        <f>SUBSTITUTE(Resumenes!AP13,".",",")</f>
        <v>0,24</v>
      </c>
      <c r="AQ13" s="18" t="str">
        <f>SUBSTITUTE(Resumenes!AQ13,".",",")</f>
        <v>0,41</v>
      </c>
      <c r="AR13" s="18" t="str">
        <f>SUBSTITUTE(Resumenes!AR13,".",",")</f>
        <v>0,51</v>
      </c>
      <c r="AS13" s="18" t="str">
        <f>SUBSTITUTE(Resumenes!AS13,".",",")</f>
        <v>0,07</v>
      </c>
      <c r="AT13" s="18" t="str">
        <f>SUBSTITUTE(Resumenes!AT13,".",",")</f>
        <v>0,59</v>
      </c>
      <c r="AU13" s="18" t="str">
        <f>SUBSTITUTE(Resumenes!AU13,".",",")</f>
        <v>0,44</v>
      </c>
      <c r="AV13" s="18" t="str">
        <f>SUBSTITUTE(Resumenes!AV13,".",",")</f>
        <v>0,54</v>
      </c>
      <c r="AW13" s="18" t="str">
        <f>SUBSTITUTE(Resumenes!AW13,".",",")</f>
        <v/>
      </c>
      <c r="AX13" s="18" t="str">
        <f>SUBSTITUTE(Resumenes!AX13,".",",")</f>
        <v>16/9/2024 8:00:00</v>
      </c>
      <c r="AY13" s="18" t="str">
        <f>SUBSTITUTE(Resumenes!AY13,".",",")</f>
        <v>0,11</v>
      </c>
      <c r="AZ13" s="18" t="str">
        <f>SUBSTITUTE(Resumenes!AZ13,".",",")</f>
        <v>0,00</v>
      </c>
      <c r="BA13" s="18" t="str">
        <f>SUBSTITUTE(Resumenes!BA13,".",",")</f>
        <v>0,00</v>
      </c>
      <c r="BB13" s="18" t="str">
        <f>SUBSTITUTE(Resumenes!BB13,".",",")</f>
        <v>0,10</v>
      </c>
      <c r="BC13" s="18" t="str">
        <f>SUBSTITUTE(Resumenes!BC13,".",",")</f>
        <v>0,29</v>
      </c>
      <c r="BD13" s="18" t="str">
        <f>SUBSTITUTE(Resumenes!BD13,".",",")</f>
        <v>0,31</v>
      </c>
      <c r="BE13" s="18" t="str">
        <f>SUBSTITUTE(Resumenes!BE13,".",",")</f>
        <v>0,00</v>
      </c>
      <c r="BF13" s="18" t="str">
        <f>SUBSTITUTE(Resumenes!BF13,".",",")</f>
        <v>0,15</v>
      </c>
      <c r="BG13" s="18" t="str">
        <f>SUBSTITUTE(Resumenes!BG13,".",",")</f>
        <v>0,18</v>
      </c>
      <c r="BH13" s="18" t="str">
        <f>SUBSTITUTE(Resumenes!BH13,".",",")</f>
        <v>0,25</v>
      </c>
      <c r="BI13" s="18" t="str">
        <f>SUBSTITUTE(Resumenes!BI13,".",",")</f>
        <v/>
      </c>
      <c r="BJ13" s="30">
        <v>45551.333333333336</v>
      </c>
      <c r="BK13" s="18" t="str">
        <f>SUBSTITUTE(Resumenes!BK13,".",",")</f>
        <v>0,50</v>
      </c>
      <c r="BL13" s="18" t="str">
        <f>SUBSTITUTE(Resumenes!BL13,".",",")</f>
        <v>0,18</v>
      </c>
      <c r="BM13" s="18" t="str">
        <f>SUBSTITUTE(Resumenes!BM13,".",",")</f>
        <v>0,17</v>
      </c>
      <c r="BN13" s="18" t="str">
        <f>SUBSTITUTE(Resumenes!BN13,".",",")</f>
        <v>0,01</v>
      </c>
      <c r="BO13" s="18" t="str">
        <f>SUBSTITUTE(Resumenes!BO13,".",",")</f>
        <v>0,59</v>
      </c>
      <c r="BP13" s="18" t="str">
        <f>SUBSTITUTE(Resumenes!BP13,".",",")</f>
        <v>0,36</v>
      </c>
      <c r="BQ13" s="18" t="str">
        <f>SUBSTITUTE(Resumenes!BQ13,".",",")</f>
        <v>0,19</v>
      </c>
      <c r="BR13" s="18" t="str">
        <f>SUBSTITUTE(Resumenes!BR13,".",",")</f>
        <v>0,19</v>
      </c>
      <c r="BS13" s="18" t="str">
        <f>SUBSTITUTE(Resumenes!BS13,".",",")</f>
        <v>0,38</v>
      </c>
      <c r="BT13" s="18" t="str">
        <f>SUBSTITUTE(Resumenes!BT13,".",",")</f>
        <v>0,57</v>
      </c>
    </row>
    <row r="14">
      <c r="A14" s="13">
        <f t="shared" si="1"/>
        <v>39</v>
      </c>
      <c r="B14" s="18" t="str">
        <f>SUBSTITUTE(Resumenes!B14,".",",")</f>
        <v>2024-09-23 08:00:00</v>
      </c>
      <c r="C14" s="18" t="str">
        <f>SUBSTITUTE(Resumenes!C14,".",",")</f>
        <v>1,00</v>
      </c>
      <c r="D14" s="18" t="str">
        <f>SUBSTITUTE(Resumenes!D14,".",",")</f>
        <v>1,00</v>
      </c>
      <c r="E14" s="18" t="str">
        <f>SUBSTITUTE(Resumenes!E14,".",",")</f>
        <v>0,97</v>
      </c>
      <c r="F14" s="18" t="str">
        <f>SUBSTITUTE(Resumenes!F14,".",",")</f>
        <v>1,00</v>
      </c>
      <c r="G14" s="18" t="str">
        <f>SUBSTITUTE(Resumenes!G14,".",",")</f>
        <v>1,00</v>
      </c>
      <c r="H14" s="18" t="str">
        <f>SUBSTITUTE(Resumenes!H14,".",",")</f>
        <v>1,00</v>
      </c>
      <c r="I14" s="18" t="str">
        <f>SUBSTITUTE(Resumenes!I14,".",",")</f>
        <v>0,83</v>
      </c>
      <c r="J14" s="18" t="str">
        <f>SUBSTITUTE(Resumenes!J14,".",",")</f>
        <v>0,98</v>
      </c>
      <c r="K14" s="18" t="str">
        <f>SUBSTITUTE(Resumenes!K14,".",",")</f>
        <v>1,00</v>
      </c>
      <c r="L14" s="18" t="str">
        <f>SUBSTITUTE(Resumenes!L14,".",",")</f>
        <v>0,39</v>
      </c>
      <c r="M14" s="18" t="str">
        <f>SUBSTITUTE(Resumenes!M14,".",",")</f>
        <v/>
      </c>
      <c r="N14" s="18" t="str">
        <f>SUBSTITUTE(Resumenes!N14,".",",")</f>
        <v>23/9/2024 8:00:00</v>
      </c>
      <c r="O14" s="18" t="str">
        <f>SUBSTITUTE(Resumenes!O14,".",",")</f>
        <v>0,09</v>
      </c>
      <c r="P14" s="18" t="str">
        <f>SUBSTITUTE(Resumenes!P14,".",",")</f>
        <v>0,68</v>
      </c>
      <c r="Q14" s="18" t="str">
        <f>SUBSTITUTE(Resumenes!Q14,".",",")</f>
        <v>0,54</v>
      </c>
      <c r="R14" s="18" t="str">
        <f>SUBSTITUTE(Resumenes!R14,".",",")</f>
        <v>0,28</v>
      </c>
      <c r="S14" s="18" t="str">
        <f>SUBSTITUTE(Resumenes!S14,".",",")</f>
        <v>0,53</v>
      </c>
      <c r="T14" s="18" t="str">
        <f>SUBSTITUTE(Resumenes!T14,".",",")</f>
        <v>0,61</v>
      </c>
      <c r="U14" s="18" t="str">
        <f>SUBSTITUTE(Resumenes!U14,".",",")</f>
        <v>0,36</v>
      </c>
      <c r="V14" s="18" t="str">
        <f>SUBSTITUTE(Resumenes!V14,".",",")</f>
        <v>0,33</v>
      </c>
      <c r="W14" s="18" t="str">
        <f>SUBSTITUTE(Resumenes!W14,".",",")</f>
        <v>0,20</v>
      </c>
      <c r="X14" s="18" t="str">
        <f>SUBSTITUTE(Resumenes!X14,".",",")</f>
        <v>0,13</v>
      </c>
      <c r="Y14" s="18" t="str">
        <f>SUBSTITUTE(Resumenes!Y14,".",",")</f>
        <v/>
      </c>
      <c r="Z14" s="18" t="str">
        <f>SUBSTITUTE(Resumenes!Z14,".",",")</f>
        <v>23/9/2024 8:00:00</v>
      </c>
      <c r="AA14" s="18" t="str">
        <f>SUBSTITUTE(Resumenes!AA14,".",",")</f>
        <v>0,60</v>
      </c>
      <c r="AB14" s="18" t="str">
        <f>SUBSTITUTE(Resumenes!AB14,".",",")</f>
        <v>0,90</v>
      </c>
      <c r="AC14" s="18" t="str">
        <f>SUBSTITUTE(Resumenes!AC14,".",",")</f>
        <v>0,00</v>
      </c>
      <c r="AD14" s="18" t="str">
        <f>SUBSTITUTE(Resumenes!AD14,".",",")</f>
        <v>0,70</v>
      </c>
      <c r="AE14" s="18" t="str">
        <f>SUBSTITUTE(Resumenes!AE14,".",",")</f>
        <v>0,80</v>
      </c>
      <c r="AF14" s="18" t="str">
        <f>SUBSTITUTE(Resumenes!AF14,".",",")</f>
        <v>0,70</v>
      </c>
      <c r="AG14" s="18" t="str">
        <f>SUBSTITUTE(Resumenes!AG14,".",",")</f>
        <v>0,80</v>
      </c>
      <c r="AH14" s="18" t="str">
        <f>SUBSTITUTE(Resumenes!AH14,".",",")</f>
        <v>0,80</v>
      </c>
      <c r="AI14" s="18" t="str">
        <f>SUBSTITUTE(Resumenes!AI14,".",",")</f>
        <v>0,80</v>
      </c>
      <c r="AJ14" s="18" t="str">
        <f>SUBSTITUTE(Resumenes!AJ14,".",",")</f>
        <v>0,98</v>
      </c>
      <c r="AK14" s="18" t="str">
        <f>SUBSTITUTE(Resumenes!AK14,".",",")</f>
        <v/>
      </c>
      <c r="AL14" s="18" t="str">
        <f>SUBSTITUTE(Resumenes!AL14,".",",")</f>
        <v>23/9/2024 8:00:00</v>
      </c>
      <c r="AM14" s="47" t="str">
        <f>SUBSTITUTE(Resumenes!AM14,".",",")</f>
        <v>0,99</v>
      </c>
      <c r="AN14" s="47" t="str">
        <f>SUBSTITUTE(Resumenes!AN14,".",",")</f>
        <v>0,97</v>
      </c>
      <c r="AO14" s="47" t="str">
        <f>SUBSTITUTE(Resumenes!AO14,".",",")</f>
        <v>0,94</v>
      </c>
      <c r="AP14" s="47" t="str">
        <f>SUBSTITUTE(Resumenes!AP14,".",",")</f>
        <v>0,96</v>
      </c>
      <c r="AQ14" s="47" t="str">
        <f>SUBSTITUTE(Resumenes!AQ14,".",",")</f>
        <v>0,96</v>
      </c>
      <c r="AR14" s="47" t="str">
        <f>SUBSTITUTE(Resumenes!AR14,".",",")</f>
        <v>0,95</v>
      </c>
      <c r="AS14" s="47" t="str">
        <f>SUBSTITUTE(Resumenes!AS14,".",",")</f>
        <v>0,88</v>
      </c>
      <c r="AT14" s="47" t="str">
        <f>SUBSTITUTE(Resumenes!AT14,".",",")</f>
        <v>0,98</v>
      </c>
      <c r="AU14" s="47" t="str">
        <f>SUBSTITUTE(Resumenes!AU14,".",",")</f>
        <v>0,95</v>
      </c>
      <c r="AV14" s="47" t="str">
        <f>SUBSTITUTE(Resumenes!AV14,".",",")</f>
        <v>0,98</v>
      </c>
      <c r="AW14" s="18" t="str">
        <f>SUBSTITUTE(Resumenes!AW14,".",",")</f>
        <v/>
      </c>
      <c r="AX14" s="18" t="str">
        <f>SUBSTITUTE(Resumenes!AX14,".",",")</f>
        <v>23/9/2024 8:00:00</v>
      </c>
      <c r="AY14" s="18" t="str">
        <f>SUBSTITUTE(Resumenes!AY14,".",",")</f>
        <v>0,11</v>
      </c>
      <c r="AZ14" s="18" t="str">
        <f>SUBSTITUTE(Resumenes!AZ14,".",",")</f>
        <v>0,97</v>
      </c>
      <c r="BA14" s="18" t="str">
        <f>SUBSTITUTE(Resumenes!BA14,".",",")</f>
        <v>0,10</v>
      </c>
      <c r="BB14" s="18" t="str">
        <f>SUBSTITUTE(Resumenes!BB14,".",",")</f>
        <v>0,10</v>
      </c>
      <c r="BC14" s="18" t="str">
        <f>SUBSTITUTE(Resumenes!BC14,".",",")</f>
        <v>0,63</v>
      </c>
      <c r="BD14" s="18" t="str">
        <f>SUBSTITUTE(Resumenes!BD14,".",",")</f>
        <v>0,72</v>
      </c>
      <c r="BE14" s="18" t="str">
        <f>SUBSTITUTE(Resumenes!BE14,".",",")</f>
        <v>0,00</v>
      </c>
      <c r="BF14" s="18" t="str">
        <f>SUBSTITUTE(Resumenes!BF14,".",",")</f>
        <v>0,15</v>
      </c>
      <c r="BG14" s="18" t="str">
        <f>SUBSTITUTE(Resumenes!BG14,".",",")</f>
        <v>0,65</v>
      </c>
      <c r="BH14" s="18" t="str">
        <f>SUBSTITUTE(Resumenes!BH14,".",",")</f>
        <v>0,25</v>
      </c>
      <c r="BI14" s="18" t="str">
        <f>SUBSTITUTE(Resumenes!BI14,".",",")</f>
        <v/>
      </c>
      <c r="BJ14" s="30">
        <v>45558.333333333336</v>
      </c>
      <c r="BK14" s="18" t="str">
        <f>SUBSTITUTE(Resumenes!BK14,".",",")</f>
        <v>0,57</v>
      </c>
      <c r="BL14" s="18" t="str">
        <f>SUBSTITUTE(Resumenes!BL14,".",",")</f>
        <v>0,21</v>
      </c>
      <c r="BM14" s="18" t="str">
        <f>SUBSTITUTE(Resumenes!BM14,".",",")</f>
        <v>0,17</v>
      </c>
      <c r="BN14" s="18" t="str">
        <f>SUBSTITUTE(Resumenes!BN14,".",",")</f>
        <v>0,04</v>
      </c>
      <c r="BO14" s="18" t="str">
        <f>SUBSTITUTE(Resumenes!BO14,".",",")</f>
        <v>0,62</v>
      </c>
      <c r="BP14" s="18" t="str">
        <f>SUBSTITUTE(Resumenes!BP14,".",",")</f>
        <v>0,59</v>
      </c>
      <c r="BQ14" s="18" t="str">
        <f>SUBSTITUTE(Resumenes!BQ14,".",",")</f>
        <v>0,19</v>
      </c>
      <c r="BR14" s="18" t="str">
        <f>SUBSTITUTE(Resumenes!BR14,".",",")</f>
        <v>0,41</v>
      </c>
      <c r="BS14" s="18" t="str">
        <f>SUBSTITUTE(Resumenes!BS14,".",",")</f>
        <v>0,50</v>
      </c>
      <c r="BT14" s="18" t="str">
        <f>SUBSTITUTE(Resumenes!BT14,".",",")</f>
        <v>0,71</v>
      </c>
    </row>
    <row r="15">
      <c r="A15" s="13">
        <f t="shared" si="1"/>
        <v>40</v>
      </c>
      <c r="B15" s="18" t="str">
        <f>SUBSTITUTE(Resumenes!B15,".",",")</f>
        <v>2024-09-30 08:00:00</v>
      </c>
      <c r="C15" s="18" t="str">
        <f>SUBSTITUTE(Resumenes!C15,".",",")</f>
        <v>0,00</v>
      </c>
      <c r="D15" s="18" t="str">
        <f>SUBSTITUTE(Resumenes!D15,".",",")</f>
        <v>0,04</v>
      </c>
      <c r="E15" s="18" t="str">
        <f>SUBSTITUTE(Resumenes!E15,".",",")</f>
        <v>0,97</v>
      </c>
      <c r="F15" s="18" t="str">
        <f>SUBSTITUTE(Resumenes!F15,".",",")</f>
        <v>0,28</v>
      </c>
      <c r="G15" s="18" t="str">
        <f>SUBSTITUTE(Resumenes!G15,".",",")</f>
        <v>1,00</v>
      </c>
      <c r="H15" s="18" t="str">
        <f>SUBSTITUTE(Resumenes!H15,".",",")</f>
        <v>1,00</v>
      </c>
      <c r="I15" s="18" t="str">
        <f>SUBSTITUTE(Resumenes!I15,".",",")</f>
        <v>0,83</v>
      </c>
      <c r="J15" s="18" t="str">
        <f>SUBSTITUTE(Resumenes!J15,".",",")</f>
        <v>0,04</v>
      </c>
      <c r="K15" s="18" t="str">
        <f>SUBSTITUTE(Resumenes!K15,".",",")</f>
        <v>1,00</v>
      </c>
      <c r="L15" s="18" t="str">
        <f>SUBSTITUTE(Resumenes!L15,".",",")</f>
        <v>0,39</v>
      </c>
      <c r="M15" s="18" t="str">
        <f>SUBSTITUTE(Resumenes!M15,".",",")</f>
        <v>M8</v>
      </c>
      <c r="N15" s="18" t="str">
        <f>SUBSTITUTE(Resumenes!N15,".",",")</f>
        <v>30/9/2024 8:00:00</v>
      </c>
      <c r="O15" s="18" t="str">
        <f>SUBSTITUTE(Resumenes!O15,".",",")</f>
        <v>0,77</v>
      </c>
      <c r="P15" s="18" t="str">
        <f>SUBSTITUTE(Resumenes!P15,".",",")</f>
        <v>0,96</v>
      </c>
      <c r="Q15" s="18" t="str">
        <f>SUBSTITUTE(Resumenes!Q15,".",",")</f>
        <v>0,93</v>
      </c>
      <c r="R15" s="18" t="str">
        <f>SUBSTITUTE(Resumenes!R15,".",",")</f>
        <v>0,68</v>
      </c>
      <c r="S15" s="18" t="str">
        <f>SUBSTITUTE(Resumenes!S15,".",",")</f>
        <v>0,90</v>
      </c>
      <c r="T15" s="18" t="str">
        <f>SUBSTITUTE(Resumenes!T15,".",",")</f>
        <v>0,90</v>
      </c>
      <c r="U15" s="18" t="str">
        <f>SUBSTITUTE(Resumenes!U15,".",",")</f>
        <v>0,96</v>
      </c>
      <c r="V15" s="18" t="str">
        <f>SUBSTITUTE(Resumenes!V15,".",",")</f>
        <v>0,95</v>
      </c>
      <c r="W15" s="18" t="str">
        <f>SUBSTITUTE(Resumenes!W15,".",",")</f>
        <v>0,96</v>
      </c>
      <c r="X15" s="18" t="str">
        <f>SUBSTITUTE(Resumenes!X15,".",",")</f>
        <v>0,60</v>
      </c>
      <c r="Y15" s="18" t="str">
        <f>SUBSTITUTE(Resumenes!Y15,".",",")</f>
        <v>B4</v>
      </c>
      <c r="Z15" s="18" t="str">
        <f>SUBSTITUTE(Resumenes!Z15,".",",")</f>
        <v>30/9/2024 8:00:00</v>
      </c>
      <c r="AA15" s="47" t="str">
        <f>SUBSTITUTE(Resumenes!AA15,".",",")</f>
        <v>0,99</v>
      </c>
      <c r="AB15" s="47" t="str">
        <f>SUBSTITUTE(Resumenes!AB15,".",",")</f>
        <v>1,00</v>
      </c>
      <c r="AC15" s="47" t="str">
        <f>SUBSTITUTE(Resumenes!AC15,".",",")</f>
        <v>0,24</v>
      </c>
      <c r="AD15" s="47" t="str">
        <f>SUBSTITUTE(Resumenes!AD15,".",",")</f>
        <v>1,00</v>
      </c>
      <c r="AE15" s="47" t="str">
        <f>SUBSTITUTE(Resumenes!AE15,".",",")</f>
        <v>0,99</v>
      </c>
      <c r="AF15" s="47" t="str">
        <f>SUBSTITUTE(Resumenes!AF15,".",",")</f>
        <v>1,00</v>
      </c>
      <c r="AG15" s="47" t="str">
        <f>SUBSTITUTE(Resumenes!AG15,".",",")</f>
        <v>0,99</v>
      </c>
      <c r="AH15" s="47" t="str">
        <f>SUBSTITUTE(Resumenes!AH15,".",",")</f>
        <v>1,00</v>
      </c>
      <c r="AI15" s="47" t="str">
        <f>SUBSTITUTE(Resumenes!AI15,".",",")</f>
        <v>1,00</v>
      </c>
      <c r="AJ15" s="47" t="str">
        <f>SUBSTITUTE(Resumenes!AJ15,".",",")</f>
        <v>1,00</v>
      </c>
      <c r="AK15" s="18" t="str">
        <f>SUBSTITUTE(Resumenes!AK15,".",",")</f>
        <v>T3</v>
      </c>
      <c r="AL15" s="18" t="str">
        <f>SUBSTITUTE(Resumenes!AL15,".",",")</f>
        <v>30/9/2024 8:00:00</v>
      </c>
      <c r="AM15" s="18" t="str">
        <f>SUBSTITUTE(Resumenes!AM15,".",",")</f>
        <v/>
      </c>
      <c r="AN15" s="18" t="str">
        <f>SUBSTITUTE(Resumenes!AN15,".",",")</f>
        <v/>
      </c>
      <c r="AO15" s="18" t="str">
        <f>SUBSTITUTE(Resumenes!AO15,".",",")</f>
        <v/>
      </c>
      <c r="AP15" s="18" t="str">
        <f>SUBSTITUTE(Resumenes!AP15,".",",")</f>
        <v/>
      </c>
      <c r="AQ15" s="18" t="str">
        <f>SUBSTITUTE(Resumenes!AQ15,".",",")</f>
        <v/>
      </c>
      <c r="AR15" s="18" t="str">
        <f>SUBSTITUTE(Resumenes!AR15,".",",")</f>
        <v/>
      </c>
      <c r="AS15" s="18" t="str">
        <f>SUBSTITUTE(Resumenes!AS15,".",",")</f>
        <v/>
      </c>
      <c r="AT15" s="18" t="str">
        <f>SUBSTITUTE(Resumenes!AT15,".",",")</f>
        <v/>
      </c>
      <c r="AU15" s="18" t="str">
        <f>SUBSTITUTE(Resumenes!AU15,".",",")</f>
        <v/>
      </c>
      <c r="AV15" s="18" t="str">
        <f>SUBSTITUTE(Resumenes!AV15,".",",")</f>
        <v/>
      </c>
      <c r="AW15" s="18" t="str">
        <f>SUBSTITUTE(Resumenes!AW15,".",",")</f>
        <v/>
      </c>
      <c r="AX15" s="18" t="str">
        <f>SUBSTITUTE(Resumenes!AX15,".",",")</f>
        <v>30/9/2024 8:00:00</v>
      </c>
      <c r="AY15" s="18" t="str">
        <f>SUBSTITUTE(Resumenes!AY15,".",",")</f>
        <v/>
      </c>
      <c r="AZ15" s="18" t="str">
        <f>SUBSTITUTE(Resumenes!AZ15,".",",")</f>
        <v/>
      </c>
      <c r="BA15" s="18" t="str">
        <f>SUBSTITUTE(Resumenes!BA15,".",",")</f>
        <v/>
      </c>
      <c r="BB15" s="18" t="str">
        <f>SUBSTITUTE(Resumenes!BB15,".",",")</f>
        <v/>
      </c>
      <c r="BC15" s="18" t="str">
        <f>SUBSTITUTE(Resumenes!BC15,".",",")</f>
        <v/>
      </c>
      <c r="BD15" s="18" t="str">
        <f>SUBSTITUTE(Resumenes!BD15,".",",")</f>
        <v/>
      </c>
      <c r="BE15" s="18" t="str">
        <f>SUBSTITUTE(Resumenes!BE15,".",",")</f>
        <v/>
      </c>
      <c r="BF15" s="18" t="str">
        <f>SUBSTITUTE(Resumenes!BF15,".",",")</f>
        <v/>
      </c>
      <c r="BG15" s="18" t="str">
        <f>SUBSTITUTE(Resumenes!BG15,".",",")</f>
        <v/>
      </c>
      <c r="BH15" s="18" t="str">
        <f>SUBSTITUTE(Resumenes!BH15,".",",")</f>
        <v/>
      </c>
      <c r="BI15" s="18" t="str">
        <f>SUBSTITUTE(Resumenes!BI15,".",",")</f>
        <v/>
      </c>
      <c r="BJ15" s="30">
        <v>45565.333333333336</v>
      </c>
      <c r="BK15" s="18" t="str">
        <f>SUBSTITUTE(Resumenes!BK15,".",",")</f>
        <v/>
      </c>
      <c r="BL15" s="18" t="str">
        <f>SUBSTITUTE(Resumenes!BL15,".",",")</f>
        <v/>
      </c>
      <c r="BM15" s="18" t="str">
        <f>SUBSTITUTE(Resumenes!BM15,".",",")</f>
        <v/>
      </c>
      <c r="BN15" s="18" t="str">
        <f>SUBSTITUTE(Resumenes!BN15,".",",")</f>
        <v/>
      </c>
      <c r="BO15" s="18" t="str">
        <f>SUBSTITUTE(Resumenes!BO15,".",",")</f>
        <v/>
      </c>
      <c r="BP15" s="18" t="str">
        <f>SUBSTITUTE(Resumenes!BP15,".",",")</f>
        <v/>
      </c>
      <c r="BQ15" s="18" t="str">
        <f>SUBSTITUTE(Resumenes!BQ15,".",",")</f>
        <v/>
      </c>
      <c r="BR15" s="18" t="str">
        <f>SUBSTITUTE(Resumenes!BR15,".",",")</f>
        <v/>
      </c>
      <c r="BS15" s="18" t="str">
        <f>SUBSTITUTE(Resumenes!BS15,".",",")</f>
        <v/>
      </c>
      <c r="BT15" s="18" t="str">
        <f>SUBSTITUTE(Resumenes!BT15,".",",")</f>
        <v/>
      </c>
    </row>
    <row r="16">
      <c r="A16" s="13">
        <f t="shared" si="1"/>
        <v>41</v>
      </c>
      <c r="B16" s="18" t="str">
        <f>SUBSTITUTE(Resumenes!B16,".",",")</f>
        <v>2024-10-07 08:00:00</v>
      </c>
      <c r="C16" s="18" t="str">
        <f>SUBSTITUTE(Resumenes!C16,".",",")</f>
        <v>0,00</v>
      </c>
      <c r="D16" s="18" t="str">
        <f>SUBSTITUTE(Resumenes!D16,".",",")</f>
        <v>0,00</v>
      </c>
      <c r="E16" s="18" t="str">
        <f>SUBSTITUTE(Resumenes!E16,".",",")</f>
        <v>0,00</v>
      </c>
      <c r="F16" s="18" t="str">
        <f>SUBSTITUTE(Resumenes!F16,".",",")</f>
        <v>0,00</v>
      </c>
      <c r="G16" s="18" t="str">
        <f>SUBSTITUTE(Resumenes!G16,".",",")</f>
        <v>0,00</v>
      </c>
      <c r="H16" s="18" t="str">
        <f>SUBSTITUTE(Resumenes!H16,".",",")</f>
        <v>0,00</v>
      </c>
      <c r="I16" s="18" t="str">
        <f>SUBSTITUTE(Resumenes!I16,".",",")</f>
        <v>0,00</v>
      </c>
      <c r="J16" s="18" t="str">
        <f>SUBSTITUTE(Resumenes!J16,".",",")</f>
        <v>0,00</v>
      </c>
      <c r="K16" s="18" t="str">
        <f>SUBSTITUTE(Resumenes!K16,".",",")</f>
        <v>0,00</v>
      </c>
      <c r="L16" s="18" t="str">
        <f>SUBSTITUTE(Resumenes!L16,".",",")</f>
        <v>0,00</v>
      </c>
      <c r="M16" s="47" t="str">
        <f>SUBSTITUTE(Resumenes!M16,".",",")</f>
        <v/>
      </c>
      <c r="N16" s="18" t="str">
        <f>SUBSTITUTE(Resumenes!N16,".",",")</f>
        <v>7/10/2024 8:00:00</v>
      </c>
      <c r="O16" s="18" t="str">
        <f>SUBSTITUTE(Resumenes!O16,".",",")</f>
        <v/>
      </c>
      <c r="P16" s="18" t="str">
        <f>SUBSTITUTE(Resumenes!P16,".",",")</f>
        <v/>
      </c>
      <c r="Q16" s="18" t="str">
        <f>SUBSTITUTE(Resumenes!Q16,".",",")</f>
        <v/>
      </c>
      <c r="R16" s="18" t="str">
        <f>SUBSTITUTE(Resumenes!R16,".",",")</f>
        <v/>
      </c>
      <c r="S16" s="18" t="str">
        <f>SUBSTITUTE(Resumenes!S16,".",",")</f>
        <v/>
      </c>
      <c r="T16" s="18" t="str">
        <f>SUBSTITUTE(Resumenes!T16,".",",")</f>
        <v/>
      </c>
      <c r="U16" s="18" t="str">
        <f>SUBSTITUTE(Resumenes!U16,".",",")</f>
        <v/>
      </c>
      <c r="V16" s="18" t="str">
        <f>SUBSTITUTE(Resumenes!V16,".",",")</f>
        <v/>
      </c>
      <c r="W16" s="18" t="str">
        <f>SUBSTITUTE(Resumenes!W16,".",",")</f>
        <v/>
      </c>
      <c r="X16" s="18" t="str">
        <f>SUBSTITUTE(Resumenes!X16,".",",")</f>
        <v/>
      </c>
      <c r="Y16" s="18" t="str">
        <f>SUBSTITUTE(Resumenes!Y16,".",",")</f>
        <v/>
      </c>
      <c r="Z16" s="18" t="str">
        <f>SUBSTITUTE(Resumenes!Z16,".",",")</f>
        <v>7/10/2024 8:00:00</v>
      </c>
      <c r="AA16" s="18" t="str">
        <f>SUBSTITUTE(Resumenes!AA16,".",",")</f>
        <v/>
      </c>
      <c r="AB16" s="18" t="str">
        <f>SUBSTITUTE(Resumenes!AB16,".",",")</f>
        <v/>
      </c>
      <c r="AC16" s="18" t="str">
        <f>SUBSTITUTE(Resumenes!AC16,".",",")</f>
        <v/>
      </c>
      <c r="AD16" s="18" t="str">
        <f>SUBSTITUTE(Resumenes!AD16,".",",")</f>
        <v/>
      </c>
      <c r="AE16" s="18" t="str">
        <f>SUBSTITUTE(Resumenes!AE16,".",",")</f>
        <v/>
      </c>
      <c r="AF16" s="18" t="str">
        <f>SUBSTITUTE(Resumenes!AF16,".",",")</f>
        <v/>
      </c>
      <c r="AG16" s="18" t="str">
        <f>SUBSTITUTE(Resumenes!AG16,".",",")</f>
        <v/>
      </c>
      <c r="AH16" s="18" t="str">
        <f>SUBSTITUTE(Resumenes!AH16,".",",")</f>
        <v/>
      </c>
      <c r="AI16" s="18" t="str">
        <f>SUBSTITUTE(Resumenes!AI16,".",",")</f>
        <v/>
      </c>
      <c r="AJ16" s="18" t="str">
        <f>SUBSTITUTE(Resumenes!AJ16,".",",")</f>
        <v/>
      </c>
      <c r="AK16" s="18" t="str">
        <f>SUBSTITUTE(Resumenes!AK16,".",",")</f>
        <v/>
      </c>
      <c r="AL16" s="18" t="str">
        <f>SUBSTITUTE(Resumenes!AL16,".",",")</f>
        <v>7/10/2024 8:00:00</v>
      </c>
      <c r="AM16" s="18" t="str">
        <f>SUBSTITUTE(Resumenes!AM16,".",",")</f>
        <v/>
      </c>
      <c r="AN16" s="18" t="str">
        <f>SUBSTITUTE(Resumenes!AN16,".",",")</f>
        <v/>
      </c>
      <c r="AO16" s="18" t="str">
        <f>SUBSTITUTE(Resumenes!AO16,".",",")</f>
        <v/>
      </c>
      <c r="AP16" s="18" t="str">
        <f>SUBSTITUTE(Resumenes!AP16,".",",")</f>
        <v/>
      </c>
      <c r="AQ16" s="18" t="str">
        <f>SUBSTITUTE(Resumenes!AQ16,".",",")</f>
        <v/>
      </c>
      <c r="AR16" s="18" t="str">
        <f>SUBSTITUTE(Resumenes!AR16,".",",")</f>
        <v/>
      </c>
      <c r="AS16" s="18" t="str">
        <f>SUBSTITUTE(Resumenes!AS16,".",",")</f>
        <v/>
      </c>
      <c r="AT16" s="18" t="str">
        <f>SUBSTITUTE(Resumenes!AT16,".",",")</f>
        <v/>
      </c>
      <c r="AU16" s="18" t="str">
        <f>SUBSTITUTE(Resumenes!AU16,".",",")</f>
        <v/>
      </c>
      <c r="AV16" s="18" t="str">
        <f>SUBSTITUTE(Resumenes!AV16,".",",")</f>
        <v/>
      </c>
      <c r="AW16" s="18" t="str">
        <f>SUBSTITUTE(Resumenes!AW16,".",",")</f>
        <v/>
      </c>
      <c r="AX16" s="18" t="str">
        <f>SUBSTITUTE(Resumenes!AX16,".",",")</f>
        <v>7/10/2024 8:00:00</v>
      </c>
      <c r="AY16" s="18" t="str">
        <f>SUBSTITUTE(Resumenes!AY16,".",",")</f>
        <v/>
      </c>
      <c r="AZ16" s="18" t="str">
        <f>SUBSTITUTE(Resumenes!AZ16,".",",")</f>
        <v/>
      </c>
      <c r="BA16" s="18" t="str">
        <f>SUBSTITUTE(Resumenes!BA16,".",",")</f>
        <v/>
      </c>
      <c r="BB16" s="18" t="str">
        <f>SUBSTITUTE(Resumenes!BB16,".",",")</f>
        <v/>
      </c>
      <c r="BC16" s="18" t="str">
        <f>SUBSTITUTE(Resumenes!BC16,".",",")</f>
        <v/>
      </c>
      <c r="BD16" s="18" t="str">
        <f>SUBSTITUTE(Resumenes!BD16,".",",")</f>
        <v/>
      </c>
      <c r="BE16" s="18" t="str">
        <f>SUBSTITUTE(Resumenes!BE16,".",",")</f>
        <v/>
      </c>
      <c r="BF16" s="18" t="str">
        <f>SUBSTITUTE(Resumenes!BF16,".",",")</f>
        <v/>
      </c>
      <c r="BG16" s="18" t="str">
        <f>SUBSTITUTE(Resumenes!BG16,".",",")</f>
        <v/>
      </c>
      <c r="BH16" s="18" t="str">
        <f>SUBSTITUTE(Resumenes!BH16,".",",")</f>
        <v/>
      </c>
      <c r="BI16" s="18" t="str">
        <f>SUBSTITUTE(Resumenes!BI16,".",",")</f>
        <v/>
      </c>
      <c r="BJ16" s="30">
        <v>45572.333333333336</v>
      </c>
      <c r="BK16" s="18" t="str">
        <f>SUBSTITUTE(Resumenes!BK16,".",",")</f>
        <v/>
      </c>
      <c r="BL16" s="18" t="str">
        <f>SUBSTITUTE(Resumenes!BL16,".",",")</f>
        <v/>
      </c>
      <c r="BM16" s="18" t="str">
        <f>SUBSTITUTE(Resumenes!BM16,".",",")</f>
        <v/>
      </c>
      <c r="BN16" s="18" t="str">
        <f>SUBSTITUTE(Resumenes!BN16,".",",")</f>
        <v/>
      </c>
      <c r="BO16" s="18" t="str">
        <f>SUBSTITUTE(Resumenes!BO16,".",",")</f>
        <v/>
      </c>
      <c r="BP16" s="18" t="str">
        <f>SUBSTITUTE(Resumenes!BP16,".",",")</f>
        <v/>
      </c>
      <c r="BQ16" s="18" t="str">
        <f>SUBSTITUTE(Resumenes!BQ16,".",",")</f>
        <v/>
      </c>
      <c r="BR16" s="18" t="str">
        <f>SUBSTITUTE(Resumenes!BR16,".",",")</f>
        <v/>
      </c>
      <c r="BS16" s="18" t="str">
        <f>SUBSTITUTE(Resumenes!BS16,".",",")</f>
        <v/>
      </c>
      <c r="BT16" s="18" t="str">
        <f>SUBSTITUTE(Resumenes!BT16,".",",")</f>
        <v/>
      </c>
    </row>
    <row r="17">
      <c r="A17" s="13">
        <f t="shared" si="1"/>
        <v>42</v>
      </c>
      <c r="B17" s="18" t="str">
        <f>SUBSTITUTE(Resumenes!B17,".",",")</f>
        <v>2024-10-14 08:00:00</v>
      </c>
      <c r="C17" s="18" t="str">
        <f>SUBSTITUTE(Resumenes!C17,".",",")</f>
        <v>0,00</v>
      </c>
      <c r="D17" s="18" t="str">
        <f>SUBSTITUTE(Resumenes!D17,".",",")</f>
        <v>0,00</v>
      </c>
      <c r="E17" s="18" t="str">
        <f>SUBSTITUTE(Resumenes!E17,".",",")</f>
        <v>0,00</v>
      </c>
      <c r="F17" s="18" t="str">
        <f>SUBSTITUTE(Resumenes!F17,".",",")</f>
        <v>0,00</v>
      </c>
      <c r="G17" s="18" t="str">
        <f>SUBSTITUTE(Resumenes!G17,".",",")</f>
        <v>0,00</v>
      </c>
      <c r="H17" s="18" t="str">
        <f>SUBSTITUTE(Resumenes!H17,".",",")</f>
        <v>0,00</v>
      </c>
      <c r="I17" s="18" t="str">
        <f>SUBSTITUTE(Resumenes!I17,".",",")</f>
        <v>0,00</v>
      </c>
      <c r="J17" s="18" t="str">
        <f>SUBSTITUTE(Resumenes!J17,".",",")</f>
        <v>0,00</v>
      </c>
      <c r="K17" s="18" t="str">
        <f>SUBSTITUTE(Resumenes!K17,".",",")</f>
        <v>0,00</v>
      </c>
      <c r="L17" s="18" t="str">
        <f>SUBSTITUTE(Resumenes!L17,".",",")</f>
        <v>0,00</v>
      </c>
      <c r="M17" s="18" t="str">
        <f>SUBSTITUTE(Resumenes!M17,".",",")</f>
        <v/>
      </c>
      <c r="N17" s="18" t="str">
        <f>SUBSTITUTE(Resumenes!N17,".",",")</f>
        <v>14/10/2024 8:00:00</v>
      </c>
      <c r="O17" s="18" t="str">
        <f>SUBSTITUTE(Resumenes!O17,".",",")</f>
        <v/>
      </c>
      <c r="P17" s="18" t="str">
        <f>SUBSTITUTE(Resumenes!P17,".",",")</f>
        <v/>
      </c>
      <c r="Q17" s="18" t="str">
        <f>SUBSTITUTE(Resumenes!Q17,".",",")</f>
        <v/>
      </c>
      <c r="R17" s="18" t="str">
        <f>SUBSTITUTE(Resumenes!R17,".",",")</f>
        <v/>
      </c>
      <c r="S17" s="18" t="str">
        <f>SUBSTITUTE(Resumenes!S17,".",",")</f>
        <v/>
      </c>
      <c r="T17" s="18" t="str">
        <f>SUBSTITUTE(Resumenes!T17,".",",")</f>
        <v/>
      </c>
      <c r="U17" s="18" t="str">
        <f>SUBSTITUTE(Resumenes!U17,".",",")</f>
        <v/>
      </c>
      <c r="V17" s="18" t="str">
        <f>SUBSTITUTE(Resumenes!V17,".",",")</f>
        <v/>
      </c>
      <c r="W17" s="18" t="str">
        <f>SUBSTITUTE(Resumenes!W17,".",",")</f>
        <v/>
      </c>
      <c r="X17" s="18" t="str">
        <f>SUBSTITUTE(Resumenes!X17,".",",")</f>
        <v/>
      </c>
      <c r="Y17" s="18" t="str">
        <f>SUBSTITUTE(Resumenes!Y17,".",",")</f>
        <v/>
      </c>
      <c r="Z17" s="18" t="str">
        <f>SUBSTITUTE(Resumenes!Z17,".",",")</f>
        <v>14/10/2024 8:00:00</v>
      </c>
      <c r="AA17" s="18" t="str">
        <f>SUBSTITUTE(Resumenes!AA17,".",",")</f>
        <v/>
      </c>
      <c r="AB17" s="18" t="str">
        <f>SUBSTITUTE(Resumenes!AB17,".",",")</f>
        <v/>
      </c>
      <c r="AC17" s="18" t="str">
        <f>SUBSTITUTE(Resumenes!AC17,".",",")</f>
        <v/>
      </c>
      <c r="AD17" s="18" t="str">
        <f>SUBSTITUTE(Resumenes!AD17,".",",")</f>
        <v/>
      </c>
      <c r="AE17" s="18" t="str">
        <f>SUBSTITUTE(Resumenes!AE17,".",",")</f>
        <v/>
      </c>
      <c r="AF17" s="18" t="str">
        <f>SUBSTITUTE(Resumenes!AF17,".",",")</f>
        <v/>
      </c>
      <c r="AG17" s="18" t="str">
        <f>SUBSTITUTE(Resumenes!AG17,".",",")</f>
        <v/>
      </c>
      <c r="AH17" s="18" t="str">
        <f>SUBSTITUTE(Resumenes!AH17,".",",")</f>
        <v/>
      </c>
      <c r="AI17" s="18" t="str">
        <f>SUBSTITUTE(Resumenes!AI17,".",",")</f>
        <v/>
      </c>
      <c r="AJ17" s="18" t="str">
        <f>SUBSTITUTE(Resumenes!AJ17,".",",")</f>
        <v/>
      </c>
      <c r="AK17" s="18" t="str">
        <f>SUBSTITUTE(Resumenes!AK17,".",",")</f>
        <v/>
      </c>
      <c r="AL17" s="18" t="str">
        <f>SUBSTITUTE(Resumenes!AL17,".",",")</f>
        <v>14/10/2024 8:00:00</v>
      </c>
      <c r="AM17" s="18" t="str">
        <f>SUBSTITUTE(Resumenes!AM17,".",",")</f>
        <v/>
      </c>
      <c r="AN17" s="18" t="str">
        <f>SUBSTITUTE(Resumenes!AN17,".",",")</f>
        <v/>
      </c>
      <c r="AO17" s="18" t="str">
        <f>SUBSTITUTE(Resumenes!AO17,".",",")</f>
        <v/>
      </c>
      <c r="AP17" s="18" t="str">
        <f>SUBSTITUTE(Resumenes!AP17,".",",")</f>
        <v/>
      </c>
      <c r="AQ17" s="18" t="str">
        <f>SUBSTITUTE(Resumenes!AQ17,".",",")</f>
        <v/>
      </c>
      <c r="AR17" s="18" t="str">
        <f>SUBSTITUTE(Resumenes!AR17,".",",")</f>
        <v/>
      </c>
      <c r="AS17" s="18" t="str">
        <f>SUBSTITUTE(Resumenes!AS17,".",",")</f>
        <v/>
      </c>
      <c r="AT17" s="18" t="str">
        <f>SUBSTITUTE(Resumenes!AT17,".",",")</f>
        <v/>
      </c>
      <c r="AU17" s="18" t="str">
        <f>SUBSTITUTE(Resumenes!AU17,".",",")</f>
        <v/>
      </c>
      <c r="AV17" s="18" t="str">
        <f>SUBSTITUTE(Resumenes!AV17,".",",")</f>
        <v/>
      </c>
      <c r="AW17" s="18" t="str">
        <f>SUBSTITUTE(Resumenes!AW17,".",",")</f>
        <v/>
      </c>
      <c r="AX17" s="18" t="str">
        <f>SUBSTITUTE(Resumenes!AX17,".",",")</f>
        <v>14/10/2024 8:00:00</v>
      </c>
      <c r="AY17" s="18" t="str">
        <f>SUBSTITUTE(Resumenes!AY17,".",",")</f>
        <v/>
      </c>
      <c r="AZ17" s="18" t="str">
        <f>SUBSTITUTE(Resumenes!AZ17,".",",")</f>
        <v/>
      </c>
      <c r="BA17" s="18" t="str">
        <f>SUBSTITUTE(Resumenes!BA17,".",",")</f>
        <v/>
      </c>
      <c r="BB17" s="18" t="str">
        <f>SUBSTITUTE(Resumenes!BB17,".",",")</f>
        <v/>
      </c>
      <c r="BC17" s="18" t="str">
        <f>SUBSTITUTE(Resumenes!BC17,".",",")</f>
        <v/>
      </c>
      <c r="BD17" s="18" t="str">
        <f>SUBSTITUTE(Resumenes!BD17,".",",")</f>
        <v/>
      </c>
      <c r="BE17" s="18" t="str">
        <f>SUBSTITUTE(Resumenes!BE17,".",",")</f>
        <v/>
      </c>
      <c r="BF17" s="18" t="str">
        <f>SUBSTITUTE(Resumenes!BF17,".",",")</f>
        <v/>
      </c>
      <c r="BG17" s="18" t="str">
        <f>SUBSTITUTE(Resumenes!BG17,".",",")</f>
        <v/>
      </c>
      <c r="BH17" s="18" t="str">
        <f>SUBSTITUTE(Resumenes!BH17,".",",")</f>
        <v/>
      </c>
      <c r="BI17" s="18" t="str">
        <f>SUBSTITUTE(Resumenes!BI17,".",",")</f>
        <v/>
      </c>
      <c r="BJ17" s="30">
        <v>45579.333333333336</v>
      </c>
      <c r="BK17" s="18" t="str">
        <f>SUBSTITUTE(Resumenes!BK17,".",",")</f>
        <v/>
      </c>
      <c r="BL17" s="18" t="str">
        <f>SUBSTITUTE(Resumenes!BL17,".",",")</f>
        <v/>
      </c>
      <c r="BM17" s="18" t="str">
        <f>SUBSTITUTE(Resumenes!BM17,".",",")</f>
        <v/>
      </c>
      <c r="BN17" s="18" t="str">
        <f>SUBSTITUTE(Resumenes!BN17,".",",")</f>
        <v/>
      </c>
      <c r="BO17" s="18" t="str">
        <f>SUBSTITUTE(Resumenes!BO17,".",",")</f>
        <v/>
      </c>
      <c r="BP17" s="18" t="str">
        <f>SUBSTITUTE(Resumenes!BP17,".",",")</f>
        <v/>
      </c>
      <c r="BQ17" s="18" t="str">
        <f>SUBSTITUTE(Resumenes!BQ17,".",",")</f>
        <v/>
      </c>
      <c r="BR17" s="18" t="str">
        <f>SUBSTITUTE(Resumenes!BR17,".",",")</f>
        <v/>
      </c>
      <c r="BS17" s="18" t="str">
        <f>SUBSTITUTE(Resumenes!BS17,".",",")</f>
        <v/>
      </c>
      <c r="BT17" s="18" t="str">
        <f>SUBSTITUTE(Resumenes!BT17,".",",")</f>
        <v/>
      </c>
    </row>
    <row r="18">
      <c r="A18" s="13">
        <f t="shared" si="1"/>
        <v>43</v>
      </c>
      <c r="B18" s="18" t="str">
        <f>SUBSTITUTE(Resumenes!B18,".",",")</f>
        <v>2024-10-21 08:00:00</v>
      </c>
      <c r="C18" s="18" t="str">
        <f>SUBSTITUTE(Resumenes!C18,".",",")</f>
        <v>0,00</v>
      </c>
      <c r="D18" s="18" t="str">
        <f>SUBSTITUTE(Resumenes!D18,".",",")</f>
        <v>0,00</v>
      </c>
      <c r="E18" s="18" t="str">
        <f>SUBSTITUTE(Resumenes!E18,".",",")</f>
        <v>0,00</v>
      </c>
      <c r="F18" s="18" t="str">
        <f>SUBSTITUTE(Resumenes!F18,".",",")</f>
        <v>0,00</v>
      </c>
      <c r="G18" s="18" t="str">
        <f>SUBSTITUTE(Resumenes!G18,".",",")</f>
        <v>0,00</v>
      </c>
      <c r="H18" s="18" t="str">
        <f>SUBSTITUTE(Resumenes!H18,".",",")</f>
        <v>0,00</v>
      </c>
      <c r="I18" s="18" t="str">
        <f>SUBSTITUTE(Resumenes!I18,".",",")</f>
        <v>0,00</v>
      </c>
      <c r="J18" s="18" t="str">
        <f>SUBSTITUTE(Resumenes!J18,".",",")</f>
        <v>0,00</v>
      </c>
      <c r="K18" s="18" t="str">
        <f>SUBSTITUTE(Resumenes!K18,".",",")</f>
        <v>0,00</v>
      </c>
      <c r="L18" s="18" t="str">
        <f>SUBSTITUTE(Resumenes!L18,".",",")</f>
        <v>0,00</v>
      </c>
      <c r="M18" s="18" t="str">
        <f>SUBSTITUTE(Resumenes!M18,".",",")</f>
        <v/>
      </c>
      <c r="N18" s="18" t="str">
        <f>SUBSTITUTE(Resumenes!N18,".",",")</f>
        <v>21/10/2024 8:00:00</v>
      </c>
      <c r="O18" s="18" t="str">
        <f>SUBSTITUTE(Resumenes!O18,".",",")</f>
        <v/>
      </c>
      <c r="P18" s="18" t="str">
        <f>SUBSTITUTE(Resumenes!P18,".",",")</f>
        <v/>
      </c>
      <c r="Q18" s="18" t="str">
        <f>SUBSTITUTE(Resumenes!Q18,".",",")</f>
        <v/>
      </c>
      <c r="R18" s="18" t="str">
        <f>SUBSTITUTE(Resumenes!R18,".",",")</f>
        <v/>
      </c>
      <c r="S18" s="18" t="str">
        <f>SUBSTITUTE(Resumenes!S18,".",",")</f>
        <v/>
      </c>
      <c r="T18" s="18" t="str">
        <f>SUBSTITUTE(Resumenes!T18,".",",")</f>
        <v/>
      </c>
      <c r="U18" s="18" t="str">
        <f>SUBSTITUTE(Resumenes!U18,".",",")</f>
        <v/>
      </c>
      <c r="V18" s="18" t="str">
        <f>SUBSTITUTE(Resumenes!V18,".",",")</f>
        <v/>
      </c>
      <c r="W18" s="18" t="str">
        <f>SUBSTITUTE(Resumenes!W18,".",",")</f>
        <v/>
      </c>
      <c r="X18" s="18" t="str">
        <f>SUBSTITUTE(Resumenes!X18,".",",")</f>
        <v/>
      </c>
      <c r="Y18" s="18" t="str">
        <f>SUBSTITUTE(Resumenes!Y18,".",",")</f>
        <v/>
      </c>
      <c r="Z18" s="18" t="str">
        <f>SUBSTITUTE(Resumenes!Z18,".",",")</f>
        <v>21/10/2024 8:00:00</v>
      </c>
      <c r="AA18" s="18" t="str">
        <f>SUBSTITUTE(Resumenes!AA18,".",",")</f>
        <v/>
      </c>
      <c r="AB18" s="18" t="str">
        <f>SUBSTITUTE(Resumenes!AB18,".",",")</f>
        <v/>
      </c>
      <c r="AC18" s="18" t="str">
        <f>SUBSTITUTE(Resumenes!AC18,".",",")</f>
        <v/>
      </c>
      <c r="AD18" s="18" t="str">
        <f>SUBSTITUTE(Resumenes!AD18,".",",")</f>
        <v/>
      </c>
      <c r="AE18" s="18" t="str">
        <f>SUBSTITUTE(Resumenes!AE18,".",",")</f>
        <v/>
      </c>
      <c r="AF18" s="18" t="str">
        <f>SUBSTITUTE(Resumenes!AF18,".",",")</f>
        <v/>
      </c>
      <c r="AG18" s="18" t="str">
        <f>SUBSTITUTE(Resumenes!AG18,".",",")</f>
        <v/>
      </c>
      <c r="AH18" s="18" t="str">
        <f>SUBSTITUTE(Resumenes!AH18,".",",")</f>
        <v/>
      </c>
      <c r="AI18" s="18" t="str">
        <f>SUBSTITUTE(Resumenes!AI18,".",",")</f>
        <v/>
      </c>
      <c r="AJ18" s="18" t="str">
        <f>SUBSTITUTE(Resumenes!AJ18,".",",")</f>
        <v/>
      </c>
      <c r="AK18" s="18" t="str">
        <f>SUBSTITUTE(Resumenes!AK18,".",",")</f>
        <v/>
      </c>
      <c r="AL18" s="18" t="str">
        <f>SUBSTITUTE(Resumenes!AL18,".",",")</f>
        <v>21/10/2024 8:00:00</v>
      </c>
      <c r="AM18" s="18" t="str">
        <f>SUBSTITUTE(Resumenes!AM18,".",",")</f>
        <v/>
      </c>
      <c r="AN18" s="18" t="str">
        <f>SUBSTITUTE(Resumenes!AN18,".",",")</f>
        <v/>
      </c>
      <c r="AO18" s="18" t="str">
        <f>SUBSTITUTE(Resumenes!AO18,".",",")</f>
        <v/>
      </c>
      <c r="AP18" s="18" t="str">
        <f>SUBSTITUTE(Resumenes!AP18,".",",")</f>
        <v/>
      </c>
      <c r="AQ18" s="18" t="str">
        <f>SUBSTITUTE(Resumenes!AQ18,".",",")</f>
        <v/>
      </c>
      <c r="AR18" s="18" t="str">
        <f>SUBSTITUTE(Resumenes!AR18,".",",")</f>
        <v/>
      </c>
      <c r="AS18" s="18" t="str">
        <f>SUBSTITUTE(Resumenes!AS18,".",",")</f>
        <v/>
      </c>
      <c r="AT18" s="18" t="str">
        <f>SUBSTITUTE(Resumenes!AT18,".",",")</f>
        <v/>
      </c>
      <c r="AU18" s="18" t="str">
        <f>SUBSTITUTE(Resumenes!AU18,".",",")</f>
        <v/>
      </c>
      <c r="AV18" s="18" t="str">
        <f>SUBSTITUTE(Resumenes!AV18,".",",")</f>
        <v/>
      </c>
      <c r="AW18" s="18" t="str">
        <f>SUBSTITUTE(Resumenes!AW18,".",",")</f>
        <v/>
      </c>
      <c r="AX18" s="18" t="str">
        <f>SUBSTITUTE(Resumenes!AX18,".",",")</f>
        <v>21/10/2024 8:00:00</v>
      </c>
      <c r="AY18" s="18" t="str">
        <f>SUBSTITUTE(Resumenes!AY18,".",",")</f>
        <v/>
      </c>
      <c r="AZ18" s="18" t="str">
        <f>SUBSTITUTE(Resumenes!AZ18,".",",")</f>
        <v/>
      </c>
      <c r="BA18" s="18" t="str">
        <f>SUBSTITUTE(Resumenes!BA18,".",",")</f>
        <v/>
      </c>
      <c r="BB18" s="18" t="str">
        <f>SUBSTITUTE(Resumenes!BB18,".",",")</f>
        <v/>
      </c>
      <c r="BC18" s="18" t="str">
        <f>SUBSTITUTE(Resumenes!BC18,".",",")</f>
        <v/>
      </c>
      <c r="BD18" s="18" t="str">
        <f>SUBSTITUTE(Resumenes!BD18,".",",")</f>
        <v/>
      </c>
      <c r="BE18" s="18" t="str">
        <f>SUBSTITUTE(Resumenes!BE18,".",",")</f>
        <v/>
      </c>
      <c r="BF18" s="18" t="str">
        <f>SUBSTITUTE(Resumenes!BF18,".",",")</f>
        <v/>
      </c>
      <c r="BG18" s="18" t="str">
        <f>SUBSTITUTE(Resumenes!BG18,".",",")</f>
        <v/>
      </c>
      <c r="BH18" s="18" t="str">
        <f>SUBSTITUTE(Resumenes!BH18,".",",")</f>
        <v/>
      </c>
      <c r="BI18" s="18" t="str">
        <f>SUBSTITUTE(Resumenes!BI18,".",",")</f>
        <v/>
      </c>
      <c r="BJ18" s="30">
        <v>45586.333333333336</v>
      </c>
      <c r="BK18" s="18" t="str">
        <f>SUBSTITUTE(Resumenes!BK18,".",",")</f>
        <v/>
      </c>
      <c r="BL18" s="18" t="str">
        <f>SUBSTITUTE(Resumenes!BL18,".",",")</f>
        <v/>
      </c>
      <c r="BM18" s="18" t="str">
        <f>SUBSTITUTE(Resumenes!BM18,".",",")</f>
        <v/>
      </c>
      <c r="BN18" s="18" t="str">
        <f>SUBSTITUTE(Resumenes!BN18,".",",")</f>
        <v/>
      </c>
      <c r="BO18" s="18" t="str">
        <f>SUBSTITUTE(Resumenes!BO18,".",",")</f>
        <v/>
      </c>
      <c r="BP18" s="18" t="str">
        <f>SUBSTITUTE(Resumenes!BP18,".",",")</f>
        <v/>
      </c>
      <c r="BQ18" s="18" t="str">
        <f>SUBSTITUTE(Resumenes!BQ18,".",",")</f>
        <v/>
      </c>
      <c r="BR18" s="18" t="str">
        <f>SUBSTITUTE(Resumenes!BR18,".",",")</f>
        <v/>
      </c>
      <c r="BS18" s="18" t="str">
        <f>SUBSTITUTE(Resumenes!BS18,".",",")</f>
        <v/>
      </c>
      <c r="BT18" s="18" t="str">
        <f>SUBSTITUTE(Resumenes!BT18,".",",")</f>
        <v/>
      </c>
    </row>
    <row r="19">
      <c r="A19" s="13">
        <f t="shared" si="1"/>
        <v>44</v>
      </c>
      <c r="B19" s="18" t="str">
        <f>SUBSTITUTE(Resumenes!B19,".",",")</f>
        <v>2024-10-28 08:00:00</v>
      </c>
      <c r="C19" s="18" t="str">
        <f>SUBSTITUTE(Resumenes!C19,".",",")</f>
        <v>0,00</v>
      </c>
      <c r="D19" s="18" t="str">
        <f>SUBSTITUTE(Resumenes!D19,".",",")</f>
        <v>0,00</v>
      </c>
      <c r="E19" s="18" t="str">
        <f>SUBSTITUTE(Resumenes!E19,".",",")</f>
        <v>0,00</v>
      </c>
      <c r="F19" s="18" t="str">
        <f>SUBSTITUTE(Resumenes!F19,".",",")</f>
        <v>0,00</v>
      </c>
      <c r="G19" s="18" t="str">
        <f>SUBSTITUTE(Resumenes!G19,".",",")</f>
        <v>0,00</v>
      </c>
      <c r="H19" s="18" t="str">
        <f>SUBSTITUTE(Resumenes!H19,".",",")</f>
        <v>0,00</v>
      </c>
      <c r="I19" s="18" t="str">
        <f>SUBSTITUTE(Resumenes!I19,".",",")</f>
        <v>0,00</v>
      </c>
      <c r="J19" s="18" t="str">
        <f>SUBSTITUTE(Resumenes!J19,".",",")</f>
        <v>0,00</v>
      </c>
      <c r="K19" s="18" t="str">
        <f>SUBSTITUTE(Resumenes!K19,".",",")</f>
        <v>0,00</v>
      </c>
      <c r="L19" s="18" t="str">
        <f>SUBSTITUTE(Resumenes!L19,".",",")</f>
        <v>0,00</v>
      </c>
      <c r="M19" s="18" t="str">
        <f>SUBSTITUTE(Resumenes!M19,".",",")</f>
        <v/>
      </c>
      <c r="N19" s="18" t="str">
        <f>SUBSTITUTE(Resumenes!N19,".",",")</f>
        <v>28/10/2024 8:00:00</v>
      </c>
      <c r="O19" s="18" t="str">
        <f>SUBSTITUTE(Resumenes!O19,".",",")</f>
        <v/>
      </c>
      <c r="P19" s="18" t="str">
        <f>SUBSTITUTE(Resumenes!P19,".",",")</f>
        <v/>
      </c>
      <c r="Q19" s="18" t="str">
        <f>SUBSTITUTE(Resumenes!Q19,".",",")</f>
        <v/>
      </c>
      <c r="R19" s="18" t="str">
        <f>SUBSTITUTE(Resumenes!R19,".",",")</f>
        <v/>
      </c>
      <c r="S19" s="18" t="str">
        <f>SUBSTITUTE(Resumenes!S19,".",",")</f>
        <v/>
      </c>
      <c r="T19" s="18" t="str">
        <f>SUBSTITUTE(Resumenes!T19,".",",")</f>
        <v/>
      </c>
      <c r="U19" s="18" t="str">
        <f>SUBSTITUTE(Resumenes!U19,".",",")</f>
        <v/>
      </c>
      <c r="V19" s="18" t="str">
        <f>SUBSTITUTE(Resumenes!V19,".",",")</f>
        <v/>
      </c>
      <c r="W19" s="18" t="str">
        <f>SUBSTITUTE(Resumenes!W19,".",",")</f>
        <v/>
      </c>
      <c r="X19" s="18" t="str">
        <f>SUBSTITUTE(Resumenes!X19,".",",")</f>
        <v/>
      </c>
      <c r="Y19" s="18" t="str">
        <f>SUBSTITUTE(Resumenes!Y19,".",",")</f>
        <v/>
      </c>
      <c r="Z19" s="18" t="str">
        <f>SUBSTITUTE(Resumenes!Z19,".",",")</f>
        <v>28/10/2024 8:00:00</v>
      </c>
      <c r="AA19" s="18" t="str">
        <f>SUBSTITUTE(Resumenes!AA19,".",",")</f>
        <v/>
      </c>
      <c r="AB19" s="18" t="str">
        <f>SUBSTITUTE(Resumenes!AB19,".",",")</f>
        <v/>
      </c>
      <c r="AC19" s="18" t="str">
        <f>SUBSTITUTE(Resumenes!AC19,".",",")</f>
        <v/>
      </c>
      <c r="AD19" s="18" t="str">
        <f>SUBSTITUTE(Resumenes!AD19,".",",")</f>
        <v/>
      </c>
      <c r="AE19" s="18" t="str">
        <f>SUBSTITUTE(Resumenes!AE19,".",",")</f>
        <v/>
      </c>
      <c r="AF19" s="18" t="str">
        <f>SUBSTITUTE(Resumenes!AF19,".",",")</f>
        <v/>
      </c>
      <c r="AG19" s="18" t="str">
        <f>SUBSTITUTE(Resumenes!AG19,".",",")</f>
        <v/>
      </c>
      <c r="AH19" s="18" t="str">
        <f>SUBSTITUTE(Resumenes!AH19,".",",")</f>
        <v/>
      </c>
      <c r="AI19" s="18" t="str">
        <f>SUBSTITUTE(Resumenes!AI19,".",",")</f>
        <v/>
      </c>
      <c r="AJ19" s="18" t="str">
        <f>SUBSTITUTE(Resumenes!AJ19,".",",")</f>
        <v/>
      </c>
      <c r="AK19" s="18" t="str">
        <f>SUBSTITUTE(Resumenes!AK19,".",",")</f>
        <v/>
      </c>
      <c r="AL19" s="18" t="str">
        <f>SUBSTITUTE(Resumenes!AL19,".",",")</f>
        <v>28/10/2024 8:00:00</v>
      </c>
      <c r="AM19" s="18" t="str">
        <f>SUBSTITUTE(Resumenes!AM19,".",",")</f>
        <v/>
      </c>
      <c r="AN19" s="18" t="str">
        <f>SUBSTITUTE(Resumenes!AN19,".",",")</f>
        <v/>
      </c>
      <c r="AO19" s="18" t="str">
        <f>SUBSTITUTE(Resumenes!AO19,".",",")</f>
        <v/>
      </c>
      <c r="AP19" s="18" t="str">
        <f>SUBSTITUTE(Resumenes!AP19,".",",")</f>
        <v/>
      </c>
      <c r="AQ19" s="18" t="str">
        <f>SUBSTITUTE(Resumenes!AQ19,".",",")</f>
        <v/>
      </c>
      <c r="AR19" s="18" t="str">
        <f>SUBSTITUTE(Resumenes!AR19,".",",")</f>
        <v/>
      </c>
      <c r="AS19" s="18" t="str">
        <f>SUBSTITUTE(Resumenes!AS19,".",",")</f>
        <v/>
      </c>
      <c r="AT19" s="18" t="str">
        <f>SUBSTITUTE(Resumenes!AT19,".",",")</f>
        <v/>
      </c>
      <c r="AU19" s="18" t="str">
        <f>SUBSTITUTE(Resumenes!AU19,".",",")</f>
        <v/>
      </c>
      <c r="AV19" s="18" t="str">
        <f>SUBSTITUTE(Resumenes!AV19,".",",")</f>
        <v/>
      </c>
      <c r="AW19" s="18" t="str">
        <f>SUBSTITUTE(Resumenes!AW19,".",",")</f>
        <v/>
      </c>
      <c r="AX19" s="18" t="str">
        <f>SUBSTITUTE(Resumenes!AX19,".",",")</f>
        <v>28/10/2024 8:00:00</v>
      </c>
      <c r="AY19" s="18" t="str">
        <f>SUBSTITUTE(Resumenes!AY19,".",",")</f>
        <v/>
      </c>
      <c r="AZ19" s="18" t="str">
        <f>SUBSTITUTE(Resumenes!AZ19,".",",")</f>
        <v/>
      </c>
      <c r="BA19" s="18" t="str">
        <f>SUBSTITUTE(Resumenes!BA19,".",",")</f>
        <v/>
      </c>
      <c r="BB19" s="18" t="str">
        <f>SUBSTITUTE(Resumenes!BB19,".",",")</f>
        <v/>
      </c>
      <c r="BC19" s="18" t="str">
        <f>SUBSTITUTE(Resumenes!BC19,".",",")</f>
        <v/>
      </c>
      <c r="BD19" s="18" t="str">
        <f>SUBSTITUTE(Resumenes!BD19,".",",")</f>
        <v/>
      </c>
      <c r="BE19" s="18" t="str">
        <f>SUBSTITUTE(Resumenes!BE19,".",",")</f>
        <v/>
      </c>
      <c r="BF19" s="18" t="str">
        <f>SUBSTITUTE(Resumenes!BF19,".",",")</f>
        <v/>
      </c>
      <c r="BG19" s="18" t="str">
        <f>SUBSTITUTE(Resumenes!BG19,".",",")</f>
        <v/>
      </c>
      <c r="BH19" s="18" t="str">
        <f>SUBSTITUTE(Resumenes!BH19,".",",")</f>
        <v/>
      </c>
      <c r="BI19" s="18" t="str">
        <f>SUBSTITUTE(Resumenes!BI19,".",",")</f>
        <v/>
      </c>
      <c r="BJ19" s="30">
        <v>45593.333333333336</v>
      </c>
      <c r="BK19" s="18" t="str">
        <f>SUBSTITUTE(Resumenes!BK19,".",",")</f>
        <v/>
      </c>
      <c r="BL19" s="18" t="str">
        <f>SUBSTITUTE(Resumenes!BL19,".",",")</f>
        <v/>
      </c>
      <c r="BM19" s="18" t="str">
        <f>SUBSTITUTE(Resumenes!BM19,".",",")</f>
        <v/>
      </c>
      <c r="BN19" s="18" t="str">
        <f>SUBSTITUTE(Resumenes!BN19,".",",")</f>
        <v/>
      </c>
      <c r="BO19" s="18" t="str">
        <f>SUBSTITUTE(Resumenes!BO19,".",",")</f>
        <v/>
      </c>
      <c r="BP19" s="18" t="str">
        <f>SUBSTITUTE(Resumenes!BP19,".",",")</f>
        <v/>
      </c>
      <c r="BQ19" s="18" t="str">
        <f>SUBSTITUTE(Resumenes!BQ19,".",",")</f>
        <v/>
      </c>
      <c r="BR19" s="18" t="str">
        <f>SUBSTITUTE(Resumenes!BR19,".",",")</f>
        <v/>
      </c>
      <c r="BS19" s="18" t="str">
        <f>SUBSTITUTE(Resumenes!BS19,".",",")</f>
        <v/>
      </c>
      <c r="BT19" s="18" t="str">
        <f>SUBSTITUTE(Resumenes!BT19,".",",")</f>
        <v/>
      </c>
    </row>
    <row r="20">
      <c r="A20" s="13">
        <f t="shared" si="1"/>
        <v>45</v>
      </c>
      <c r="B20" s="18" t="str">
        <f>SUBSTITUTE(Resumenes!B20,".",",")</f>
        <v>2024-11-04 08:00:00</v>
      </c>
      <c r="C20" s="18" t="str">
        <f>SUBSTITUTE(Resumenes!C20,".",",")</f>
        <v>0,00</v>
      </c>
      <c r="D20" s="18" t="str">
        <f>SUBSTITUTE(Resumenes!D20,".",",")</f>
        <v>0,00</v>
      </c>
      <c r="E20" s="18" t="str">
        <f>SUBSTITUTE(Resumenes!E20,".",",")</f>
        <v>0,00</v>
      </c>
      <c r="F20" s="18" t="str">
        <f>SUBSTITUTE(Resumenes!F20,".",",")</f>
        <v>0,00</v>
      </c>
      <c r="G20" s="18" t="str">
        <f>SUBSTITUTE(Resumenes!G20,".",",")</f>
        <v>0,00</v>
      </c>
      <c r="H20" s="18" t="str">
        <f>SUBSTITUTE(Resumenes!H20,".",",")</f>
        <v>0,00</v>
      </c>
      <c r="I20" s="18" t="str">
        <f>SUBSTITUTE(Resumenes!I20,".",",")</f>
        <v>0,00</v>
      </c>
      <c r="J20" s="18" t="str">
        <f>SUBSTITUTE(Resumenes!J20,".",",")</f>
        <v>0,00</v>
      </c>
      <c r="K20" s="18" t="str">
        <f>SUBSTITUTE(Resumenes!K20,".",",")</f>
        <v>0,00</v>
      </c>
      <c r="L20" s="18" t="str">
        <f>SUBSTITUTE(Resumenes!L20,".",",")</f>
        <v>0,00</v>
      </c>
      <c r="M20" s="18" t="str">
        <f>SUBSTITUTE(Resumenes!M20,".",",")</f>
        <v>M9</v>
      </c>
      <c r="N20" s="18" t="str">
        <f>SUBSTITUTE(Resumenes!N20,".",",")</f>
        <v>4/11/2024 8:00:00</v>
      </c>
      <c r="O20" s="18" t="str">
        <f>SUBSTITUTE(Resumenes!O20,".",",")</f>
        <v>0,00</v>
      </c>
      <c r="P20" s="18" t="str">
        <f>SUBSTITUTE(Resumenes!P20,".",",")</f>
        <v>0,00</v>
      </c>
      <c r="Q20" s="18" t="str">
        <f>SUBSTITUTE(Resumenes!Q20,".",",")</f>
        <v>0,01</v>
      </c>
      <c r="R20" s="18" t="str">
        <f>SUBSTITUTE(Resumenes!R20,".",",")</f>
        <v>0,00</v>
      </c>
      <c r="S20" s="18" t="str">
        <f>SUBSTITUTE(Resumenes!S20,".",",")</f>
        <v>0,00</v>
      </c>
      <c r="T20" s="18" t="str">
        <f>SUBSTITUTE(Resumenes!T20,".",",")</f>
        <v>0,00</v>
      </c>
      <c r="U20" s="18" t="str">
        <f>SUBSTITUTE(Resumenes!U20,".",",")</f>
        <v>0,00</v>
      </c>
      <c r="V20" s="18" t="str">
        <f>SUBSTITUTE(Resumenes!V20,".",",")</f>
        <v>0,00</v>
      </c>
      <c r="W20" s="18" t="str">
        <f>SUBSTITUTE(Resumenes!W20,".",",")</f>
        <v>0,00</v>
      </c>
      <c r="X20" s="18" t="str">
        <f>SUBSTITUTE(Resumenes!X20,".",",")</f>
        <v>0,00</v>
      </c>
      <c r="Y20" s="18" t="str">
        <f>SUBSTITUTE(Resumenes!Y20,".",",")</f>
        <v/>
      </c>
      <c r="Z20" s="18" t="str">
        <f>SUBSTITUTE(Resumenes!Z20,".",",")</f>
        <v>4/11/2024 8:00:00</v>
      </c>
      <c r="AA20" s="18" t="str">
        <f>SUBSTITUTE(Resumenes!AA20,".",",")</f>
        <v/>
      </c>
      <c r="AB20" s="18" t="str">
        <f>SUBSTITUTE(Resumenes!AB20,".",",")</f>
        <v/>
      </c>
      <c r="AC20" s="18" t="str">
        <f>SUBSTITUTE(Resumenes!AC20,".",",")</f>
        <v/>
      </c>
      <c r="AD20" s="18" t="str">
        <f>SUBSTITUTE(Resumenes!AD20,".",",")</f>
        <v/>
      </c>
      <c r="AE20" s="18" t="str">
        <f>SUBSTITUTE(Resumenes!AE20,".",",")</f>
        <v/>
      </c>
      <c r="AF20" s="18" t="str">
        <f>SUBSTITUTE(Resumenes!AF20,".",",")</f>
        <v/>
      </c>
      <c r="AG20" s="18" t="str">
        <f>SUBSTITUTE(Resumenes!AG20,".",",")</f>
        <v/>
      </c>
      <c r="AH20" s="18" t="str">
        <f>SUBSTITUTE(Resumenes!AH20,".",",")</f>
        <v/>
      </c>
      <c r="AI20" s="18" t="str">
        <f>SUBSTITUTE(Resumenes!AI20,".",",")</f>
        <v/>
      </c>
      <c r="AJ20" s="18" t="str">
        <f>SUBSTITUTE(Resumenes!AJ20,".",",")</f>
        <v/>
      </c>
      <c r="AK20" s="18" t="str">
        <f>SUBSTITUTE(Resumenes!AK20,".",",")</f>
        <v/>
      </c>
      <c r="AL20" s="18" t="str">
        <f>SUBSTITUTE(Resumenes!AL20,".",",")</f>
        <v>4/11/2024 8:00:00</v>
      </c>
      <c r="AM20" s="18" t="str">
        <f>SUBSTITUTE(Resumenes!AM20,".",",")</f>
        <v/>
      </c>
      <c r="AN20" s="18" t="str">
        <f>SUBSTITUTE(Resumenes!AN20,".",",")</f>
        <v/>
      </c>
      <c r="AO20" s="18" t="str">
        <f>SUBSTITUTE(Resumenes!AO20,".",",")</f>
        <v/>
      </c>
      <c r="AP20" s="18" t="str">
        <f>SUBSTITUTE(Resumenes!AP20,".",",")</f>
        <v/>
      </c>
      <c r="AQ20" s="18" t="str">
        <f>SUBSTITUTE(Resumenes!AQ20,".",",")</f>
        <v/>
      </c>
      <c r="AR20" s="18" t="str">
        <f>SUBSTITUTE(Resumenes!AR20,".",",")</f>
        <v/>
      </c>
      <c r="AS20" s="18" t="str">
        <f>SUBSTITUTE(Resumenes!AS20,".",",")</f>
        <v/>
      </c>
      <c r="AT20" s="18" t="str">
        <f>SUBSTITUTE(Resumenes!AT20,".",",")</f>
        <v/>
      </c>
      <c r="AU20" s="18" t="str">
        <f>SUBSTITUTE(Resumenes!AU20,".",",")</f>
        <v/>
      </c>
      <c r="AV20" s="18" t="str">
        <f>SUBSTITUTE(Resumenes!AV20,".",",")</f>
        <v/>
      </c>
      <c r="AW20" s="18" t="str">
        <f>SUBSTITUTE(Resumenes!AW20,".",",")</f>
        <v/>
      </c>
      <c r="AX20" s="18" t="str">
        <f>SUBSTITUTE(Resumenes!AX20,".",",")</f>
        <v>4/11/2024 8:00:00</v>
      </c>
      <c r="AY20" s="18" t="str">
        <f>SUBSTITUTE(Resumenes!AY20,".",",")</f>
        <v/>
      </c>
      <c r="AZ20" s="18" t="str">
        <f>SUBSTITUTE(Resumenes!AZ20,".",",")</f>
        <v/>
      </c>
      <c r="BA20" s="18" t="str">
        <f>SUBSTITUTE(Resumenes!BA20,".",",")</f>
        <v/>
      </c>
      <c r="BB20" s="18" t="str">
        <f>SUBSTITUTE(Resumenes!BB20,".",",")</f>
        <v/>
      </c>
      <c r="BC20" s="18" t="str">
        <f>SUBSTITUTE(Resumenes!BC20,".",",")</f>
        <v/>
      </c>
      <c r="BD20" s="18" t="str">
        <f>SUBSTITUTE(Resumenes!BD20,".",",")</f>
        <v/>
      </c>
      <c r="BE20" s="18" t="str">
        <f>SUBSTITUTE(Resumenes!BE20,".",",")</f>
        <v/>
      </c>
      <c r="BF20" s="18" t="str">
        <f>SUBSTITUTE(Resumenes!BF20,".",",")</f>
        <v/>
      </c>
      <c r="BG20" s="18" t="str">
        <f>SUBSTITUTE(Resumenes!BG20,".",",")</f>
        <v/>
      </c>
      <c r="BH20" s="18" t="str">
        <f>SUBSTITUTE(Resumenes!BH20,".",",")</f>
        <v/>
      </c>
      <c r="BI20" s="18" t="str">
        <f>SUBSTITUTE(Resumenes!BI20,".",",")</f>
        <v/>
      </c>
      <c r="BJ20" s="30">
        <v>45600.333333333336</v>
      </c>
      <c r="BK20" s="18" t="str">
        <f>SUBSTITUTE(Resumenes!BK20,".",",")</f>
        <v/>
      </c>
      <c r="BL20" s="18" t="str">
        <f>SUBSTITUTE(Resumenes!BL20,".",",")</f>
        <v/>
      </c>
      <c r="BM20" s="18" t="str">
        <f>SUBSTITUTE(Resumenes!BM20,".",",")</f>
        <v/>
      </c>
      <c r="BN20" s="18" t="str">
        <f>SUBSTITUTE(Resumenes!BN20,".",",")</f>
        <v/>
      </c>
      <c r="BO20" s="18" t="str">
        <f>SUBSTITUTE(Resumenes!BO20,".",",")</f>
        <v/>
      </c>
      <c r="BP20" s="18" t="str">
        <f>SUBSTITUTE(Resumenes!BP20,".",",")</f>
        <v/>
      </c>
      <c r="BQ20" s="18" t="str">
        <f>SUBSTITUTE(Resumenes!BQ20,".",",")</f>
        <v/>
      </c>
      <c r="BR20" s="18" t="str">
        <f>SUBSTITUTE(Resumenes!BR20,".",",")</f>
        <v/>
      </c>
      <c r="BS20" s="18" t="str">
        <f>SUBSTITUTE(Resumenes!BS20,".",",")</f>
        <v/>
      </c>
      <c r="BT20" s="18" t="str">
        <f>SUBSTITUTE(Resumenes!BT20,".",",")</f>
        <v/>
      </c>
    </row>
    <row r="21">
      <c r="A21" s="13">
        <f t="shared" si="1"/>
        <v>46</v>
      </c>
      <c r="B21" s="18" t="str">
        <f>SUBSTITUTE(Resumenes!B21,".",",")</f>
        <v>2024-11-11 08:00:00</v>
      </c>
      <c r="C21" s="18" t="str">
        <f>SUBSTITUTE(Resumenes!C21,".",",")</f>
        <v>0,00</v>
      </c>
      <c r="D21" s="18" t="str">
        <f>SUBSTITUTE(Resumenes!D21,".",",")</f>
        <v>0,00</v>
      </c>
      <c r="E21" s="18" t="str">
        <f>SUBSTITUTE(Resumenes!E21,".",",")</f>
        <v>0,00</v>
      </c>
      <c r="F21" s="18" t="str">
        <f>SUBSTITUTE(Resumenes!F21,".",",")</f>
        <v>0,00</v>
      </c>
      <c r="G21" s="18" t="str">
        <f>SUBSTITUTE(Resumenes!G21,".",",")</f>
        <v>0,00</v>
      </c>
      <c r="H21" s="18" t="str">
        <f>SUBSTITUTE(Resumenes!H21,".",",")</f>
        <v>0,00</v>
      </c>
      <c r="I21" s="18" t="str">
        <f>SUBSTITUTE(Resumenes!I21,".",",")</f>
        <v>0,00</v>
      </c>
      <c r="J21" s="18" t="str">
        <f>SUBSTITUTE(Resumenes!J21,".",",")</f>
        <v>0,00</v>
      </c>
      <c r="K21" s="18" t="str">
        <f>SUBSTITUTE(Resumenes!K21,".",",")</f>
        <v>0,00</v>
      </c>
      <c r="L21" s="18" t="str">
        <f>SUBSTITUTE(Resumenes!L21,".",",")</f>
        <v>0,00</v>
      </c>
      <c r="M21" s="47" t="str">
        <f>SUBSTITUTE(Resumenes!M21,".",",")</f>
        <v/>
      </c>
      <c r="N21" s="18" t="str">
        <f>SUBSTITUTE(Resumenes!N21,".",",")</f>
        <v>11/11/2024 8:00:00</v>
      </c>
      <c r="O21" s="18" t="str">
        <f>SUBSTITUTE(Resumenes!O21,".",",")</f>
        <v/>
      </c>
      <c r="P21" s="18" t="str">
        <f>SUBSTITUTE(Resumenes!P21,".",",")</f>
        <v/>
      </c>
      <c r="Q21" s="18" t="str">
        <f>SUBSTITUTE(Resumenes!Q21,".",",")</f>
        <v/>
      </c>
      <c r="R21" s="18" t="str">
        <f>SUBSTITUTE(Resumenes!R21,".",",")</f>
        <v/>
      </c>
      <c r="S21" s="18" t="str">
        <f>SUBSTITUTE(Resumenes!S21,".",",")</f>
        <v/>
      </c>
      <c r="T21" s="18" t="str">
        <f>SUBSTITUTE(Resumenes!T21,".",",")</f>
        <v/>
      </c>
      <c r="U21" s="18" t="str">
        <f>SUBSTITUTE(Resumenes!U21,".",",")</f>
        <v/>
      </c>
      <c r="V21" s="18" t="str">
        <f>SUBSTITUTE(Resumenes!V21,".",",")</f>
        <v/>
      </c>
      <c r="W21" s="18" t="str">
        <f>SUBSTITUTE(Resumenes!W21,".",",")</f>
        <v/>
      </c>
      <c r="X21" s="18" t="str">
        <f>SUBSTITUTE(Resumenes!X21,".",",")</f>
        <v/>
      </c>
      <c r="Y21" s="49" t="str">
        <f>SUBSTITUTE(Resumenes!Y21,".",",")</f>
        <v/>
      </c>
      <c r="Z21" s="18" t="str">
        <f>SUBSTITUTE(Resumenes!Z21,".",",")</f>
        <v>11/11/2024 8:00:00</v>
      </c>
      <c r="AK21" s="18" t="str">
        <f>SUBSTITUTE(Resumenes!AK21,".",",")</f>
        <v/>
      </c>
      <c r="AL21" s="18" t="str">
        <f>SUBSTITUTE(Resumenes!AL21,".",",")</f>
        <v>11/11/2024 8:00:00</v>
      </c>
      <c r="AM21" s="18" t="str">
        <f>SUBSTITUTE(Resumenes!AM21,".",",")</f>
        <v/>
      </c>
      <c r="AN21" s="18" t="str">
        <f>SUBSTITUTE(Resumenes!AN21,".",",")</f>
        <v/>
      </c>
      <c r="AO21" s="18" t="str">
        <f>SUBSTITUTE(Resumenes!AO21,".",",")</f>
        <v/>
      </c>
      <c r="AP21" s="18" t="str">
        <f>SUBSTITUTE(Resumenes!AP21,".",",")</f>
        <v/>
      </c>
      <c r="AQ21" s="18" t="str">
        <f>SUBSTITUTE(Resumenes!AQ21,".",",")</f>
        <v/>
      </c>
      <c r="AR21" s="18" t="str">
        <f>SUBSTITUTE(Resumenes!AR21,".",",")</f>
        <v/>
      </c>
      <c r="AS21" s="18" t="str">
        <f>SUBSTITUTE(Resumenes!AS21,".",",")</f>
        <v/>
      </c>
      <c r="AT21" s="18" t="str">
        <f>SUBSTITUTE(Resumenes!AT21,".",",")</f>
        <v/>
      </c>
      <c r="AU21" s="18" t="str">
        <f>SUBSTITUTE(Resumenes!AU21,".",",")</f>
        <v/>
      </c>
      <c r="AV21" s="18" t="str">
        <f>SUBSTITUTE(Resumenes!AV21,".",",")</f>
        <v/>
      </c>
      <c r="AW21" s="18" t="str">
        <f>SUBSTITUTE(Resumenes!AW21,".",",")</f>
        <v/>
      </c>
      <c r="AX21" s="18" t="str">
        <f>SUBSTITUTE(Resumenes!AX21,".",",")</f>
        <v>11/11/2024 8:00:00</v>
      </c>
      <c r="AY21" s="18" t="str">
        <f>SUBSTITUTE(Resumenes!AY21,".",",")</f>
        <v/>
      </c>
      <c r="AZ21" s="18" t="str">
        <f>SUBSTITUTE(Resumenes!AZ21,".",",")</f>
        <v/>
      </c>
      <c r="BA21" s="18" t="str">
        <f>SUBSTITUTE(Resumenes!BA21,".",",")</f>
        <v/>
      </c>
      <c r="BB21" s="18" t="str">
        <f>SUBSTITUTE(Resumenes!BB21,".",",")</f>
        <v/>
      </c>
      <c r="BC21" s="18" t="str">
        <f>SUBSTITUTE(Resumenes!BC21,".",",")</f>
        <v/>
      </c>
      <c r="BD21" s="18" t="str">
        <f>SUBSTITUTE(Resumenes!BD21,".",",")</f>
        <v/>
      </c>
      <c r="BE21" s="18" t="str">
        <f>SUBSTITUTE(Resumenes!BE21,".",",")</f>
        <v/>
      </c>
      <c r="BF21" s="18" t="str">
        <f>SUBSTITUTE(Resumenes!BF21,".",",")</f>
        <v/>
      </c>
      <c r="BG21" s="18" t="str">
        <f>SUBSTITUTE(Resumenes!BG21,".",",")</f>
        <v/>
      </c>
      <c r="BH21" s="18" t="str">
        <f>SUBSTITUTE(Resumenes!BH21,".",",")</f>
        <v/>
      </c>
      <c r="BI21" s="18" t="str">
        <f>SUBSTITUTE(Resumenes!BI21,".",",")</f>
        <v/>
      </c>
      <c r="BJ21" s="30">
        <v>45607.333333333336</v>
      </c>
      <c r="BK21" s="18" t="str">
        <f>SUBSTITUTE(Resumenes!BK21,".",",")</f>
        <v/>
      </c>
      <c r="BL21" s="18" t="str">
        <f>SUBSTITUTE(Resumenes!BL21,".",",")</f>
        <v/>
      </c>
      <c r="BM21" s="18" t="str">
        <f>SUBSTITUTE(Resumenes!BM21,".",",")</f>
        <v/>
      </c>
      <c r="BN21" s="18" t="str">
        <f>SUBSTITUTE(Resumenes!BN21,".",",")</f>
        <v/>
      </c>
      <c r="BO21" s="18" t="str">
        <f>SUBSTITUTE(Resumenes!BO21,".",",")</f>
        <v/>
      </c>
      <c r="BP21" s="18" t="str">
        <f>SUBSTITUTE(Resumenes!BP21,".",",")</f>
        <v/>
      </c>
      <c r="BQ21" s="18" t="str">
        <f>SUBSTITUTE(Resumenes!BQ21,".",",")</f>
        <v/>
      </c>
      <c r="BR21" s="18" t="str">
        <f>SUBSTITUTE(Resumenes!BR21,".",",")</f>
        <v/>
      </c>
      <c r="BS21" s="18" t="str">
        <f>SUBSTITUTE(Resumenes!BS21,".",",")</f>
        <v/>
      </c>
      <c r="BT21" s="18" t="str">
        <f>SUBSTITUTE(Resumenes!BT21,".",",")</f>
        <v/>
      </c>
    </row>
    <row r="22">
      <c r="A22" s="13">
        <f t="shared" si="1"/>
        <v>47</v>
      </c>
      <c r="B22" s="18" t="str">
        <f>SUBSTITUTE(Resumenes!B22,".",",")</f>
        <v>2024-11-18 08:00:00</v>
      </c>
      <c r="C22" s="18" t="str">
        <f>SUBSTITUTE(Resumenes!C22,".",",")</f>
        <v>0,00</v>
      </c>
      <c r="D22" s="18" t="str">
        <f>SUBSTITUTE(Resumenes!D22,".",",")</f>
        <v>0,00</v>
      </c>
      <c r="E22" s="18" t="str">
        <f>SUBSTITUTE(Resumenes!E22,".",",")</f>
        <v>0,00</v>
      </c>
      <c r="F22" s="18" t="str">
        <f>SUBSTITUTE(Resumenes!F22,".",",")</f>
        <v>0,00</v>
      </c>
      <c r="G22" s="18" t="str">
        <f>SUBSTITUTE(Resumenes!G22,".",",")</f>
        <v>0,00</v>
      </c>
      <c r="H22" s="18" t="str">
        <f>SUBSTITUTE(Resumenes!H22,".",",")</f>
        <v>0,00</v>
      </c>
      <c r="I22" s="18" t="str">
        <f>SUBSTITUTE(Resumenes!I22,".",",")</f>
        <v>0,00</v>
      </c>
      <c r="J22" s="18" t="str">
        <f>SUBSTITUTE(Resumenes!J22,".",",")</f>
        <v>0,00</v>
      </c>
      <c r="K22" s="18" t="str">
        <f>SUBSTITUTE(Resumenes!K22,".",",")</f>
        <v>0,00</v>
      </c>
      <c r="L22" s="18" t="str">
        <f>SUBSTITUTE(Resumenes!L22,".",",")</f>
        <v>0,00</v>
      </c>
      <c r="M22" s="18" t="str">
        <f>SUBSTITUTE(Resumenes!M22,".",",")</f>
        <v/>
      </c>
      <c r="N22" s="18" t="str">
        <f>SUBSTITUTE(Resumenes!N22,".",",")</f>
        <v>18/11/2024 8:00:00</v>
      </c>
      <c r="O22" s="18" t="str">
        <f>SUBSTITUTE(Resumenes!O22,".",",")</f>
        <v/>
      </c>
      <c r="P22" s="18" t="str">
        <f>SUBSTITUTE(Resumenes!P22,".",",")</f>
        <v/>
      </c>
      <c r="Q22" s="18" t="str">
        <f>SUBSTITUTE(Resumenes!Q22,".",",")</f>
        <v/>
      </c>
      <c r="R22" s="18" t="str">
        <f>SUBSTITUTE(Resumenes!R22,".",",")</f>
        <v/>
      </c>
      <c r="S22" s="18" t="str">
        <f>SUBSTITUTE(Resumenes!S22,".",",")</f>
        <v/>
      </c>
      <c r="T22" s="18" t="str">
        <f>SUBSTITUTE(Resumenes!T22,".",",")</f>
        <v/>
      </c>
      <c r="U22" s="18" t="str">
        <f>SUBSTITUTE(Resumenes!U22,".",",")</f>
        <v/>
      </c>
      <c r="V22" s="18" t="str">
        <f>SUBSTITUTE(Resumenes!V22,".",",")</f>
        <v/>
      </c>
      <c r="W22" s="18" t="str">
        <f>SUBSTITUTE(Resumenes!W22,".",",")</f>
        <v/>
      </c>
      <c r="X22" s="18" t="str">
        <f>SUBSTITUTE(Resumenes!X22,".",",")</f>
        <v/>
      </c>
      <c r="Y22" s="18" t="str">
        <f>SUBSTITUTE(Resumenes!Y22,".",",")</f>
        <v/>
      </c>
      <c r="Z22" s="18" t="str">
        <f>SUBSTITUTE(Resumenes!Z22,".",",")</f>
        <v>18/11/2024 8:00:00</v>
      </c>
      <c r="AA22" s="18" t="str">
        <f>SUBSTITUTE(Resumenes!AA22,".",",")</f>
        <v/>
      </c>
      <c r="AB22" s="18" t="str">
        <f>SUBSTITUTE(Resumenes!AB22,".",",")</f>
        <v/>
      </c>
      <c r="AC22" s="18" t="str">
        <f>SUBSTITUTE(Resumenes!AC22,".",",")</f>
        <v/>
      </c>
      <c r="AD22" s="18" t="str">
        <f>SUBSTITUTE(Resumenes!AD22,".",",")</f>
        <v/>
      </c>
      <c r="AE22" s="18" t="str">
        <f>SUBSTITUTE(Resumenes!AE22,".",",")</f>
        <v/>
      </c>
      <c r="AF22" s="18" t="str">
        <f>SUBSTITUTE(Resumenes!AF22,".",",")</f>
        <v/>
      </c>
      <c r="AG22" s="18" t="str">
        <f>SUBSTITUTE(Resumenes!AG22,".",",")</f>
        <v/>
      </c>
      <c r="AH22" s="18" t="str">
        <f>SUBSTITUTE(Resumenes!AH22,".",",")</f>
        <v/>
      </c>
      <c r="AI22" s="18" t="str">
        <f>SUBSTITUTE(Resumenes!AI22,".",",")</f>
        <v/>
      </c>
      <c r="AJ22" s="18" t="str">
        <f>SUBSTITUTE(Resumenes!AJ22,".",",")</f>
        <v/>
      </c>
      <c r="AK22" s="18" t="str">
        <f>SUBSTITUTE(Resumenes!AK22,".",",")</f>
        <v/>
      </c>
      <c r="AL22" s="18" t="str">
        <f>SUBSTITUTE(Resumenes!AL22,".",",")</f>
        <v>18/11/2024 8:00:00</v>
      </c>
      <c r="AM22" s="18" t="str">
        <f>SUBSTITUTE(Resumenes!AM22,".",",")</f>
        <v/>
      </c>
      <c r="AN22" s="18" t="str">
        <f>SUBSTITUTE(Resumenes!AN22,".",",")</f>
        <v/>
      </c>
      <c r="AO22" s="18" t="str">
        <f>SUBSTITUTE(Resumenes!AO22,".",",")</f>
        <v/>
      </c>
      <c r="AP22" s="18" t="str">
        <f>SUBSTITUTE(Resumenes!AP22,".",",")</f>
        <v/>
      </c>
      <c r="AQ22" s="18" t="str">
        <f>SUBSTITUTE(Resumenes!AQ22,".",",")</f>
        <v/>
      </c>
      <c r="AR22" s="18" t="str">
        <f>SUBSTITUTE(Resumenes!AR22,".",",")</f>
        <v/>
      </c>
      <c r="AS22" s="18" t="str">
        <f>SUBSTITUTE(Resumenes!AS22,".",",")</f>
        <v/>
      </c>
      <c r="AT22" s="18" t="str">
        <f>SUBSTITUTE(Resumenes!AT22,".",",")</f>
        <v/>
      </c>
      <c r="AU22" s="18" t="str">
        <f>SUBSTITUTE(Resumenes!AU22,".",",")</f>
        <v/>
      </c>
      <c r="AV22" s="18" t="str">
        <f>SUBSTITUTE(Resumenes!AV22,".",",")</f>
        <v/>
      </c>
      <c r="AW22" s="18" t="str">
        <f>SUBSTITUTE(Resumenes!AW22,".",",")</f>
        <v/>
      </c>
      <c r="AX22" s="18" t="str">
        <f>SUBSTITUTE(Resumenes!AX22,".",",")</f>
        <v>18/11/2024 8:00:00</v>
      </c>
      <c r="AY22" s="18" t="str">
        <f>SUBSTITUTE(Resumenes!AY22,".",",")</f>
        <v/>
      </c>
      <c r="AZ22" s="18" t="str">
        <f>SUBSTITUTE(Resumenes!AZ22,".",",")</f>
        <v/>
      </c>
      <c r="BA22" s="18" t="str">
        <f>SUBSTITUTE(Resumenes!BA22,".",",")</f>
        <v/>
      </c>
      <c r="BB22" s="18" t="str">
        <f>SUBSTITUTE(Resumenes!BB22,".",",")</f>
        <v/>
      </c>
      <c r="BC22" s="18" t="str">
        <f>SUBSTITUTE(Resumenes!BC22,".",",")</f>
        <v/>
      </c>
      <c r="BD22" s="18" t="str">
        <f>SUBSTITUTE(Resumenes!BD22,".",",")</f>
        <v/>
      </c>
      <c r="BE22" s="18" t="str">
        <f>SUBSTITUTE(Resumenes!BE22,".",",")</f>
        <v/>
      </c>
      <c r="BF22" s="18" t="str">
        <f>SUBSTITUTE(Resumenes!BF22,".",",")</f>
        <v/>
      </c>
      <c r="BG22" s="18" t="str">
        <f>SUBSTITUTE(Resumenes!BG22,".",",")</f>
        <v/>
      </c>
      <c r="BH22" s="18" t="str">
        <f>SUBSTITUTE(Resumenes!BH22,".",",")</f>
        <v/>
      </c>
      <c r="BI22" s="18" t="str">
        <f>SUBSTITUTE(Resumenes!BI22,".",",")</f>
        <v/>
      </c>
      <c r="BJ22" s="30">
        <v>45614.333333333336</v>
      </c>
      <c r="BK22" s="18" t="str">
        <f>SUBSTITUTE(Resumenes!BK22,".",",")</f>
        <v/>
      </c>
      <c r="BL22" s="18" t="str">
        <f>SUBSTITUTE(Resumenes!BL22,".",",")</f>
        <v/>
      </c>
      <c r="BM22" s="18" t="str">
        <f>SUBSTITUTE(Resumenes!BM22,".",",")</f>
        <v/>
      </c>
      <c r="BN22" s="18" t="str">
        <f>SUBSTITUTE(Resumenes!BN22,".",",")</f>
        <v/>
      </c>
      <c r="BO22" s="18" t="str">
        <f>SUBSTITUTE(Resumenes!BO22,".",",")</f>
        <v/>
      </c>
      <c r="BP22" s="18" t="str">
        <f>SUBSTITUTE(Resumenes!BP22,".",",")</f>
        <v/>
      </c>
      <c r="BQ22" s="18" t="str">
        <f>SUBSTITUTE(Resumenes!BQ22,".",",")</f>
        <v/>
      </c>
      <c r="BR22" s="18" t="str">
        <f>SUBSTITUTE(Resumenes!BR22,".",",")</f>
        <v/>
      </c>
      <c r="BS22" s="18" t="str">
        <f>SUBSTITUTE(Resumenes!BS22,".",",")</f>
        <v/>
      </c>
      <c r="BT22" s="18" t="str">
        <f>SUBSTITUTE(Resumenes!BT22,".",",")</f>
        <v/>
      </c>
    </row>
    <row r="23">
      <c r="A23" s="13">
        <f t="shared" si="1"/>
        <v>48</v>
      </c>
      <c r="B23" s="18" t="str">
        <f>SUBSTITUTE(Resumenes!B23,".",",")</f>
        <v>2024-11-25 08:00:00</v>
      </c>
      <c r="C23" s="18" t="str">
        <f>SUBSTITUTE(Resumenes!C23,".",",")</f>
        <v>0,00</v>
      </c>
      <c r="D23" s="18" t="str">
        <f>SUBSTITUTE(Resumenes!D23,".",",")</f>
        <v>0,00</v>
      </c>
      <c r="E23" s="18" t="str">
        <f>SUBSTITUTE(Resumenes!E23,".",",")</f>
        <v>0,00</v>
      </c>
      <c r="F23" s="18" t="str">
        <f>SUBSTITUTE(Resumenes!F23,".",",")</f>
        <v>0,00</v>
      </c>
      <c r="G23" s="18" t="str">
        <f>SUBSTITUTE(Resumenes!G23,".",",")</f>
        <v>0,00</v>
      </c>
      <c r="H23" s="18" t="str">
        <f>SUBSTITUTE(Resumenes!H23,".",",")</f>
        <v>0,00</v>
      </c>
      <c r="I23" s="18" t="str">
        <f>SUBSTITUTE(Resumenes!I23,".",",")</f>
        <v>0,00</v>
      </c>
      <c r="J23" s="18" t="str">
        <f>SUBSTITUTE(Resumenes!J23,".",",")</f>
        <v>0,00</v>
      </c>
      <c r="K23" s="18" t="str">
        <f>SUBSTITUTE(Resumenes!K23,".",",")</f>
        <v>0,00</v>
      </c>
      <c r="L23" s="18" t="str">
        <f>SUBSTITUTE(Resumenes!L23,".",",")</f>
        <v>0,00</v>
      </c>
      <c r="M23" s="18" t="str">
        <f>SUBSTITUTE(Resumenes!M23,".",",")</f>
        <v/>
      </c>
      <c r="N23" s="18" t="str">
        <f>SUBSTITUTE(Resumenes!N23,".",",")</f>
        <v>25/11/2024 8:00:00</v>
      </c>
      <c r="O23" s="18" t="str">
        <f>SUBSTITUTE(Resumenes!O23,".",",")</f>
        <v/>
      </c>
      <c r="P23" s="18" t="str">
        <f>SUBSTITUTE(Resumenes!P23,".",",")</f>
        <v/>
      </c>
      <c r="Q23" s="18" t="str">
        <f>SUBSTITUTE(Resumenes!Q23,".",",")</f>
        <v/>
      </c>
      <c r="R23" s="18" t="str">
        <f>SUBSTITUTE(Resumenes!R23,".",",")</f>
        <v/>
      </c>
      <c r="S23" s="18" t="str">
        <f>SUBSTITUTE(Resumenes!S23,".",",")</f>
        <v/>
      </c>
      <c r="T23" s="18" t="str">
        <f>SUBSTITUTE(Resumenes!T23,".",",")</f>
        <v/>
      </c>
      <c r="U23" s="18" t="str">
        <f>SUBSTITUTE(Resumenes!U23,".",",")</f>
        <v/>
      </c>
      <c r="V23" s="18" t="str">
        <f>SUBSTITUTE(Resumenes!V23,".",",")</f>
        <v/>
      </c>
      <c r="W23" s="18" t="str">
        <f>SUBSTITUTE(Resumenes!W23,".",",")</f>
        <v/>
      </c>
      <c r="X23" s="18" t="str">
        <f>SUBSTITUTE(Resumenes!X23,".",",")</f>
        <v/>
      </c>
      <c r="Y23" s="18" t="str">
        <f>SUBSTITUTE(Resumenes!Y23,".",",")</f>
        <v/>
      </c>
      <c r="Z23" s="18" t="str">
        <f>SUBSTITUTE(Resumenes!Z23,".",",")</f>
        <v>25/11/2024 8:00:00</v>
      </c>
      <c r="AA23" s="18" t="str">
        <f>SUBSTITUTE(Resumenes!AA23,".",",")</f>
        <v/>
      </c>
      <c r="AB23" s="18" t="str">
        <f>SUBSTITUTE(Resumenes!AB23,".",",")</f>
        <v/>
      </c>
      <c r="AC23" s="18" t="str">
        <f>SUBSTITUTE(Resumenes!AC23,".",",")</f>
        <v/>
      </c>
      <c r="AD23" s="18" t="str">
        <f>SUBSTITUTE(Resumenes!AD23,".",",")</f>
        <v/>
      </c>
      <c r="AE23" s="18" t="str">
        <f>SUBSTITUTE(Resumenes!AE23,".",",")</f>
        <v/>
      </c>
      <c r="AF23" s="18" t="str">
        <f>SUBSTITUTE(Resumenes!AF23,".",",")</f>
        <v/>
      </c>
      <c r="AG23" s="18" t="str">
        <f>SUBSTITUTE(Resumenes!AG23,".",",")</f>
        <v/>
      </c>
      <c r="AH23" s="18" t="str">
        <f>SUBSTITUTE(Resumenes!AH23,".",",")</f>
        <v/>
      </c>
      <c r="AI23" s="18" t="str">
        <f>SUBSTITUTE(Resumenes!AI23,".",",")</f>
        <v/>
      </c>
      <c r="AJ23" s="18" t="str">
        <f>SUBSTITUTE(Resumenes!AJ23,".",",")</f>
        <v/>
      </c>
      <c r="AK23" s="18" t="str">
        <f>SUBSTITUTE(Resumenes!AK23,".",",")</f>
        <v/>
      </c>
      <c r="AL23" s="18" t="str">
        <f>SUBSTITUTE(Resumenes!AL23,".",",")</f>
        <v>25/11/2024 8:00:00</v>
      </c>
      <c r="AM23" s="18" t="str">
        <f>SUBSTITUTE(Resumenes!AM23,".",",")</f>
        <v/>
      </c>
      <c r="AN23" s="18" t="str">
        <f>SUBSTITUTE(Resumenes!AN23,".",",")</f>
        <v/>
      </c>
      <c r="AO23" s="18" t="str">
        <f>SUBSTITUTE(Resumenes!AO23,".",",")</f>
        <v/>
      </c>
      <c r="AP23" s="18" t="str">
        <f>SUBSTITUTE(Resumenes!AP23,".",",")</f>
        <v/>
      </c>
      <c r="AQ23" s="18" t="str">
        <f>SUBSTITUTE(Resumenes!AQ23,".",",")</f>
        <v/>
      </c>
      <c r="AR23" s="18" t="str">
        <f>SUBSTITUTE(Resumenes!AR23,".",",")</f>
        <v/>
      </c>
      <c r="AS23" s="18" t="str">
        <f>SUBSTITUTE(Resumenes!AS23,".",",")</f>
        <v/>
      </c>
      <c r="AT23" s="18" t="str">
        <f>SUBSTITUTE(Resumenes!AT23,".",",")</f>
        <v/>
      </c>
      <c r="AU23" s="18" t="str">
        <f>SUBSTITUTE(Resumenes!AU23,".",",")</f>
        <v/>
      </c>
      <c r="AV23" s="18" t="str">
        <f>SUBSTITUTE(Resumenes!AV23,".",",")</f>
        <v/>
      </c>
      <c r="AW23" s="18" t="str">
        <f>SUBSTITUTE(Resumenes!AW23,".",",")</f>
        <v/>
      </c>
      <c r="AX23" s="18" t="str">
        <f>SUBSTITUTE(Resumenes!AX23,".",",")</f>
        <v>25/11/2024 8:00:00</v>
      </c>
      <c r="AY23" s="18" t="str">
        <f>SUBSTITUTE(Resumenes!AY23,".",",")</f>
        <v/>
      </c>
      <c r="AZ23" s="18" t="str">
        <f>SUBSTITUTE(Resumenes!AZ23,".",",")</f>
        <v/>
      </c>
      <c r="BA23" s="18" t="str">
        <f>SUBSTITUTE(Resumenes!BA23,".",",")</f>
        <v/>
      </c>
      <c r="BB23" s="18" t="str">
        <f>SUBSTITUTE(Resumenes!BB23,".",",")</f>
        <v/>
      </c>
      <c r="BC23" s="18" t="str">
        <f>SUBSTITUTE(Resumenes!BC23,".",",")</f>
        <v/>
      </c>
      <c r="BD23" s="18" t="str">
        <f>SUBSTITUTE(Resumenes!BD23,".",",")</f>
        <v/>
      </c>
      <c r="BE23" s="18" t="str">
        <f>SUBSTITUTE(Resumenes!BE23,".",",")</f>
        <v/>
      </c>
      <c r="BF23" s="18" t="str">
        <f>SUBSTITUTE(Resumenes!BF23,".",",")</f>
        <v/>
      </c>
      <c r="BG23" s="18" t="str">
        <f>SUBSTITUTE(Resumenes!BG23,".",",")</f>
        <v/>
      </c>
      <c r="BH23" s="18" t="str">
        <f>SUBSTITUTE(Resumenes!BH23,".",",")</f>
        <v/>
      </c>
      <c r="BI23" s="18" t="str">
        <f>SUBSTITUTE(Resumenes!BI23,".",",")</f>
        <v/>
      </c>
      <c r="BJ23" s="30">
        <v>45621.333333333336</v>
      </c>
      <c r="BK23" s="18" t="str">
        <f>SUBSTITUTE(Resumenes!BK23,".",",")</f>
        <v/>
      </c>
      <c r="BL23" s="18" t="str">
        <f>SUBSTITUTE(Resumenes!BL23,".",",")</f>
        <v/>
      </c>
      <c r="BM23" s="18" t="str">
        <f>SUBSTITUTE(Resumenes!BM23,".",",")</f>
        <v/>
      </c>
      <c r="BN23" s="18" t="str">
        <f>SUBSTITUTE(Resumenes!BN23,".",",")</f>
        <v/>
      </c>
      <c r="BO23" s="18" t="str">
        <f>SUBSTITUTE(Resumenes!BO23,".",",")</f>
        <v/>
      </c>
      <c r="BP23" s="18" t="str">
        <f>SUBSTITUTE(Resumenes!BP23,".",",")</f>
        <v/>
      </c>
      <c r="BQ23" s="18" t="str">
        <f>SUBSTITUTE(Resumenes!BQ23,".",",")</f>
        <v/>
      </c>
      <c r="BR23" s="18" t="str">
        <f>SUBSTITUTE(Resumenes!BR23,".",",")</f>
        <v/>
      </c>
      <c r="BS23" s="18" t="str">
        <f>SUBSTITUTE(Resumenes!BS23,".",",")</f>
        <v/>
      </c>
      <c r="BT23" s="18" t="str">
        <f>SUBSTITUTE(Resumenes!BT23,".",",")</f>
        <v/>
      </c>
    </row>
    <row r="24">
      <c r="A24" s="13">
        <f t="shared" si="1"/>
        <v>49</v>
      </c>
      <c r="B24" s="18" t="str">
        <f>SUBSTITUTE(Resumenes!B24,".",",")</f>
        <v>2024-12-02 08:00:00</v>
      </c>
      <c r="C24" s="18" t="str">
        <f>SUBSTITUTE(Resumenes!C24,".",",")</f>
        <v>0,00</v>
      </c>
      <c r="D24" s="18" t="str">
        <f>SUBSTITUTE(Resumenes!D24,".",",")</f>
        <v>0,00</v>
      </c>
      <c r="E24" s="18" t="str">
        <f>SUBSTITUTE(Resumenes!E24,".",",")</f>
        <v>0,00</v>
      </c>
      <c r="F24" s="18" t="str">
        <f>SUBSTITUTE(Resumenes!F24,".",",")</f>
        <v>0,00</v>
      </c>
      <c r="G24" s="18" t="str">
        <f>SUBSTITUTE(Resumenes!G24,".",",")</f>
        <v>0,00</v>
      </c>
      <c r="H24" s="18" t="str">
        <f>SUBSTITUTE(Resumenes!H24,".",",")</f>
        <v>0,00</v>
      </c>
      <c r="I24" s="18" t="str">
        <f>SUBSTITUTE(Resumenes!I24,".",",")</f>
        <v>0,00</v>
      </c>
      <c r="J24" s="18" t="str">
        <f>SUBSTITUTE(Resumenes!J24,".",",")</f>
        <v>0,00</v>
      </c>
      <c r="K24" s="18" t="str">
        <f>SUBSTITUTE(Resumenes!K24,".",",")</f>
        <v>0,00</v>
      </c>
      <c r="L24" s="18" t="str">
        <f>SUBSTITUTE(Resumenes!L24,".",",")</f>
        <v>0,00</v>
      </c>
      <c r="M24" s="18" t="str">
        <f>SUBSTITUTE(Resumenes!M24,".",",")</f>
        <v/>
      </c>
      <c r="N24" s="18" t="str">
        <f>SUBSTITUTE(Resumenes!N24,".",",")</f>
        <v>2/12/2024 8:00:00</v>
      </c>
      <c r="O24" s="18" t="str">
        <f>SUBSTITUTE(Resumenes!O24,".",",")</f>
        <v/>
      </c>
      <c r="P24" s="18" t="str">
        <f>SUBSTITUTE(Resumenes!P24,".",",")</f>
        <v/>
      </c>
      <c r="Q24" s="18" t="str">
        <f>SUBSTITUTE(Resumenes!Q24,".",",")</f>
        <v/>
      </c>
      <c r="R24" s="18" t="str">
        <f>SUBSTITUTE(Resumenes!R24,".",",")</f>
        <v/>
      </c>
      <c r="S24" s="18" t="str">
        <f>SUBSTITUTE(Resumenes!S24,".",",")</f>
        <v/>
      </c>
      <c r="T24" s="18" t="str">
        <f>SUBSTITUTE(Resumenes!T24,".",",")</f>
        <v/>
      </c>
      <c r="U24" s="18" t="str">
        <f>SUBSTITUTE(Resumenes!U24,".",",")</f>
        <v/>
      </c>
      <c r="V24" s="18" t="str">
        <f>SUBSTITUTE(Resumenes!V24,".",",")</f>
        <v/>
      </c>
      <c r="W24" s="18" t="str">
        <f>SUBSTITUTE(Resumenes!W24,".",",")</f>
        <v/>
      </c>
      <c r="X24" s="18" t="str">
        <f>SUBSTITUTE(Resumenes!X24,".",",")</f>
        <v/>
      </c>
      <c r="Y24" s="18" t="str">
        <f>SUBSTITUTE(Resumenes!Y24,".",",")</f>
        <v/>
      </c>
      <c r="Z24" s="18" t="str">
        <f>SUBSTITUTE(Resumenes!Z24,".",",")</f>
        <v>2/12/2024 8:00:00</v>
      </c>
      <c r="AA24" s="18" t="str">
        <f>SUBSTITUTE(Resumenes!AA24,".",",")</f>
        <v/>
      </c>
      <c r="AB24" s="18" t="str">
        <f>SUBSTITUTE(Resumenes!AB24,".",",")</f>
        <v/>
      </c>
      <c r="AC24" s="18" t="str">
        <f>SUBSTITUTE(Resumenes!AC24,".",",")</f>
        <v/>
      </c>
      <c r="AD24" s="18" t="str">
        <f>SUBSTITUTE(Resumenes!AD24,".",",")</f>
        <v/>
      </c>
      <c r="AE24" s="18" t="str">
        <f>SUBSTITUTE(Resumenes!AE24,".",",")</f>
        <v/>
      </c>
      <c r="AF24" s="18" t="str">
        <f>SUBSTITUTE(Resumenes!AF24,".",",")</f>
        <v/>
      </c>
      <c r="AG24" s="18" t="str">
        <f>SUBSTITUTE(Resumenes!AG24,".",",")</f>
        <v/>
      </c>
      <c r="AH24" s="18" t="str">
        <f>SUBSTITUTE(Resumenes!AH24,".",",")</f>
        <v/>
      </c>
      <c r="AI24" s="18" t="str">
        <f>SUBSTITUTE(Resumenes!AI24,".",",")</f>
        <v/>
      </c>
      <c r="AJ24" s="18" t="str">
        <f>SUBSTITUTE(Resumenes!AJ24,".",",")</f>
        <v/>
      </c>
      <c r="AK24" s="18" t="str">
        <f>SUBSTITUTE(Resumenes!AK24,".",",")</f>
        <v/>
      </c>
      <c r="AL24" s="18" t="str">
        <f>SUBSTITUTE(Resumenes!AL24,".",",")</f>
        <v>2/12/2024 8:00:00</v>
      </c>
      <c r="AM24" s="18" t="str">
        <f>SUBSTITUTE(Resumenes!AM24,".",",")</f>
        <v/>
      </c>
      <c r="AN24" s="18" t="str">
        <f>SUBSTITUTE(Resumenes!AN24,".",",")</f>
        <v/>
      </c>
      <c r="AO24" s="18" t="str">
        <f>SUBSTITUTE(Resumenes!AO24,".",",")</f>
        <v/>
      </c>
      <c r="AP24" s="18" t="str">
        <f>SUBSTITUTE(Resumenes!AP24,".",",")</f>
        <v/>
      </c>
      <c r="AQ24" s="18" t="str">
        <f>SUBSTITUTE(Resumenes!AQ24,".",",")</f>
        <v/>
      </c>
      <c r="AR24" s="18" t="str">
        <f>SUBSTITUTE(Resumenes!AR24,".",",")</f>
        <v/>
      </c>
      <c r="AS24" s="18" t="str">
        <f>SUBSTITUTE(Resumenes!AS24,".",",")</f>
        <v/>
      </c>
      <c r="AT24" s="18" t="str">
        <f>SUBSTITUTE(Resumenes!AT24,".",",")</f>
        <v/>
      </c>
      <c r="AU24" s="18" t="str">
        <f>SUBSTITUTE(Resumenes!AU24,".",",")</f>
        <v/>
      </c>
      <c r="AV24" s="18" t="str">
        <f>SUBSTITUTE(Resumenes!AV24,".",",")</f>
        <v/>
      </c>
      <c r="AW24" s="18" t="str">
        <f>SUBSTITUTE(Resumenes!AW24,".",",")</f>
        <v/>
      </c>
      <c r="AX24" s="18" t="str">
        <f>SUBSTITUTE(Resumenes!AX24,".",",")</f>
        <v>2/12/2024 8:00:00</v>
      </c>
      <c r="AY24" s="18" t="str">
        <f>SUBSTITUTE(Resumenes!AY24,".",",")</f>
        <v/>
      </c>
      <c r="AZ24" s="18" t="str">
        <f>SUBSTITUTE(Resumenes!AZ24,".",",")</f>
        <v/>
      </c>
      <c r="BA24" s="18" t="str">
        <f>SUBSTITUTE(Resumenes!BA24,".",",")</f>
        <v/>
      </c>
      <c r="BB24" s="18" t="str">
        <f>SUBSTITUTE(Resumenes!BB24,".",",")</f>
        <v/>
      </c>
      <c r="BC24" s="18" t="str">
        <f>SUBSTITUTE(Resumenes!BC24,".",",")</f>
        <v/>
      </c>
      <c r="BD24" s="18" t="str">
        <f>SUBSTITUTE(Resumenes!BD24,".",",")</f>
        <v/>
      </c>
      <c r="BE24" s="18" t="str">
        <f>SUBSTITUTE(Resumenes!BE24,".",",")</f>
        <v/>
      </c>
      <c r="BF24" s="18" t="str">
        <f>SUBSTITUTE(Resumenes!BF24,".",",")</f>
        <v/>
      </c>
      <c r="BG24" s="18" t="str">
        <f>SUBSTITUTE(Resumenes!BG24,".",",")</f>
        <v/>
      </c>
      <c r="BH24" s="18" t="str">
        <f>SUBSTITUTE(Resumenes!BH24,".",",")</f>
        <v/>
      </c>
      <c r="BI24" s="18" t="str">
        <f>SUBSTITUTE(Resumenes!BI24,".",",")</f>
        <v/>
      </c>
      <c r="BJ24" s="30">
        <v>45628.333333333336</v>
      </c>
      <c r="BK24" s="18" t="str">
        <f>SUBSTITUTE(Resumenes!BK24,".",",")</f>
        <v/>
      </c>
      <c r="BL24" s="18" t="str">
        <f>SUBSTITUTE(Resumenes!BL24,".",",")</f>
        <v/>
      </c>
      <c r="BM24" s="18" t="str">
        <f>SUBSTITUTE(Resumenes!BM24,".",",")</f>
        <v/>
      </c>
      <c r="BN24" s="18" t="str">
        <f>SUBSTITUTE(Resumenes!BN24,".",",")</f>
        <v/>
      </c>
      <c r="BO24" s="18" t="str">
        <f>SUBSTITUTE(Resumenes!BO24,".",",")</f>
        <v/>
      </c>
      <c r="BP24" s="18" t="str">
        <f>SUBSTITUTE(Resumenes!BP24,".",",")</f>
        <v/>
      </c>
      <c r="BQ24" s="18" t="str">
        <f>SUBSTITUTE(Resumenes!BQ24,".",",")</f>
        <v/>
      </c>
      <c r="BR24" s="18" t="str">
        <f>SUBSTITUTE(Resumenes!BR24,".",",")</f>
        <v/>
      </c>
      <c r="BS24" s="18" t="str">
        <f>SUBSTITUTE(Resumenes!BS24,".",",")</f>
        <v/>
      </c>
      <c r="BT24" s="18" t="str">
        <f>SUBSTITUTE(Resumenes!BT24,".",",")</f>
        <v/>
      </c>
    </row>
    <row r="25">
      <c r="A25" s="13">
        <f t="shared" si="1"/>
        <v>50</v>
      </c>
      <c r="B25" s="18" t="str">
        <f>SUBSTITUTE(Resumenes!B25,".",",")</f>
        <v>2024-12-09 08:00:00</v>
      </c>
      <c r="C25" s="18" t="str">
        <f>SUBSTITUTE(Resumenes!C25,".",",")</f>
        <v>0,00</v>
      </c>
      <c r="D25" s="18" t="str">
        <f>SUBSTITUTE(Resumenes!D25,".",",")</f>
        <v>0,00</v>
      </c>
      <c r="E25" s="18" t="str">
        <f>SUBSTITUTE(Resumenes!E25,".",",")</f>
        <v>0,00</v>
      </c>
      <c r="F25" s="18" t="str">
        <f>SUBSTITUTE(Resumenes!F25,".",",")</f>
        <v>0,00</v>
      </c>
      <c r="G25" s="18" t="str">
        <f>SUBSTITUTE(Resumenes!G25,".",",")</f>
        <v>0,00</v>
      </c>
      <c r="H25" s="18" t="str">
        <f>SUBSTITUTE(Resumenes!H25,".",",")</f>
        <v>0,00</v>
      </c>
      <c r="I25" s="18" t="str">
        <f>SUBSTITUTE(Resumenes!I25,".",",")</f>
        <v>0,00</v>
      </c>
      <c r="J25" s="18" t="str">
        <f>SUBSTITUTE(Resumenes!J25,".",",")</f>
        <v>0,00</v>
      </c>
      <c r="K25" s="18" t="str">
        <f>SUBSTITUTE(Resumenes!K25,".",",")</f>
        <v>0,00</v>
      </c>
      <c r="L25" s="18" t="str">
        <f>SUBSTITUTE(Resumenes!L25,".",",")</f>
        <v>0,00</v>
      </c>
      <c r="M25" s="18" t="str">
        <f>SUBSTITUTE(Resumenes!M25,".",",")</f>
        <v>M10</v>
      </c>
      <c r="N25" s="18" t="str">
        <f>SUBSTITUTE(Resumenes!N25,".",",")</f>
        <v>9/12/2024 8:00:00</v>
      </c>
      <c r="O25" s="18" t="str">
        <f>SUBSTITUTE(Resumenes!O25,".",",")</f>
        <v>0,00</v>
      </c>
      <c r="P25" s="18" t="str">
        <f>SUBSTITUTE(Resumenes!P25,".",",")</f>
        <v>0,00</v>
      </c>
      <c r="Q25" s="18" t="str">
        <f>SUBSTITUTE(Resumenes!Q25,".",",")</f>
        <v>0,00</v>
      </c>
      <c r="R25" s="18" t="str">
        <f>SUBSTITUTE(Resumenes!R25,".",",")</f>
        <v>0,00</v>
      </c>
      <c r="S25" s="18" t="str">
        <f>SUBSTITUTE(Resumenes!S25,".",",")</f>
        <v>0,00</v>
      </c>
      <c r="T25" s="18" t="str">
        <f>SUBSTITUTE(Resumenes!T25,".",",")</f>
        <v>0,00</v>
      </c>
      <c r="U25" s="18" t="str">
        <f>SUBSTITUTE(Resumenes!U25,".",",")</f>
        <v>0,00</v>
      </c>
      <c r="V25" s="18" t="str">
        <f>SUBSTITUTE(Resumenes!V25,".",",")</f>
        <v>0,00</v>
      </c>
      <c r="W25" s="18" t="str">
        <f>SUBSTITUTE(Resumenes!W25,".",",")</f>
        <v>0,00</v>
      </c>
      <c r="X25" s="18" t="str">
        <f>SUBSTITUTE(Resumenes!X25,".",",")</f>
        <v>0,00</v>
      </c>
      <c r="Y25" s="18" t="str">
        <f>SUBSTITUTE(Resumenes!Y25,".",",")</f>
        <v>B5</v>
      </c>
      <c r="Z25" s="18" t="str">
        <f>SUBSTITUTE(Resumenes!Z25,".",",")</f>
        <v>9/12/2024 8:00:00</v>
      </c>
      <c r="AA25" s="47" t="str">
        <f>SUBSTITUTE(Resumenes!AA26,".",",")</f>
        <v>0,00</v>
      </c>
      <c r="AB25" s="47" t="str">
        <f>SUBSTITUTE(Resumenes!AB26,".",",")</f>
        <v>0,00</v>
      </c>
      <c r="AC25" s="47" t="str">
        <f>SUBSTITUTE(Resumenes!AC26,".",",")</f>
        <v>0,00</v>
      </c>
      <c r="AD25" s="47" t="str">
        <f>SUBSTITUTE(Resumenes!AD26,".",",")</f>
        <v>0,00</v>
      </c>
      <c r="AE25" s="47" t="str">
        <f>SUBSTITUTE(Resumenes!AE26,".",",")</f>
        <v>0,00</v>
      </c>
      <c r="AF25" s="47" t="str">
        <f>SUBSTITUTE(Resumenes!AF26,".",",")</f>
        <v>0,00</v>
      </c>
      <c r="AG25" s="47" t="str">
        <f>SUBSTITUTE(Resumenes!AG26,".",",")</f>
        <v>0,00</v>
      </c>
      <c r="AH25" s="47" t="str">
        <f>SUBSTITUTE(Resumenes!AH26,".",",")</f>
        <v>0,00</v>
      </c>
      <c r="AI25" s="47" t="str">
        <f>SUBSTITUTE(Resumenes!AI26,".",",")</f>
        <v>0,00</v>
      </c>
      <c r="AJ25" s="47" t="str">
        <f>SUBSTITUTE(Resumenes!AJ26,".",",")</f>
        <v>0,00</v>
      </c>
      <c r="AK25" s="18" t="str">
        <f>SUBSTITUTE(Resumenes!AK25,".",",")</f>
        <v/>
      </c>
      <c r="AL25" s="18" t="str">
        <f>SUBSTITUTE(Resumenes!AL25,".",",")</f>
        <v>9/12/2024 8:00:00</v>
      </c>
      <c r="AM25" s="18" t="str">
        <f>SUBSTITUTE(Resumenes!AM25,".",",")</f>
        <v/>
      </c>
      <c r="AN25" s="18" t="str">
        <f>SUBSTITUTE(Resumenes!AN25,".",",")</f>
        <v/>
      </c>
      <c r="AO25" s="18" t="str">
        <f>SUBSTITUTE(Resumenes!AO25,".",",")</f>
        <v/>
      </c>
      <c r="AP25" s="18" t="str">
        <f>SUBSTITUTE(Resumenes!AP25,".",",")</f>
        <v/>
      </c>
      <c r="AQ25" s="18" t="str">
        <f>SUBSTITUTE(Resumenes!AQ25,".",",")</f>
        <v/>
      </c>
      <c r="AR25" s="18" t="str">
        <f>SUBSTITUTE(Resumenes!AR25,".",",")</f>
        <v/>
      </c>
      <c r="AS25" s="18" t="str">
        <f>SUBSTITUTE(Resumenes!AS25,".",",")</f>
        <v/>
      </c>
      <c r="AT25" s="18" t="str">
        <f>SUBSTITUTE(Resumenes!AT25,".",",")</f>
        <v/>
      </c>
      <c r="AU25" s="18" t="str">
        <f>SUBSTITUTE(Resumenes!AU25,".",",")</f>
        <v/>
      </c>
      <c r="AV25" s="18" t="str">
        <f>SUBSTITUTE(Resumenes!AV25,".",",")</f>
        <v/>
      </c>
      <c r="AW25" s="18" t="str">
        <f>SUBSTITUTE(Resumenes!AW25,".",",")</f>
        <v/>
      </c>
      <c r="AX25" s="18" t="str">
        <f>SUBSTITUTE(Resumenes!AX25,".",",")</f>
        <v>9/12/2024 8:00:00</v>
      </c>
      <c r="AY25" s="18" t="str">
        <f>SUBSTITUTE(Resumenes!AY25,".",",")</f>
        <v/>
      </c>
      <c r="AZ25" s="18" t="str">
        <f>SUBSTITUTE(Resumenes!AZ25,".",",")</f>
        <v/>
      </c>
      <c r="BA25" s="18" t="str">
        <f>SUBSTITUTE(Resumenes!BA25,".",",")</f>
        <v/>
      </c>
      <c r="BB25" s="18" t="str">
        <f>SUBSTITUTE(Resumenes!BB25,".",",")</f>
        <v/>
      </c>
      <c r="BC25" s="18" t="str">
        <f>SUBSTITUTE(Resumenes!BC25,".",",")</f>
        <v/>
      </c>
      <c r="BD25" s="18" t="str">
        <f>SUBSTITUTE(Resumenes!BD25,".",",")</f>
        <v/>
      </c>
      <c r="BE25" s="18" t="str">
        <f>SUBSTITUTE(Resumenes!BE25,".",",")</f>
        <v/>
      </c>
      <c r="BF25" s="18" t="str">
        <f>SUBSTITUTE(Resumenes!BF25,".",",")</f>
        <v/>
      </c>
      <c r="BG25" s="18" t="str">
        <f>SUBSTITUTE(Resumenes!BG25,".",",")</f>
        <v/>
      </c>
      <c r="BH25" s="18" t="str">
        <f>SUBSTITUTE(Resumenes!BH25,".",",")</f>
        <v/>
      </c>
      <c r="BI25" s="18" t="str">
        <f>SUBSTITUTE(Resumenes!BI25,".",",")</f>
        <v/>
      </c>
      <c r="BJ25" s="30">
        <v>45635.333333333336</v>
      </c>
      <c r="BK25" s="18" t="str">
        <f>SUBSTITUTE(Resumenes!BK25,".",",")</f>
        <v/>
      </c>
      <c r="BL25" s="18" t="str">
        <f>SUBSTITUTE(Resumenes!BL25,".",",")</f>
        <v/>
      </c>
      <c r="BM25" s="18" t="str">
        <f>SUBSTITUTE(Resumenes!BM25,".",",")</f>
        <v/>
      </c>
      <c r="BN25" s="18" t="str">
        <f>SUBSTITUTE(Resumenes!BN25,".",",")</f>
        <v/>
      </c>
      <c r="BO25" s="18" t="str">
        <f>SUBSTITUTE(Resumenes!BO25,".",",")</f>
        <v/>
      </c>
      <c r="BP25" s="18" t="str">
        <f>SUBSTITUTE(Resumenes!BP25,".",",")</f>
        <v/>
      </c>
      <c r="BQ25" s="18" t="str">
        <f>SUBSTITUTE(Resumenes!BQ25,".",",")</f>
        <v/>
      </c>
      <c r="BR25" s="18" t="str">
        <f>SUBSTITUTE(Resumenes!BR25,".",",")</f>
        <v/>
      </c>
      <c r="BS25" s="18" t="str">
        <f>SUBSTITUTE(Resumenes!BS25,".",",")</f>
        <v/>
      </c>
      <c r="BT25" s="18" t="str">
        <f>SUBSTITUTE(Resumenes!BT25,".",",")</f>
        <v/>
      </c>
    </row>
    <row r="26">
      <c r="A26" s="13">
        <f t="shared" si="1"/>
        <v>51</v>
      </c>
      <c r="B26" s="18" t="str">
        <f>SUBSTITUTE(Resumenes!B26,".",",")</f>
        <v>2024-12-16 08:00:00</v>
      </c>
      <c r="C26" s="18" t="str">
        <f>SUBSTITUTE(Resumenes!C26,".",",")</f>
        <v>0,00</v>
      </c>
      <c r="D26" s="18" t="str">
        <f>SUBSTITUTE(Resumenes!D26,".",",")</f>
        <v>0,00</v>
      </c>
      <c r="E26" s="18" t="str">
        <f>SUBSTITUTE(Resumenes!E27,".",",")</f>
        <v>0,00</v>
      </c>
      <c r="F26" s="18" t="str">
        <f>SUBSTITUTE(Resumenes!F26,".",",")</f>
        <v>0,00</v>
      </c>
      <c r="G26" s="18" t="str">
        <f>SUBSTITUTE(Resumenes!G26,".",",")</f>
        <v>0,00</v>
      </c>
      <c r="H26" s="18" t="str">
        <f>SUBSTITUTE(Resumenes!H26,".",",")</f>
        <v>0,00</v>
      </c>
      <c r="I26" s="18" t="str">
        <f>SUBSTITUTE(Resumenes!I26,".",",")</f>
        <v>0,00</v>
      </c>
      <c r="J26" s="18" t="str">
        <f>SUBSTITUTE(Resumenes!J26,".",",")</f>
        <v>0,00</v>
      </c>
      <c r="K26" s="18" t="str">
        <f>SUBSTITUTE(Resumenes!K26,".",",")</f>
        <v>0,00</v>
      </c>
      <c r="L26" s="18" t="str">
        <f>SUBSTITUTE(Resumenes!L26,".",",")</f>
        <v>0,00</v>
      </c>
      <c r="M26" s="47" t="str">
        <f>SUBSTITUTE(Resumenes!M26,".",",")</f>
        <v/>
      </c>
      <c r="N26" s="18" t="str">
        <f>SUBSTITUTE(Resumenes!N26,".",",")</f>
        <v>16/12/2024 8:00:00</v>
      </c>
      <c r="O26" s="18" t="str">
        <f>SUBSTITUTE(Resumenes!O26,".",",")</f>
        <v/>
      </c>
      <c r="P26" s="18" t="str">
        <f>SUBSTITUTE(Resumenes!P26,".",",")</f>
        <v/>
      </c>
      <c r="Q26" s="18" t="str">
        <f>SUBSTITUTE(Resumenes!Q26,".",",")</f>
        <v/>
      </c>
      <c r="R26" s="18" t="str">
        <f>SUBSTITUTE(Resumenes!R26,".",",")</f>
        <v/>
      </c>
      <c r="S26" s="18" t="str">
        <f>SUBSTITUTE(Resumenes!S26,".",",")</f>
        <v/>
      </c>
      <c r="T26" s="18" t="str">
        <f>SUBSTITUTE(Resumenes!T26,".",",")</f>
        <v/>
      </c>
      <c r="U26" s="18" t="str">
        <f>SUBSTITUTE(Resumenes!U26,".",",")</f>
        <v/>
      </c>
      <c r="V26" s="18" t="str">
        <f>SUBSTITUTE(Resumenes!V26,".",",")</f>
        <v/>
      </c>
      <c r="W26" s="18" t="str">
        <f>SUBSTITUTE(Resumenes!W26,".",",")</f>
        <v/>
      </c>
      <c r="X26" s="18" t="str">
        <f>SUBSTITUTE(Resumenes!X26,".",",")</f>
        <v/>
      </c>
      <c r="Y26" s="18" t="str">
        <f>SUBSTITUTE(Resumenes!Y26,".",",")</f>
        <v/>
      </c>
      <c r="Z26" s="18" t="str">
        <f>SUBSTITUTE(Resumenes!Z26,".",",")</f>
        <v>16/12/2024 8:00:00</v>
      </c>
      <c r="AA26" s="18" t="str">
        <f t="shared" ref="AA26:AJ26" si="2">SUBSTITUTE(#REF!,".",",")</f>
        <v>#REF!</v>
      </c>
      <c r="AB26" s="18" t="str">
        <f t="shared" si="2"/>
        <v>#REF!</v>
      </c>
      <c r="AC26" s="18" t="str">
        <f t="shared" si="2"/>
        <v>#REF!</v>
      </c>
      <c r="AD26" s="18" t="str">
        <f t="shared" si="2"/>
        <v>#REF!</v>
      </c>
      <c r="AE26" s="18" t="str">
        <f t="shared" si="2"/>
        <v>#REF!</v>
      </c>
      <c r="AF26" s="18" t="str">
        <f t="shared" si="2"/>
        <v>#REF!</v>
      </c>
      <c r="AG26" s="18" t="str">
        <f t="shared" si="2"/>
        <v>#REF!</v>
      </c>
      <c r="AH26" s="18" t="str">
        <f t="shared" si="2"/>
        <v>#REF!</v>
      </c>
      <c r="AI26" s="18" t="str">
        <f t="shared" si="2"/>
        <v>#REF!</v>
      </c>
      <c r="AJ26" s="18" t="str">
        <f t="shared" si="2"/>
        <v>#REF!</v>
      </c>
      <c r="AK26" s="18" t="str">
        <f>SUBSTITUTE(Resumenes!AK26,".",",")</f>
        <v/>
      </c>
      <c r="AL26" s="18" t="str">
        <f>SUBSTITUTE(Resumenes!AL26,".",",")</f>
        <v>16/12/2024 8:00:00</v>
      </c>
      <c r="AM26" s="18" t="str">
        <f>SUBSTITUTE(Resumenes!AM26,".",",")</f>
        <v/>
      </c>
      <c r="AN26" s="18" t="str">
        <f>SUBSTITUTE(Resumenes!AN26,".",",")</f>
        <v/>
      </c>
      <c r="AO26" s="18" t="str">
        <f>SUBSTITUTE(Resumenes!AO26,".",",")</f>
        <v/>
      </c>
      <c r="AP26" s="18" t="str">
        <f>SUBSTITUTE(Resumenes!AP26,".",",")</f>
        <v/>
      </c>
      <c r="AQ26" s="18" t="str">
        <f>SUBSTITUTE(Resumenes!AQ26,".",",")</f>
        <v/>
      </c>
      <c r="AR26" s="18" t="str">
        <f>SUBSTITUTE(Resumenes!AR26,".",",")</f>
        <v/>
      </c>
      <c r="AS26" s="18" t="str">
        <f>SUBSTITUTE(Resumenes!AS26,".",",")</f>
        <v/>
      </c>
      <c r="AT26" s="18" t="str">
        <f>SUBSTITUTE(Resumenes!AT26,".",",")</f>
        <v/>
      </c>
      <c r="AU26" s="18" t="str">
        <f>SUBSTITUTE(Resumenes!AU26,".",",")</f>
        <v/>
      </c>
      <c r="AV26" s="18" t="str">
        <f>SUBSTITUTE(Resumenes!AV26,".",",")</f>
        <v/>
      </c>
      <c r="AW26" s="18" t="str">
        <f>SUBSTITUTE(Resumenes!AW26,".",",")</f>
        <v/>
      </c>
      <c r="AX26" s="18" t="str">
        <f>SUBSTITUTE(Resumenes!AX26,".",",")</f>
        <v>16/12/2024 8:00:00</v>
      </c>
      <c r="AY26" s="18" t="str">
        <f>SUBSTITUTE(Resumenes!AY26,".",",")</f>
        <v/>
      </c>
      <c r="AZ26" s="18" t="str">
        <f>SUBSTITUTE(Resumenes!AZ26,".",",")</f>
        <v/>
      </c>
      <c r="BA26" s="18" t="str">
        <f>SUBSTITUTE(Resumenes!BA26,".",",")</f>
        <v/>
      </c>
      <c r="BB26" s="18" t="str">
        <f>SUBSTITUTE(Resumenes!BB26,".",",")</f>
        <v/>
      </c>
      <c r="BC26" s="18" t="str">
        <f>SUBSTITUTE(Resumenes!BC26,".",",")</f>
        <v/>
      </c>
      <c r="BD26" s="18" t="str">
        <f>SUBSTITUTE(Resumenes!BD26,".",",")</f>
        <v/>
      </c>
      <c r="BE26" s="18" t="str">
        <f>SUBSTITUTE(Resumenes!BE26,".",",")</f>
        <v/>
      </c>
      <c r="BF26" s="18" t="str">
        <f>SUBSTITUTE(Resumenes!BF26,".",",")</f>
        <v/>
      </c>
      <c r="BG26" s="18" t="str">
        <f>SUBSTITUTE(Resumenes!BG26,".",",")</f>
        <v/>
      </c>
      <c r="BH26" s="18" t="str">
        <f>SUBSTITUTE(Resumenes!BH26,".",",")</f>
        <v/>
      </c>
      <c r="BI26" s="18" t="str">
        <f>SUBSTITUTE(Resumenes!BI26,".",",")</f>
        <v/>
      </c>
      <c r="BJ26" s="30">
        <v>45642.333333333336</v>
      </c>
      <c r="BK26" s="18" t="str">
        <f>SUBSTITUTE(Resumenes!BK26,".",",")</f>
        <v/>
      </c>
      <c r="BL26" s="18" t="str">
        <f>SUBSTITUTE(Resumenes!BL26,".",",")</f>
        <v/>
      </c>
      <c r="BM26" s="18" t="str">
        <f>SUBSTITUTE(Resumenes!BM26,".",",")</f>
        <v/>
      </c>
      <c r="BN26" s="18" t="str">
        <f>SUBSTITUTE(Resumenes!BN26,".",",")</f>
        <v/>
      </c>
      <c r="BO26" s="18" t="str">
        <f>SUBSTITUTE(Resumenes!BO26,".",",")</f>
        <v/>
      </c>
      <c r="BP26" s="18" t="str">
        <f>SUBSTITUTE(Resumenes!BP26,".",",")</f>
        <v/>
      </c>
      <c r="BQ26" s="18" t="str">
        <f>SUBSTITUTE(Resumenes!BQ26,".",",")</f>
        <v/>
      </c>
      <c r="BR26" s="18" t="str">
        <f>SUBSTITUTE(Resumenes!BR26,".",",")</f>
        <v/>
      </c>
      <c r="BS26" s="18" t="str">
        <f>SUBSTITUTE(Resumenes!BS26,".",",")</f>
        <v/>
      </c>
      <c r="BT26" s="18" t="str">
        <f>SUBSTITUTE(Resumenes!BT26,".",",")</f>
        <v/>
      </c>
    </row>
    <row r="27">
      <c r="A27" s="13">
        <f t="shared" si="1"/>
        <v>52</v>
      </c>
      <c r="B27" s="18" t="str">
        <f>SUBSTITUTE(Resumenes!B27,".",",")</f>
        <v>2024-12-23 08:00:00</v>
      </c>
      <c r="C27" s="18" t="str">
        <f>SUBSTITUTE(Resumenes!C27,".",",")</f>
        <v>0,00</v>
      </c>
      <c r="D27" s="18" t="str">
        <f>SUBSTITUTE(Resumenes!D27,".",",")</f>
        <v>0,00</v>
      </c>
      <c r="E27" s="18" t="str">
        <f>SUBSTITUTE(Resumenes!E27,".",",")</f>
        <v>0,00</v>
      </c>
      <c r="F27" s="18" t="str">
        <f>SUBSTITUTE(Resumenes!F27,".",",")</f>
        <v>0,00</v>
      </c>
      <c r="G27" s="18" t="str">
        <f>SUBSTITUTE(Resumenes!G27,".",",")</f>
        <v>0,00</v>
      </c>
      <c r="H27" s="18" t="str">
        <f>SUBSTITUTE(Resumenes!H27,".",",")</f>
        <v>0,00</v>
      </c>
      <c r="I27" s="18" t="str">
        <f>SUBSTITUTE(Resumenes!I27,".",",")</f>
        <v>0,00</v>
      </c>
      <c r="J27" s="18" t="str">
        <f>SUBSTITUTE(Resumenes!J27,".",",")</f>
        <v>0,00</v>
      </c>
      <c r="K27" s="18" t="str">
        <f>SUBSTITUTE(Resumenes!K27,".",",")</f>
        <v>0,00</v>
      </c>
      <c r="L27" s="18" t="str">
        <f>SUBSTITUTE(Resumenes!L27,".",",")</f>
        <v>0,00</v>
      </c>
      <c r="M27" s="18" t="str">
        <f>SUBSTITUTE(Resumenes!M27,".",",")</f>
        <v/>
      </c>
      <c r="N27" s="18" t="str">
        <f>SUBSTITUTE(Resumenes!N27,".",",")</f>
        <v>23/12/2024 8:00:00</v>
      </c>
      <c r="O27" s="18" t="str">
        <f>SUBSTITUTE(Resumenes!O27,".",",")</f>
        <v/>
      </c>
      <c r="P27" s="18" t="str">
        <f>SUBSTITUTE(Resumenes!P27,".",",")</f>
        <v/>
      </c>
      <c r="Q27" s="18" t="str">
        <f>SUBSTITUTE(Resumenes!Q27,".",",")</f>
        <v/>
      </c>
      <c r="R27" s="18" t="str">
        <f>SUBSTITUTE(Resumenes!R27,".",",")</f>
        <v/>
      </c>
      <c r="S27" s="18" t="str">
        <f>SUBSTITUTE(Resumenes!S27,".",",")</f>
        <v/>
      </c>
      <c r="T27" s="18" t="str">
        <f>SUBSTITUTE(Resumenes!T27,".",",")</f>
        <v/>
      </c>
      <c r="U27" s="18" t="str">
        <f>SUBSTITUTE(Resumenes!U27,".",",")</f>
        <v/>
      </c>
      <c r="V27" s="18" t="str">
        <f>SUBSTITUTE(Resumenes!V27,".",",")</f>
        <v/>
      </c>
      <c r="W27" s="18" t="str">
        <f>SUBSTITUTE(Resumenes!W27,".",",")</f>
        <v/>
      </c>
      <c r="X27" s="18" t="str">
        <f>SUBSTITUTE(Resumenes!X27,".",",")</f>
        <v/>
      </c>
      <c r="AK27" s="18" t="str">
        <f>SUBSTITUTE(Resumenes!AK27,".",",")</f>
        <v>T4</v>
      </c>
      <c r="AL27" s="18" t="str">
        <f>SUBSTITUTE(Resumenes!AL27,".",",")</f>
        <v>23/12/2024 8:00:00</v>
      </c>
      <c r="AM27" s="47" t="str">
        <f>SUBSTITUTE(Resumenes!AM27,".",",")</f>
        <v>0,00</v>
      </c>
      <c r="AN27" s="47" t="str">
        <f>SUBSTITUTE(Resumenes!AN27,".",",")</f>
        <v>0,00</v>
      </c>
      <c r="AO27" s="47" t="str">
        <f>SUBSTITUTE(Resumenes!AO27,".",",")</f>
        <v>0,00</v>
      </c>
      <c r="AP27" s="47" t="str">
        <f>SUBSTITUTE(Resumenes!AP27,".",",")</f>
        <v>0,00</v>
      </c>
      <c r="AQ27" s="47" t="str">
        <f>SUBSTITUTE(Resumenes!AQ27,".",",")</f>
        <v>0,02</v>
      </c>
      <c r="AR27" s="47" t="str">
        <f>SUBSTITUTE(Resumenes!AR27,".",",")</f>
        <v>0,00</v>
      </c>
      <c r="AS27" s="47" t="str">
        <f>SUBSTITUTE(Resumenes!AS27,".",",")</f>
        <v>0,00</v>
      </c>
      <c r="AT27" s="47" t="str">
        <f>SUBSTITUTE(Resumenes!AT27,".",",")</f>
        <v>0,00</v>
      </c>
      <c r="AU27" s="47" t="str">
        <f>SUBSTITUTE(Resumenes!AU27,".",",")</f>
        <v>0,03</v>
      </c>
      <c r="AV27" s="47" t="str">
        <f>SUBSTITUTE(Resumenes!AV27,".",",")</f>
        <v>0,00</v>
      </c>
      <c r="AW27" s="18" t="str">
        <f>SUBSTITUTE(Resumenes!AW27,".",",")</f>
        <v>S1</v>
      </c>
      <c r="AX27" s="18" t="str">
        <f>SUBSTITUTE(Resumenes!AX27,".",",")</f>
        <v>23/12/2024 8:00:00</v>
      </c>
      <c r="AY27" s="47" t="str">
        <f>SUBSTITUTE(Resumenes!AY27,".",",")</f>
        <v>0,11</v>
      </c>
      <c r="AZ27" s="47" t="str">
        <f>SUBSTITUTE(Resumenes!AZ27,".",",")</f>
        <v>0,98</v>
      </c>
      <c r="BA27" s="47" t="str">
        <f>SUBSTITUTE(Resumenes!BA27,".",",")</f>
        <v>0,10</v>
      </c>
      <c r="BB27" s="47" t="str">
        <f>SUBSTITUTE(Resumenes!BB27,".",",")</f>
        <v>0,10</v>
      </c>
      <c r="BC27" s="47" t="str">
        <f>SUBSTITUTE(Resumenes!BC27,".",",")</f>
        <v>0,79</v>
      </c>
      <c r="BD27" s="47" t="str">
        <f>SUBSTITUTE(Resumenes!BD27,".",",")</f>
        <v>0,72</v>
      </c>
      <c r="BE27" s="47" t="str">
        <f>SUBSTITUTE(Resumenes!BE27,".",",")</f>
        <v>0,20</v>
      </c>
      <c r="BF27" s="47" t="str">
        <f>SUBSTITUTE(Resumenes!BF27,".",",")</f>
        <v>0,15</v>
      </c>
      <c r="BG27" s="47" t="str">
        <f>SUBSTITUTE(Resumenes!BG27,".",",")</f>
        <v>0,65</v>
      </c>
      <c r="BH27" s="47" t="str">
        <f>SUBSTITUTE(Resumenes!BH27,".",",")</f>
        <v>0,25</v>
      </c>
      <c r="BI27" s="18" t="str">
        <f>SUBSTITUTE(Resumenes!BI27,".",",")</f>
        <v/>
      </c>
      <c r="BJ27" s="30">
        <v>45649.333333333336</v>
      </c>
      <c r="BK27" s="47" t="str">
        <f>SUBSTITUTE(Resumenes!BK27,".",",")</f>
        <v>0,57</v>
      </c>
      <c r="BL27" s="47" t="str">
        <f>SUBSTITUTE(Resumenes!BL27,".",",")</f>
        <v>0,21</v>
      </c>
      <c r="BM27" s="47" t="str">
        <f>SUBSTITUTE(Resumenes!BM27,".",",")</f>
        <v>0,17</v>
      </c>
      <c r="BN27" s="47" t="str">
        <f>SUBSTITUTE(Resumenes!BN27,".",",")</f>
        <v>0,04</v>
      </c>
      <c r="BO27" s="47" t="str">
        <f>SUBSTITUTE(Resumenes!BO27,".",",")</f>
        <v>0,62</v>
      </c>
      <c r="BP27" s="47" t="str">
        <f>SUBSTITUTE(Resumenes!BP27,".",",")</f>
        <v>0,59</v>
      </c>
      <c r="BQ27" s="47" t="str">
        <f>SUBSTITUTE(Resumenes!BQ27,".",",")</f>
        <v>0,19</v>
      </c>
      <c r="BR27" s="47" t="str">
        <f>SUBSTITUTE(Resumenes!BR27,".",",")</f>
        <v>0,41</v>
      </c>
      <c r="BS27" s="47" t="str">
        <f>SUBSTITUTE(Resumenes!BS27,".",",")</f>
        <v>0,50</v>
      </c>
      <c r="BT27" s="47" t="str">
        <f>SUBSTITUTE(Resumenes!BT27,".",",")</f>
        <v>0,71</v>
      </c>
    </row>
    <row r="28">
      <c r="A28" s="13">
        <f t="shared" si="1"/>
        <v>53</v>
      </c>
      <c r="B28" s="5"/>
    </row>
    <row r="29">
      <c r="A29" s="13">
        <f t="shared" si="1"/>
        <v>54</v>
      </c>
      <c r="B29" s="5"/>
      <c r="C29" s="18" t="str">
        <f>SUBSTITUTE(Resumenes!C29,".",",")</f>
        <v/>
      </c>
      <c r="D29" s="18" t="str">
        <f>SUBSTITUTE(Resumenes!D29,".",",")</f>
        <v/>
      </c>
    </row>
    <row r="30">
      <c r="A30" s="13">
        <f t="shared" si="1"/>
        <v>55</v>
      </c>
      <c r="B30" s="5"/>
      <c r="C30" s="18" t="str">
        <f>SUBSTITUTE(Resumenes!C30,".",",")</f>
        <v/>
      </c>
      <c r="D30" s="18" t="str">
        <f>SUBSTITUTE(Resumenes!D30,".",",")</f>
        <v/>
      </c>
    </row>
    <row r="31">
      <c r="A31" s="13">
        <f t="shared" si="1"/>
        <v>56</v>
      </c>
      <c r="B31" s="5"/>
      <c r="C31" s="18" t="str">
        <f>SUBSTITUTE(Resumenes!C31,".",",")</f>
        <v/>
      </c>
      <c r="D31" s="18" t="str">
        <f>SUBSTITUTE(Resumenes!D31,".",",")</f>
        <v/>
      </c>
    </row>
    <row r="32">
      <c r="A32" s="13">
        <f t="shared" si="1"/>
        <v>57</v>
      </c>
      <c r="B32" s="5"/>
      <c r="C32" s="18" t="str">
        <f>SUBSTITUTE(Resumenes!C32,".",",")</f>
        <v/>
      </c>
      <c r="D32" s="18" t="str">
        <f>SUBSTITUTE(Resumenes!D32,".",",")</f>
        <v/>
      </c>
    </row>
    <row r="33">
      <c r="A33" s="13">
        <f t="shared" si="1"/>
        <v>58</v>
      </c>
      <c r="B33" s="5"/>
      <c r="C33" s="18" t="str">
        <f>SUBSTITUTE(Resumenes!C33,".",",")</f>
        <v/>
      </c>
      <c r="D33" s="18" t="str">
        <f>SUBSTITUTE(Resumenes!D33,".",",")</f>
        <v/>
      </c>
    </row>
    <row r="34">
      <c r="A34" s="13">
        <f t="shared" si="1"/>
        <v>59</v>
      </c>
      <c r="B34" s="5"/>
      <c r="C34" s="18" t="str">
        <f>SUBSTITUTE(Resumenes!C34,".",",")</f>
        <v/>
      </c>
      <c r="D34" s="18" t="str">
        <f>SUBSTITUTE(Resumenes!D34,".",",")</f>
        <v/>
      </c>
    </row>
    <row r="35">
      <c r="A35" s="13">
        <f t="shared" si="1"/>
        <v>60</v>
      </c>
      <c r="B35" s="5"/>
      <c r="C35" s="18" t="str">
        <f>SUBSTITUTE(Resumenes!C35,".",",")</f>
        <v/>
      </c>
      <c r="D35" s="18" t="str">
        <f>SUBSTITUTE(Resumenes!D35,".",",")</f>
        <v/>
      </c>
    </row>
    <row r="36">
      <c r="A36" s="13">
        <f t="shared" si="1"/>
        <v>61</v>
      </c>
      <c r="B36" s="5"/>
      <c r="C36" s="18" t="str">
        <f>SUBSTITUTE(Resumenes!C36,".",",")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5.63"/>
    <col customWidth="1" min="2" max="3" width="28.13"/>
    <col customWidth="1" min="4" max="4" width="57.25"/>
    <col collapsed="1" customWidth="1" min="5" max="5" width="5.5"/>
    <col customWidth="1" hidden="1" min="6" max="15" width="50.13" outlineLevel="1"/>
    <col customWidth="1" min="16" max="16" width="5.0"/>
    <col customWidth="1" min="17" max="26" width="50.13" outlineLevel="1"/>
    <col customWidth="1" min="27" max="27" width="4.75"/>
    <col customWidth="1" min="28" max="37" width="50.13" outlineLevel="1"/>
    <col collapsed="1" customWidth="1" min="38" max="38" width="5.13"/>
    <col customWidth="1" hidden="1" min="39" max="48" width="50.13" outlineLevel="1"/>
    <col collapsed="1" customWidth="1" min="49" max="49" width="3.38"/>
    <col customWidth="1" hidden="1" min="50" max="59" width="50.13" outlineLevel="1"/>
    <col collapsed="1" customWidth="1" min="60" max="60" width="4.0"/>
    <col customWidth="1" hidden="1" min="61" max="70" width="50.13" outlineLevel="1"/>
    <col collapsed="1" customWidth="1" min="71" max="71" width="4.5"/>
    <col customWidth="1" hidden="1" min="72" max="81" width="50.13" outlineLevel="1"/>
  </cols>
  <sheetData>
    <row r="1">
      <c r="A1" s="4" t="s">
        <v>91</v>
      </c>
      <c r="B1" s="6" t="s">
        <v>92</v>
      </c>
      <c r="C1" s="6" t="s">
        <v>93</v>
      </c>
      <c r="D1" s="6" t="s">
        <v>94</v>
      </c>
      <c r="E1" s="2" t="s">
        <v>95</v>
      </c>
      <c r="F1" s="19" t="s">
        <v>2</v>
      </c>
      <c r="G1" s="20" t="s">
        <v>3</v>
      </c>
      <c r="H1" s="21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5" t="s">
        <v>9</v>
      </c>
      <c r="N1" s="50" t="s">
        <v>10</v>
      </c>
      <c r="O1" s="51" t="s">
        <v>11</v>
      </c>
      <c r="P1" s="2" t="s">
        <v>12</v>
      </c>
      <c r="Q1" s="19" t="s">
        <v>13</v>
      </c>
      <c r="R1" s="20" t="s">
        <v>14</v>
      </c>
      <c r="S1" s="52" t="s">
        <v>15</v>
      </c>
      <c r="T1" s="22" t="s">
        <v>16</v>
      </c>
      <c r="U1" s="23" t="s">
        <v>17</v>
      </c>
      <c r="V1" s="2" t="s">
        <v>18</v>
      </c>
      <c r="W1" s="24" t="s">
        <v>19</v>
      </c>
      <c r="X1" s="25" t="s">
        <v>20</v>
      </c>
      <c r="Y1" s="53" t="s">
        <v>21</v>
      </c>
      <c r="Z1" s="51" t="s">
        <v>22</v>
      </c>
      <c r="AA1" s="2" t="s">
        <v>68</v>
      </c>
      <c r="AB1" s="19" t="s">
        <v>23</v>
      </c>
      <c r="AC1" s="20" t="s">
        <v>24</v>
      </c>
      <c r="AD1" s="21" t="s">
        <v>25</v>
      </c>
      <c r="AE1" s="22" t="s">
        <v>26</v>
      </c>
      <c r="AF1" s="23" t="s">
        <v>27</v>
      </c>
      <c r="AG1" s="2" t="s">
        <v>28</v>
      </c>
      <c r="AH1" s="24" t="s">
        <v>29</v>
      </c>
      <c r="AI1" s="25" t="s">
        <v>30</v>
      </c>
      <c r="AJ1" s="26" t="s">
        <v>31</v>
      </c>
      <c r="AK1" s="54" t="s">
        <v>32</v>
      </c>
      <c r="AL1" s="2" t="s">
        <v>69</v>
      </c>
      <c r="AM1" s="19" t="s">
        <v>33</v>
      </c>
      <c r="AN1" s="20" t="s">
        <v>34</v>
      </c>
      <c r="AO1" s="55" t="s">
        <v>35</v>
      </c>
      <c r="AP1" s="22" t="s">
        <v>36</v>
      </c>
      <c r="AQ1" s="23" t="s">
        <v>37</v>
      </c>
      <c r="AR1" s="2" t="s">
        <v>38</v>
      </c>
      <c r="AS1" s="24" t="s">
        <v>39</v>
      </c>
      <c r="AT1" s="25" t="s">
        <v>40</v>
      </c>
      <c r="AU1" s="56" t="s">
        <v>41</v>
      </c>
      <c r="AV1" s="51" t="s">
        <v>42</v>
      </c>
      <c r="AW1" s="2" t="s">
        <v>70</v>
      </c>
      <c r="AX1" s="19" t="s">
        <v>43</v>
      </c>
      <c r="AY1" s="20" t="s">
        <v>44</v>
      </c>
      <c r="AZ1" s="57" t="s">
        <v>45</v>
      </c>
      <c r="BA1" s="22" t="s">
        <v>46</v>
      </c>
      <c r="BB1" s="23" t="s">
        <v>47</v>
      </c>
      <c r="BC1" s="2" t="s">
        <v>48</v>
      </c>
      <c r="BD1" s="24" t="s">
        <v>49</v>
      </c>
      <c r="BE1" s="25" t="s">
        <v>50</v>
      </c>
      <c r="BF1" s="50" t="s">
        <v>51</v>
      </c>
      <c r="BG1" s="51" t="s">
        <v>52</v>
      </c>
      <c r="BH1" s="2" t="s">
        <v>71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2" t="s">
        <v>61</v>
      </c>
      <c r="BR1" s="2" t="s">
        <v>62</v>
      </c>
      <c r="BS1" s="2" t="s">
        <v>96</v>
      </c>
      <c r="BT1" s="2" t="s">
        <v>97</v>
      </c>
      <c r="BU1" s="2" t="s">
        <v>98</v>
      </c>
      <c r="BV1" s="2" t="s">
        <v>99</v>
      </c>
      <c r="BW1" s="2" t="s">
        <v>100</v>
      </c>
      <c r="BX1" s="2" t="s">
        <v>101</v>
      </c>
      <c r="BY1" s="2" t="s">
        <v>102</v>
      </c>
      <c r="BZ1" s="2" t="s">
        <v>103</v>
      </c>
      <c r="CA1" s="2" t="s">
        <v>104</v>
      </c>
      <c r="CB1" s="2" t="s">
        <v>105</v>
      </c>
      <c r="CC1" s="2" t="s">
        <v>106</v>
      </c>
    </row>
    <row r="2">
      <c r="A2" s="4">
        <v>1.0</v>
      </c>
      <c r="B2" s="58" t="s">
        <v>71</v>
      </c>
      <c r="C2" s="59" t="s">
        <v>107</v>
      </c>
      <c r="E2" s="58">
        <v>27.0</v>
      </c>
      <c r="F2" s="60" t="s">
        <v>108</v>
      </c>
      <c r="G2" s="60" t="s">
        <v>109</v>
      </c>
      <c r="H2" s="60" t="s">
        <v>110</v>
      </c>
      <c r="I2" s="60" t="s">
        <v>111</v>
      </c>
      <c r="J2" s="60" t="s">
        <v>112</v>
      </c>
      <c r="K2" s="60" t="s">
        <v>113</v>
      </c>
      <c r="L2" s="60" t="s">
        <v>114</v>
      </c>
      <c r="M2" s="60" t="s">
        <v>115</v>
      </c>
      <c r="N2" s="60" t="s">
        <v>116</v>
      </c>
      <c r="O2" s="61" t="s">
        <v>117</v>
      </c>
      <c r="P2" s="58">
        <v>1.0</v>
      </c>
      <c r="Q2" s="58" t="str">
        <f>HojaConvertir!C14</f>
        <v>1X3fslyWD40jLlnQc3ilNsjU66C1NA7HSbr0ZbOjp9h0</v>
      </c>
      <c r="R2" s="58" t="str">
        <f>HojaConvertir!E14</f>
        <v>1_ljSs_Y2PXuZS_u2fEeI1QHCwhQWFT5A7qm7X8iQmTA</v>
      </c>
      <c r="S2" s="58" t="str">
        <f>HojaConvertir!G14</f>
        <v>1i-rCgptS_y07vMqwwJO41raIdpZoY6E6eeGQNDgsTlw</v>
      </c>
      <c r="T2" s="58" t="str">
        <f>HojaConvertir!I14</f>
        <v>1Buph1Ebw2VXKmPObf7CnRq8YjF5NuYTsMUeqzfLpm60</v>
      </c>
      <c r="U2" s="58" t="str">
        <f>HojaConvertir!K14</f>
        <v>1lYilNsmxcZUxFJA0H9AN3InNYSqfwxpDwNMcIMGsERU</v>
      </c>
      <c r="V2" s="58" t="str">
        <f>HojaConvertir!M14</f>
        <v>1nrCnzUacHRzNKkI0ev-2a_JIg8z6L8ZWJYfy8anV1JA</v>
      </c>
      <c r="W2" s="58" t="str">
        <f>HojaConvertir!O14</f>
        <v>1_djwRtAiUx0v-tqC9Dt1PlcKkZ0Gs0_-9fbPR3DN8ZQ</v>
      </c>
      <c r="X2" s="58" t="str">
        <f>HojaConvertir!Q14</f>
        <v>1ydYUv1vshIbeg1d1Bnr_Dn599Zyiosb0BMjBWgLfqIY</v>
      </c>
      <c r="Y2" s="58" t="str">
        <f>HojaConvertir!S14</f>
        <v>1zYDjo6bNkdP3XT__mpnYajIiA4uLOPGAuJX0ljyc_UY</v>
      </c>
      <c r="Z2" s="58" t="str">
        <f>HojaConvertir!U14</f>
        <v>1TqZHoUzA94fxqXBWMAogO053F4ZLCaGnUBF9c13loLE</v>
      </c>
      <c r="AA2" s="58">
        <v>1.0</v>
      </c>
      <c r="AB2" s="58" t="str">
        <f>HojaConvertir!C4</f>
        <v>1wVNigFA3_b_sGaCbnJ_Ub88sJzqtGPyFoqbn1r0lEno</v>
      </c>
      <c r="AC2" s="58" t="str">
        <f>HojaConvertir!E4</f>
        <v>124ekZOO3XwlncdT0EWVncn8u9G_i0FrTaAUXneOSpfc</v>
      </c>
      <c r="AD2" s="58" t="str">
        <f>HojaConvertir!G4</f>
        <v>1Jwzdhw21gWoGIlF2kr1wtHF2nr6XgCXhV09QFLZMbPg</v>
      </c>
      <c r="AE2" s="58" t="str">
        <f>HojaConvertir!I4</f>
        <v>1R-nzdGO0f0NYuYf9N2IGhbHF63KtwP76EBasAPRjXU0</v>
      </c>
      <c r="AF2" s="58" t="str">
        <f>HojaConvertir!K4</f>
        <v>1x3hbvwjg4vHA1k9wpuuU1AEdlt8Y33DzMhDyOye8xG0</v>
      </c>
      <c r="AG2" s="58" t="str">
        <f>HojaConvertir!M4</f>
        <v>1elzF9RYW3jphgQa94YeHYTjmfAbc4gks-qGg9Zs1o9U</v>
      </c>
      <c r="AH2" s="58" t="str">
        <f>HojaConvertir!O4</f>
        <v>1yuwSCVnyhrykU7ArAx7xeeHPkkMOmuS8r_jjaKhLiLU</v>
      </c>
      <c r="AI2" s="58" t="str">
        <f>HojaConvertir!Q4</f>
        <v>1BaJxiM-aiFVrvRmfCdf1e4e_l6jqsKPhUqLtS-TQpkw</v>
      </c>
      <c r="AJ2" s="58" t="str">
        <f>HojaConvertir!S4</f>
        <v>1LitMtdFI1JWeEvsqlGzPyabimI7TQq59GooFdg3ae44</v>
      </c>
      <c r="AK2" s="58" t="str">
        <f>HojaConvertir!U4</f>
        <v>1Em-I-rgkU33WySxc7Vyu-cq8f25U_U5CIJ3Eq8sxuNg</v>
      </c>
      <c r="AL2" s="58">
        <v>1.0</v>
      </c>
      <c r="AM2" s="58" t="str">
        <f>HojaConvertir!C46</f>
        <v>1nJ6p3Wm2DjOXsTZeSsbfPOrbkiGZAcPMGc1KJZzzGxg</v>
      </c>
      <c r="AN2" s="58" t="str">
        <f>HojaConvertir!E46</f>
        <v>1whqFk4dm2hWaacqQTDLXk5DIhP-I1DpdpBAdySB2Evc</v>
      </c>
      <c r="AO2" s="58" t="str">
        <f>HojaConvertir!G46</f>
        <v>1Ktrfq9BTmFGuHrpbJhl_DyFz2Eh2wY99OxsD0qwXgk4</v>
      </c>
      <c r="AP2" s="58" t="str">
        <f>HojaConvertir!I46</f>
        <v>1hVTuFeyRN99pw3hC1zZZB6W53mNA4NS9ByLBkiYDN4o</v>
      </c>
      <c r="AQ2" s="58" t="str">
        <f>HojaConvertir!K46</f>
        <v>1r1X1YvF0GWzDpTDgpodAp77byiO0wdLcA1gKR_ADXNg</v>
      </c>
      <c r="AR2" s="58" t="s">
        <v>118</v>
      </c>
      <c r="AS2" s="58" t="str">
        <f>HojaConvertir!O46</f>
        <v>1OqkKVPARfG78mbECrzthUGnUFn9UyS3fbuy-s6swX-s</v>
      </c>
      <c r="AT2" s="58" t="str">
        <f>HojaConvertir!Q46</f>
        <v>1kn8We34SFUWFrZHU88oqOqW-qlK-HwedGBDIo3OtmAw</v>
      </c>
      <c r="AU2" s="58" t="str">
        <f>HojaConvertir!S46</f>
        <v>1rhdQfGbGwjBM8k1NDhYiKHvG0_uoUJm_OlbEObePqxQ</v>
      </c>
      <c r="AV2" s="58" t="str">
        <f>HojaConvertir!U46</f>
        <v>1GG7GRzxt3djt0CCfS7fMnhWCnuGg1ZSsLBfRLnlAy1c</v>
      </c>
      <c r="AW2" s="58">
        <v>1.0</v>
      </c>
      <c r="AX2" s="58" t="str">
        <f>HojaConvertir!C45</f>
        <v>1GegAIDeE0DvbGgje77jBypCHlf2zRCWhV4H299BK3f4</v>
      </c>
      <c r="AY2" s="58" t="str">
        <f>HojaConvertir!E45</f>
        <v>1qgzwGJNnJ098HPFk6-3N6B7agnEzkls-1gA5VMPqD2E</v>
      </c>
      <c r="AZ2" s="58" t="str">
        <f>HojaConvertir!G45</f>
        <v>1prMy7YHeIwOYItcMIGS_8H9cJzqb6znIyjU1Zza0C8o</v>
      </c>
      <c r="BA2" s="58" t="str">
        <f>HojaConvertir!I45</f>
        <v>1r53lWju9G3-TZukNe_wnOo8XV4phzoe36l79QfddQQ8</v>
      </c>
      <c r="BB2" s="58" t="str">
        <f>HojaConvertir!K45</f>
        <v>14DoSVYCkTwlVnFtzi0SAcLHuQXa81RLmJVg4vlfttz8</v>
      </c>
      <c r="BC2" s="58" t="str">
        <f>HojaConvertir!M45</f>
        <v>13MSuQxmYqowbS1pHSsbbJoo192YeWWTs5_jpK2w340A</v>
      </c>
      <c r="BD2" s="58" t="str">
        <f>HojaConvertir!O45</f>
        <v>1FTlMVQOqhvXmKz7vwWjPRh8l-GKLCm195wvD22zDzQE</v>
      </c>
      <c r="BE2" s="58" t="str">
        <f>HojaConvertir!Q45</f>
        <v>1fYBspbCuyhdO7vRnsMlh_jtfZ0n5iugof-49NdoQAdw</v>
      </c>
      <c r="BF2" s="58" t="str">
        <f>HojaConvertir!S45</f>
        <v>1Td0YFzSO-giNDyp84s_iay3tnv-H4AGWv5yH4W-CFZA</v>
      </c>
      <c r="BG2" s="58" t="str">
        <f>HojaConvertir!U45</f>
        <v>11JmJKyzcfb-3jaFajrmOatSyXKdnsDRIlKmi0iKDvUo</v>
      </c>
      <c r="BH2" s="58">
        <v>1.0</v>
      </c>
      <c r="BI2" s="58" t="str">
        <f>HojaConvertir!C2</f>
        <v>1NGw6QtliVuX2Zwh7O9h6G47g0VqzYsJkd-5qH9JM7Ck</v>
      </c>
      <c r="BJ2" s="58" t="str">
        <f>HojaConvertir!E2</f>
        <v>1zcmqITIabXxS-TLSNq8sWbRBwofRGbsktRYHduexobY</v>
      </c>
      <c r="BK2" s="58" t="str">
        <f>HojaConvertir!G2</f>
        <v>14xYt37Hr_cJIw2hmk1PxoV4nk8jYlyDbrnse4ZvFTDQ</v>
      </c>
      <c r="BL2" s="58" t="str">
        <f>HojaConvertir!I2</f>
        <v>1sBPJNLkeKO01hqBfYLaFx2jgUueixryCaspACM94Ab8</v>
      </c>
      <c r="BM2" s="58" t="str">
        <f>HojaConvertir!K2</f>
        <v>12iRcwiKdrq-5Ezxh6L23qrQkBCTnvc3XmDXr6VaH1jI</v>
      </c>
      <c r="BN2" s="58" t="str">
        <f>HojaConvertir!M2</f>
        <v>1FvjsEH7blQJj_3Pl4L7NcxX6yeVhYMTKwr-UolmWkfA</v>
      </c>
      <c r="BO2" s="58" t="str">
        <f>HojaConvertir!O2</f>
        <v>1Mp1WTwItAgURIb4x-M2NvjImGbx9nhTdQ6VDXw7wFqA</v>
      </c>
      <c r="BP2" s="58" t="str">
        <f>HojaConvertir!Q2</f>
        <v>1MlHjhoeLAZNLsMpxs879mhKzPxB2OjTAEj1NRUF6I20</v>
      </c>
      <c r="BQ2" s="58" t="str">
        <f>HojaConvertir!S2</f>
        <v>1Hu9LDo4KdrmGXJ5EUBhxejKQ0CUZb7qZiC7OvujyIiE</v>
      </c>
      <c r="BR2" s="58" t="str">
        <f>HojaConvertir!U2</f>
        <v>17F6JhVE7R5eMY1aBd64WS_BhIuDWm6mcgmn5JTsm9Tw</v>
      </c>
      <c r="BS2" s="58">
        <v>1.0</v>
      </c>
      <c r="BT2" s="58" t="str">
        <f t="shared" ref="BT2:CC2" si="1">INDIRECT("HojaConvertir!"&amp;BT6)</f>
        <v>1Ec1DCQbuXztsSvp-FgnJFXogkfdmwEb4RKRA-rKZ84k</v>
      </c>
      <c r="BU2" s="58" t="str">
        <f t="shared" si="1"/>
        <v>1Hd1aJ4M6XFy6KatAhl7Vyze4BN166Qoo47nBFKGMbLY</v>
      </c>
      <c r="BV2" s="58" t="str">
        <f t="shared" si="1"/>
        <v>1OJiCGSRsEPrFxNgoBF8qKrCbjWY2X4LeNde_IlNMu0s</v>
      </c>
      <c r="BW2" s="58" t="str">
        <f t="shared" si="1"/>
        <v>1GaSjZRM4L9v26hE2CWWZVZLJy8dzakyHDhtQg4xGbqQ</v>
      </c>
      <c r="BX2" s="58" t="str">
        <f t="shared" si="1"/>
        <v>17LFbdUtoKBPyIcOLWvuO52nr7DDZJ-l0MffjxrzgMrg</v>
      </c>
      <c r="BY2" s="58" t="str">
        <f t="shared" si="1"/>
        <v>1zt4Jnr4yzRN5DCOXnz5JDZpakHieiSzyUKfi82XEIk8</v>
      </c>
      <c r="BZ2" s="58" t="str">
        <f t="shared" si="1"/>
        <v>1ljmEFS2yAG_GfIwPYXcrcNLB6yoQBzr8f_2WbQ2n-bs</v>
      </c>
      <c r="CA2" s="58" t="str">
        <f t="shared" si="1"/>
        <v>1l6z5dvsCgs6dI1jp1xWw64VTK3lKCJKOH0Frw5RjZko</v>
      </c>
      <c r="CB2" s="58" t="str">
        <f t="shared" si="1"/>
        <v>1ZYRSWjZWC3KYmNn3-HPMS4xZizJyfe4IzoKv25r9qhE</v>
      </c>
      <c r="CC2" s="58" t="str">
        <f t="shared" si="1"/>
        <v>12RxkJjYCd13nC1lowFKA-qBcVaQe13hXGZZ7hOZQftE</v>
      </c>
    </row>
    <row r="3">
      <c r="A3" s="13">
        <f t="shared" ref="A3:A40" si="2">A2+1</f>
        <v>2</v>
      </c>
      <c r="B3" s="58" t="s">
        <v>68</v>
      </c>
      <c r="C3" s="58" t="s">
        <v>119</v>
      </c>
      <c r="E3" s="58">
        <v>28.0</v>
      </c>
      <c r="F3" s="60" t="s">
        <v>120</v>
      </c>
      <c r="G3" s="60" t="s">
        <v>121</v>
      </c>
      <c r="H3" s="60" t="s">
        <v>122</v>
      </c>
      <c r="I3" s="60" t="s">
        <v>123</v>
      </c>
      <c r="J3" s="60" t="s">
        <v>124</v>
      </c>
      <c r="K3" s="60" t="s">
        <v>125</v>
      </c>
      <c r="L3" s="60" t="s">
        <v>126</v>
      </c>
      <c r="M3" s="60" t="s">
        <v>127</v>
      </c>
      <c r="N3" s="60" t="s">
        <v>128</v>
      </c>
      <c r="O3" s="61" t="s">
        <v>129</v>
      </c>
      <c r="P3" s="58">
        <v>2.0</v>
      </c>
      <c r="Q3" s="58" t="str">
        <f>HojaConvertir!C15</f>
        <v>1YVAX7CzQ6JZCjZdLlejNcruWhb_ahBfm1jjHxh4w-Ao</v>
      </c>
      <c r="R3" s="58" t="str">
        <f>HojaConvertir!E15</f>
        <v>1kx_fZuxn5zrID4PFm6efsZHYUY4t-VY-iV_V9QqNuoQ</v>
      </c>
      <c r="S3" s="58" t="str">
        <f>HojaConvertir!G15</f>
        <v>14SN0qORqNN8b-y17hJrG7EolShbRlZDCeJX7PLpp9Y4</v>
      </c>
      <c r="T3" s="58" t="str">
        <f>HojaConvertir!I15</f>
        <v>1KDow26IDnCwbuarURsUf3B8S72Aj5CO_QfcDekstQUM</v>
      </c>
      <c r="U3" s="58" t="str">
        <f>HojaConvertir!K15</f>
        <v>1HmwokYSMz0Qe8cmJqtNAoQdZ3cTWxf6NEWQU-1nqlCI</v>
      </c>
      <c r="V3" s="58" t="str">
        <f>HojaConvertir!M15</f>
        <v>1_1Ss8qFm-odSK0EHbntU6etONtLB1Ne3ZHmbnM2mHaU</v>
      </c>
      <c r="W3" s="58" t="str">
        <f>HojaConvertir!O15</f>
        <v>1_Pg-cAztnbUQEwKaC4xDHcKKhrt-FnVQUIIbrudy2FA</v>
      </c>
      <c r="X3" s="58" t="str">
        <f>HojaConvertir!Q15</f>
        <v>1ZioytpAm5aghW6JGuQqoK7OkkXoG5F4326IaRfLCBr0</v>
      </c>
      <c r="Y3" s="58" t="str">
        <f>HojaConvertir!S15</f>
        <v>1YM1aMCMTvc6qBuKIsfFdaQIzH6n0k4LlzJVTqY31LM0</v>
      </c>
      <c r="Z3" s="58" t="str">
        <f>HojaConvertir!U15</f>
        <v>19nbiiwrR5fhHL4RQAZMRdp9bqavfcO12RneYf4sf5sk</v>
      </c>
      <c r="AA3" s="58">
        <v>2.0</v>
      </c>
      <c r="AB3" s="58" t="str">
        <f>HojaConvertir!C5</f>
        <v>1BSLtl3obGbxNNi_xYr2NKq68D_CH3VPIBIDhCwEKVRw</v>
      </c>
      <c r="AC3" s="58" t="str">
        <f>HojaConvertir!E5</f>
        <v>1qUldb4gnHcTWFofNpnKq7IldzjdyfdQ66Pak5jxVmDg</v>
      </c>
      <c r="AD3" s="58" t="str">
        <f>HojaConvertir!G5</f>
        <v>16Q98pZ_1afA1kEj3CsE9qXUIn-ULscdCobk5HYe-Nfk</v>
      </c>
      <c r="AE3" s="58" t="str">
        <f>HojaConvertir!I5</f>
        <v>1K6z7R8a31h5qdZpZVvxjC-fP7hkNUv-6tVuqxpk7RQA</v>
      </c>
      <c r="AF3" s="58" t="str">
        <f>HojaConvertir!K5</f>
        <v>1Z09NAA2luReaD4Glq50rBDNLHJ5-DZaXMYTZ7lhE1As</v>
      </c>
      <c r="AG3" s="58" t="str">
        <f>HojaConvertir!M5</f>
        <v>1KlcIYMUSfQrNOinmomRlJ34ZhFl79K0XZ3uAoNxFSyY</v>
      </c>
      <c r="AH3" s="58" t="str">
        <f>HojaConvertir!O5</f>
        <v>1AHZyMteOwBqUmbrFTgQhidH9ZG1zOB_0Xp7NT1OY3Jo</v>
      </c>
      <c r="AI3" s="58" t="str">
        <f>HojaConvertir!Q5</f>
        <v>1QZjgdiRCNIhFH4mUsSAsJf3nHFPIYpaKDlIZlia7mhQ</v>
      </c>
      <c r="AJ3" s="58" t="str">
        <f>HojaConvertir!S5</f>
        <v>175x3xUzFs6SgvMp-mnTQ_TL067RBNbo52ezYd9N59S8</v>
      </c>
      <c r="AK3" s="58" t="str">
        <f>HojaConvertir!U5</f>
        <v>1VOQAkW48fuYUf6PCbv04XlIpHlvZvb9iiU2tLENGaew</v>
      </c>
      <c r="AL3" s="58">
        <v>2.0</v>
      </c>
      <c r="AM3" s="58" t="str">
        <f>HojaConvertir!C47</f>
        <v>1Lg3igY1rkgj3sbnMEDIuO7Jg6BuIFJ5t-nndPDvRyX4</v>
      </c>
      <c r="AN3" s="58" t="str">
        <f>HojaConvertir!E47</f>
        <v>1pLVKc6yzDHJ1f5sUjlFPvAfeHGc0GACYJ81AhBzCRss</v>
      </c>
      <c r="AO3" s="58" t="str">
        <f>HojaConvertir!G47</f>
        <v>1EkpyeSMR4p5JW1qFIQ3BXWgA8xuLFiIpDUmxNl-BzRY</v>
      </c>
      <c r="AP3" s="58" t="str">
        <f>HojaConvertir!I47</f>
        <v>1nGVlhy_SJ9USqotTjuEWtgrB-QY6EYkHbhyKf3kdHWg</v>
      </c>
      <c r="AQ3" s="58" t="str">
        <f>HojaConvertir!K47</f>
        <v>1ttuufnCzYiLXg8d8e2ZrD8Hv4TQBt2bRbrZjjyHPNiQ</v>
      </c>
      <c r="AR3" s="58" t="s">
        <v>130</v>
      </c>
      <c r="AS3" s="58" t="str">
        <f>HojaConvertir!O47</f>
        <v>1EjbRpWy9DXmFzYw_CSXevG__aU52PA7sMTepXILjJQs</v>
      </c>
      <c r="AT3" s="58" t="str">
        <f>HojaConvertir!Q47</f>
        <v>1tktqH40jr0fxOdg72AcpKqDyXrQYkp_eCMEewNo9DPc</v>
      </c>
      <c r="AU3" s="58" t="str">
        <f>HojaConvertir!S47</f>
        <v>1V_mAds8H-Qgr3vF7FbT5iaHgIf4FGNq-3W8ky7kV5IA</v>
      </c>
      <c r="AV3" s="58" t="str">
        <f>HojaConvertir!U47</f>
        <v>1R6EXYsqkxJq9cNF2Hsb-L1PfmHuIccH6qCJP1z20s0Q</v>
      </c>
      <c r="AX3" s="62" t="s">
        <v>131</v>
      </c>
      <c r="AY3" s="6" t="s">
        <v>132</v>
      </c>
      <c r="AZ3" s="6" t="s">
        <v>133</v>
      </c>
      <c r="BA3" s="6" t="s">
        <v>134</v>
      </c>
      <c r="BB3" s="6" t="s">
        <v>135</v>
      </c>
      <c r="BC3" s="6" t="s">
        <v>136</v>
      </c>
      <c r="BD3" s="6" t="s">
        <v>137</v>
      </c>
      <c r="BE3" s="6" t="s">
        <v>138</v>
      </c>
      <c r="BF3" s="6" t="s">
        <v>139</v>
      </c>
      <c r="BG3" s="6" t="s">
        <v>140</v>
      </c>
    </row>
    <row r="4">
      <c r="A4" s="13">
        <f t="shared" si="2"/>
        <v>3</v>
      </c>
      <c r="B4" s="58" t="s">
        <v>71</v>
      </c>
      <c r="C4" s="59" t="s">
        <v>141</v>
      </c>
      <c r="E4" s="58">
        <v>29.0</v>
      </c>
      <c r="F4" s="60" t="s">
        <v>142</v>
      </c>
      <c r="G4" s="60" t="s">
        <v>143</v>
      </c>
      <c r="H4" s="60" t="s">
        <v>144</v>
      </c>
      <c r="I4" s="60" t="s">
        <v>145</v>
      </c>
      <c r="J4" s="60" t="s">
        <v>146</v>
      </c>
      <c r="K4" s="60" t="s">
        <v>147</v>
      </c>
      <c r="L4" s="60" t="s">
        <v>148</v>
      </c>
      <c r="M4" s="60" t="s">
        <v>149</v>
      </c>
      <c r="N4" s="60" t="s">
        <v>150</v>
      </c>
      <c r="O4" s="61" t="s">
        <v>151</v>
      </c>
      <c r="P4" s="58">
        <f t="shared" ref="P4:P11" si="3">P3+1</f>
        <v>3</v>
      </c>
      <c r="Q4" s="58" t="str">
        <f>HojaConvertir!C16</f>
        <v>12aKvKlxjDNldJawXN4Gv0s1NQz_CdAiY4rp2NuRUdPc</v>
      </c>
      <c r="R4" s="58" t="str">
        <f>HojaConvertir!E16</f>
        <v>1e6pShfEPwEysP83RPcNswBMQxdaEjb3vqbZMeoYVWug</v>
      </c>
      <c r="S4" s="58" t="str">
        <f>HojaConvertir!G16</f>
        <v>1jqGs3bNTHp6V2ZId1r8B6VPDlme_uTi3j3692omO9YM</v>
      </c>
      <c r="T4" s="58" t="str">
        <f>HojaConvertir!I16</f>
        <v>1qoLbz_C8hSXgAqC_1P0h6AHDiei1dsJZc9MkMScNNic</v>
      </c>
      <c r="U4" s="58" t="str">
        <f>HojaConvertir!K16</f>
        <v>1myEHuUHgTFx1puaFCTrVUlrvFWABQ5khYqiqP7nGeio</v>
      </c>
      <c r="V4" s="58" t="str">
        <f>HojaConvertir!M16</f>
        <v>1nZI-jIdzjYX1M3FuImd-Bz_cIYC94SA8LaEM-pj_lXg</v>
      </c>
      <c r="W4" s="58" t="str">
        <f>HojaConvertir!O16</f>
        <v>1nRQzae50kQ7FwHjkPzLYCqcKaaSuOFPNqnleuFunlpY</v>
      </c>
      <c r="X4" s="58" t="str">
        <f>HojaConvertir!Q16</f>
        <v>1_gBVrPlYuo6NHjrKp0bvSr0ktqmFk-FTvZH9GoZUVc8</v>
      </c>
      <c r="Y4" s="58" t="str">
        <f>HojaConvertir!S16</f>
        <v>1Tn4x9gR9Rhehq7trjr9-MutaKWS7B_g-DtPdTiyTNnM</v>
      </c>
      <c r="Z4" s="58" t="str">
        <f>HojaConvertir!U16</f>
        <v>1euxrl-EDUGfsdcCXP0LifGiHjQFwCRPLzf9vAlo3Uus</v>
      </c>
      <c r="AA4" s="58">
        <f>AA3+1</f>
        <v>3</v>
      </c>
      <c r="AB4" s="58" t="str">
        <f>HojaConvertir!C6</f>
        <v>1ACFpt1LG57RjXBL-T0sAEA440An0QymEgVVsLvCZB94</v>
      </c>
      <c r="AC4" s="58" t="str">
        <f>HojaConvertir!E6</f>
        <v>1qzSZ10xxl9MPhn3pf677GdmSNKbO2Lyh0_rDJxh2UA4</v>
      </c>
      <c r="AD4" s="58" t="str">
        <f>HojaConvertir!G6</f>
        <v>1aloXzT1W0AkHtMZjDoehpctwPzHaBsayrSsb3aaDHtM</v>
      </c>
      <c r="AE4" s="58" t="str">
        <f>HojaConvertir!I6</f>
        <v>1lSZxxJHUKiMkIwrLf9mt5FgKof63rbbMdkPfG1pB7Jc</v>
      </c>
      <c r="AF4" s="58" t="str">
        <f>HojaConvertir!K6</f>
        <v>1w3XFtNjwzc8XziknpzwUVBxjXUSwRNgdU8k8z6NDD5c</v>
      </c>
      <c r="AG4" s="58" t="str">
        <f>HojaConvertir!M6</f>
        <v>1k4J4qVW_xL541BRVQaeMrtZWA4TE6nVUg1x7etStAVo</v>
      </c>
      <c r="AH4" s="58" t="str">
        <f>HojaConvertir!O6</f>
        <v>1lDpMPShKg_j7rRI32PCKNdC2x4gUQyEdS4y7N3HOBEk</v>
      </c>
      <c r="AI4" s="58" t="str">
        <f>HojaConvertir!Q6</f>
        <v>1OQC456EC_N05ttVDWxXzcXcZ4or-rSHVNvV3gB2Wk8E</v>
      </c>
      <c r="AJ4" s="58" t="str">
        <f>HojaConvertir!S6</f>
        <v>1LHeqG6SbYznd2__w2FKa2jyTG05PICzphmHY6SsUnZs</v>
      </c>
      <c r="AK4" s="58" t="s">
        <v>152</v>
      </c>
      <c r="AM4" s="61" t="s">
        <v>153</v>
      </c>
      <c r="AN4" s="61" t="s">
        <v>154</v>
      </c>
      <c r="AO4" s="61" t="s">
        <v>155</v>
      </c>
      <c r="AP4" s="61" t="s">
        <v>156</v>
      </c>
      <c r="AQ4" s="61" t="s">
        <v>157</v>
      </c>
      <c r="AR4" s="61" t="s">
        <v>158</v>
      </c>
      <c r="AS4" s="61" t="s">
        <v>159</v>
      </c>
      <c r="AT4" s="61" t="s">
        <v>160</v>
      </c>
      <c r="AU4" s="61" t="s">
        <v>161</v>
      </c>
      <c r="AV4" s="61" t="s">
        <v>162</v>
      </c>
      <c r="BT4" s="6" t="s">
        <v>163</v>
      </c>
      <c r="BU4" s="6" t="s">
        <v>164</v>
      </c>
      <c r="BV4" s="6" t="s">
        <v>165</v>
      </c>
      <c r="BW4" s="6" t="s">
        <v>166</v>
      </c>
      <c r="BX4" s="6" t="s">
        <v>167</v>
      </c>
      <c r="BY4" s="6" t="s">
        <v>168</v>
      </c>
      <c r="BZ4" s="6" t="s">
        <v>169</v>
      </c>
      <c r="CA4" s="6" t="s">
        <v>170</v>
      </c>
      <c r="CB4" s="6" t="s">
        <v>171</v>
      </c>
      <c r="CC4" s="6" t="s">
        <v>172</v>
      </c>
    </row>
    <row r="5">
      <c r="A5" s="13">
        <f t="shared" si="2"/>
        <v>4</v>
      </c>
      <c r="B5" s="58" t="s">
        <v>68</v>
      </c>
      <c r="C5" s="59" t="s">
        <v>173</v>
      </c>
      <c r="E5" s="58">
        <v>30.0</v>
      </c>
      <c r="F5" s="60" t="s">
        <v>174</v>
      </c>
      <c r="G5" s="60" t="s">
        <v>175</v>
      </c>
      <c r="H5" s="60" t="s">
        <v>176</v>
      </c>
      <c r="I5" s="60" t="s">
        <v>177</v>
      </c>
      <c r="J5" s="60" t="s">
        <v>178</v>
      </c>
      <c r="K5" s="60" t="s">
        <v>179</v>
      </c>
      <c r="L5" s="60" t="s">
        <v>180</v>
      </c>
      <c r="M5" s="60" t="s">
        <v>181</v>
      </c>
      <c r="N5" s="60" t="s">
        <v>182</v>
      </c>
      <c r="O5" s="61" t="s">
        <v>183</v>
      </c>
      <c r="P5" s="58">
        <f t="shared" si="3"/>
        <v>4</v>
      </c>
      <c r="Q5" s="58" t="str">
        <f>HojaConvertir!C17</f>
        <v>1FUXZXrZBzWorDChahB6MHReX9nMXvxestWepVTTWdYk</v>
      </c>
      <c r="R5" s="58" t="s">
        <v>184</v>
      </c>
      <c r="S5" s="58" t="str">
        <f>HojaConvertir!G17</f>
        <v>11xe8EkuHGtRtk4wHUJ137dZKntut2RHi8M4S66uybf0</v>
      </c>
      <c r="T5" s="58" t="str">
        <f>HojaConvertir!I17</f>
        <v>14HZAcSEMAnZb4Yuanu58QHRD0Qz4s2-tZPEe58nrzAA</v>
      </c>
      <c r="U5" s="58" t="str">
        <f>HojaConvertir!K17</f>
        <v>1-j4xT8NrECHvI5v5nzdhASVQvhYfYTtIfPRDW-rHq4U</v>
      </c>
      <c r="V5" s="58" t="str">
        <f>HojaConvertir!M17</f>
        <v>1YGQcjn1IbAKX4qCRilfX51sZpi0gVB4Pw6t5eGMzk2U</v>
      </c>
      <c r="W5" s="58" t="str">
        <f>HojaConvertir!O17</f>
        <v>1hUpVRo-2GpwlmJQijv8J7UrrxKAgJmJEbnNLM-UFHdE</v>
      </c>
      <c r="X5" s="58" t="str">
        <f>HojaConvertir!Q17</f>
        <v>1f0AQdBtcecUhG9p2cN2wnBvMAm7XZcEPv9Og3p-ZNuA</v>
      </c>
      <c r="Y5" s="58" t="str">
        <f>HojaConvertir!S17</f>
        <v>1XxCNOCI8ru7fHeLOXXOt1Q7hSHxrXDnIQgwhgApJpNc</v>
      </c>
      <c r="Z5" s="58" t="str">
        <f>HojaConvertir!U17</f>
        <v>1A8n46wVrG9BGeZl5UrkSulsKVg0srqCmNAa8xqTcEsE</v>
      </c>
      <c r="AA5" s="58">
        <v>3.0</v>
      </c>
      <c r="AB5" s="61" t="s">
        <v>185</v>
      </c>
      <c r="AC5" s="60" t="s">
        <v>186</v>
      </c>
      <c r="AD5" s="61" t="s">
        <v>187</v>
      </c>
      <c r="AE5" s="61" t="s">
        <v>188</v>
      </c>
      <c r="AF5" s="61" t="s">
        <v>189</v>
      </c>
      <c r="AG5" s="61" t="s">
        <v>190</v>
      </c>
      <c r="AH5" s="61" t="s">
        <v>191</v>
      </c>
      <c r="AI5" s="61" t="s">
        <v>192</v>
      </c>
      <c r="AJ5" s="61" t="s">
        <v>193</v>
      </c>
      <c r="AK5" s="61" t="s">
        <v>194</v>
      </c>
      <c r="AM5" s="61" t="s">
        <v>195</v>
      </c>
      <c r="AN5" s="61" t="s">
        <v>196</v>
      </c>
      <c r="AO5" s="61" t="s">
        <v>197</v>
      </c>
      <c r="AP5" s="61" t="s">
        <v>198</v>
      </c>
      <c r="AQ5" s="61" t="s">
        <v>199</v>
      </c>
      <c r="AR5" s="61" t="s">
        <v>200</v>
      </c>
      <c r="AS5" s="61" t="s">
        <v>201</v>
      </c>
      <c r="AT5" s="61" t="s">
        <v>202</v>
      </c>
      <c r="AU5" s="61" t="s">
        <v>203</v>
      </c>
      <c r="AV5" s="61" t="s">
        <v>204</v>
      </c>
      <c r="BI5" s="6" t="s">
        <v>205</v>
      </c>
      <c r="BJ5" s="58" t="str">
        <f>HojaConvertir!E5</f>
        <v>1qUldb4gnHcTWFofNpnKq7IldzjdyfdQ66Pak5jxVmDg</v>
      </c>
      <c r="BK5" s="6" t="s">
        <v>165</v>
      </c>
      <c r="BL5" s="6" t="s">
        <v>166</v>
      </c>
      <c r="BM5" s="6" t="s">
        <v>167</v>
      </c>
      <c r="BN5" s="6" t="s">
        <v>168</v>
      </c>
      <c r="BO5" s="6" t="s">
        <v>169</v>
      </c>
      <c r="BP5" s="6" t="s">
        <v>170</v>
      </c>
      <c r="BQ5" s="6" t="s">
        <v>171</v>
      </c>
      <c r="BR5" s="6" t="s">
        <v>172</v>
      </c>
      <c r="BT5" s="6">
        <v>3.0</v>
      </c>
      <c r="BU5" s="6">
        <v>3.0</v>
      </c>
      <c r="BV5" s="6">
        <v>3.0</v>
      </c>
      <c r="BW5" s="6">
        <v>3.0</v>
      </c>
      <c r="BX5" s="6">
        <v>3.0</v>
      </c>
      <c r="BY5" s="6">
        <v>3.0</v>
      </c>
      <c r="BZ5" s="6">
        <v>3.0</v>
      </c>
      <c r="CA5" s="6">
        <v>3.0</v>
      </c>
      <c r="CB5" s="6">
        <v>3.0</v>
      </c>
      <c r="CC5" s="6">
        <v>3.0</v>
      </c>
    </row>
    <row r="6">
      <c r="A6" s="13">
        <f t="shared" si="2"/>
        <v>5</v>
      </c>
      <c r="B6" s="58" t="s">
        <v>12</v>
      </c>
      <c r="C6" s="59" t="s">
        <v>206</v>
      </c>
      <c r="E6" s="58">
        <v>31.0</v>
      </c>
      <c r="F6" s="60" t="s">
        <v>207</v>
      </c>
      <c r="G6" s="60" t="s">
        <v>208</v>
      </c>
      <c r="H6" s="60" t="s">
        <v>209</v>
      </c>
      <c r="I6" s="60" t="s">
        <v>210</v>
      </c>
      <c r="J6" s="60" t="s">
        <v>211</v>
      </c>
      <c r="K6" s="60" t="s">
        <v>212</v>
      </c>
      <c r="L6" s="60" t="s">
        <v>213</v>
      </c>
      <c r="M6" s="60" t="s">
        <v>214</v>
      </c>
      <c r="N6" s="60" t="s">
        <v>215</v>
      </c>
      <c r="O6" s="61" t="s">
        <v>216</v>
      </c>
      <c r="P6" s="58">
        <f t="shared" si="3"/>
        <v>5</v>
      </c>
      <c r="Q6" s="58" t="str">
        <f>HojaConvertir!C18</f>
        <v>1aDuyy863fA8wE5stg_7F5Qumt9HFH7lmzpPnE6sJ3ZI</v>
      </c>
      <c r="R6" s="58" t="s">
        <v>217</v>
      </c>
      <c r="S6" s="58" t="str">
        <f>HojaConvertir!G18</f>
        <v>1Jhm_bwNqwn52X1Vv8i2vM_N0dledNERQVG80CYheTTI</v>
      </c>
      <c r="T6" s="58" t="str">
        <f>HojaConvertir!I18</f>
        <v>1TXhWvfwG9u09snz30bTnFnCChEqsJZaCdraOf-4NUs0</v>
      </c>
      <c r="U6" s="58" t="str">
        <f>HojaConvertir!K18</f>
        <v>1Yt2kg9xZEl7CRAjkUmgDcYNg8lvzehKm41cZt3lSq7s</v>
      </c>
      <c r="V6" s="58" t="str">
        <f>HojaConvertir!M18</f>
        <v>1ZH0BEXeUNVFxPKd365Vx4s6SdaoOsmpKD6vHyu1zTY8</v>
      </c>
      <c r="W6" s="58" t="str">
        <f>HojaConvertir!O18</f>
        <v>18h3tORVHvHVO1Fx18l5Cola57-L31buIYWykiXrxDt0</v>
      </c>
      <c r="X6" s="58" t="str">
        <f>HojaConvertir!Q18</f>
        <v>1VnT8L2vTmO8SejZS9lUjbjfwbzEG6FuXOE7OcRw1qvE</v>
      </c>
      <c r="Y6" s="58" t="str">
        <f>HojaConvertir!S18</f>
        <v>18OzRW_hQP0ckppEK__VYEbDxnEjIUI7a8HI2k_C0f1E</v>
      </c>
      <c r="Z6" s="58" t="str">
        <f>HojaConvertir!U18</f>
        <v>1F677KodhbsXDKVOvaoTE9b_KOqCBZG4c0APS9h2klXo</v>
      </c>
      <c r="AA6" s="58">
        <f>AA5+1</f>
        <v>4</v>
      </c>
      <c r="AB6" s="61" t="s">
        <v>218</v>
      </c>
      <c r="AC6" s="61" t="s">
        <v>219</v>
      </c>
      <c r="AD6" s="61" t="s">
        <v>220</v>
      </c>
      <c r="AE6" s="61" t="s">
        <v>221</v>
      </c>
      <c r="AF6" s="61" t="s">
        <v>222</v>
      </c>
      <c r="AG6" s="61" t="s">
        <v>223</v>
      </c>
      <c r="AH6" s="63" t="s">
        <v>224</v>
      </c>
      <c r="AI6" s="61" t="s">
        <v>225</v>
      </c>
      <c r="AJ6" s="63" t="s">
        <v>226</v>
      </c>
      <c r="AK6" s="63" t="s">
        <v>227</v>
      </c>
      <c r="AX6" s="6" t="s">
        <v>205</v>
      </c>
      <c r="AY6" s="6" t="s">
        <v>164</v>
      </c>
      <c r="AZ6" s="6" t="s">
        <v>165</v>
      </c>
      <c r="BA6" s="6" t="s">
        <v>166</v>
      </c>
      <c r="BB6" s="6" t="s">
        <v>167</v>
      </c>
      <c r="BC6" s="6" t="s">
        <v>168</v>
      </c>
      <c r="BD6" s="6" t="s">
        <v>169</v>
      </c>
      <c r="BE6" s="6" t="s">
        <v>170</v>
      </c>
      <c r="BF6" s="6" t="s">
        <v>171</v>
      </c>
      <c r="BG6" s="6" t="s">
        <v>172</v>
      </c>
      <c r="BT6" s="18" t="str">
        <f>BT4</f>
        <v>C3</v>
      </c>
      <c r="BU6" s="18" t="str">
        <f t="shared" ref="BU6:CC6" si="4">BU4&amp;BU5</f>
        <v>E3</v>
      </c>
      <c r="BV6" s="18" t="str">
        <f t="shared" si="4"/>
        <v>G3</v>
      </c>
      <c r="BW6" s="18" t="str">
        <f t="shared" si="4"/>
        <v>I3</v>
      </c>
      <c r="BX6" s="18" t="str">
        <f t="shared" si="4"/>
        <v>K3</v>
      </c>
      <c r="BY6" s="18" t="str">
        <f t="shared" si="4"/>
        <v>M3</v>
      </c>
      <c r="BZ6" s="18" t="str">
        <f t="shared" si="4"/>
        <v>O3</v>
      </c>
      <c r="CA6" s="18" t="str">
        <f t="shared" si="4"/>
        <v>Q3</v>
      </c>
      <c r="CB6" s="18" t="str">
        <f t="shared" si="4"/>
        <v>S3</v>
      </c>
      <c r="CC6" s="18" t="str">
        <f t="shared" si="4"/>
        <v>U3</v>
      </c>
    </row>
    <row r="7">
      <c r="A7" s="13">
        <f t="shared" si="2"/>
        <v>6</v>
      </c>
      <c r="C7" s="59" t="s">
        <v>228</v>
      </c>
      <c r="D7" s="59" t="s">
        <v>229</v>
      </c>
      <c r="E7" s="58">
        <v>32.0</v>
      </c>
      <c r="F7" s="60" t="s">
        <v>230</v>
      </c>
      <c r="G7" s="60" t="s">
        <v>231</v>
      </c>
      <c r="H7" s="60" t="s">
        <v>232</v>
      </c>
      <c r="I7" s="60" t="s">
        <v>233</v>
      </c>
      <c r="J7" s="60" t="s">
        <v>234</v>
      </c>
      <c r="K7" s="60" t="s">
        <v>235</v>
      </c>
      <c r="L7" s="60" t="s">
        <v>236</v>
      </c>
      <c r="M7" s="60" t="s">
        <v>237</v>
      </c>
      <c r="N7" s="60" t="s">
        <v>238</v>
      </c>
      <c r="O7" s="61" t="s">
        <v>239</v>
      </c>
      <c r="P7" s="58">
        <f t="shared" si="3"/>
        <v>6</v>
      </c>
      <c r="Q7" s="60" t="s">
        <v>240</v>
      </c>
      <c r="R7" s="61" t="s">
        <v>241</v>
      </c>
      <c r="S7" s="60" t="s">
        <v>242</v>
      </c>
      <c r="T7" s="60" t="s">
        <v>243</v>
      </c>
      <c r="U7" s="60" t="s">
        <v>244</v>
      </c>
      <c r="V7" s="60" t="s">
        <v>245</v>
      </c>
      <c r="W7" s="60" t="s">
        <v>246</v>
      </c>
      <c r="X7" s="60" t="s">
        <v>247</v>
      </c>
      <c r="Y7" s="60" t="s">
        <v>248</v>
      </c>
      <c r="Z7" s="60" t="s">
        <v>249</v>
      </c>
      <c r="AE7" s="61"/>
      <c r="AF7" s="6"/>
      <c r="AG7" s="6"/>
      <c r="AH7" s="6" t="s">
        <v>169</v>
      </c>
      <c r="AI7" s="6" t="s">
        <v>170</v>
      </c>
      <c r="AJ7" s="6" t="s">
        <v>171</v>
      </c>
      <c r="AK7" s="6" t="s">
        <v>172</v>
      </c>
      <c r="AM7" s="6" t="s">
        <v>205</v>
      </c>
      <c r="AN7" s="6" t="s">
        <v>164</v>
      </c>
      <c r="AO7" s="6" t="s">
        <v>165</v>
      </c>
      <c r="AP7" s="6" t="s">
        <v>166</v>
      </c>
      <c r="AQ7" s="6" t="s">
        <v>167</v>
      </c>
      <c r="AR7" s="6" t="s">
        <v>168</v>
      </c>
      <c r="AS7" s="6" t="s">
        <v>169</v>
      </c>
      <c r="AT7" s="6" t="s">
        <v>170</v>
      </c>
      <c r="AU7" s="6" t="s">
        <v>171</v>
      </c>
      <c r="AV7" s="6" t="s">
        <v>172</v>
      </c>
    </row>
    <row r="8">
      <c r="A8" s="13">
        <f t="shared" si="2"/>
        <v>7</v>
      </c>
      <c r="B8" s="58" t="s">
        <v>70</v>
      </c>
      <c r="C8" s="59" t="s">
        <v>250</v>
      </c>
      <c r="D8" s="59" t="s">
        <v>251</v>
      </c>
      <c r="E8" s="58">
        <v>33.0</v>
      </c>
      <c r="F8" s="60" t="s">
        <v>252</v>
      </c>
      <c r="G8" s="60" t="s">
        <v>253</v>
      </c>
      <c r="H8" s="60" t="s">
        <v>254</v>
      </c>
      <c r="I8" s="60" t="s">
        <v>255</v>
      </c>
      <c r="J8" s="60" t="s">
        <v>256</v>
      </c>
      <c r="K8" s="60" t="s">
        <v>257</v>
      </c>
      <c r="L8" s="60" t="s">
        <v>258</v>
      </c>
      <c r="M8" s="60" t="s">
        <v>259</v>
      </c>
      <c r="N8" s="60" t="s">
        <v>260</v>
      </c>
      <c r="O8" s="61" t="s">
        <v>261</v>
      </c>
      <c r="P8" s="58">
        <f t="shared" si="3"/>
        <v>7</v>
      </c>
      <c r="Q8" s="60" t="s">
        <v>262</v>
      </c>
      <c r="R8" s="61" t="s">
        <v>263</v>
      </c>
      <c r="S8" s="61" t="s">
        <v>264</v>
      </c>
      <c r="T8" s="61" t="s">
        <v>265</v>
      </c>
      <c r="U8" s="61" t="s">
        <v>266</v>
      </c>
      <c r="V8" s="61" t="s">
        <v>267</v>
      </c>
      <c r="W8" s="61" t="s">
        <v>268</v>
      </c>
      <c r="X8" s="61" t="s">
        <v>269</v>
      </c>
      <c r="Y8" s="61" t="s">
        <v>270</v>
      </c>
      <c r="Z8" s="61" t="s">
        <v>271</v>
      </c>
      <c r="AE8" s="61"/>
    </row>
    <row r="9">
      <c r="A9" s="13">
        <f t="shared" si="2"/>
        <v>8</v>
      </c>
      <c r="B9" s="58" t="s">
        <v>69</v>
      </c>
      <c r="C9" s="59" t="s">
        <v>272</v>
      </c>
      <c r="D9" s="59" t="s">
        <v>273</v>
      </c>
      <c r="E9" s="58">
        <v>34.0</v>
      </c>
      <c r="F9" s="60" t="s">
        <v>274</v>
      </c>
      <c r="G9" s="60" t="s">
        <v>275</v>
      </c>
      <c r="H9" s="60" t="s">
        <v>276</v>
      </c>
      <c r="I9" s="60" t="s">
        <v>277</v>
      </c>
      <c r="J9" s="60" t="s">
        <v>278</v>
      </c>
      <c r="K9" s="60" t="s">
        <v>279</v>
      </c>
      <c r="L9" s="60" t="s">
        <v>280</v>
      </c>
      <c r="M9" s="60" t="s">
        <v>281</v>
      </c>
      <c r="N9" s="60" t="s">
        <v>282</v>
      </c>
      <c r="O9" s="61" t="s">
        <v>283</v>
      </c>
      <c r="P9" s="58">
        <f t="shared" si="3"/>
        <v>8</v>
      </c>
      <c r="Q9" s="60" t="s">
        <v>284</v>
      </c>
      <c r="R9" s="61" t="s">
        <v>285</v>
      </c>
      <c r="S9" s="61" t="s">
        <v>286</v>
      </c>
      <c r="T9" s="61" t="s">
        <v>287</v>
      </c>
      <c r="U9" s="61" t="s">
        <v>288</v>
      </c>
      <c r="V9" s="61" t="s">
        <v>289</v>
      </c>
      <c r="W9" s="61" t="s">
        <v>290</v>
      </c>
      <c r="X9" s="61" t="s">
        <v>291</v>
      </c>
      <c r="Y9" s="61" t="s">
        <v>292</v>
      </c>
      <c r="Z9" s="61" t="s">
        <v>293</v>
      </c>
    </row>
    <row r="10">
      <c r="A10" s="13">
        <f t="shared" si="2"/>
        <v>9</v>
      </c>
      <c r="B10" s="58" t="s">
        <v>12</v>
      </c>
      <c r="C10" s="59" t="s">
        <v>294</v>
      </c>
      <c r="D10" s="59" t="s">
        <v>295</v>
      </c>
      <c r="E10" s="58">
        <v>35.0</v>
      </c>
      <c r="F10" s="60" t="s">
        <v>296</v>
      </c>
      <c r="G10" s="60" t="s">
        <v>297</v>
      </c>
      <c r="H10" s="60" t="s">
        <v>298</v>
      </c>
      <c r="I10" s="60" t="s">
        <v>299</v>
      </c>
      <c r="J10" s="60" t="s">
        <v>300</v>
      </c>
      <c r="K10" s="60" t="s">
        <v>301</v>
      </c>
      <c r="L10" s="60" t="s">
        <v>302</v>
      </c>
      <c r="M10" s="60" t="s">
        <v>303</v>
      </c>
      <c r="N10" s="60" t="s">
        <v>304</v>
      </c>
      <c r="O10" s="61" t="s">
        <v>305</v>
      </c>
      <c r="P10" s="58">
        <f t="shared" si="3"/>
        <v>9</v>
      </c>
      <c r="Q10" s="60" t="s">
        <v>306</v>
      </c>
      <c r="R10" s="61" t="s">
        <v>307</v>
      </c>
      <c r="S10" s="63" t="s">
        <v>308</v>
      </c>
      <c r="T10" s="61" t="s">
        <v>309</v>
      </c>
      <c r="U10" s="61" t="s">
        <v>310</v>
      </c>
      <c r="V10" s="61" t="s">
        <v>311</v>
      </c>
      <c r="W10" s="61" t="s">
        <v>312</v>
      </c>
      <c r="X10" s="61" t="s">
        <v>313</v>
      </c>
      <c r="Y10" s="61" t="s">
        <v>314</v>
      </c>
      <c r="Z10" s="61" t="s">
        <v>315</v>
      </c>
      <c r="AK10" s="6"/>
    </row>
    <row r="11">
      <c r="A11" s="13">
        <f t="shared" si="2"/>
        <v>10</v>
      </c>
      <c r="B11" s="58" t="s">
        <v>12</v>
      </c>
      <c r="C11" s="59" t="s">
        <v>316</v>
      </c>
      <c r="D11" s="59" t="s">
        <v>317</v>
      </c>
      <c r="E11" s="58">
        <v>36.0</v>
      </c>
      <c r="F11" s="60" t="s">
        <v>318</v>
      </c>
      <c r="G11" s="60" t="s">
        <v>319</v>
      </c>
      <c r="H11" s="60" t="s">
        <v>320</v>
      </c>
      <c r="I11" s="60" t="s">
        <v>321</v>
      </c>
      <c r="J11" s="60" t="s">
        <v>322</v>
      </c>
      <c r="K11" s="60" t="s">
        <v>323</v>
      </c>
      <c r="L11" s="60" t="s">
        <v>324</v>
      </c>
      <c r="M11" s="60" t="s">
        <v>325</v>
      </c>
      <c r="N11" s="60" t="s">
        <v>326</v>
      </c>
      <c r="O11" s="61" t="s">
        <v>327</v>
      </c>
      <c r="P11" s="58">
        <f t="shared" si="3"/>
        <v>10</v>
      </c>
      <c r="Q11" s="60" t="s">
        <v>328</v>
      </c>
      <c r="R11" s="61" t="s">
        <v>329</v>
      </c>
      <c r="S11" s="63" t="s">
        <v>330</v>
      </c>
      <c r="T11" s="61" t="s">
        <v>331</v>
      </c>
      <c r="U11" s="63" t="s">
        <v>332</v>
      </c>
      <c r="V11" s="63" t="s">
        <v>333</v>
      </c>
      <c r="W11" s="63" t="s">
        <v>224</v>
      </c>
      <c r="X11" s="61" t="s">
        <v>334</v>
      </c>
      <c r="Y11" s="63" t="s">
        <v>335</v>
      </c>
      <c r="Z11" s="63" t="s">
        <v>336</v>
      </c>
    </row>
    <row r="12">
      <c r="A12" s="13">
        <f t="shared" si="2"/>
        <v>11</v>
      </c>
      <c r="B12" s="58" t="s">
        <v>12</v>
      </c>
      <c r="C12" s="59" t="s">
        <v>337</v>
      </c>
      <c r="D12" s="59" t="s">
        <v>338</v>
      </c>
      <c r="E12" s="58">
        <v>37.0</v>
      </c>
      <c r="F12" s="60" t="s">
        <v>339</v>
      </c>
      <c r="G12" s="60" t="s">
        <v>340</v>
      </c>
      <c r="H12" s="60" t="s">
        <v>341</v>
      </c>
      <c r="I12" s="60" t="s">
        <v>342</v>
      </c>
      <c r="J12" s="60" t="s">
        <v>343</v>
      </c>
      <c r="K12" s="60" t="s">
        <v>344</v>
      </c>
      <c r="L12" s="60" t="s">
        <v>345</v>
      </c>
      <c r="M12" s="60" t="s">
        <v>346</v>
      </c>
      <c r="N12" s="60" t="s">
        <v>347</v>
      </c>
      <c r="O12" s="61" t="s">
        <v>348</v>
      </c>
      <c r="P12" s="58"/>
    </row>
    <row r="13">
      <c r="A13" s="13">
        <f t="shared" si="2"/>
        <v>12</v>
      </c>
      <c r="B13" s="58" t="s">
        <v>12</v>
      </c>
      <c r="C13" s="59" t="s">
        <v>349</v>
      </c>
      <c r="D13" s="59" t="s">
        <v>350</v>
      </c>
      <c r="E13" s="58">
        <v>38.0</v>
      </c>
      <c r="F13" s="60" t="s">
        <v>351</v>
      </c>
      <c r="G13" s="60" t="s">
        <v>352</v>
      </c>
      <c r="H13" s="60" t="s">
        <v>353</v>
      </c>
      <c r="I13" s="60" t="s">
        <v>354</v>
      </c>
      <c r="J13" s="60" t="s">
        <v>355</v>
      </c>
      <c r="K13" s="60" t="s">
        <v>356</v>
      </c>
      <c r="L13" s="60" t="s">
        <v>357</v>
      </c>
      <c r="M13" s="60" t="s">
        <v>358</v>
      </c>
      <c r="N13" s="60" t="s">
        <v>359</v>
      </c>
      <c r="O13" s="61" t="s">
        <v>360</v>
      </c>
      <c r="P13" s="58"/>
    </row>
    <row r="14">
      <c r="A14" s="13">
        <f t="shared" si="2"/>
        <v>13</v>
      </c>
      <c r="B14" s="58" t="s">
        <v>12</v>
      </c>
      <c r="C14" s="59" t="s">
        <v>361</v>
      </c>
      <c r="E14" s="58">
        <v>39.0</v>
      </c>
      <c r="F14" s="60" t="s">
        <v>362</v>
      </c>
      <c r="G14" s="60" t="s">
        <v>363</v>
      </c>
      <c r="H14" s="64" t="s">
        <v>364</v>
      </c>
      <c r="I14" s="60" t="s">
        <v>365</v>
      </c>
      <c r="J14" s="65" t="s">
        <v>366</v>
      </c>
      <c r="K14" s="66" t="s">
        <v>367</v>
      </c>
      <c r="L14" s="67" t="s">
        <v>368</v>
      </c>
      <c r="M14" s="60" t="s">
        <v>369</v>
      </c>
      <c r="N14" s="68" t="s">
        <v>370</v>
      </c>
      <c r="O14" s="69" t="s">
        <v>371</v>
      </c>
      <c r="Q14" s="70" t="str">
        <f t="shared" ref="Q14:R14" si="5">"https://docs.google.com/spreadsheets/d/"&amp;Q2</f>
        <v>https://docs.google.com/spreadsheets/d/1X3fslyWD40jLlnQc3ilNsjU66C1NA7HSbr0ZbOjp9h0</v>
      </c>
      <c r="R14" s="70" t="str">
        <f t="shared" si="5"/>
        <v>https://docs.google.com/spreadsheets/d/1_ljSs_Y2PXuZS_u2fEeI1QHCwhQWFT5A7qm7X8iQmTA</v>
      </c>
    </row>
    <row r="15">
      <c r="A15" s="13">
        <f t="shared" si="2"/>
        <v>14</v>
      </c>
      <c r="C15" s="59" t="s">
        <v>372</v>
      </c>
      <c r="E15" s="58">
        <v>40.0</v>
      </c>
      <c r="F15" s="60" t="s">
        <v>373</v>
      </c>
      <c r="G15" s="60" t="s">
        <v>374</v>
      </c>
      <c r="H15" s="64" t="s">
        <v>364</v>
      </c>
      <c r="I15" s="60" t="s">
        <v>375</v>
      </c>
      <c r="J15" s="65" t="s">
        <v>366</v>
      </c>
      <c r="K15" s="66" t="s">
        <v>367</v>
      </c>
      <c r="L15" s="67" t="s">
        <v>368</v>
      </c>
      <c r="M15" s="60" t="s">
        <v>376</v>
      </c>
      <c r="N15" s="68" t="s">
        <v>370</v>
      </c>
      <c r="O15" s="69" t="s">
        <v>371</v>
      </c>
    </row>
    <row r="16">
      <c r="A16" s="13">
        <f t="shared" si="2"/>
        <v>15</v>
      </c>
      <c r="C16" s="59" t="s">
        <v>377</v>
      </c>
      <c r="E16" s="58">
        <v>41.0</v>
      </c>
      <c r="F16" s="60" t="s">
        <v>378</v>
      </c>
      <c r="G16" s="60" t="s">
        <v>379</v>
      </c>
      <c r="H16" s="64" t="s">
        <v>380</v>
      </c>
      <c r="I16" s="60" t="s">
        <v>381</v>
      </c>
      <c r="J16" s="65" t="s">
        <v>382</v>
      </c>
      <c r="K16" s="66" t="s">
        <v>383</v>
      </c>
      <c r="L16" s="67" t="s">
        <v>384</v>
      </c>
      <c r="M16" s="60" t="s">
        <v>385</v>
      </c>
      <c r="N16" s="68" t="s">
        <v>386</v>
      </c>
      <c r="O16" s="69" t="s">
        <v>387</v>
      </c>
      <c r="Q16" s="6" t="s">
        <v>388</v>
      </c>
    </row>
    <row r="17">
      <c r="A17" s="13">
        <f t="shared" si="2"/>
        <v>16</v>
      </c>
      <c r="C17" s="59" t="s">
        <v>389</v>
      </c>
      <c r="E17" s="58">
        <v>42.0</v>
      </c>
      <c r="F17" s="60" t="s">
        <v>390</v>
      </c>
      <c r="G17" s="60" t="s">
        <v>391</v>
      </c>
      <c r="H17" s="64" t="s">
        <v>380</v>
      </c>
      <c r="I17" s="60" t="s">
        <v>392</v>
      </c>
      <c r="J17" s="65" t="s">
        <v>382</v>
      </c>
      <c r="K17" s="66" t="s">
        <v>383</v>
      </c>
      <c r="L17" s="67" t="s">
        <v>384</v>
      </c>
      <c r="M17" s="60" t="s">
        <v>393</v>
      </c>
      <c r="N17" s="68" t="s">
        <v>386</v>
      </c>
      <c r="O17" s="69" t="s">
        <v>387</v>
      </c>
    </row>
    <row r="18">
      <c r="A18" s="13">
        <f t="shared" si="2"/>
        <v>17</v>
      </c>
      <c r="C18" s="59" t="s">
        <v>394</v>
      </c>
      <c r="E18" s="58">
        <v>43.0</v>
      </c>
      <c r="F18" s="60" t="s">
        <v>395</v>
      </c>
      <c r="G18" s="60" t="s">
        <v>396</v>
      </c>
      <c r="H18" s="64" t="s">
        <v>397</v>
      </c>
      <c r="I18" s="60" t="s">
        <v>398</v>
      </c>
      <c r="J18" s="65" t="s">
        <v>399</v>
      </c>
      <c r="K18" s="66" t="s">
        <v>400</v>
      </c>
      <c r="L18" s="67" t="s">
        <v>401</v>
      </c>
      <c r="M18" s="60" t="s">
        <v>402</v>
      </c>
      <c r="N18" s="68" t="s">
        <v>403</v>
      </c>
      <c r="O18" s="69" t="s">
        <v>404</v>
      </c>
      <c r="Q18" s="18" t="str">
        <f>IFERROR(__xludf.DUMMYFUNCTION("IMPORTRANGE(Q14,""Medidas!A1:c5"")"),"RO-S2-R1")</f>
        <v>RO-S2-R1</v>
      </c>
      <c r="R18" s="18" t="str">
        <f>IFERROR(__xludf.DUMMYFUNCTION("""COMPUTED_VALUE"""),"Actividad")</f>
        <v>Actividad</v>
      </c>
      <c r="S18" s="18" t="str">
        <f>IFERROR(__xludf.DUMMYFUNCTION("""COMPUTED_VALUE"""),"MAX de OK")</f>
        <v>MAX de OK</v>
      </c>
    </row>
    <row r="19">
      <c r="A19" s="13">
        <f t="shared" si="2"/>
        <v>18</v>
      </c>
      <c r="C19" s="58" t="s">
        <v>405</v>
      </c>
      <c r="E19" s="58">
        <v>44.0</v>
      </c>
      <c r="F19" s="60" t="s">
        <v>406</v>
      </c>
      <c r="G19" s="60" t="s">
        <v>407</v>
      </c>
      <c r="H19" s="64" t="s">
        <v>397</v>
      </c>
      <c r="I19" s="60" t="s">
        <v>408</v>
      </c>
      <c r="J19" s="65" t="s">
        <v>399</v>
      </c>
      <c r="K19" s="66" t="s">
        <v>400</v>
      </c>
      <c r="L19" s="67" t="s">
        <v>401</v>
      </c>
      <c r="M19" s="60" t="s">
        <v>409</v>
      </c>
      <c r="N19" s="68" t="s">
        <v>403</v>
      </c>
      <c r="O19" s="69" t="s">
        <v>404</v>
      </c>
      <c r="Q19" s="18" t="str">
        <f>IFERROR(__xludf.DUMMYFUNCTION("""COMPUTED_VALUE"""),"ELEMENTOS HIDRAULICOS DEL CARRO TENSOR")</f>
        <v>ELEMENTOS HIDRAULICOS DEL CARRO TENSOR</v>
      </c>
      <c r="R19" s="18" t="str">
        <f>IFERROR(__xludf.DUMMYFUNCTION("""COMPUTED_VALUE"""),"Anotar la medida de la posicion del cilindro 1 (mm)  (con cabinas en linea)")</f>
        <v>Anotar la medida de la posicion del cilindro 1 (mm)  (con cabinas en linea)</v>
      </c>
      <c r="S19" s="18">
        <f>IFERROR(__xludf.DUMMYFUNCTION("""COMPUTED_VALUE"""),3870.0)</f>
        <v>3870</v>
      </c>
    </row>
    <row r="20">
      <c r="A20" s="13">
        <f t="shared" si="2"/>
        <v>19</v>
      </c>
      <c r="C20" s="58" t="s">
        <v>410</v>
      </c>
      <c r="E20" s="58">
        <v>45.0</v>
      </c>
      <c r="F20" s="60" t="s">
        <v>411</v>
      </c>
      <c r="G20" s="60" t="s">
        <v>412</v>
      </c>
      <c r="H20" s="64" t="s">
        <v>413</v>
      </c>
      <c r="I20" s="60" t="s">
        <v>414</v>
      </c>
      <c r="J20" s="65" t="s">
        <v>415</v>
      </c>
      <c r="K20" s="66" t="s">
        <v>416</v>
      </c>
      <c r="L20" s="67" t="s">
        <v>417</v>
      </c>
      <c r="M20" s="60" t="s">
        <v>418</v>
      </c>
      <c r="N20" s="68" t="s">
        <v>419</v>
      </c>
      <c r="O20" s="69" t="s">
        <v>420</v>
      </c>
      <c r="Q20" s="18" t="str">
        <f>IFERROR(__xludf.DUMMYFUNCTION("""COMPUTED_VALUE"""),"ELEMENTOS HIDRAULICOS DEL CARRO TENSOR")</f>
        <v>ELEMENTOS HIDRAULICOS DEL CARRO TENSOR</v>
      </c>
      <c r="R20" s="18" t="str">
        <f>IFERROR(__xludf.DUMMYFUNCTION("""COMPUTED_VALUE"""),"Anotar la medida de la posicion del cilindro 1 (mm) (sin cabinas en linea)")</f>
        <v>Anotar la medida de la posicion del cilindro 1 (mm) (sin cabinas en linea)</v>
      </c>
      <c r="S20" s="18">
        <f>IFERROR(__xludf.DUMMYFUNCTION("""COMPUTED_VALUE"""),3025.0)</f>
        <v>3025</v>
      </c>
    </row>
    <row r="21">
      <c r="A21" s="13">
        <f t="shared" si="2"/>
        <v>20</v>
      </c>
      <c r="C21" s="58" t="s">
        <v>421</v>
      </c>
      <c r="E21" s="58">
        <v>46.0</v>
      </c>
      <c r="F21" s="60" t="s">
        <v>422</v>
      </c>
      <c r="G21" s="60" t="s">
        <v>423</v>
      </c>
      <c r="H21" s="64" t="s">
        <v>413</v>
      </c>
      <c r="I21" s="60" t="s">
        <v>424</v>
      </c>
      <c r="J21" s="65" t="s">
        <v>415</v>
      </c>
      <c r="K21" s="66" t="s">
        <v>416</v>
      </c>
      <c r="L21" s="67" t="s">
        <v>417</v>
      </c>
      <c r="M21" s="60" t="s">
        <v>425</v>
      </c>
      <c r="N21" s="68" t="s">
        <v>419</v>
      </c>
      <c r="O21" s="69" t="s">
        <v>420</v>
      </c>
      <c r="Q21" s="18" t="str">
        <f>IFERROR(__xludf.DUMMYFUNCTION("""COMPUTED_VALUE"""),"ELEMENTOS HIDRAULICOS DEL CARRO TENSOR")</f>
        <v>ELEMENTOS HIDRAULICOS DEL CARRO TENSOR</v>
      </c>
      <c r="R21" s="18" t="str">
        <f>IFERROR(__xludf.DUMMYFUNCTION("""COMPUTED_VALUE"""),"Anotar la medida de la posicion del cilindro 2 (mm)  (con cabinas en linea)")</f>
        <v>Anotar la medida de la posicion del cilindro 2 (mm)  (con cabinas en linea)</v>
      </c>
      <c r="S21" s="18">
        <f>IFERROR(__xludf.DUMMYFUNCTION("""COMPUTED_VALUE"""),3874.0)</f>
        <v>3874</v>
      </c>
    </row>
    <row r="22">
      <c r="A22" s="13">
        <f t="shared" si="2"/>
        <v>21</v>
      </c>
      <c r="C22" s="58" t="s">
        <v>426</v>
      </c>
      <c r="E22" s="58">
        <v>47.0</v>
      </c>
      <c r="F22" s="60" t="s">
        <v>427</v>
      </c>
      <c r="G22" s="60" t="s">
        <v>428</v>
      </c>
      <c r="H22" s="64" t="s">
        <v>429</v>
      </c>
      <c r="I22" s="60" t="s">
        <v>430</v>
      </c>
      <c r="J22" s="65" t="s">
        <v>431</v>
      </c>
      <c r="K22" s="66" t="s">
        <v>432</v>
      </c>
      <c r="L22" s="67" t="s">
        <v>433</v>
      </c>
      <c r="M22" s="60" t="s">
        <v>434</v>
      </c>
      <c r="N22" s="68" t="s">
        <v>435</v>
      </c>
      <c r="O22" s="69" t="s">
        <v>436</v>
      </c>
      <c r="Q22" s="18" t="str">
        <f>IFERROR(__xludf.DUMMYFUNCTION("""COMPUTED_VALUE"""),"ELEMENTOS HIDRAULICOS DEL CARRO TENSOR")</f>
        <v>ELEMENTOS HIDRAULICOS DEL CARRO TENSOR</v>
      </c>
      <c r="R22" s="18" t="str">
        <f>IFERROR(__xludf.DUMMYFUNCTION("""COMPUTED_VALUE"""),"Anotar la medida de la posicion del cilindro 2 (mm) (sin cabinas en linea)")</f>
        <v>Anotar la medida de la posicion del cilindro 2 (mm) (sin cabinas en linea)</v>
      </c>
      <c r="S22" s="18">
        <f>IFERROR(__xludf.DUMMYFUNCTION("""COMPUTED_VALUE"""),3025.0)</f>
        <v>3025</v>
      </c>
    </row>
    <row r="23">
      <c r="A23" s="13">
        <f t="shared" si="2"/>
        <v>22</v>
      </c>
      <c r="C23" s="58" t="s">
        <v>437</v>
      </c>
      <c r="E23" s="58">
        <v>48.0</v>
      </c>
      <c r="F23" s="60" t="s">
        <v>438</v>
      </c>
      <c r="G23" s="60" t="s">
        <v>439</v>
      </c>
      <c r="H23" s="64" t="s">
        <v>429</v>
      </c>
      <c r="I23" s="60" t="s">
        <v>440</v>
      </c>
      <c r="J23" s="71" t="s">
        <v>431</v>
      </c>
      <c r="K23" s="66" t="s">
        <v>432</v>
      </c>
      <c r="L23" s="67" t="s">
        <v>433</v>
      </c>
      <c r="M23" s="60" t="s">
        <v>441</v>
      </c>
      <c r="N23" s="68" t="s">
        <v>435</v>
      </c>
      <c r="O23" s="69" t="s">
        <v>436</v>
      </c>
    </row>
    <row r="24">
      <c r="A24" s="13">
        <f t="shared" si="2"/>
        <v>23</v>
      </c>
      <c r="C24" s="58" t="s">
        <v>442</v>
      </c>
      <c r="E24" s="58">
        <v>49.0</v>
      </c>
      <c r="F24" s="60" t="s">
        <v>443</v>
      </c>
      <c r="G24" s="60" t="s">
        <v>444</v>
      </c>
      <c r="H24" s="64" t="s">
        <v>445</v>
      </c>
      <c r="I24" s="60" t="s">
        <v>446</v>
      </c>
      <c r="J24" s="65" t="s">
        <v>447</v>
      </c>
      <c r="K24" s="66" t="s">
        <v>448</v>
      </c>
      <c r="L24" s="67" t="s">
        <v>449</v>
      </c>
      <c r="M24" s="60" t="s">
        <v>450</v>
      </c>
      <c r="N24" s="68" t="s">
        <v>451</v>
      </c>
      <c r="O24" s="69" t="s">
        <v>452</v>
      </c>
    </row>
    <row r="25">
      <c r="A25" s="13">
        <f t="shared" si="2"/>
        <v>24</v>
      </c>
      <c r="C25" s="58" t="s">
        <v>453</v>
      </c>
      <c r="E25" s="58">
        <v>50.0</v>
      </c>
      <c r="F25" s="60" t="s">
        <v>454</v>
      </c>
      <c r="G25" s="60" t="s">
        <v>455</v>
      </c>
      <c r="H25" s="64" t="s">
        <v>445</v>
      </c>
      <c r="I25" s="60" t="s">
        <v>456</v>
      </c>
      <c r="J25" s="65" t="s">
        <v>447</v>
      </c>
      <c r="K25" s="66" t="s">
        <v>448</v>
      </c>
      <c r="L25" s="67" t="s">
        <v>449</v>
      </c>
      <c r="M25" s="60" t="s">
        <v>457</v>
      </c>
      <c r="N25" s="72" t="s">
        <v>451</v>
      </c>
      <c r="O25" s="69" t="s">
        <v>452</v>
      </c>
    </row>
    <row r="26">
      <c r="A26" s="13">
        <f t="shared" si="2"/>
        <v>25</v>
      </c>
      <c r="C26" s="58" t="s">
        <v>458</v>
      </c>
      <c r="E26" s="58">
        <v>51.0</v>
      </c>
      <c r="F26" s="60" t="s">
        <v>459</v>
      </c>
      <c r="G26" s="60" t="s">
        <v>460</v>
      </c>
      <c r="H26" s="64" t="s">
        <v>461</v>
      </c>
      <c r="I26" s="60" t="s">
        <v>462</v>
      </c>
      <c r="J26" s="71" t="s">
        <v>463</v>
      </c>
      <c r="K26" s="63" t="s">
        <v>464</v>
      </c>
      <c r="L26" s="63" t="s">
        <v>465</v>
      </c>
      <c r="M26" s="60" t="s">
        <v>466</v>
      </c>
      <c r="N26" s="73" t="s">
        <v>467</v>
      </c>
      <c r="O26" s="69" t="s">
        <v>468</v>
      </c>
    </row>
    <row r="27">
      <c r="A27" s="13">
        <f t="shared" si="2"/>
        <v>26</v>
      </c>
      <c r="C27" s="58" t="s">
        <v>469</v>
      </c>
      <c r="E27" s="58">
        <v>52.0</v>
      </c>
      <c r="F27" s="60" t="s">
        <v>470</v>
      </c>
      <c r="G27" s="60" t="s">
        <v>471</v>
      </c>
      <c r="H27" s="64" t="s">
        <v>461</v>
      </c>
      <c r="I27" s="60" t="s">
        <v>472</v>
      </c>
      <c r="J27" s="71" t="s">
        <v>463</v>
      </c>
      <c r="K27" s="63" t="s">
        <v>464</v>
      </c>
      <c r="L27" s="63" t="s">
        <v>465</v>
      </c>
      <c r="M27" s="60" t="s">
        <v>473</v>
      </c>
      <c r="N27" s="74" t="s">
        <v>467</v>
      </c>
      <c r="O27" s="69" t="s">
        <v>468</v>
      </c>
    </row>
    <row r="28">
      <c r="A28" s="13">
        <f t="shared" si="2"/>
        <v>27</v>
      </c>
      <c r="C28" s="58" t="s">
        <v>474</v>
      </c>
      <c r="E28" s="58">
        <f>E27+1</f>
        <v>53</v>
      </c>
      <c r="J28" s="61"/>
      <c r="K28" s="61"/>
      <c r="L28" s="61"/>
    </row>
    <row r="29">
      <c r="A29" s="13">
        <f t="shared" si="2"/>
        <v>28</v>
      </c>
      <c r="C29" s="58" t="s">
        <v>475</v>
      </c>
      <c r="E29" s="58"/>
      <c r="I29" s="61"/>
      <c r="J29" s="61"/>
      <c r="K29" s="61"/>
      <c r="L29" s="61"/>
    </row>
    <row r="30">
      <c r="A30" s="13">
        <f t="shared" si="2"/>
        <v>29</v>
      </c>
      <c r="C30" s="58" t="s">
        <v>476</v>
      </c>
      <c r="E30" s="58"/>
      <c r="I30" s="61"/>
      <c r="J30" s="61"/>
      <c r="K30" s="61"/>
      <c r="L30" s="61"/>
    </row>
    <row r="31">
      <c r="A31" s="13">
        <f t="shared" si="2"/>
        <v>30</v>
      </c>
      <c r="C31" s="58" t="s">
        <v>477</v>
      </c>
      <c r="E31" s="58"/>
      <c r="I31" s="61"/>
      <c r="J31" s="61"/>
      <c r="K31" s="61"/>
      <c r="L31" s="61"/>
    </row>
    <row r="32">
      <c r="A32" s="13">
        <f t="shared" si="2"/>
        <v>31</v>
      </c>
      <c r="C32" s="58" t="s">
        <v>478</v>
      </c>
      <c r="E32" s="58"/>
      <c r="I32" s="61"/>
      <c r="J32" s="61"/>
      <c r="K32" s="61"/>
      <c r="L32" s="61"/>
    </row>
    <row r="33">
      <c r="A33" s="13">
        <f t="shared" si="2"/>
        <v>32</v>
      </c>
      <c r="C33" s="58" t="s">
        <v>479</v>
      </c>
      <c r="E33" s="58"/>
      <c r="I33" s="61"/>
      <c r="J33" s="61"/>
      <c r="K33" s="61"/>
      <c r="L33" s="61"/>
    </row>
    <row r="34">
      <c r="A34" s="13">
        <f t="shared" si="2"/>
        <v>33</v>
      </c>
      <c r="C34" s="58" t="s">
        <v>480</v>
      </c>
      <c r="E34" s="58"/>
      <c r="I34" s="61"/>
      <c r="J34" s="61"/>
      <c r="K34" s="61"/>
      <c r="L34" s="61"/>
    </row>
    <row r="35">
      <c r="A35" s="13">
        <f t="shared" si="2"/>
        <v>34</v>
      </c>
      <c r="C35" s="58" t="s">
        <v>481</v>
      </c>
      <c r="E35" s="58"/>
      <c r="I35" s="61"/>
      <c r="J35" s="61"/>
      <c r="K35" s="61"/>
      <c r="L35" s="61"/>
    </row>
    <row r="36">
      <c r="A36" s="13">
        <f t="shared" si="2"/>
        <v>35</v>
      </c>
      <c r="C36" s="58" t="s">
        <v>482</v>
      </c>
      <c r="E36" s="58"/>
      <c r="I36" s="61"/>
      <c r="J36" s="61"/>
      <c r="K36" s="61"/>
      <c r="L36" s="61"/>
    </row>
    <row r="37">
      <c r="A37" s="13">
        <f t="shared" si="2"/>
        <v>36</v>
      </c>
      <c r="C37" s="58" t="s">
        <v>483</v>
      </c>
      <c r="E37" s="58"/>
      <c r="I37" s="61"/>
      <c r="J37" s="61"/>
      <c r="K37" s="61"/>
      <c r="L37" s="61"/>
    </row>
    <row r="38">
      <c r="A38" s="13">
        <f t="shared" si="2"/>
        <v>37</v>
      </c>
      <c r="C38" s="58" t="s">
        <v>484</v>
      </c>
      <c r="E38" s="58"/>
      <c r="I38" s="61"/>
      <c r="J38" s="61"/>
      <c r="K38" s="61"/>
      <c r="L38" s="61"/>
    </row>
    <row r="39">
      <c r="A39" s="13">
        <f t="shared" si="2"/>
        <v>38</v>
      </c>
      <c r="C39" s="58" t="s">
        <v>485</v>
      </c>
      <c r="E39" s="58"/>
      <c r="I39" s="61"/>
      <c r="J39" s="61"/>
      <c r="K39" s="61"/>
      <c r="L39" s="61"/>
    </row>
    <row r="40">
      <c r="A40" s="13">
        <f t="shared" si="2"/>
        <v>39</v>
      </c>
      <c r="C40" s="58" t="s">
        <v>486</v>
      </c>
      <c r="E40" s="58"/>
      <c r="I40" s="61"/>
      <c r="J40" s="61"/>
      <c r="K40" s="61"/>
      <c r="L40" s="61"/>
    </row>
    <row r="41">
      <c r="A41" s="13"/>
      <c r="B41" s="58" t="s">
        <v>70</v>
      </c>
      <c r="C41" s="58" t="s">
        <v>487</v>
      </c>
      <c r="E41" s="58"/>
      <c r="I41" s="61"/>
      <c r="J41" s="61"/>
      <c r="K41" s="61"/>
      <c r="L41" s="61"/>
    </row>
    <row r="42">
      <c r="A42" s="13"/>
      <c r="B42" s="58" t="s">
        <v>69</v>
      </c>
      <c r="C42" s="58" t="s">
        <v>488</v>
      </c>
      <c r="E42" s="58"/>
      <c r="I42" s="61"/>
      <c r="J42" s="61"/>
      <c r="K42" s="61"/>
      <c r="L42" s="61"/>
    </row>
    <row r="43">
      <c r="A43" s="13"/>
      <c r="B43" s="58" t="s">
        <v>69</v>
      </c>
      <c r="C43" s="58" t="s">
        <v>489</v>
      </c>
      <c r="E43" s="58"/>
      <c r="I43" s="61"/>
      <c r="J43" s="61"/>
      <c r="K43" s="61"/>
      <c r="L43" s="61"/>
    </row>
    <row r="44">
      <c r="A44" s="13"/>
      <c r="B44" s="58" t="s">
        <v>0</v>
      </c>
      <c r="C44" s="58" t="s">
        <v>490</v>
      </c>
      <c r="E44" s="58"/>
      <c r="I44" s="61"/>
      <c r="J44" s="61"/>
      <c r="K44" s="61"/>
      <c r="L44" s="61"/>
    </row>
    <row r="45">
      <c r="A45" s="13"/>
      <c r="B45" s="58" t="s">
        <v>70</v>
      </c>
      <c r="C45" s="59" t="s">
        <v>491</v>
      </c>
      <c r="E45" s="58"/>
      <c r="I45" s="61"/>
      <c r="J45" s="61"/>
      <c r="K45" s="61"/>
      <c r="L45" s="61"/>
    </row>
    <row r="46">
      <c r="A46" s="13"/>
      <c r="B46" s="58" t="s">
        <v>69</v>
      </c>
      <c r="C46" s="59" t="s">
        <v>492</v>
      </c>
      <c r="E46" s="58"/>
      <c r="I46" s="61"/>
      <c r="J46" s="61"/>
      <c r="K46" s="61"/>
      <c r="L46" s="61"/>
    </row>
    <row r="47">
      <c r="A47" s="13"/>
      <c r="B47" s="58" t="s">
        <v>69</v>
      </c>
      <c r="C47" s="59" t="s">
        <v>493</v>
      </c>
      <c r="I47" s="61"/>
      <c r="J47" s="61"/>
      <c r="K47" s="61"/>
      <c r="L47" s="61"/>
    </row>
    <row r="48">
      <c r="A48" s="13"/>
      <c r="D48" s="59"/>
      <c r="I48" s="61"/>
      <c r="J48" s="61"/>
      <c r="K48" s="61"/>
      <c r="L48" s="61"/>
    </row>
    <row r="49">
      <c r="A49" s="13"/>
      <c r="D49" s="59"/>
      <c r="I49" s="61"/>
      <c r="J49" s="61"/>
      <c r="K49" s="61"/>
      <c r="L49" s="61"/>
    </row>
    <row r="50">
      <c r="A50" s="13"/>
      <c r="D50" s="59"/>
      <c r="I50" s="61"/>
      <c r="J50" s="61"/>
      <c r="K50" s="61"/>
      <c r="L50" s="61"/>
    </row>
    <row r="51">
      <c r="A51" s="13"/>
      <c r="D51" s="59"/>
      <c r="I51" s="61"/>
      <c r="J51" s="61"/>
      <c r="K51" s="61"/>
      <c r="L51" s="61"/>
    </row>
    <row r="52">
      <c r="A52" s="13"/>
      <c r="D52" s="59"/>
      <c r="I52" s="61"/>
      <c r="J52" s="61"/>
      <c r="K52" s="61"/>
      <c r="L52" s="61"/>
    </row>
    <row r="53">
      <c r="A53" s="13"/>
      <c r="D53" s="59"/>
      <c r="I53" s="61"/>
      <c r="J53" s="61"/>
      <c r="K53" s="61"/>
      <c r="L53" s="61"/>
    </row>
    <row r="54">
      <c r="A54" s="13"/>
      <c r="I54" s="61"/>
      <c r="J54" s="61"/>
      <c r="K54" s="61"/>
      <c r="L54" s="61"/>
    </row>
    <row r="55">
      <c r="A55" s="13"/>
      <c r="I55" s="75"/>
      <c r="J55" s="61"/>
      <c r="K55" s="61"/>
      <c r="L55" s="61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  <c r="B156" s="9"/>
      <c r="C156" s="9"/>
      <c r="D156" s="9"/>
    </row>
    <row r="157">
      <c r="A157" s="13"/>
      <c r="B157" s="9"/>
      <c r="C157" s="9"/>
      <c r="D157" s="9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  <row r="1002">
      <c r="A1002" s="13"/>
    </row>
    <row r="1003">
      <c r="A1003" s="13"/>
    </row>
    <row r="1004">
      <c r="A1004" s="13"/>
    </row>
    <row r="1005">
      <c r="A1005" s="13"/>
    </row>
    <row r="1006">
      <c r="A1006" s="13"/>
    </row>
    <row r="1007">
      <c r="A1007" s="13"/>
    </row>
    <row r="1008">
      <c r="A1008" s="13"/>
    </row>
    <row r="1009">
      <c r="A1009" s="13"/>
    </row>
    <row r="1010">
      <c r="A1010" s="13"/>
    </row>
    <row r="1011">
      <c r="A1011" s="13"/>
    </row>
    <row r="1012">
      <c r="A1012" s="13"/>
    </row>
    <row r="1013">
      <c r="A1013" s="13"/>
    </row>
    <row r="1014">
      <c r="A1014" s="13"/>
    </row>
    <row r="1015">
      <c r="A1015" s="13"/>
    </row>
    <row r="1016">
      <c r="A1016" s="13"/>
    </row>
    <row r="1017">
      <c r="A1017" s="13"/>
    </row>
    <row r="1018">
      <c r="A1018" s="13"/>
    </row>
    <row r="1019">
      <c r="A1019" s="13"/>
    </row>
    <row r="1020">
      <c r="A1020" s="13"/>
    </row>
    <row r="1021">
      <c r="A1021" s="13"/>
    </row>
    <row r="1022">
      <c r="A1022" s="13"/>
    </row>
    <row r="1023">
      <c r="A1023" s="13"/>
    </row>
    <row r="1024">
      <c r="A1024" s="13"/>
    </row>
    <row r="1025">
      <c r="A1025" s="13"/>
    </row>
    <row r="1026">
      <c r="A1026" s="13"/>
    </row>
    <row r="1027">
      <c r="A1027" s="13"/>
    </row>
    <row r="1028">
      <c r="A1028" s="13"/>
    </row>
    <row r="1029">
      <c r="A1029" s="13"/>
    </row>
    <row r="1030">
      <c r="A1030" s="13"/>
    </row>
    <row r="1031">
      <c r="A1031" s="13"/>
    </row>
    <row r="1032">
      <c r="A1032" s="13"/>
    </row>
    <row r="1033">
      <c r="A1033" s="13"/>
    </row>
    <row r="1034">
      <c r="A1034" s="13"/>
    </row>
    <row r="1035">
      <c r="A1035" s="13"/>
    </row>
    <row r="1036">
      <c r="A1036" s="13"/>
    </row>
    <row r="1037">
      <c r="A1037" s="13"/>
    </row>
    <row r="1038">
      <c r="A1038" s="13"/>
    </row>
    <row r="1039">
      <c r="A1039" s="13"/>
    </row>
    <row r="1040">
      <c r="A1040" s="13"/>
    </row>
    <row r="1041">
      <c r="A1041" s="13"/>
    </row>
    <row r="1042">
      <c r="A1042" s="13"/>
    </row>
    <row r="1043">
      <c r="A1043" s="13"/>
    </row>
    <row r="1044">
      <c r="A1044" s="13"/>
    </row>
    <row r="1045">
      <c r="A1045" s="13"/>
    </row>
    <row r="1046">
      <c r="A1046" s="13"/>
    </row>
    <row r="1047">
      <c r="A1047" s="13"/>
    </row>
    <row r="1048">
      <c r="A1048" s="13"/>
    </row>
    <row r="1049">
      <c r="A1049" s="13"/>
    </row>
    <row r="1050">
      <c r="A1050" s="13"/>
    </row>
    <row r="1051">
      <c r="A1051" s="13"/>
    </row>
    <row r="1052">
      <c r="A1052" s="13"/>
    </row>
    <row r="1053">
      <c r="A1053" s="13"/>
    </row>
    <row r="1054">
      <c r="A1054" s="13"/>
    </row>
    <row r="1055">
      <c r="A1055" s="13"/>
    </row>
    <row r="1056">
      <c r="A1056" s="13"/>
    </row>
    <row r="1057">
      <c r="A1057" s="13"/>
    </row>
    <row r="1058">
      <c r="A1058" s="13"/>
    </row>
    <row r="1059">
      <c r="A1059" s="13"/>
    </row>
    <row r="1060">
      <c r="A1060" s="13"/>
    </row>
    <row r="1061">
      <c r="A1061" s="13"/>
    </row>
    <row r="1062">
      <c r="A1062" s="13"/>
    </row>
    <row r="1063">
      <c r="A1063" s="13"/>
    </row>
    <row r="1064">
      <c r="A1064" s="13"/>
    </row>
    <row r="1065">
      <c r="A1065" s="13"/>
    </row>
    <row r="1066">
      <c r="A1066" s="13"/>
    </row>
    <row r="1067">
      <c r="A1067" s="13"/>
    </row>
    <row r="1068">
      <c r="A1068" s="13"/>
    </row>
    <row r="1069">
      <c r="A1069" s="13"/>
    </row>
    <row r="1070">
      <c r="A1070" s="13"/>
    </row>
    <row r="1071">
      <c r="A1071" s="13"/>
    </row>
    <row r="1072">
      <c r="A1072" s="13"/>
    </row>
    <row r="1073">
      <c r="A1073" s="13"/>
    </row>
    <row r="1074">
      <c r="A1074" s="13"/>
    </row>
    <row r="1075">
      <c r="A1075" s="13"/>
    </row>
    <row r="1076">
      <c r="A1076" s="13"/>
    </row>
    <row r="1077">
      <c r="A1077" s="13"/>
    </row>
    <row r="1078">
      <c r="A1078" s="13"/>
    </row>
    <row r="1079">
      <c r="A1079" s="13"/>
    </row>
    <row r="1080">
      <c r="A1080" s="13"/>
    </row>
    <row r="1081">
      <c r="A1081" s="13"/>
    </row>
    <row r="1082">
      <c r="A1082" s="13"/>
    </row>
    <row r="1083">
      <c r="A1083" s="13"/>
    </row>
    <row r="1084">
      <c r="A1084" s="13"/>
    </row>
    <row r="1085">
      <c r="A1085" s="13"/>
    </row>
    <row r="1086">
      <c r="A1086" s="13"/>
    </row>
    <row r="1087">
      <c r="A1087" s="13"/>
    </row>
    <row r="1088">
      <c r="A1088" s="13"/>
    </row>
    <row r="1089">
      <c r="A1089" s="13"/>
    </row>
    <row r="1090">
      <c r="A1090" s="13"/>
    </row>
    <row r="1091">
      <c r="A1091" s="13"/>
    </row>
    <row r="1092">
      <c r="A1092" s="13"/>
    </row>
    <row r="1093">
      <c r="A1093" s="13"/>
    </row>
    <row r="1094">
      <c r="A1094" s="13"/>
    </row>
    <row r="1095">
      <c r="A1095" s="13"/>
    </row>
    <row r="1096">
      <c r="A1096" s="13"/>
    </row>
    <row r="1097">
      <c r="A1097" s="13"/>
    </row>
    <row r="1098">
      <c r="A1098" s="13"/>
    </row>
    <row r="1099">
      <c r="A1099" s="13"/>
    </row>
    <row r="1100">
      <c r="A1100" s="13"/>
    </row>
    <row r="1101">
      <c r="A1101" s="13"/>
    </row>
    <row r="1102">
      <c r="A1102" s="13"/>
    </row>
    <row r="1103">
      <c r="A1103" s="13"/>
    </row>
    <row r="1104">
      <c r="A1104" s="13"/>
    </row>
    <row r="1105">
      <c r="A1105" s="13"/>
    </row>
    <row r="1106">
      <c r="A1106" s="13"/>
    </row>
    <row r="1107">
      <c r="A1107" s="13"/>
    </row>
    <row r="1108">
      <c r="A1108" s="13"/>
    </row>
    <row r="1109">
      <c r="A1109" s="13"/>
    </row>
    <row r="1110">
      <c r="A1110" s="13"/>
    </row>
    <row r="1111">
      <c r="A1111" s="13"/>
    </row>
    <row r="1112">
      <c r="A1112" s="13"/>
    </row>
    <row r="1113">
      <c r="A1113" s="13"/>
    </row>
    <row r="1114">
      <c r="A1114" s="13"/>
    </row>
    <row r="1115">
      <c r="A1115" s="13"/>
    </row>
    <row r="1116">
      <c r="A1116" s="13"/>
    </row>
    <row r="1117">
      <c r="A1117" s="13"/>
    </row>
    <row r="1118">
      <c r="A1118" s="13"/>
    </row>
    <row r="1119">
      <c r="A1119" s="13"/>
    </row>
    <row r="1120">
      <c r="A1120" s="13"/>
    </row>
    <row r="1121">
      <c r="A1121" s="13"/>
    </row>
    <row r="1122">
      <c r="A1122" s="13"/>
    </row>
    <row r="1123">
      <c r="A1123" s="13"/>
    </row>
    <row r="1124">
      <c r="A1124" s="13"/>
    </row>
    <row r="1125">
      <c r="A1125" s="13"/>
    </row>
    <row r="1126">
      <c r="A1126" s="13"/>
    </row>
  </sheetData>
  <autoFilter ref="$B$1:$B$4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0"/>
  </cols>
  <sheetData>
    <row r="1" ht="41.25" customHeight="1">
      <c r="B1" s="58" t="s">
        <v>494</v>
      </c>
    </row>
    <row r="2" ht="41.25" customHeight="1">
      <c r="B2" s="58" t="s">
        <v>495</v>
      </c>
    </row>
    <row r="3" ht="41.25" customHeight="1">
      <c r="B3" s="58" t="s">
        <v>496</v>
      </c>
    </row>
    <row r="4" ht="41.25" customHeight="1">
      <c r="B4" s="58" t="s">
        <v>497</v>
      </c>
    </row>
    <row r="5" ht="41.25" customHeight="1">
      <c r="B5" s="58" t="s">
        <v>498</v>
      </c>
    </row>
    <row r="6" ht="41.25" customHeight="1"/>
    <row r="7">
      <c r="A7" s="6" t="s">
        <v>499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5.13"/>
    <col customWidth="1" min="3" max="3" width="53.13"/>
    <col customWidth="1" min="4" max="4" width="19.0"/>
    <col customWidth="1" min="5" max="5" width="45.75"/>
    <col customWidth="1" min="6" max="6" width="20.38"/>
    <col customWidth="1" min="7" max="7" width="50.38"/>
    <col customWidth="1" min="8" max="8" width="20.38"/>
    <col customWidth="1" min="9" max="9" width="50.38"/>
    <col customWidth="1" min="10" max="10" width="20.75"/>
    <col customWidth="1" min="11" max="11" width="50.13"/>
    <col customWidth="1" min="12" max="12" width="20.75"/>
    <col customWidth="1" min="13" max="13" width="50.13"/>
    <col customWidth="1" min="14" max="14" width="20.5"/>
    <col customWidth="1" min="15" max="15" width="49.38"/>
    <col customWidth="1" min="16" max="16" width="21.13"/>
    <col customWidth="1" min="17" max="17" width="49.38"/>
    <col customWidth="1" min="18" max="18" width="21.13"/>
    <col customWidth="1" min="19" max="19" width="49.38"/>
    <col customWidth="1" min="20" max="20" width="20.25"/>
    <col customWidth="1" min="21" max="21" width="50.38"/>
    <col customWidth="1" min="22" max="22" width="20.38"/>
    <col customWidth="1" min="23" max="23" width="50.38"/>
  </cols>
  <sheetData>
    <row r="1">
      <c r="A1" s="76" t="s">
        <v>500</v>
      </c>
      <c r="B1" s="76" t="s">
        <v>501</v>
      </c>
      <c r="C1" s="58"/>
      <c r="D1" s="6" t="s">
        <v>502</v>
      </c>
      <c r="E1" s="77"/>
      <c r="F1" s="6" t="s">
        <v>503</v>
      </c>
      <c r="H1" s="78" t="s">
        <v>504</v>
      </c>
      <c r="I1" s="78" t="s">
        <v>94</v>
      </c>
      <c r="J1" s="6" t="s">
        <v>505</v>
      </c>
      <c r="L1" s="6" t="s">
        <v>506</v>
      </c>
      <c r="N1" s="6" t="s">
        <v>507</v>
      </c>
      <c r="P1" s="6" t="s">
        <v>508</v>
      </c>
      <c r="R1" s="6" t="s">
        <v>509</v>
      </c>
      <c r="T1" s="6" t="s">
        <v>510</v>
      </c>
    </row>
    <row r="2">
      <c r="A2" s="79">
        <v>0.0</v>
      </c>
      <c r="B2" s="80" t="s">
        <v>511</v>
      </c>
      <c r="C2" s="80" t="s">
        <v>512</v>
      </c>
      <c r="D2" s="80" t="s">
        <v>513</v>
      </c>
      <c r="E2" s="80" t="s">
        <v>514</v>
      </c>
      <c r="F2" s="80" t="s">
        <v>515</v>
      </c>
      <c r="G2" s="80" t="s">
        <v>516</v>
      </c>
      <c r="H2" s="80" t="s">
        <v>517</v>
      </c>
      <c r="I2" s="80" t="s">
        <v>518</v>
      </c>
      <c r="J2" s="80" t="s">
        <v>519</v>
      </c>
      <c r="K2" s="80" t="s">
        <v>520</v>
      </c>
      <c r="L2" s="80" t="s">
        <v>521</v>
      </c>
      <c r="M2" s="80" t="s">
        <v>522</v>
      </c>
      <c r="N2" s="80" t="s">
        <v>523</v>
      </c>
      <c r="O2" s="80" t="s">
        <v>524</v>
      </c>
      <c r="P2" s="80" t="s">
        <v>525</v>
      </c>
      <c r="Q2" s="80" t="s">
        <v>526</v>
      </c>
      <c r="R2" s="80" t="s">
        <v>527</v>
      </c>
      <c r="S2" s="80" t="s">
        <v>528</v>
      </c>
      <c r="T2" s="80" t="s">
        <v>107</v>
      </c>
      <c r="U2" s="80" t="s">
        <v>529</v>
      </c>
      <c r="V2" s="80"/>
      <c r="W2" s="80"/>
      <c r="X2" s="81"/>
      <c r="Y2" s="82"/>
      <c r="Z2" s="82"/>
    </row>
    <row r="3">
      <c r="A3" s="79">
        <v>2.0</v>
      </c>
      <c r="B3" s="80" t="s">
        <v>530</v>
      </c>
      <c r="C3" s="80" t="s">
        <v>531</v>
      </c>
      <c r="D3" s="80" t="s">
        <v>532</v>
      </c>
      <c r="E3" s="80" t="s">
        <v>533</v>
      </c>
      <c r="F3" s="80" t="s">
        <v>534</v>
      </c>
      <c r="G3" s="80" t="s">
        <v>535</v>
      </c>
      <c r="H3" s="80" t="s">
        <v>536</v>
      </c>
      <c r="I3" s="80" t="s">
        <v>537</v>
      </c>
      <c r="J3" s="80" t="s">
        <v>538</v>
      </c>
      <c r="K3" s="80" t="s">
        <v>539</v>
      </c>
      <c r="L3" s="80" t="s">
        <v>540</v>
      </c>
      <c r="M3" s="80" t="s">
        <v>541</v>
      </c>
      <c r="N3" s="80" t="s">
        <v>542</v>
      </c>
      <c r="O3" s="80" t="s">
        <v>543</v>
      </c>
      <c r="P3" s="80" t="s">
        <v>544</v>
      </c>
      <c r="Q3" s="80" t="s">
        <v>545</v>
      </c>
      <c r="R3" s="80" t="s">
        <v>546</v>
      </c>
      <c r="S3" s="80" t="s">
        <v>547</v>
      </c>
      <c r="T3" s="80" t="s">
        <v>119</v>
      </c>
      <c r="U3" s="80" t="s">
        <v>548</v>
      </c>
      <c r="V3" s="80"/>
      <c r="W3" s="80"/>
      <c r="X3" s="81"/>
      <c r="Y3" s="82"/>
      <c r="Z3" s="82"/>
    </row>
    <row r="4">
      <c r="A4" s="79">
        <v>0.0</v>
      </c>
      <c r="B4" s="80" t="s">
        <v>549</v>
      </c>
      <c r="C4" s="80" t="s">
        <v>550</v>
      </c>
      <c r="D4" s="80" t="s">
        <v>551</v>
      </c>
      <c r="E4" s="80" t="s">
        <v>552</v>
      </c>
      <c r="F4" s="80" t="s">
        <v>553</v>
      </c>
      <c r="G4" s="80" t="s">
        <v>554</v>
      </c>
      <c r="H4" s="80" t="s">
        <v>555</v>
      </c>
      <c r="I4" s="80" t="s">
        <v>556</v>
      </c>
      <c r="J4" s="80" t="s">
        <v>557</v>
      </c>
      <c r="K4" s="80" t="s">
        <v>558</v>
      </c>
      <c r="L4" s="80" t="s">
        <v>559</v>
      </c>
      <c r="M4" s="80" t="s">
        <v>560</v>
      </c>
      <c r="N4" s="80" t="s">
        <v>561</v>
      </c>
      <c r="O4" s="80" t="s">
        <v>562</v>
      </c>
      <c r="P4" s="80" t="s">
        <v>563</v>
      </c>
      <c r="Q4" s="80" t="s">
        <v>564</v>
      </c>
      <c r="R4" s="80" t="s">
        <v>565</v>
      </c>
      <c r="S4" s="80" t="s">
        <v>566</v>
      </c>
      <c r="T4" s="80" t="s">
        <v>141</v>
      </c>
      <c r="U4" s="80" t="s">
        <v>567</v>
      </c>
      <c r="V4" s="80"/>
      <c r="W4" s="80"/>
      <c r="X4" s="81"/>
      <c r="Y4" s="82"/>
      <c r="Z4" s="82"/>
    </row>
    <row r="5">
      <c r="A5" s="79">
        <v>2.0</v>
      </c>
      <c r="B5" s="80" t="s">
        <v>568</v>
      </c>
      <c r="C5" s="80" t="s">
        <v>569</v>
      </c>
      <c r="D5" s="80" t="s">
        <v>570</v>
      </c>
      <c r="E5" s="80" t="s">
        <v>571</v>
      </c>
      <c r="F5" s="80" t="s">
        <v>572</v>
      </c>
      <c r="G5" s="80" t="s">
        <v>573</v>
      </c>
      <c r="H5" s="80" t="s">
        <v>574</v>
      </c>
      <c r="I5" s="80" t="s">
        <v>575</v>
      </c>
      <c r="J5" s="80" t="s">
        <v>576</v>
      </c>
      <c r="K5" s="80" t="s">
        <v>577</v>
      </c>
      <c r="L5" s="80" t="s">
        <v>578</v>
      </c>
      <c r="M5" s="80" t="s">
        <v>579</v>
      </c>
      <c r="N5" s="80" t="s">
        <v>580</v>
      </c>
      <c r="O5" s="80" t="s">
        <v>581</v>
      </c>
      <c r="P5" s="80" t="s">
        <v>582</v>
      </c>
      <c r="Q5" s="80" t="s">
        <v>583</v>
      </c>
      <c r="R5" s="80" t="s">
        <v>584</v>
      </c>
      <c r="S5" s="80" t="s">
        <v>585</v>
      </c>
      <c r="T5" s="80" t="s">
        <v>173</v>
      </c>
      <c r="U5" s="80" t="s">
        <v>586</v>
      </c>
      <c r="V5" s="80"/>
      <c r="W5" s="80"/>
      <c r="X5" s="81"/>
      <c r="Y5" s="82"/>
      <c r="Z5" s="82"/>
    </row>
    <row r="6">
      <c r="A6" s="79">
        <v>1.0</v>
      </c>
      <c r="B6" s="80" t="s">
        <v>587</v>
      </c>
      <c r="C6" s="80" t="s">
        <v>588</v>
      </c>
      <c r="D6" s="80" t="s">
        <v>589</v>
      </c>
      <c r="E6" s="80" t="s">
        <v>590</v>
      </c>
      <c r="F6" s="80" t="s">
        <v>591</v>
      </c>
      <c r="G6" s="80" t="s">
        <v>592</v>
      </c>
      <c r="H6" s="80" t="s">
        <v>593</v>
      </c>
      <c r="I6" s="80" t="s">
        <v>594</v>
      </c>
      <c r="J6" s="80" t="s">
        <v>595</v>
      </c>
      <c r="K6" s="80" t="s">
        <v>596</v>
      </c>
      <c r="L6" s="80" t="s">
        <v>597</v>
      </c>
      <c r="M6" s="80" t="s">
        <v>598</v>
      </c>
      <c r="N6" s="80" t="s">
        <v>599</v>
      </c>
      <c r="O6" s="80" t="s">
        <v>600</v>
      </c>
      <c r="P6" s="80" t="s">
        <v>601</v>
      </c>
      <c r="Q6" s="80" t="s">
        <v>602</v>
      </c>
      <c r="R6" s="80" t="s">
        <v>603</v>
      </c>
      <c r="S6" s="80" t="s">
        <v>604</v>
      </c>
      <c r="T6" s="80" t="s">
        <v>206</v>
      </c>
      <c r="U6" s="80" t="s">
        <v>605</v>
      </c>
      <c r="V6" s="80"/>
      <c r="W6" s="80"/>
      <c r="X6" s="81"/>
      <c r="Y6" s="82"/>
      <c r="Z6" s="82"/>
    </row>
    <row r="7">
      <c r="A7" s="79">
        <v>0.0</v>
      </c>
      <c r="B7" s="80" t="s">
        <v>606</v>
      </c>
      <c r="C7" s="80" t="s">
        <v>607</v>
      </c>
      <c r="D7" s="80" t="s">
        <v>608</v>
      </c>
      <c r="E7" s="80" t="s">
        <v>609</v>
      </c>
      <c r="F7" s="80" t="s">
        <v>610</v>
      </c>
      <c r="G7" s="80" t="s">
        <v>611</v>
      </c>
      <c r="H7" s="80" t="s">
        <v>612</v>
      </c>
      <c r="I7" s="80" t="s">
        <v>613</v>
      </c>
      <c r="J7" s="80" t="s">
        <v>614</v>
      </c>
      <c r="K7" s="80" t="s">
        <v>615</v>
      </c>
      <c r="L7" s="80" t="s">
        <v>616</v>
      </c>
      <c r="M7" s="80" t="s">
        <v>617</v>
      </c>
      <c r="N7" s="80" t="s">
        <v>618</v>
      </c>
      <c r="O7" s="80" t="s">
        <v>619</v>
      </c>
      <c r="P7" s="80" t="s">
        <v>620</v>
      </c>
      <c r="Q7" s="80" t="s">
        <v>621</v>
      </c>
      <c r="R7" s="80" t="s">
        <v>622</v>
      </c>
      <c r="S7" s="80" t="s">
        <v>623</v>
      </c>
      <c r="T7" s="80" t="s">
        <v>228</v>
      </c>
      <c r="U7" s="80" t="s">
        <v>229</v>
      </c>
      <c r="V7" s="80"/>
      <c r="W7" s="80"/>
      <c r="X7" s="81"/>
      <c r="Y7" s="82"/>
      <c r="Z7" s="82"/>
    </row>
    <row r="8">
      <c r="A8" s="79">
        <v>1.0</v>
      </c>
      <c r="B8" s="80" t="s">
        <v>624</v>
      </c>
      <c r="C8" s="80" t="s">
        <v>625</v>
      </c>
      <c r="D8" s="80" t="s">
        <v>626</v>
      </c>
      <c r="E8" s="80" t="s">
        <v>627</v>
      </c>
      <c r="F8" s="80" t="s">
        <v>628</v>
      </c>
      <c r="G8" s="80" t="s">
        <v>629</v>
      </c>
      <c r="H8" s="80" t="s">
        <v>630</v>
      </c>
      <c r="I8" s="80" t="s">
        <v>631</v>
      </c>
      <c r="J8" s="80" t="s">
        <v>632</v>
      </c>
      <c r="K8" s="80" t="s">
        <v>633</v>
      </c>
      <c r="L8" s="80" t="s">
        <v>634</v>
      </c>
      <c r="M8" s="80" t="s">
        <v>635</v>
      </c>
      <c r="N8" s="80" t="s">
        <v>636</v>
      </c>
      <c r="O8" s="80" t="s">
        <v>637</v>
      </c>
      <c r="P8" s="80" t="s">
        <v>638</v>
      </c>
      <c r="Q8" s="80" t="s">
        <v>639</v>
      </c>
      <c r="R8" s="80" t="s">
        <v>640</v>
      </c>
      <c r="S8" s="80" t="s">
        <v>641</v>
      </c>
      <c r="T8" s="80" t="s">
        <v>250</v>
      </c>
      <c r="U8" s="80" t="s">
        <v>251</v>
      </c>
      <c r="V8" s="80"/>
      <c r="W8" s="80"/>
      <c r="X8" s="81"/>
      <c r="Y8" s="82"/>
      <c r="Z8" s="82"/>
    </row>
    <row r="9">
      <c r="A9" s="79">
        <v>1.0</v>
      </c>
      <c r="B9" s="80" t="s">
        <v>642</v>
      </c>
      <c r="C9" s="80" t="s">
        <v>643</v>
      </c>
      <c r="D9" s="80" t="s">
        <v>644</v>
      </c>
      <c r="E9" s="80" t="s">
        <v>645</v>
      </c>
      <c r="F9" s="80" t="s">
        <v>646</v>
      </c>
      <c r="G9" s="80" t="s">
        <v>647</v>
      </c>
      <c r="H9" s="80" t="s">
        <v>648</v>
      </c>
      <c r="I9" s="80" t="s">
        <v>649</v>
      </c>
      <c r="J9" s="80" t="s">
        <v>650</v>
      </c>
      <c r="K9" s="80" t="s">
        <v>651</v>
      </c>
      <c r="L9" s="80" t="s">
        <v>652</v>
      </c>
      <c r="M9" s="80" t="s">
        <v>653</v>
      </c>
      <c r="N9" s="80" t="s">
        <v>654</v>
      </c>
      <c r="O9" s="80" t="s">
        <v>655</v>
      </c>
      <c r="P9" s="80" t="s">
        <v>656</v>
      </c>
      <c r="Q9" s="80" t="s">
        <v>657</v>
      </c>
      <c r="R9" s="80" t="s">
        <v>658</v>
      </c>
      <c r="S9" s="80" t="s">
        <v>659</v>
      </c>
      <c r="T9" s="80" t="s">
        <v>272</v>
      </c>
      <c r="U9" s="80" t="s">
        <v>273</v>
      </c>
      <c r="V9" s="80"/>
      <c r="W9" s="80"/>
      <c r="X9" s="81"/>
      <c r="Y9" s="82"/>
      <c r="Z9" s="82"/>
    </row>
    <row r="10">
      <c r="A10" s="79">
        <v>3.0</v>
      </c>
      <c r="B10" s="80" t="s">
        <v>660</v>
      </c>
      <c r="C10" s="80" t="s">
        <v>661</v>
      </c>
      <c r="D10" s="80" t="s">
        <v>662</v>
      </c>
      <c r="E10" s="80" t="s">
        <v>663</v>
      </c>
      <c r="F10" s="80" t="s">
        <v>664</v>
      </c>
      <c r="G10" s="80" t="s">
        <v>665</v>
      </c>
      <c r="H10" s="80" t="s">
        <v>666</v>
      </c>
      <c r="I10" s="80" t="s">
        <v>667</v>
      </c>
      <c r="J10" s="80" t="s">
        <v>668</v>
      </c>
      <c r="K10" s="80" t="s">
        <v>669</v>
      </c>
      <c r="L10" s="80" t="s">
        <v>670</v>
      </c>
      <c r="M10" s="80" t="s">
        <v>671</v>
      </c>
      <c r="N10" s="80" t="s">
        <v>672</v>
      </c>
      <c r="O10" s="80" t="s">
        <v>673</v>
      </c>
      <c r="P10" s="80" t="s">
        <v>674</v>
      </c>
      <c r="Q10" s="80" t="s">
        <v>675</v>
      </c>
      <c r="R10" s="80" t="s">
        <v>676</v>
      </c>
      <c r="S10" s="80" t="s">
        <v>677</v>
      </c>
      <c r="T10" s="80" t="s">
        <v>294</v>
      </c>
      <c r="U10" s="80" t="s">
        <v>295</v>
      </c>
      <c r="V10" s="80"/>
      <c r="W10" s="80"/>
      <c r="X10" s="81"/>
      <c r="Y10" s="82"/>
      <c r="Z10" s="82"/>
    </row>
    <row r="11">
      <c r="A11" s="79">
        <v>5.0</v>
      </c>
      <c r="B11" s="80" t="s">
        <v>678</v>
      </c>
      <c r="C11" s="80" t="s">
        <v>679</v>
      </c>
      <c r="D11" s="80" t="s">
        <v>680</v>
      </c>
      <c r="E11" s="80" t="s">
        <v>681</v>
      </c>
      <c r="F11" s="80" t="s">
        <v>682</v>
      </c>
      <c r="G11" s="80" t="s">
        <v>683</v>
      </c>
      <c r="H11" s="80" t="s">
        <v>684</v>
      </c>
      <c r="I11" s="80" t="s">
        <v>685</v>
      </c>
      <c r="J11" s="80" t="s">
        <v>686</v>
      </c>
      <c r="K11" s="80" t="s">
        <v>687</v>
      </c>
      <c r="L11" s="80" t="s">
        <v>688</v>
      </c>
      <c r="M11" s="80" t="s">
        <v>689</v>
      </c>
      <c r="N11" s="80" t="s">
        <v>690</v>
      </c>
      <c r="O11" s="80" t="s">
        <v>691</v>
      </c>
      <c r="P11" s="80" t="s">
        <v>692</v>
      </c>
      <c r="Q11" s="80" t="s">
        <v>693</v>
      </c>
      <c r="R11" s="80" t="s">
        <v>694</v>
      </c>
      <c r="S11" s="80" t="s">
        <v>695</v>
      </c>
      <c r="T11" s="80" t="s">
        <v>316</v>
      </c>
      <c r="U11" s="80" t="s">
        <v>317</v>
      </c>
      <c r="V11" s="80"/>
      <c r="W11" s="80"/>
      <c r="X11" s="81"/>
      <c r="Y11" s="82"/>
      <c r="Z11" s="82"/>
    </row>
    <row r="12">
      <c r="A12" s="79">
        <v>25.0</v>
      </c>
      <c r="B12" s="80" t="s">
        <v>696</v>
      </c>
      <c r="C12" s="80" t="s">
        <v>697</v>
      </c>
      <c r="D12" s="80" t="s">
        <v>698</v>
      </c>
      <c r="E12" s="80" t="s">
        <v>699</v>
      </c>
      <c r="F12" s="80" t="s">
        <v>700</v>
      </c>
      <c r="G12" s="80" t="s">
        <v>701</v>
      </c>
      <c r="H12" s="80" t="s">
        <v>702</v>
      </c>
      <c r="I12" s="80" t="s">
        <v>703</v>
      </c>
      <c r="J12" s="80" t="s">
        <v>704</v>
      </c>
      <c r="K12" s="80" t="s">
        <v>705</v>
      </c>
      <c r="L12" s="80" t="s">
        <v>706</v>
      </c>
      <c r="M12" s="80" t="s">
        <v>707</v>
      </c>
      <c r="N12" s="80" t="s">
        <v>708</v>
      </c>
      <c r="O12" s="80" t="s">
        <v>709</v>
      </c>
      <c r="P12" s="80" t="s">
        <v>710</v>
      </c>
      <c r="Q12" s="80" t="s">
        <v>711</v>
      </c>
      <c r="R12" s="80" t="s">
        <v>712</v>
      </c>
      <c r="S12" s="80" t="s">
        <v>713</v>
      </c>
      <c r="T12" s="80" t="s">
        <v>337</v>
      </c>
      <c r="U12" s="80" t="s">
        <v>338</v>
      </c>
      <c r="V12" s="80"/>
      <c r="W12" s="80"/>
      <c r="X12" s="81"/>
      <c r="Y12" s="82"/>
      <c r="Z12" s="82"/>
    </row>
    <row r="13">
      <c r="A13" s="79">
        <v>1.0</v>
      </c>
      <c r="B13" s="80" t="s">
        <v>714</v>
      </c>
      <c r="C13" s="80" t="s">
        <v>715</v>
      </c>
      <c r="D13" s="80" t="s">
        <v>716</v>
      </c>
      <c r="E13" s="80" t="s">
        <v>717</v>
      </c>
      <c r="F13" s="80" t="s">
        <v>718</v>
      </c>
      <c r="G13" s="80" t="s">
        <v>719</v>
      </c>
      <c r="H13" s="80" t="s">
        <v>720</v>
      </c>
      <c r="I13" s="80" t="s">
        <v>721</v>
      </c>
      <c r="J13" s="80" t="s">
        <v>722</v>
      </c>
      <c r="K13" s="80" t="s">
        <v>723</v>
      </c>
      <c r="L13" s="80" t="s">
        <v>724</v>
      </c>
      <c r="M13" s="80" t="s">
        <v>725</v>
      </c>
      <c r="N13" s="80" t="s">
        <v>726</v>
      </c>
      <c r="O13" s="80" t="s">
        <v>727</v>
      </c>
      <c r="P13" s="80" t="s">
        <v>728</v>
      </c>
      <c r="Q13" s="80" t="s">
        <v>729</v>
      </c>
      <c r="R13" s="80" t="s">
        <v>730</v>
      </c>
      <c r="S13" s="80" t="s">
        <v>731</v>
      </c>
      <c r="T13" s="80" t="s">
        <v>349</v>
      </c>
      <c r="U13" s="80" t="s">
        <v>350</v>
      </c>
      <c r="V13" s="80"/>
      <c r="W13" s="80"/>
      <c r="X13" s="81"/>
      <c r="Y13" s="82"/>
      <c r="Z13" s="82"/>
    </row>
    <row r="14">
      <c r="A14" s="79">
        <v>1.0</v>
      </c>
      <c r="B14" s="80" t="s">
        <v>732</v>
      </c>
      <c r="C14" s="80" t="s">
        <v>494</v>
      </c>
      <c r="D14" s="80" t="s">
        <v>733</v>
      </c>
      <c r="E14" s="80" t="s">
        <v>734</v>
      </c>
      <c r="F14" s="80" t="s">
        <v>735</v>
      </c>
      <c r="G14" s="80" t="s">
        <v>736</v>
      </c>
      <c r="H14" s="80" t="s">
        <v>737</v>
      </c>
      <c r="I14" s="80" t="s">
        <v>738</v>
      </c>
      <c r="J14" s="80" t="s">
        <v>739</v>
      </c>
      <c r="K14" s="80" t="s">
        <v>740</v>
      </c>
      <c r="L14" s="80" t="s">
        <v>741</v>
      </c>
      <c r="M14" s="80" t="s">
        <v>742</v>
      </c>
      <c r="N14" s="80" t="s">
        <v>743</v>
      </c>
      <c r="O14" s="80" t="s">
        <v>744</v>
      </c>
      <c r="P14" s="80" t="s">
        <v>745</v>
      </c>
      <c r="Q14" s="80" t="s">
        <v>746</v>
      </c>
      <c r="R14" s="80" t="s">
        <v>747</v>
      </c>
      <c r="S14" s="80" t="s">
        <v>748</v>
      </c>
      <c r="T14" s="80" t="s">
        <v>361</v>
      </c>
      <c r="U14" s="80" t="s">
        <v>749</v>
      </c>
      <c r="V14" s="80"/>
      <c r="W14" s="80"/>
      <c r="X14" s="81"/>
      <c r="Y14" s="82"/>
      <c r="Z14" s="82"/>
    </row>
    <row r="15">
      <c r="A15" s="79">
        <v>0.0</v>
      </c>
      <c r="B15" s="80" t="s">
        <v>750</v>
      </c>
      <c r="C15" s="80" t="s">
        <v>495</v>
      </c>
      <c r="D15" s="80" t="s">
        <v>751</v>
      </c>
      <c r="E15" s="80" t="s">
        <v>752</v>
      </c>
      <c r="F15" s="80" t="s">
        <v>753</v>
      </c>
      <c r="G15" s="80" t="s">
        <v>754</v>
      </c>
      <c r="H15" s="80" t="s">
        <v>755</v>
      </c>
      <c r="I15" s="80" t="s">
        <v>756</v>
      </c>
      <c r="J15" s="80" t="s">
        <v>757</v>
      </c>
      <c r="K15" s="80" t="s">
        <v>758</v>
      </c>
      <c r="L15" s="80" t="s">
        <v>759</v>
      </c>
      <c r="M15" s="80" t="s">
        <v>760</v>
      </c>
      <c r="N15" s="80" t="s">
        <v>761</v>
      </c>
      <c r="O15" s="80" t="s">
        <v>762</v>
      </c>
      <c r="P15" s="80" t="s">
        <v>763</v>
      </c>
      <c r="Q15" s="80" t="s">
        <v>764</v>
      </c>
      <c r="R15" s="80" t="s">
        <v>765</v>
      </c>
      <c r="S15" s="80" t="s">
        <v>766</v>
      </c>
      <c r="T15" s="80" t="s">
        <v>372</v>
      </c>
      <c r="U15" s="80" t="s">
        <v>767</v>
      </c>
      <c r="V15" s="80"/>
      <c r="W15" s="80"/>
      <c r="X15" s="81"/>
      <c r="Y15" s="82"/>
      <c r="Z15" s="82"/>
    </row>
    <row r="16">
      <c r="A16" s="79">
        <v>4.0</v>
      </c>
      <c r="B16" s="80" t="s">
        <v>768</v>
      </c>
      <c r="C16" s="80" t="s">
        <v>496</v>
      </c>
      <c r="D16" s="80" t="s">
        <v>769</v>
      </c>
      <c r="E16" s="80" t="s">
        <v>770</v>
      </c>
      <c r="F16" s="80" t="s">
        <v>771</v>
      </c>
      <c r="G16" s="80" t="s">
        <v>772</v>
      </c>
      <c r="H16" s="80" t="s">
        <v>773</v>
      </c>
      <c r="I16" s="80" t="s">
        <v>774</v>
      </c>
      <c r="J16" s="80" t="s">
        <v>775</v>
      </c>
      <c r="K16" s="80" t="s">
        <v>776</v>
      </c>
      <c r="L16" s="80" t="s">
        <v>777</v>
      </c>
      <c r="M16" s="80" t="s">
        <v>778</v>
      </c>
      <c r="N16" s="80" t="s">
        <v>779</v>
      </c>
      <c r="O16" s="80" t="s">
        <v>780</v>
      </c>
      <c r="P16" s="80" t="s">
        <v>781</v>
      </c>
      <c r="Q16" s="80" t="s">
        <v>782</v>
      </c>
      <c r="R16" s="80" t="s">
        <v>783</v>
      </c>
      <c r="S16" s="80" t="s">
        <v>784</v>
      </c>
      <c r="T16" s="80" t="s">
        <v>377</v>
      </c>
      <c r="U16" s="80" t="s">
        <v>785</v>
      </c>
      <c r="V16" s="80"/>
      <c r="W16" s="80"/>
      <c r="X16" s="81"/>
      <c r="Y16" s="82"/>
      <c r="Z16" s="82"/>
    </row>
    <row r="17">
      <c r="A17" s="79">
        <v>3.0</v>
      </c>
      <c r="B17" s="80" t="s">
        <v>786</v>
      </c>
      <c r="C17" s="80" t="s">
        <v>497</v>
      </c>
      <c r="D17" s="80" t="s">
        <v>787</v>
      </c>
      <c r="E17" s="80" t="s">
        <v>788</v>
      </c>
      <c r="F17" s="80" t="s">
        <v>789</v>
      </c>
      <c r="G17" s="80" t="s">
        <v>790</v>
      </c>
      <c r="H17" s="80" t="s">
        <v>791</v>
      </c>
      <c r="I17" s="80" t="s">
        <v>792</v>
      </c>
      <c r="J17" s="80" t="s">
        <v>793</v>
      </c>
      <c r="K17" s="80" t="s">
        <v>794</v>
      </c>
      <c r="L17" s="80" t="s">
        <v>795</v>
      </c>
      <c r="M17" s="80" t="s">
        <v>796</v>
      </c>
      <c r="N17" s="80" t="s">
        <v>797</v>
      </c>
      <c r="O17" s="80" t="s">
        <v>798</v>
      </c>
      <c r="P17" s="80" t="s">
        <v>799</v>
      </c>
      <c r="Q17" s="80" t="s">
        <v>800</v>
      </c>
      <c r="R17" s="80" t="s">
        <v>801</v>
      </c>
      <c r="S17" s="80" t="s">
        <v>802</v>
      </c>
      <c r="T17" s="80" t="s">
        <v>389</v>
      </c>
      <c r="U17" s="80" t="s">
        <v>803</v>
      </c>
      <c r="V17" s="80"/>
      <c r="W17" s="80"/>
      <c r="X17" s="81"/>
      <c r="Y17" s="82"/>
      <c r="Z17" s="82"/>
    </row>
    <row r="18">
      <c r="A18" s="79">
        <v>2.0</v>
      </c>
      <c r="B18" s="80" t="s">
        <v>804</v>
      </c>
      <c r="C18" s="80" t="s">
        <v>498</v>
      </c>
      <c r="D18" s="80" t="s">
        <v>805</v>
      </c>
      <c r="E18" s="80" t="s">
        <v>806</v>
      </c>
      <c r="F18" s="80" t="s">
        <v>807</v>
      </c>
      <c r="G18" s="80" t="s">
        <v>808</v>
      </c>
      <c r="H18" s="80" t="s">
        <v>809</v>
      </c>
      <c r="I18" s="80" t="s">
        <v>810</v>
      </c>
      <c r="J18" s="80" t="s">
        <v>811</v>
      </c>
      <c r="K18" s="80" t="s">
        <v>812</v>
      </c>
      <c r="L18" s="80" t="s">
        <v>813</v>
      </c>
      <c r="M18" s="80" t="s">
        <v>814</v>
      </c>
      <c r="N18" s="80" t="s">
        <v>815</v>
      </c>
      <c r="O18" s="80" t="s">
        <v>816</v>
      </c>
      <c r="P18" s="80" t="s">
        <v>817</v>
      </c>
      <c r="Q18" s="80" t="s">
        <v>818</v>
      </c>
      <c r="R18" s="80" t="s">
        <v>819</v>
      </c>
      <c r="S18" s="80" t="s">
        <v>820</v>
      </c>
      <c r="T18" s="80" t="s">
        <v>394</v>
      </c>
      <c r="U18" s="80" t="s">
        <v>821</v>
      </c>
      <c r="V18" s="80"/>
      <c r="W18" s="80"/>
      <c r="X18" s="81"/>
      <c r="Y18" s="82"/>
      <c r="Z18" s="82"/>
    </row>
    <row r="19">
      <c r="A19" s="79">
        <v>1.0</v>
      </c>
      <c r="B19" s="80" t="s">
        <v>822</v>
      </c>
      <c r="C19" s="80" t="s">
        <v>823</v>
      </c>
      <c r="D19" s="80" t="s">
        <v>824</v>
      </c>
      <c r="E19" s="80" t="s">
        <v>825</v>
      </c>
      <c r="F19" s="80" t="s">
        <v>826</v>
      </c>
      <c r="G19" s="80" t="s">
        <v>827</v>
      </c>
      <c r="H19" s="80" t="s">
        <v>828</v>
      </c>
      <c r="I19" s="80" t="s">
        <v>829</v>
      </c>
      <c r="J19" s="80" t="s">
        <v>830</v>
      </c>
      <c r="K19" s="80" t="s">
        <v>831</v>
      </c>
      <c r="L19" s="80" t="s">
        <v>832</v>
      </c>
      <c r="M19" s="80" t="s">
        <v>833</v>
      </c>
      <c r="N19" s="80" t="s">
        <v>834</v>
      </c>
      <c r="O19" s="80" t="s">
        <v>835</v>
      </c>
      <c r="P19" s="80" t="s">
        <v>836</v>
      </c>
      <c r="Q19" s="80" t="s">
        <v>837</v>
      </c>
      <c r="R19" s="80" t="s">
        <v>838</v>
      </c>
      <c r="S19" s="80" t="s">
        <v>839</v>
      </c>
      <c r="T19" s="80" t="s">
        <v>840</v>
      </c>
      <c r="U19" s="80" t="s">
        <v>841</v>
      </c>
      <c r="V19" s="80"/>
      <c r="W19" s="80"/>
      <c r="X19" s="81"/>
      <c r="Y19" s="82"/>
      <c r="Z19" s="82"/>
    </row>
    <row r="20">
      <c r="A20" s="79">
        <v>26.0</v>
      </c>
      <c r="B20" s="80" t="s">
        <v>842</v>
      </c>
      <c r="C20" s="80" t="s">
        <v>843</v>
      </c>
      <c r="D20" s="80" t="s">
        <v>844</v>
      </c>
      <c r="E20" s="80" t="s">
        <v>845</v>
      </c>
      <c r="F20" s="80" t="s">
        <v>846</v>
      </c>
      <c r="G20" s="80" t="s">
        <v>847</v>
      </c>
      <c r="H20" s="80" t="s">
        <v>848</v>
      </c>
      <c r="I20" s="80" t="s">
        <v>849</v>
      </c>
      <c r="J20" s="80" t="s">
        <v>850</v>
      </c>
      <c r="K20" s="80" t="s">
        <v>851</v>
      </c>
      <c r="L20" s="80" t="s">
        <v>852</v>
      </c>
      <c r="M20" s="80" t="s">
        <v>853</v>
      </c>
      <c r="N20" s="80" t="s">
        <v>854</v>
      </c>
      <c r="O20" s="80" t="s">
        <v>855</v>
      </c>
      <c r="P20" s="80" t="s">
        <v>856</v>
      </c>
      <c r="Q20" s="80" t="s">
        <v>857</v>
      </c>
      <c r="R20" s="80" t="s">
        <v>858</v>
      </c>
      <c r="S20" s="80" t="s">
        <v>859</v>
      </c>
      <c r="T20" s="80" t="s">
        <v>860</v>
      </c>
      <c r="U20" s="80" t="s">
        <v>861</v>
      </c>
      <c r="V20" s="80"/>
      <c r="W20" s="80"/>
      <c r="X20" s="81"/>
      <c r="Y20" s="82"/>
      <c r="Z20" s="82"/>
    </row>
    <row r="21">
      <c r="A21" s="79">
        <v>24.0</v>
      </c>
      <c r="B21" s="80" t="s">
        <v>862</v>
      </c>
      <c r="C21" s="80" t="s">
        <v>863</v>
      </c>
      <c r="D21" s="80" t="s">
        <v>864</v>
      </c>
      <c r="E21" s="80" t="s">
        <v>865</v>
      </c>
      <c r="F21" s="80" t="s">
        <v>866</v>
      </c>
      <c r="G21" s="80" t="s">
        <v>867</v>
      </c>
      <c r="H21" s="80" t="s">
        <v>868</v>
      </c>
      <c r="I21" s="80" t="s">
        <v>869</v>
      </c>
      <c r="J21" s="80" t="s">
        <v>870</v>
      </c>
      <c r="K21" s="80" t="s">
        <v>871</v>
      </c>
      <c r="L21" s="80" t="s">
        <v>872</v>
      </c>
      <c r="M21" s="80" t="s">
        <v>873</v>
      </c>
      <c r="N21" s="80" t="s">
        <v>874</v>
      </c>
      <c r="O21" s="80" t="s">
        <v>875</v>
      </c>
      <c r="P21" s="80" t="s">
        <v>876</v>
      </c>
      <c r="Q21" s="80" t="s">
        <v>877</v>
      </c>
      <c r="R21" s="80" t="s">
        <v>878</v>
      </c>
      <c r="S21" s="80" t="s">
        <v>879</v>
      </c>
      <c r="T21" s="80" t="s">
        <v>880</v>
      </c>
      <c r="U21" s="80" t="s">
        <v>881</v>
      </c>
      <c r="V21" s="80"/>
      <c r="W21" s="80"/>
      <c r="X21" s="81"/>
      <c r="Y21" s="82"/>
      <c r="Z21" s="82"/>
    </row>
    <row r="22">
      <c r="A22" s="79">
        <v>23.0</v>
      </c>
      <c r="B22" s="80" t="s">
        <v>882</v>
      </c>
      <c r="C22" s="80" t="s">
        <v>883</v>
      </c>
      <c r="D22" s="80" t="s">
        <v>884</v>
      </c>
      <c r="E22" s="80" t="s">
        <v>885</v>
      </c>
      <c r="F22" s="80" t="s">
        <v>886</v>
      </c>
      <c r="G22" s="80" t="s">
        <v>887</v>
      </c>
      <c r="H22" s="80" t="s">
        <v>888</v>
      </c>
      <c r="I22" s="80" t="s">
        <v>889</v>
      </c>
      <c r="J22" s="80" t="s">
        <v>890</v>
      </c>
      <c r="K22" s="80" t="s">
        <v>891</v>
      </c>
      <c r="L22" s="80" t="s">
        <v>892</v>
      </c>
      <c r="M22" s="80" t="s">
        <v>893</v>
      </c>
      <c r="N22" s="80" t="s">
        <v>894</v>
      </c>
      <c r="O22" s="80" t="s">
        <v>895</v>
      </c>
      <c r="P22" s="80" t="s">
        <v>896</v>
      </c>
      <c r="Q22" s="80" t="s">
        <v>897</v>
      </c>
      <c r="R22" s="80" t="s">
        <v>898</v>
      </c>
      <c r="S22" s="80" t="s">
        <v>899</v>
      </c>
      <c r="T22" s="80" t="s">
        <v>900</v>
      </c>
      <c r="U22" s="80" t="s">
        <v>901</v>
      </c>
      <c r="V22" s="80"/>
      <c r="W22" s="80"/>
      <c r="X22" s="81"/>
      <c r="Y22" s="82"/>
      <c r="Z22" s="82"/>
    </row>
    <row r="23">
      <c r="A23" s="79">
        <v>22.0</v>
      </c>
      <c r="B23" s="80" t="s">
        <v>902</v>
      </c>
      <c r="C23" s="80" t="s">
        <v>903</v>
      </c>
      <c r="D23" s="80" t="s">
        <v>904</v>
      </c>
      <c r="E23" s="80" t="s">
        <v>905</v>
      </c>
      <c r="F23" s="80" t="s">
        <v>906</v>
      </c>
      <c r="G23" s="80" t="s">
        <v>907</v>
      </c>
      <c r="H23" s="80" t="s">
        <v>908</v>
      </c>
      <c r="I23" s="80" t="s">
        <v>909</v>
      </c>
      <c r="J23" s="80" t="s">
        <v>910</v>
      </c>
      <c r="K23" s="80" t="s">
        <v>911</v>
      </c>
      <c r="L23" s="80" t="s">
        <v>912</v>
      </c>
      <c r="M23" s="80" t="s">
        <v>913</v>
      </c>
      <c r="N23" s="80" t="s">
        <v>914</v>
      </c>
      <c r="O23" s="80" t="s">
        <v>915</v>
      </c>
      <c r="P23" s="80" t="s">
        <v>916</v>
      </c>
      <c r="Q23" s="80" t="s">
        <v>917</v>
      </c>
      <c r="R23" s="80" t="s">
        <v>918</v>
      </c>
      <c r="S23" s="80" t="s">
        <v>919</v>
      </c>
      <c r="T23" s="80" t="s">
        <v>920</v>
      </c>
      <c r="U23" s="80" t="s">
        <v>921</v>
      </c>
      <c r="V23" s="80"/>
      <c r="W23" s="80"/>
      <c r="X23" s="81"/>
      <c r="Y23" s="82"/>
      <c r="Z23" s="82"/>
    </row>
    <row r="24">
      <c r="A24" s="79">
        <v>21.0</v>
      </c>
      <c r="B24" s="80" t="s">
        <v>922</v>
      </c>
      <c r="C24" s="80" t="s">
        <v>923</v>
      </c>
      <c r="D24" s="80" t="s">
        <v>924</v>
      </c>
      <c r="E24" s="80" t="s">
        <v>925</v>
      </c>
      <c r="F24" s="80" t="s">
        <v>926</v>
      </c>
      <c r="G24" s="80" t="s">
        <v>927</v>
      </c>
      <c r="H24" s="80" t="s">
        <v>928</v>
      </c>
      <c r="I24" s="80" t="s">
        <v>929</v>
      </c>
      <c r="J24" s="80" t="s">
        <v>930</v>
      </c>
      <c r="K24" s="80" t="s">
        <v>931</v>
      </c>
      <c r="L24" s="80" t="s">
        <v>932</v>
      </c>
      <c r="M24" s="80" t="s">
        <v>933</v>
      </c>
      <c r="N24" s="80" t="s">
        <v>934</v>
      </c>
      <c r="O24" s="80" t="s">
        <v>935</v>
      </c>
      <c r="P24" s="80" t="s">
        <v>936</v>
      </c>
      <c r="Q24" s="80" t="s">
        <v>937</v>
      </c>
      <c r="R24" s="80" t="s">
        <v>938</v>
      </c>
      <c r="S24" s="80" t="s">
        <v>939</v>
      </c>
      <c r="T24" s="80" t="s">
        <v>940</v>
      </c>
      <c r="U24" s="80" t="s">
        <v>941</v>
      </c>
      <c r="V24" s="80"/>
      <c r="W24" s="80"/>
      <c r="X24" s="81"/>
      <c r="Y24" s="82"/>
      <c r="Z24" s="82"/>
    </row>
    <row r="25">
      <c r="A25" s="79">
        <v>20.0</v>
      </c>
      <c r="B25" s="80" t="s">
        <v>942</v>
      </c>
      <c r="C25" s="80" t="s">
        <v>943</v>
      </c>
      <c r="D25" s="80" t="s">
        <v>944</v>
      </c>
      <c r="E25" s="80" t="s">
        <v>945</v>
      </c>
      <c r="F25" s="80" t="s">
        <v>946</v>
      </c>
      <c r="G25" s="80" t="s">
        <v>947</v>
      </c>
      <c r="H25" s="80" t="s">
        <v>948</v>
      </c>
      <c r="I25" s="80" t="s">
        <v>949</v>
      </c>
      <c r="J25" s="80" t="s">
        <v>950</v>
      </c>
      <c r="K25" s="80" t="s">
        <v>951</v>
      </c>
      <c r="L25" s="80" t="s">
        <v>952</v>
      </c>
      <c r="M25" s="80" t="s">
        <v>953</v>
      </c>
      <c r="N25" s="80" t="s">
        <v>954</v>
      </c>
      <c r="O25" s="80" t="s">
        <v>955</v>
      </c>
      <c r="P25" s="80" t="s">
        <v>956</v>
      </c>
      <c r="Q25" s="80" t="s">
        <v>957</v>
      </c>
      <c r="R25" s="80" t="s">
        <v>958</v>
      </c>
      <c r="S25" s="80" t="s">
        <v>959</v>
      </c>
      <c r="T25" s="80" t="s">
        <v>960</v>
      </c>
      <c r="U25" s="80" t="s">
        <v>961</v>
      </c>
      <c r="V25" s="80"/>
      <c r="W25" s="80"/>
      <c r="X25" s="81"/>
      <c r="Y25" s="82"/>
      <c r="Z25" s="82"/>
    </row>
    <row r="26">
      <c r="A26" s="79">
        <v>19.0</v>
      </c>
      <c r="B26" s="80" t="s">
        <v>962</v>
      </c>
      <c r="C26" s="80" t="s">
        <v>963</v>
      </c>
      <c r="D26" s="80" t="s">
        <v>964</v>
      </c>
      <c r="E26" s="80" t="s">
        <v>965</v>
      </c>
      <c r="F26" s="80" t="s">
        <v>966</v>
      </c>
      <c r="G26" s="80" t="s">
        <v>967</v>
      </c>
      <c r="H26" s="80" t="s">
        <v>968</v>
      </c>
      <c r="I26" s="80" t="s">
        <v>969</v>
      </c>
      <c r="J26" s="80" t="s">
        <v>970</v>
      </c>
      <c r="K26" s="80" t="s">
        <v>971</v>
      </c>
      <c r="L26" s="80" t="s">
        <v>972</v>
      </c>
      <c r="M26" s="80" t="s">
        <v>973</v>
      </c>
      <c r="N26" s="80" t="s">
        <v>974</v>
      </c>
      <c r="O26" s="80" t="s">
        <v>975</v>
      </c>
      <c r="P26" s="80" t="s">
        <v>976</v>
      </c>
      <c r="Q26" s="80" t="s">
        <v>977</v>
      </c>
      <c r="R26" s="80" t="s">
        <v>978</v>
      </c>
      <c r="S26" s="80" t="s">
        <v>979</v>
      </c>
      <c r="T26" s="80" t="s">
        <v>980</v>
      </c>
      <c r="U26" s="80" t="s">
        <v>981</v>
      </c>
      <c r="V26" s="80"/>
      <c r="W26" s="80"/>
      <c r="X26" s="81"/>
      <c r="Y26" s="82"/>
      <c r="Z26" s="82"/>
    </row>
    <row r="27">
      <c r="A27" s="79">
        <v>18.0</v>
      </c>
      <c r="B27" s="80" t="s">
        <v>982</v>
      </c>
      <c r="C27" s="80" t="s">
        <v>983</v>
      </c>
      <c r="D27" s="80" t="s">
        <v>984</v>
      </c>
      <c r="E27" s="80" t="s">
        <v>985</v>
      </c>
      <c r="F27" s="80" t="s">
        <v>986</v>
      </c>
      <c r="G27" s="80" t="s">
        <v>987</v>
      </c>
      <c r="H27" s="80" t="s">
        <v>988</v>
      </c>
      <c r="I27" s="80" t="s">
        <v>989</v>
      </c>
      <c r="J27" s="80" t="s">
        <v>990</v>
      </c>
      <c r="K27" s="80" t="s">
        <v>991</v>
      </c>
      <c r="L27" s="80" t="s">
        <v>992</v>
      </c>
      <c r="M27" s="80" t="s">
        <v>993</v>
      </c>
      <c r="N27" s="80" t="s">
        <v>994</v>
      </c>
      <c r="O27" s="80" t="s">
        <v>995</v>
      </c>
      <c r="P27" s="80" t="s">
        <v>996</v>
      </c>
      <c r="Q27" s="80" t="s">
        <v>997</v>
      </c>
      <c r="R27" s="80" t="s">
        <v>998</v>
      </c>
      <c r="S27" s="80" t="s">
        <v>999</v>
      </c>
      <c r="T27" s="80" t="s">
        <v>1000</v>
      </c>
      <c r="U27" s="80" t="s">
        <v>1001</v>
      </c>
      <c r="V27" s="80"/>
      <c r="W27" s="80"/>
      <c r="X27" s="81"/>
      <c r="Y27" s="82"/>
      <c r="Z27" s="82"/>
    </row>
    <row r="28">
      <c r="A28" s="79">
        <v>17.0</v>
      </c>
      <c r="B28" s="80" t="s">
        <v>1002</v>
      </c>
      <c r="C28" s="80" t="s">
        <v>1003</v>
      </c>
      <c r="D28" s="80" t="s">
        <v>1004</v>
      </c>
      <c r="E28" s="80" t="s">
        <v>1005</v>
      </c>
      <c r="F28" s="80" t="s">
        <v>1006</v>
      </c>
      <c r="G28" s="80" t="s">
        <v>1007</v>
      </c>
      <c r="H28" s="80" t="s">
        <v>1008</v>
      </c>
      <c r="I28" s="80" t="s">
        <v>1009</v>
      </c>
      <c r="J28" s="80" t="s">
        <v>1010</v>
      </c>
      <c r="K28" s="80" t="s">
        <v>1011</v>
      </c>
      <c r="L28" s="80" t="s">
        <v>1012</v>
      </c>
      <c r="M28" s="80" t="s">
        <v>1013</v>
      </c>
      <c r="N28" s="80" t="s">
        <v>1014</v>
      </c>
      <c r="O28" s="80" t="s">
        <v>1015</v>
      </c>
      <c r="P28" s="80" t="s">
        <v>1016</v>
      </c>
      <c r="Q28" s="80" t="s">
        <v>1017</v>
      </c>
      <c r="R28" s="80" t="s">
        <v>1018</v>
      </c>
      <c r="S28" s="80" t="s">
        <v>1019</v>
      </c>
      <c r="T28" s="80" t="s">
        <v>1020</v>
      </c>
      <c r="U28" s="80" t="s">
        <v>1021</v>
      </c>
      <c r="V28" s="80"/>
      <c r="W28" s="80"/>
      <c r="X28" s="81"/>
      <c r="Y28" s="82"/>
      <c r="Z28" s="82"/>
    </row>
    <row r="29">
      <c r="A29" s="79">
        <v>16.0</v>
      </c>
      <c r="B29" s="80" t="s">
        <v>1022</v>
      </c>
      <c r="C29" s="80" t="s">
        <v>1023</v>
      </c>
      <c r="D29" s="80" t="s">
        <v>1024</v>
      </c>
      <c r="E29" s="80" t="s">
        <v>1025</v>
      </c>
      <c r="F29" s="80" t="s">
        <v>1026</v>
      </c>
      <c r="G29" s="80" t="s">
        <v>1027</v>
      </c>
      <c r="H29" s="80" t="s">
        <v>1028</v>
      </c>
      <c r="I29" s="80" t="s">
        <v>1029</v>
      </c>
      <c r="J29" s="80" t="s">
        <v>1030</v>
      </c>
      <c r="K29" s="80" t="s">
        <v>1031</v>
      </c>
      <c r="L29" s="80" t="s">
        <v>1032</v>
      </c>
      <c r="M29" s="80" t="s">
        <v>1033</v>
      </c>
      <c r="N29" s="80" t="s">
        <v>1034</v>
      </c>
      <c r="O29" s="80" t="s">
        <v>1035</v>
      </c>
      <c r="P29" s="80" t="s">
        <v>1036</v>
      </c>
      <c r="Q29" s="80" t="s">
        <v>1037</v>
      </c>
      <c r="R29" s="80" t="s">
        <v>1038</v>
      </c>
      <c r="S29" s="80" t="s">
        <v>1039</v>
      </c>
      <c r="T29" s="80" t="s">
        <v>1040</v>
      </c>
      <c r="U29" s="80" t="s">
        <v>1041</v>
      </c>
      <c r="V29" s="80"/>
      <c r="W29" s="80"/>
      <c r="X29" s="81"/>
      <c r="Y29" s="82"/>
      <c r="Z29" s="82"/>
    </row>
    <row r="30">
      <c r="A30" s="79">
        <v>15.0</v>
      </c>
      <c r="B30" s="80" t="s">
        <v>1042</v>
      </c>
      <c r="C30" s="80" t="s">
        <v>1043</v>
      </c>
      <c r="D30" s="80" t="s">
        <v>1044</v>
      </c>
      <c r="E30" s="80" t="s">
        <v>1045</v>
      </c>
      <c r="F30" s="80" t="s">
        <v>1046</v>
      </c>
      <c r="G30" s="80" t="s">
        <v>1047</v>
      </c>
      <c r="H30" s="80" t="s">
        <v>1048</v>
      </c>
      <c r="I30" s="80" t="s">
        <v>1049</v>
      </c>
      <c r="J30" s="80" t="s">
        <v>1050</v>
      </c>
      <c r="K30" s="80" t="s">
        <v>1051</v>
      </c>
      <c r="L30" s="80" t="s">
        <v>1052</v>
      </c>
      <c r="M30" s="80" t="s">
        <v>1053</v>
      </c>
      <c r="N30" s="80" t="s">
        <v>1054</v>
      </c>
      <c r="O30" s="80" t="s">
        <v>1055</v>
      </c>
      <c r="P30" s="80" t="s">
        <v>1056</v>
      </c>
      <c r="Q30" s="80" t="s">
        <v>1057</v>
      </c>
      <c r="R30" s="80" t="s">
        <v>1058</v>
      </c>
      <c r="S30" s="80" t="s">
        <v>1059</v>
      </c>
      <c r="T30" s="80" t="s">
        <v>1060</v>
      </c>
      <c r="U30" s="80" t="s">
        <v>1061</v>
      </c>
      <c r="V30" s="80"/>
      <c r="W30" s="80"/>
      <c r="X30" s="81"/>
      <c r="Y30" s="82"/>
      <c r="Z30" s="82"/>
    </row>
    <row r="31">
      <c r="A31" s="79">
        <v>14.0</v>
      </c>
      <c r="B31" s="80" t="s">
        <v>1062</v>
      </c>
      <c r="C31" s="80" t="s">
        <v>1063</v>
      </c>
      <c r="D31" s="80" t="s">
        <v>1064</v>
      </c>
      <c r="E31" s="80" t="s">
        <v>1065</v>
      </c>
      <c r="F31" s="80" t="s">
        <v>1066</v>
      </c>
      <c r="G31" s="80" t="s">
        <v>1067</v>
      </c>
      <c r="H31" s="80" t="s">
        <v>1068</v>
      </c>
      <c r="I31" s="80" t="s">
        <v>1069</v>
      </c>
      <c r="J31" s="80" t="s">
        <v>1070</v>
      </c>
      <c r="K31" s="80" t="s">
        <v>1071</v>
      </c>
      <c r="L31" s="80" t="s">
        <v>1072</v>
      </c>
      <c r="M31" s="80" t="s">
        <v>1073</v>
      </c>
      <c r="N31" s="80" t="s">
        <v>1074</v>
      </c>
      <c r="O31" s="80" t="s">
        <v>1075</v>
      </c>
      <c r="P31" s="80" t="s">
        <v>1076</v>
      </c>
      <c r="Q31" s="80" t="s">
        <v>1077</v>
      </c>
      <c r="R31" s="80" t="s">
        <v>1078</v>
      </c>
      <c r="S31" s="80" t="s">
        <v>1079</v>
      </c>
      <c r="T31" s="80" t="s">
        <v>1080</v>
      </c>
      <c r="U31" s="80" t="s">
        <v>1081</v>
      </c>
      <c r="V31" s="80"/>
      <c r="W31" s="80"/>
      <c r="X31" s="81"/>
      <c r="Y31" s="82"/>
      <c r="Z31" s="82"/>
    </row>
    <row r="32">
      <c r="A32" s="79">
        <v>13.0</v>
      </c>
      <c r="B32" s="80" t="s">
        <v>1082</v>
      </c>
      <c r="C32" s="80" t="s">
        <v>1083</v>
      </c>
      <c r="D32" s="80" t="s">
        <v>1084</v>
      </c>
      <c r="E32" s="80" t="s">
        <v>1085</v>
      </c>
      <c r="F32" s="80" t="s">
        <v>1086</v>
      </c>
      <c r="G32" s="80" t="s">
        <v>1087</v>
      </c>
      <c r="H32" s="80" t="s">
        <v>1088</v>
      </c>
      <c r="I32" s="80" t="s">
        <v>1089</v>
      </c>
      <c r="J32" s="80" t="s">
        <v>1090</v>
      </c>
      <c r="K32" s="80" t="s">
        <v>1091</v>
      </c>
      <c r="L32" s="80" t="s">
        <v>1092</v>
      </c>
      <c r="M32" s="80" t="s">
        <v>1093</v>
      </c>
      <c r="N32" s="80" t="s">
        <v>1094</v>
      </c>
      <c r="O32" s="80" t="s">
        <v>1095</v>
      </c>
      <c r="P32" s="80" t="s">
        <v>1096</v>
      </c>
      <c r="Q32" s="80" t="s">
        <v>1097</v>
      </c>
      <c r="R32" s="80" t="s">
        <v>1098</v>
      </c>
      <c r="S32" s="80" t="s">
        <v>1099</v>
      </c>
      <c r="T32" s="80" t="s">
        <v>1100</v>
      </c>
      <c r="U32" s="80" t="s">
        <v>1101</v>
      </c>
      <c r="V32" s="80"/>
      <c r="W32" s="80"/>
      <c r="X32" s="81"/>
      <c r="Y32" s="82"/>
      <c r="Z32" s="82"/>
    </row>
    <row r="33">
      <c r="A33" s="79">
        <v>12.0</v>
      </c>
      <c r="B33" s="80" t="s">
        <v>1102</v>
      </c>
      <c r="C33" s="80" t="s">
        <v>1103</v>
      </c>
      <c r="D33" s="80" t="s">
        <v>1104</v>
      </c>
      <c r="E33" s="80" t="s">
        <v>1105</v>
      </c>
      <c r="F33" s="80" t="s">
        <v>1106</v>
      </c>
      <c r="G33" s="80" t="s">
        <v>1107</v>
      </c>
      <c r="H33" s="80" t="s">
        <v>1108</v>
      </c>
      <c r="I33" s="80" t="s">
        <v>1109</v>
      </c>
      <c r="J33" s="80" t="s">
        <v>1110</v>
      </c>
      <c r="K33" s="80" t="s">
        <v>1111</v>
      </c>
      <c r="L33" s="80" t="s">
        <v>1112</v>
      </c>
      <c r="M33" s="80" t="s">
        <v>1113</v>
      </c>
      <c r="N33" s="80" t="s">
        <v>1114</v>
      </c>
      <c r="O33" s="80" t="s">
        <v>1115</v>
      </c>
      <c r="P33" s="80" t="s">
        <v>1116</v>
      </c>
      <c r="Q33" s="80" t="s">
        <v>1117</v>
      </c>
      <c r="R33" s="80" t="s">
        <v>1118</v>
      </c>
      <c r="S33" s="80" t="s">
        <v>1119</v>
      </c>
      <c r="T33" s="80" t="s">
        <v>1120</v>
      </c>
      <c r="U33" s="80" t="s">
        <v>1121</v>
      </c>
      <c r="V33" s="80"/>
      <c r="W33" s="80"/>
      <c r="X33" s="81"/>
      <c r="Y33" s="82"/>
      <c r="Z33" s="82"/>
    </row>
    <row r="34">
      <c r="A34" s="79">
        <v>11.0</v>
      </c>
      <c r="B34" s="80" t="s">
        <v>1122</v>
      </c>
      <c r="C34" s="80" t="s">
        <v>1123</v>
      </c>
      <c r="D34" s="80" t="s">
        <v>1124</v>
      </c>
      <c r="E34" s="80" t="s">
        <v>1125</v>
      </c>
      <c r="F34" s="80" t="s">
        <v>1126</v>
      </c>
      <c r="G34" s="80" t="s">
        <v>1127</v>
      </c>
      <c r="H34" s="80" t="s">
        <v>1128</v>
      </c>
      <c r="I34" s="80" t="s">
        <v>1129</v>
      </c>
      <c r="J34" s="80" t="s">
        <v>1130</v>
      </c>
      <c r="K34" s="80" t="s">
        <v>1131</v>
      </c>
      <c r="L34" s="80" t="s">
        <v>1132</v>
      </c>
      <c r="M34" s="80" t="s">
        <v>1133</v>
      </c>
      <c r="N34" s="80" t="s">
        <v>1134</v>
      </c>
      <c r="O34" s="80" t="s">
        <v>1135</v>
      </c>
      <c r="P34" s="80" t="s">
        <v>1136</v>
      </c>
      <c r="Q34" s="80" t="s">
        <v>1137</v>
      </c>
      <c r="R34" s="80" t="s">
        <v>1138</v>
      </c>
      <c r="S34" s="80" t="s">
        <v>1139</v>
      </c>
      <c r="T34" s="80" t="s">
        <v>1140</v>
      </c>
      <c r="U34" s="80" t="s">
        <v>1141</v>
      </c>
      <c r="V34" s="80"/>
      <c r="W34" s="80"/>
      <c r="X34" s="81"/>
      <c r="Y34" s="82"/>
      <c r="Z34" s="82"/>
    </row>
    <row r="35">
      <c r="A35" s="79">
        <v>10.0</v>
      </c>
      <c r="B35" s="80" t="s">
        <v>1142</v>
      </c>
      <c r="C35" s="80" t="s">
        <v>1143</v>
      </c>
      <c r="D35" s="80" t="s">
        <v>1144</v>
      </c>
      <c r="E35" s="80" t="s">
        <v>1145</v>
      </c>
      <c r="F35" s="80" t="s">
        <v>1146</v>
      </c>
      <c r="G35" s="80" t="s">
        <v>1147</v>
      </c>
      <c r="H35" s="80" t="s">
        <v>1148</v>
      </c>
      <c r="I35" s="80" t="s">
        <v>1149</v>
      </c>
      <c r="J35" s="80" t="s">
        <v>1150</v>
      </c>
      <c r="K35" s="80" t="s">
        <v>1151</v>
      </c>
      <c r="L35" s="80" t="s">
        <v>1152</v>
      </c>
      <c r="M35" s="80" t="s">
        <v>1153</v>
      </c>
      <c r="N35" s="80" t="s">
        <v>1154</v>
      </c>
      <c r="O35" s="80" t="s">
        <v>1155</v>
      </c>
      <c r="P35" s="80" t="s">
        <v>1156</v>
      </c>
      <c r="Q35" s="80" t="s">
        <v>1157</v>
      </c>
      <c r="R35" s="80" t="s">
        <v>1158</v>
      </c>
      <c r="S35" s="80" t="s">
        <v>1159</v>
      </c>
      <c r="T35" s="80" t="s">
        <v>1160</v>
      </c>
      <c r="U35" s="80" t="s">
        <v>1161</v>
      </c>
      <c r="V35" s="80"/>
      <c r="W35" s="80"/>
      <c r="X35" s="81"/>
      <c r="Y35" s="82"/>
      <c r="Z35" s="82"/>
    </row>
    <row r="36">
      <c r="A36" s="79">
        <v>9.0</v>
      </c>
      <c r="B36" s="80" t="s">
        <v>1162</v>
      </c>
      <c r="C36" s="80" t="s">
        <v>1163</v>
      </c>
      <c r="D36" s="80" t="s">
        <v>1164</v>
      </c>
      <c r="E36" s="80" t="s">
        <v>1165</v>
      </c>
      <c r="F36" s="80" t="s">
        <v>1166</v>
      </c>
      <c r="G36" s="80" t="s">
        <v>1167</v>
      </c>
      <c r="H36" s="80" t="s">
        <v>1168</v>
      </c>
      <c r="I36" s="80" t="s">
        <v>1169</v>
      </c>
      <c r="J36" s="80" t="s">
        <v>1170</v>
      </c>
      <c r="K36" s="80" t="s">
        <v>1171</v>
      </c>
      <c r="L36" s="80" t="s">
        <v>1172</v>
      </c>
      <c r="M36" s="80" t="s">
        <v>1173</v>
      </c>
      <c r="N36" s="80" t="s">
        <v>1174</v>
      </c>
      <c r="O36" s="80" t="s">
        <v>1175</v>
      </c>
      <c r="P36" s="80" t="s">
        <v>1176</v>
      </c>
      <c r="Q36" s="80" t="s">
        <v>1177</v>
      </c>
      <c r="R36" s="80" t="s">
        <v>1178</v>
      </c>
      <c r="S36" s="80" t="s">
        <v>1179</v>
      </c>
      <c r="T36" s="80" t="s">
        <v>1180</v>
      </c>
      <c r="U36" s="80" t="s">
        <v>1181</v>
      </c>
      <c r="V36" s="80"/>
      <c r="W36" s="80"/>
      <c r="X36" s="81"/>
      <c r="Y36" s="82"/>
      <c r="Z36" s="82"/>
    </row>
    <row r="37">
      <c r="A37" s="79">
        <v>8.0</v>
      </c>
      <c r="B37" s="80" t="s">
        <v>1182</v>
      </c>
      <c r="C37" s="80" t="s">
        <v>1183</v>
      </c>
      <c r="D37" s="80" t="s">
        <v>1184</v>
      </c>
      <c r="E37" s="80" t="s">
        <v>1185</v>
      </c>
      <c r="F37" s="80" t="s">
        <v>1186</v>
      </c>
      <c r="G37" s="80" t="s">
        <v>1187</v>
      </c>
      <c r="H37" s="80" t="s">
        <v>1188</v>
      </c>
      <c r="I37" s="80" t="s">
        <v>1189</v>
      </c>
      <c r="J37" s="80" t="s">
        <v>1190</v>
      </c>
      <c r="K37" s="80" t="s">
        <v>1191</v>
      </c>
      <c r="L37" s="80" t="s">
        <v>1192</v>
      </c>
      <c r="M37" s="80" t="s">
        <v>1193</v>
      </c>
      <c r="N37" s="80" t="s">
        <v>1194</v>
      </c>
      <c r="O37" s="80" t="s">
        <v>1195</v>
      </c>
      <c r="P37" s="80" t="s">
        <v>1196</v>
      </c>
      <c r="Q37" s="80" t="s">
        <v>1197</v>
      </c>
      <c r="R37" s="80" t="s">
        <v>1198</v>
      </c>
      <c r="S37" s="80" t="s">
        <v>1199</v>
      </c>
      <c r="T37" s="80" t="s">
        <v>1200</v>
      </c>
      <c r="U37" s="80" t="s">
        <v>1201</v>
      </c>
      <c r="V37" s="80"/>
      <c r="W37" s="80"/>
      <c r="X37" s="81"/>
      <c r="Y37" s="82"/>
      <c r="Z37" s="82"/>
    </row>
    <row r="38">
      <c r="A38" s="79">
        <v>7.0</v>
      </c>
      <c r="B38" s="80" t="s">
        <v>1202</v>
      </c>
      <c r="C38" s="80" t="s">
        <v>1203</v>
      </c>
      <c r="D38" s="80" t="s">
        <v>1204</v>
      </c>
      <c r="E38" s="80" t="s">
        <v>1205</v>
      </c>
      <c r="F38" s="80" t="s">
        <v>1206</v>
      </c>
      <c r="G38" s="80" t="s">
        <v>1207</v>
      </c>
      <c r="H38" s="80" t="s">
        <v>1208</v>
      </c>
      <c r="I38" s="80" t="s">
        <v>1209</v>
      </c>
      <c r="J38" s="80" t="s">
        <v>1210</v>
      </c>
      <c r="K38" s="80" t="s">
        <v>1211</v>
      </c>
      <c r="L38" s="80" t="s">
        <v>1212</v>
      </c>
      <c r="M38" s="80" t="s">
        <v>1213</v>
      </c>
      <c r="N38" s="80" t="s">
        <v>1214</v>
      </c>
      <c r="O38" s="80" t="s">
        <v>1215</v>
      </c>
      <c r="P38" s="80" t="s">
        <v>1216</v>
      </c>
      <c r="Q38" s="80" t="s">
        <v>1217</v>
      </c>
      <c r="R38" s="80" t="s">
        <v>1218</v>
      </c>
      <c r="S38" s="80" t="s">
        <v>1219</v>
      </c>
      <c r="T38" s="80" t="s">
        <v>1220</v>
      </c>
      <c r="U38" s="80" t="s">
        <v>1221</v>
      </c>
      <c r="V38" s="80"/>
      <c r="W38" s="80"/>
      <c r="X38" s="81"/>
      <c r="Y38" s="82"/>
      <c r="Z38" s="82"/>
    </row>
    <row r="39">
      <c r="A39" s="79">
        <v>6.0</v>
      </c>
      <c r="B39" s="80" t="s">
        <v>1222</v>
      </c>
      <c r="C39" s="80" t="s">
        <v>1223</v>
      </c>
      <c r="D39" s="80" t="s">
        <v>1224</v>
      </c>
      <c r="E39" s="80" t="s">
        <v>1225</v>
      </c>
      <c r="F39" s="80" t="s">
        <v>1226</v>
      </c>
      <c r="G39" s="80" t="s">
        <v>1227</v>
      </c>
      <c r="H39" s="80" t="s">
        <v>1228</v>
      </c>
      <c r="I39" s="80" t="s">
        <v>1229</v>
      </c>
      <c r="J39" s="80" t="s">
        <v>1230</v>
      </c>
      <c r="K39" s="80" t="s">
        <v>1231</v>
      </c>
      <c r="L39" s="80" t="s">
        <v>1232</v>
      </c>
      <c r="M39" s="80" t="s">
        <v>1233</v>
      </c>
      <c r="N39" s="80" t="s">
        <v>1234</v>
      </c>
      <c r="O39" s="80" t="s">
        <v>1235</v>
      </c>
      <c r="P39" s="80" t="s">
        <v>1236</v>
      </c>
      <c r="Q39" s="80" t="s">
        <v>1237</v>
      </c>
      <c r="R39" s="80" t="s">
        <v>1238</v>
      </c>
      <c r="S39" s="80" t="s">
        <v>1239</v>
      </c>
      <c r="T39" s="80" t="s">
        <v>1240</v>
      </c>
      <c r="U39" s="80" t="s">
        <v>1241</v>
      </c>
      <c r="V39" s="80"/>
      <c r="W39" s="80"/>
      <c r="X39" s="81"/>
      <c r="Y39" s="82"/>
      <c r="Z39" s="82"/>
    </row>
    <row r="40">
      <c r="A40" s="79">
        <v>5.0</v>
      </c>
      <c r="B40" s="80" t="s">
        <v>1242</v>
      </c>
      <c r="C40" s="80" t="s">
        <v>1243</v>
      </c>
      <c r="D40" s="80" t="s">
        <v>1244</v>
      </c>
      <c r="E40" s="80" t="s">
        <v>1245</v>
      </c>
      <c r="F40" s="80" t="s">
        <v>1246</v>
      </c>
      <c r="G40" s="80" t="s">
        <v>1247</v>
      </c>
      <c r="H40" s="80" t="s">
        <v>1248</v>
      </c>
      <c r="I40" s="80" t="s">
        <v>1249</v>
      </c>
      <c r="J40" s="80" t="s">
        <v>1250</v>
      </c>
      <c r="K40" s="80" t="s">
        <v>1251</v>
      </c>
      <c r="L40" s="80" t="s">
        <v>1252</v>
      </c>
      <c r="M40" s="80" t="s">
        <v>1253</v>
      </c>
      <c r="N40" s="80" t="s">
        <v>1254</v>
      </c>
      <c r="O40" s="80" t="s">
        <v>1255</v>
      </c>
      <c r="P40" s="80" t="s">
        <v>1256</v>
      </c>
      <c r="Q40" s="80" t="s">
        <v>1257</v>
      </c>
      <c r="R40" s="80" t="s">
        <v>1258</v>
      </c>
      <c r="S40" s="80" t="s">
        <v>1259</v>
      </c>
      <c r="T40" s="80" t="s">
        <v>1260</v>
      </c>
      <c r="U40" s="80" t="s">
        <v>1261</v>
      </c>
      <c r="V40" s="80"/>
      <c r="W40" s="80"/>
      <c r="X40" s="81"/>
      <c r="Y40" s="82"/>
      <c r="Z40" s="82"/>
    </row>
    <row r="41">
      <c r="A41" s="79">
        <v>4.0</v>
      </c>
      <c r="B41" s="80" t="s">
        <v>1262</v>
      </c>
      <c r="C41" s="80" t="s">
        <v>1263</v>
      </c>
      <c r="D41" s="80" t="s">
        <v>1264</v>
      </c>
      <c r="E41" s="80" t="s">
        <v>1265</v>
      </c>
      <c r="F41" s="80" t="s">
        <v>1266</v>
      </c>
      <c r="G41" s="80" t="s">
        <v>1267</v>
      </c>
      <c r="H41" s="80" t="s">
        <v>1268</v>
      </c>
      <c r="I41" s="80" t="s">
        <v>1269</v>
      </c>
      <c r="J41" s="80" t="s">
        <v>1270</v>
      </c>
      <c r="K41" s="80" t="s">
        <v>1271</v>
      </c>
      <c r="L41" s="80" t="s">
        <v>1272</v>
      </c>
      <c r="M41" s="80" t="s">
        <v>1273</v>
      </c>
      <c r="N41" s="80" t="s">
        <v>1274</v>
      </c>
      <c r="O41" s="80" t="s">
        <v>1275</v>
      </c>
      <c r="P41" s="80" t="s">
        <v>1276</v>
      </c>
      <c r="Q41" s="80" t="s">
        <v>1277</v>
      </c>
      <c r="R41" s="80" t="s">
        <v>1278</v>
      </c>
      <c r="S41" s="80" t="s">
        <v>1279</v>
      </c>
      <c r="T41" s="80" t="s">
        <v>1280</v>
      </c>
      <c r="U41" s="80" t="s">
        <v>1281</v>
      </c>
      <c r="V41" s="80"/>
      <c r="W41" s="80"/>
      <c r="X41" s="81"/>
      <c r="Y41" s="82"/>
      <c r="Z41" s="82"/>
    </row>
    <row r="42">
      <c r="A42" s="79">
        <v>3.0</v>
      </c>
      <c r="B42" s="80" t="s">
        <v>1282</v>
      </c>
      <c r="C42" s="80" t="s">
        <v>1283</v>
      </c>
      <c r="D42" s="80" t="s">
        <v>1284</v>
      </c>
      <c r="E42" s="80" t="s">
        <v>1285</v>
      </c>
      <c r="F42" s="80" t="s">
        <v>1286</v>
      </c>
      <c r="G42" s="80" t="s">
        <v>1287</v>
      </c>
      <c r="H42" s="80" t="s">
        <v>1288</v>
      </c>
      <c r="I42" s="80" t="s">
        <v>1289</v>
      </c>
      <c r="J42" s="80" t="s">
        <v>1290</v>
      </c>
      <c r="K42" s="80" t="s">
        <v>1291</v>
      </c>
      <c r="L42" s="80" t="s">
        <v>1292</v>
      </c>
      <c r="M42" s="80" t="s">
        <v>1293</v>
      </c>
      <c r="N42" s="80" t="s">
        <v>1294</v>
      </c>
      <c r="O42" s="80" t="s">
        <v>1295</v>
      </c>
      <c r="P42" s="80" t="s">
        <v>1296</v>
      </c>
      <c r="Q42" s="80" t="s">
        <v>1297</v>
      </c>
      <c r="R42" s="80" t="s">
        <v>1298</v>
      </c>
      <c r="S42" s="80" t="s">
        <v>1299</v>
      </c>
      <c r="T42" s="80" t="s">
        <v>1300</v>
      </c>
      <c r="U42" s="80" t="s">
        <v>1301</v>
      </c>
      <c r="V42" s="80"/>
      <c r="W42" s="80"/>
      <c r="X42" s="81"/>
      <c r="Y42" s="82"/>
      <c r="Z42" s="82"/>
    </row>
    <row r="43">
      <c r="A43" s="79">
        <v>2.0</v>
      </c>
      <c r="B43" s="80" t="s">
        <v>1302</v>
      </c>
      <c r="C43" s="80" t="s">
        <v>1303</v>
      </c>
      <c r="D43" s="80" t="s">
        <v>1304</v>
      </c>
      <c r="E43" s="80" t="s">
        <v>1305</v>
      </c>
      <c r="F43" s="80" t="s">
        <v>1306</v>
      </c>
      <c r="G43" s="80" t="s">
        <v>1307</v>
      </c>
      <c r="H43" s="80" t="s">
        <v>1308</v>
      </c>
      <c r="I43" s="80" t="s">
        <v>1309</v>
      </c>
      <c r="J43" s="80" t="s">
        <v>1310</v>
      </c>
      <c r="K43" s="80" t="s">
        <v>1311</v>
      </c>
      <c r="L43" s="80" t="s">
        <v>1312</v>
      </c>
      <c r="M43" s="80" t="s">
        <v>1313</v>
      </c>
      <c r="N43" s="80" t="s">
        <v>1314</v>
      </c>
      <c r="O43" s="80" t="s">
        <v>1315</v>
      </c>
      <c r="P43" s="80" t="s">
        <v>1316</v>
      </c>
      <c r="Q43" s="80" t="s">
        <v>1317</v>
      </c>
      <c r="R43" s="80" t="s">
        <v>1318</v>
      </c>
      <c r="S43" s="80" t="s">
        <v>1319</v>
      </c>
      <c r="T43" s="80" t="s">
        <v>1320</v>
      </c>
      <c r="U43" s="80" t="s">
        <v>1321</v>
      </c>
      <c r="V43" s="80"/>
      <c r="W43" s="80"/>
      <c r="X43" s="81"/>
      <c r="Y43" s="82"/>
      <c r="Z43" s="82"/>
    </row>
    <row r="44">
      <c r="A44" s="79">
        <v>1.0</v>
      </c>
      <c r="B44" s="80" t="s">
        <v>1322</v>
      </c>
      <c r="C44" s="80" t="s">
        <v>1323</v>
      </c>
      <c r="D44" s="80" t="s">
        <v>1324</v>
      </c>
      <c r="E44" s="80" t="s">
        <v>1325</v>
      </c>
      <c r="F44" s="80" t="s">
        <v>1326</v>
      </c>
      <c r="G44" s="80" t="s">
        <v>1327</v>
      </c>
      <c r="H44" s="80" t="s">
        <v>1328</v>
      </c>
      <c r="I44" s="80" t="s">
        <v>1329</v>
      </c>
      <c r="J44" s="80" t="s">
        <v>1330</v>
      </c>
      <c r="K44" s="80" t="s">
        <v>1331</v>
      </c>
      <c r="L44" s="80" t="s">
        <v>1332</v>
      </c>
      <c r="M44" s="80" t="s">
        <v>1333</v>
      </c>
      <c r="N44" s="80" t="s">
        <v>1334</v>
      </c>
      <c r="O44" s="80" t="s">
        <v>1335</v>
      </c>
      <c r="P44" s="80" t="s">
        <v>1336</v>
      </c>
      <c r="Q44" s="80" t="s">
        <v>1337</v>
      </c>
      <c r="R44" s="80" t="s">
        <v>1338</v>
      </c>
      <c r="S44" s="80" t="s">
        <v>1339</v>
      </c>
      <c r="T44" s="80" t="s">
        <v>410</v>
      </c>
      <c r="U44" s="80" t="s">
        <v>1340</v>
      </c>
      <c r="V44" s="80"/>
      <c r="W44" s="80"/>
      <c r="X44" s="81"/>
      <c r="Y44" s="82"/>
      <c r="Z44" s="82"/>
    </row>
    <row r="45">
      <c r="A45" s="79">
        <v>0.0</v>
      </c>
      <c r="B45" s="80" t="s">
        <v>1341</v>
      </c>
      <c r="C45" s="80" t="s">
        <v>1342</v>
      </c>
      <c r="D45" s="80" t="s">
        <v>1343</v>
      </c>
      <c r="E45" s="80" t="s">
        <v>1344</v>
      </c>
      <c r="F45" s="80" t="s">
        <v>1345</v>
      </c>
      <c r="G45" s="80" t="s">
        <v>1346</v>
      </c>
      <c r="H45" s="80" t="s">
        <v>1347</v>
      </c>
      <c r="I45" s="80" t="s">
        <v>1348</v>
      </c>
      <c r="J45" s="80" t="s">
        <v>1349</v>
      </c>
      <c r="K45" s="80" t="s">
        <v>1350</v>
      </c>
      <c r="L45" s="80" t="s">
        <v>1351</v>
      </c>
      <c r="M45" s="80" t="s">
        <v>1352</v>
      </c>
      <c r="N45" s="80" t="s">
        <v>1353</v>
      </c>
      <c r="O45" s="80" t="s">
        <v>1354</v>
      </c>
      <c r="P45" s="80" t="s">
        <v>1355</v>
      </c>
      <c r="Q45" s="80" t="s">
        <v>1356</v>
      </c>
      <c r="R45" s="80" t="s">
        <v>1357</v>
      </c>
      <c r="S45" s="80" t="s">
        <v>1358</v>
      </c>
      <c r="T45" s="80" t="s">
        <v>491</v>
      </c>
      <c r="U45" s="80" t="s">
        <v>1359</v>
      </c>
      <c r="V45" s="80"/>
      <c r="W45" s="80"/>
      <c r="X45" s="81"/>
      <c r="Y45" s="82"/>
      <c r="Z45" s="82"/>
    </row>
    <row r="46">
      <c r="A46" s="79">
        <v>0.0</v>
      </c>
      <c r="B46" s="80" t="s">
        <v>1360</v>
      </c>
      <c r="C46" s="80" t="s">
        <v>1361</v>
      </c>
      <c r="D46" s="80" t="s">
        <v>1362</v>
      </c>
      <c r="E46" s="80" t="s">
        <v>1363</v>
      </c>
      <c r="F46" s="80" t="s">
        <v>1364</v>
      </c>
      <c r="G46" s="80" t="s">
        <v>1365</v>
      </c>
      <c r="H46" s="80" t="s">
        <v>1366</v>
      </c>
      <c r="I46" s="80" t="s">
        <v>1367</v>
      </c>
      <c r="J46" s="80" t="s">
        <v>1368</v>
      </c>
      <c r="K46" s="80" t="s">
        <v>1369</v>
      </c>
      <c r="L46" s="80" t="s">
        <v>1370</v>
      </c>
      <c r="M46" s="80" t="s">
        <v>130</v>
      </c>
      <c r="N46" s="80" t="s">
        <v>1371</v>
      </c>
      <c r="O46" s="80" t="s">
        <v>1372</v>
      </c>
      <c r="P46" s="80" t="s">
        <v>1373</v>
      </c>
      <c r="Q46" s="80" t="s">
        <v>1374</v>
      </c>
      <c r="R46" s="80" t="s">
        <v>1375</v>
      </c>
      <c r="S46" s="80" t="s">
        <v>1376</v>
      </c>
      <c r="T46" s="80" t="s">
        <v>492</v>
      </c>
      <c r="U46" s="80" t="s">
        <v>1377</v>
      </c>
      <c r="V46" s="80"/>
      <c r="W46" s="80"/>
      <c r="X46" s="81"/>
      <c r="Y46" s="82"/>
      <c r="Z46" s="82"/>
    </row>
    <row r="47">
      <c r="A47" s="79">
        <v>2.0</v>
      </c>
      <c r="B47" s="80" t="s">
        <v>1378</v>
      </c>
      <c r="C47" s="80" t="s">
        <v>1379</v>
      </c>
      <c r="D47" s="80" t="s">
        <v>1380</v>
      </c>
      <c r="E47" s="80" t="s">
        <v>1381</v>
      </c>
      <c r="F47" s="80" t="s">
        <v>1382</v>
      </c>
      <c r="G47" s="80" t="s">
        <v>1383</v>
      </c>
      <c r="H47" s="80" t="s">
        <v>1384</v>
      </c>
      <c r="I47" s="80" t="s">
        <v>1385</v>
      </c>
      <c r="J47" s="80" t="s">
        <v>1386</v>
      </c>
      <c r="K47" s="80" t="s">
        <v>1387</v>
      </c>
      <c r="L47" s="80" t="s">
        <v>1388</v>
      </c>
      <c r="M47" s="80" t="s">
        <v>118</v>
      </c>
      <c r="N47" s="80" t="s">
        <v>1389</v>
      </c>
      <c r="O47" s="80" t="s">
        <v>1390</v>
      </c>
      <c r="P47" s="80" t="s">
        <v>1391</v>
      </c>
      <c r="Q47" s="80" t="s">
        <v>1392</v>
      </c>
      <c r="R47" s="80" t="s">
        <v>1393</v>
      </c>
      <c r="S47" s="80" t="s">
        <v>1394</v>
      </c>
      <c r="T47" s="80" t="s">
        <v>493</v>
      </c>
      <c r="U47" s="80" t="s">
        <v>1395</v>
      </c>
      <c r="V47" s="80"/>
      <c r="W47" s="80"/>
      <c r="X47" s="81"/>
      <c r="Y47" s="82"/>
      <c r="Z47" s="82"/>
    </row>
    <row r="48">
      <c r="A48" s="79">
        <v>0.0</v>
      </c>
      <c r="B48" s="79" t="s">
        <v>1396</v>
      </c>
      <c r="C48" s="79" t="s">
        <v>1396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T48" s="80"/>
      <c r="U48" s="80"/>
      <c r="X48" s="83"/>
    </row>
    <row r="49">
      <c r="A49" s="79" t="s">
        <v>1396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T49" s="80"/>
      <c r="U49" s="80"/>
      <c r="X49" s="83"/>
    </row>
    <row r="50"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T50" s="80"/>
      <c r="U50" s="80"/>
      <c r="X50" s="83"/>
    </row>
    <row r="51"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>
      <c r="H54" s="80"/>
      <c r="I54" s="80"/>
      <c r="J54" s="80"/>
      <c r="K54" s="80"/>
      <c r="L54" s="80"/>
      <c r="M54" s="80"/>
      <c r="N54" s="80"/>
      <c r="O54" s="80"/>
    </row>
    <row r="55">
      <c r="H55" s="80"/>
      <c r="I55" s="80"/>
      <c r="J55" s="80"/>
      <c r="K55" s="80"/>
      <c r="L55" s="80"/>
      <c r="M55" s="80"/>
      <c r="N55" s="80"/>
      <c r="O55" s="80"/>
    </row>
    <row r="56">
      <c r="H56" s="80"/>
      <c r="I56" s="80"/>
      <c r="J56" s="80"/>
      <c r="K56" s="80"/>
      <c r="L56" s="80"/>
      <c r="M56" s="80"/>
      <c r="N56" s="80"/>
      <c r="O56" s="80"/>
    </row>
    <row r="57">
      <c r="H57" s="80"/>
      <c r="I57" s="80"/>
      <c r="J57" s="80"/>
      <c r="K57" s="80"/>
      <c r="L57" s="80"/>
      <c r="M57" s="80"/>
      <c r="N57" s="80"/>
      <c r="O57" s="80"/>
    </row>
    <row r="58">
      <c r="H58" s="80"/>
      <c r="I58" s="80"/>
      <c r="J58" s="80"/>
      <c r="K58" s="80"/>
      <c r="L58" s="80"/>
      <c r="M58" s="80"/>
      <c r="N58" s="80"/>
      <c r="O58" s="80"/>
    </row>
    <row r="59">
      <c r="H59" s="80"/>
      <c r="I59" s="80"/>
      <c r="J59" s="80"/>
      <c r="K59" s="80"/>
      <c r="L59" s="80"/>
      <c r="M59" s="80"/>
      <c r="N59" s="80"/>
      <c r="O59" s="80"/>
    </row>
    <row r="60">
      <c r="H60" s="80"/>
      <c r="I60" s="80"/>
      <c r="J60" s="80"/>
      <c r="K60" s="80"/>
      <c r="L60" s="80"/>
      <c r="M60" s="80"/>
      <c r="N60" s="80"/>
      <c r="O60" s="80"/>
    </row>
    <row r="61">
      <c r="H61" s="80"/>
      <c r="I61" s="80"/>
      <c r="J61" s="80"/>
      <c r="K61" s="80"/>
      <c r="L61" s="80"/>
      <c r="M61" s="80"/>
      <c r="N61" s="80"/>
      <c r="O61" s="80"/>
    </row>
    <row r="62">
      <c r="H62" s="80"/>
      <c r="I62" s="80"/>
      <c r="J62" s="80"/>
      <c r="K62" s="80"/>
      <c r="L62" s="80"/>
      <c r="M62" s="80"/>
      <c r="N62" s="80"/>
      <c r="O62" s="80"/>
    </row>
    <row r="63">
      <c r="H63" s="80"/>
      <c r="I63" s="80"/>
      <c r="J63" s="80"/>
      <c r="K63" s="80"/>
      <c r="L63" s="80"/>
      <c r="M63" s="80"/>
      <c r="N63" s="80"/>
      <c r="O63" s="80"/>
    </row>
    <row r="64">
      <c r="H64" s="80"/>
      <c r="I64" s="80"/>
      <c r="J64" s="80"/>
      <c r="K64" s="80"/>
      <c r="L64" s="80"/>
      <c r="M64" s="80"/>
      <c r="N64" s="80"/>
      <c r="O64" s="80"/>
    </row>
    <row r="65">
      <c r="H65" s="80"/>
      <c r="I65" s="80"/>
      <c r="N65" s="80"/>
      <c r="O65" s="80"/>
    </row>
    <row r="66">
      <c r="H66" s="80"/>
      <c r="I66" s="80"/>
      <c r="N66" s="80"/>
      <c r="O66" s="80"/>
    </row>
    <row r="67">
      <c r="H67" s="80"/>
      <c r="I67" s="80"/>
      <c r="N67" s="80"/>
      <c r="O67" s="80"/>
    </row>
    <row r="68">
      <c r="N68" s="80"/>
      <c r="O68" s="80"/>
    </row>
    <row r="69">
      <c r="N69" s="80"/>
      <c r="O69" s="80"/>
    </row>
    <row r="70">
      <c r="N70" s="80"/>
      <c r="O70" s="80"/>
    </row>
  </sheetData>
  <autoFilter ref="$A$1:$C$987">
    <sortState ref="A1:C987">
      <sortCondition ref="B1:B987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25"/>
    <col customWidth="1" min="4" max="4" width="21.75"/>
    <col customWidth="1" min="10" max="10" width="21.75"/>
    <col customWidth="1" min="11" max="11" width="71.88"/>
  </cols>
  <sheetData>
    <row r="1">
      <c r="D1" s="18" t="str">
        <f t="shared" ref="D1:D682" si="1">IFERROR(IF(FIND("Nombre:",A1), SUBSTITUTE(A1,"Nombre: ",""),""))</f>
        <v/>
      </c>
      <c r="E1" s="18" t="str">
        <f t="shared" ref="E1:E1000" si="2">IFERROR(IF(FIND("ID: ",A1), SUBSTITUTE(A1,"ID: ",""),""))</f>
        <v/>
      </c>
    </row>
    <row r="2">
      <c r="D2" s="18" t="str">
        <f t="shared" si="1"/>
        <v/>
      </c>
      <c r="E2" s="18" t="str">
        <f t="shared" si="2"/>
        <v/>
      </c>
    </row>
    <row r="3">
      <c r="D3" s="18" t="str">
        <f t="shared" si="1"/>
        <v/>
      </c>
      <c r="E3" s="18" t="str">
        <f t="shared" si="2"/>
        <v/>
      </c>
    </row>
    <row r="4">
      <c r="A4" s="6" t="s">
        <v>1397</v>
      </c>
      <c r="D4" s="18" t="str">
        <f t="shared" si="1"/>
        <v>SemanalPlateada26</v>
      </c>
      <c r="E4" s="18" t="str">
        <f t="shared" si="2"/>
        <v/>
      </c>
    </row>
    <row r="5">
      <c r="A5" s="6" t="s">
        <v>1398</v>
      </c>
      <c r="D5" s="18" t="str">
        <f t="shared" si="1"/>
        <v/>
      </c>
      <c r="E5" s="18" t="str">
        <f t="shared" si="2"/>
        <v>1I3xhR3SAi2P3R6boio908RQ_qgnL8rXYYzOQIGqREfU</v>
      </c>
    </row>
    <row r="6">
      <c r="D6" s="18" t="str">
        <f t="shared" si="1"/>
        <v/>
      </c>
      <c r="E6" s="18" t="str">
        <f t="shared" si="2"/>
        <v/>
      </c>
    </row>
    <row r="7">
      <c r="D7" s="18" t="str">
        <f t="shared" si="1"/>
        <v/>
      </c>
      <c r="E7" s="18" t="str">
        <f t="shared" si="2"/>
        <v/>
      </c>
      <c r="J7" s="18" t="s">
        <v>410</v>
      </c>
      <c r="K7" s="18" t="s">
        <v>1399</v>
      </c>
    </row>
    <row r="8">
      <c r="D8" s="18" t="str">
        <f t="shared" si="1"/>
        <v/>
      </c>
      <c r="E8" s="18" t="str">
        <f t="shared" si="2"/>
        <v/>
      </c>
    </row>
    <row r="9">
      <c r="D9" s="18" t="str">
        <f t="shared" si="1"/>
        <v/>
      </c>
      <c r="E9" s="18" t="str">
        <f t="shared" si="2"/>
        <v/>
      </c>
    </row>
    <row r="10">
      <c r="D10" s="18" t="str">
        <f t="shared" si="1"/>
        <v/>
      </c>
      <c r="E10" s="18" t="str">
        <f t="shared" si="2"/>
        <v/>
      </c>
    </row>
    <row r="11">
      <c r="A11" s="6" t="s">
        <v>1400</v>
      </c>
      <c r="D11" s="18" t="str">
        <f t="shared" si="1"/>
        <v>SemanalPlateada25</v>
      </c>
      <c r="E11" s="18" t="str">
        <f t="shared" si="2"/>
        <v/>
      </c>
    </row>
    <row r="12">
      <c r="A12" s="6" t="s">
        <v>1401</v>
      </c>
      <c r="D12" s="18" t="str">
        <f t="shared" si="1"/>
        <v/>
      </c>
      <c r="E12" s="18" t="str">
        <f t="shared" si="2"/>
        <v>1U67NXt3bfztcZFefOdsMUtPUEXrag_4kb_YbBUy3-PU</v>
      </c>
    </row>
    <row r="13">
      <c r="D13" s="18" t="str">
        <f t="shared" si="1"/>
        <v/>
      </c>
      <c r="E13" s="18" t="str">
        <f t="shared" si="2"/>
        <v/>
      </c>
    </row>
    <row r="14">
      <c r="D14" s="18" t="str">
        <f t="shared" si="1"/>
        <v/>
      </c>
      <c r="E14" s="18" t="str">
        <f t="shared" si="2"/>
        <v/>
      </c>
      <c r="J14" s="18" t="s">
        <v>1320</v>
      </c>
      <c r="K14" s="18" t="s">
        <v>1402</v>
      </c>
    </row>
    <row r="15">
      <c r="D15" s="18" t="str">
        <f t="shared" si="1"/>
        <v/>
      </c>
      <c r="E15" s="18" t="str">
        <f t="shared" si="2"/>
        <v/>
      </c>
    </row>
    <row r="16">
      <c r="D16" s="18" t="str">
        <f t="shared" si="1"/>
        <v/>
      </c>
      <c r="E16" s="18" t="str">
        <f t="shared" si="2"/>
        <v/>
      </c>
    </row>
    <row r="17">
      <c r="D17" s="18" t="str">
        <f t="shared" si="1"/>
        <v/>
      </c>
      <c r="E17" s="18" t="str">
        <f t="shared" si="2"/>
        <v/>
      </c>
    </row>
    <row r="18">
      <c r="A18" s="6" t="s">
        <v>1403</v>
      </c>
      <c r="D18" s="18" t="str">
        <f t="shared" si="1"/>
        <v>SemanalPlateada24</v>
      </c>
      <c r="E18" s="18" t="str">
        <f t="shared" si="2"/>
        <v/>
      </c>
    </row>
    <row r="19">
      <c r="A19" s="6" t="s">
        <v>1404</v>
      </c>
      <c r="D19" s="18" t="str">
        <f t="shared" si="1"/>
        <v/>
      </c>
      <c r="E19" s="18" t="str">
        <f t="shared" si="2"/>
        <v>1HABKXAAT2X-x_sfx9pnDJc2VE-ODA9PRtwvictmq7A0</v>
      </c>
    </row>
    <row r="20">
      <c r="D20" s="18" t="str">
        <f t="shared" si="1"/>
        <v/>
      </c>
      <c r="E20" s="18" t="str">
        <f t="shared" si="2"/>
        <v/>
      </c>
    </row>
    <row r="21">
      <c r="D21" s="18" t="str">
        <f t="shared" si="1"/>
        <v/>
      </c>
      <c r="E21" s="18" t="str">
        <f t="shared" si="2"/>
        <v/>
      </c>
      <c r="J21" s="18" t="s">
        <v>1300</v>
      </c>
      <c r="K21" s="18" t="s">
        <v>1405</v>
      </c>
    </row>
    <row r="22">
      <c r="D22" s="18" t="str">
        <f t="shared" si="1"/>
        <v/>
      </c>
      <c r="E22" s="18" t="str">
        <f t="shared" si="2"/>
        <v/>
      </c>
    </row>
    <row r="23">
      <c r="D23" s="18" t="str">
        <f t="shared" si="1"/>
        <v/>
      </c>
      <c r="E23" s="18" t="str">
        <f t="shared" si="2"/>
        <v/>
      </c>
    </row>
    <row r="24">
      <c r="D24" s="18" t="str">
        <f t="shared" si="1"/>
        <v/>
      </c>
      <c r="E24" s="18" t="str">
        <f t="shared" si="2"/>
        <v/>
      </c>
    </row>
    <row r="25">
      <c r="A25" s="6" t="s">
        <v>1406</v>
      </c>
      <c r="D25" s="18" t="str">
        <f t="shared" si="1"/>
        <v>SemanalPlateada23</v>
      </c>
      <c r="E25" s="18" t="str">
        <f t="shared" si="2"/>
        <v/>
      </c>
    </row>
    <row r="26">
      <c r="A26" s="6" t="s">
        <v>1407</v>
      </c>
      <c r="D26" s="18" t="str">
        <f t="shared" si="1"/>
        <v/>
      </c>
      <c r="E26" s="18" t="str">
        <f t="shared" si="2"/>
        <v>1HDXfOuTolTvQ1G4bYBMxZm5h7yrCfAtoinGvUoA55rI</v>
      </c>
    </row>
    <row r="27">
      <c r="D27" s="18" t="str">
        <f t="shared" si="1"/>
        <v/>
      </c>
      <c r="E27" s="18" t="str">
        <f t="shared" si="2"/>
        <v/>
      </c>
    </row>
    <row r="28">
      <c r="D28" s="18" t="str">
        <f t="shared" si="1"/>
        <v/>
      </c>
      <c r="E28" s="18" t="str">
        <f t="shared" si="2"/>
        <v/>
      </c>
      <c r="J28" s="18" t="s">
        <v>1280</v>
      </c>
      <c r="K28" s="18" t="s">
        <v>1408</v>
      </c>
    </row>
    <row r="29">
      <c r="D29" s="18" t="str">
        <f t="shared" si="1"/>
        <v/>
      </c>
      <c r="E29" s="18" t="str">
        <f t="shared" si="2"/>
        <v/>
      </c>
    </row>
    <row r="30">
      <c r="D30" s="18" t="str">
        <f t="shared" si="1"/>
        <v/>
      </c>
      <c r="E30" s="18" t="str">
        <f t="shared" si="2"/>
        <v/>
      </c>
    </row>
    <row r="31">
      <c r="D31" s="18" t="str">
        <f t="shared" si="1"/>
        <v/>
      </c>
      <c r="E31" s="18" t="str">
        <f t="shared" si="2"/>
        <v/>
      </c>
    </row>
    <row r="32">
      <c r="A32" s="6" t="s">
        <v>1409</v>
      </c>
      <c r="D32" s="18" t="str">
        <f t="shared" si="1"/>
        <v>SemanalPlateada22</v>
      </c>
      <c r="E32" s="18" t="str">
        <f t="shared" si="2"/>
        <v/>
      </c>
    </row>
    <row r="33">
      <c r="A33" s="6" t="s">
        <v>1410</v>
      </c>
      <c r="D33" s="18" t="str">
        <f t="shared" si="1"/>
        <v/>
      </c>
      <c r="E33" s="18" t="str">
        <f t="shared" si="2"/>
        <v>1ZMCtNU4rFlTVLNEGzzfWWJ8zb_HbsKutK5FJD-zoQkU</v>
      </c>
    </row>
    <row r="34">
      <c r="D34" s="18" t="str">
        <f t="shared" si="1"/>
        <v/>
      </c>
      <c r="E34" s="18" t="str">
        <f t="shared" si="2"/>
        <v/>
      </c>
    </row>
    <row r="35">
      <c r="D35" s="18" t="str">
        <f t="shared" si="1"/>
        <v/>
      </c>
      <c r="E35" s="18" t="str">
        <f t="shared" si="2"/>
        <v/>
      </c>
      <c r="J35" s="18" t="s">
        <v>1260</v>
      </c>
      <c r="K35" s="18" t="s">
        <v>1411</v>
      </c>
    </row>
    <row r="36">
      <c r="D36" s="18" t="str">
        <f t="shared" si="1"/>
        <v/>
      </c>
      <c r="E36" s="18" t="str">
        <f t="shared" si="2"/>
        <v/>
      </c>
    </row>
    <row r="37">
      <c r="D37" s="18" t="str">
        <f t="shared" si="1"/>
        <v/>
      </c>
      <c r="E37" s="18" t="str">
        <f t="shared" si="2"/>
        <v/>
      </c>
    </row>
    <row r="38">
      <c r="D38" s="18" t="str">
        <f t="shared" si="1"/>
        <v/>
      </c>
      <c r="E38" s="18" t="str">
        <f t="shared" si="2"/>
        <v/>
      </c>
    </row>
    <row r="39">
      <c r="A39" s="6" t="s">
        <v>1412</v>
      </c>
      <c r="D39" s="18" t="str">
        <f t="shared" si="1"/>
        <v>SemanalPlateada21</v>
      </c>
      <c r="E39" s="18" t="str">
        <f t="shared" si="2"/>
        <v/>
      </c>
    </row>
    <row r="40">
      <c r="A40" s="6" t="s">
        <v>1413</v>
      </c>
      <c r="D40" s="18" t="str">
        <f t="shared" si="1"/>
        <v/>
      </c>
      <c r="E40" s="18" t="str">
        <f t="shared" si="2"/>
        <v>1B6jEg1MGeA4NVjFZgY4PYZqZgkmCY5yNKsZ18Ry6zPk</v>
      </c>
    </row>
    <row r="41">
      <c r="D41" s="18" t="str">
        <f t="shared" si="1"/>
        <v/>
      </c>
      <c r="E41" s="18" t="str">
        <f t="shared" si="2"/>
        <v/>
      </c>
    </row>
    <row r="42">
      <c r="D42" s="18" t="str">
        <f t="shared" si="1"/>
        <v/>
      </c>
      <c r="E42" s="18" t="str">
        <f t="shared" si="2"/>
        <v/>
      </c>
      <c r="J42" s="18" t="s">
        <v>1240</v>
      </c>
      <c r="K42" s="18" t="s">
        <v>1414</v>
      </c>
    </row>
    <row r="43">
      <c r="D43" s="18" t="str">
        <f t="shared" si="1"/>
        <v/>
      </c>
      <c r="E43" s="18" t="str">
        <f t="shared" si="2"/>
        <v/>
      </c>
    </row>
    <row r="44">
      <c r="D44" s="18" t="str">
        <f t="shared" si="1"/>
        <v/>
      </c>
      <c r="E44" s="18" t="str">
        <f t="shared" si="2"/>
        <v/>
      </c>
    </row>
    <row r="45">
      <c r="D45" s="18" t="str">
        <f t="shared" si="1"/>
        <v/>
      </c>
      <c r="E45" s="18" t="str">
        <f t="shared" si="2"/>
        <v/>
      </c>
    </row>
    <row r="46">
      <c r="A46" s="6" t="s">
        <v>1415</v>
      </c>
      <c r="D46" s="18" t="str">
        <f t="shared" si="1"/>
        <v>SemanalPlateada20</v>
      </c>
      <c r="E46" s="18" t="str">
        <f t="shared" si="2"/>
        <v/>
      </c>
    </row>
    <row r="47">
      <c r="A47" s="6" t="s">
        <v>1416</v>
      </c>
      <c r="D47" s="18" t="str">
        <f t="shared" si="1"/>
        <v/>
      </c>
      <c r="E47" s="18" t="str">
        <f t="shared" si="2"/>
        <v>1nXHsLpURnGHAQtxe-l-Iiiut_etwH7enxRvGtcjNNUo</v>
      </c>
    </row>
    <row r="48">
      <c r="D48" s="18" t="str">
        <f t="shared" si="1"/>
        <v/>
      </c>
      <c r="E48" s="18" t="str">
        <f t="shared" si="2"/>
        <v/>
      </c>
    </row>
    <row r="49">
      <c r="D49" s="18" t="str">
        <f t="shared" si="1"/>
        <v/>
      </c>
      <c r="E49" s="18" t="str">
        <f t="shared" si="2"/>
        <v/>
      </c>
      <c r="J49" s="18" t="s">
        <v>1220</v>
      </c>
      <c r="K49" s="18" t="s">
        <v>1417</v>
      </c>
    </row>
    <row r="50">
      <c r="D50" s="18" t="str">
        <f t="shared" si="1"/>
        <v/>
      </c>
      <c r="E50" s="18" t="str">
        <f t="shared" si="2"/>
        <v/>
      </c>
    </row>
    <row r="51">
      <c r="D51" s="18" t="str">
        <f t="shared" si="1"/>
        <v/>
      </c>
      <c r="E51" s="18" t="str">
        <f t="shared" si="2"/>
        <v/>
      </c>
    </row>
    <row r="52">
      <c r="D52" s="18" t="str">
        <f t="shared" si="1"/>
        <v/>
      </c>
      <c r="E52" s="18" t="str">
        <f t="shared" si="2"/>
        <v/>
      </c>
    </row>
    <row r="53">
      <c r="A53" s="6" t="s">
        <v>1418</v>
      </c>
      <c r="D53" s="18" t="str">
        <f t="shared" si="1"/>
        <v>SemanalPlateada19</v>
      </c>
      <c r="E53" s="18" t="str">
        <f t="shared" si="2"/>
        <v/>
      </c>
    </row>
    <row r="54">
      <c r="A54" s="6" t="s">
        <v>1419</v>
      </c>
      <c r="D54" s="18" t="str">
        <f t="shared" si="1"/>
        <v/>
      </c>
      <c r="E54" s="18" t="str">
        <f t="shared" si="2"/>
        <v>1oeB0Be9W4WZc0M2rrMxcpVevhIwjRHxNghDXTE5pKKk</v>
      </c>
    </row>
    <row r="55">
      <c r="D55" s="18" t="str">
        <f t="shared" si="1"/>
        <v/>
      </c>
      <c r="E55" s="18" t="str">
        <f t="shared" si="2"/>
        <v/>
      </c>
    </row>
    <row r="56">
      <c r="D56" s="18" t="str">
        <f t="shared" si="1"/>
        <v/>
      </c>
      <c r="E56" s="18" t="str">
        <f t="shared" si="2"/>
        <v/>
      </c>
      <c r="J56" s="18" t="s">
        <v>1200</v>
      </c>
      <c r="K56" s="18" t="s">
        <v>1420</v>
      </c>
    </row>
    <row r="57">
      <c r="D57" s="18" t="str">
        <f t="shared" si="1"/>
        <v/>
      </c>
      <c r="E57" s="18" t="str">
        <f t="shared" si="2"/>
        <v/>
      </c>
    </row>
    <row r="58">
      <c r="D58" s="18" t="str">
        <f t="shared" si="1"/>
        <v/>
      </c>
      <c r="E58" s="18" t="str">
        <f t="shared" si="2"/>
        <v/>
      </c>
    </row>
    <row r="59">
      <c r="D59" s="18" t="str">
        <f t="shared" si="1"/>
        <v/>
      </c>
      <c r="E59" s="18" t="str">
        <f t="shared" si="2"/>
        <v/>
      </c>
    </row>
    <row r="60">
      <c r="A60" s="6" t="s">
        <v>1421</v>
      </c>
      <c r="D60" s="18" t="str">
        <f t="shared" si="1"/>
        <v>SemanalPlateada18</v>
      </c>
      <c r="E60" s="18" t="str">
        <f t="shared" si="2"/>
        <v/>
      </c>
    </row>
    <row r="61">
      <c r="A61" s="6" t="s">
        <v>1422</v>
      </c>
      <c r="D61" s="18" t="str">
        <f t="shared" si="1"/>
        <v/>
      </c>
      <c r="E61" s="18" t="str">
        <f t="shared" si="2"/>
        <v>1NhSXCz-iMNe-WRZm-VkDKn6YGM0BcTJNEm5DwOXbxww</v>
      </c>
    </row>
    <row r="62">
      <c r="D62" s="18" t="str">
        <f t="shared" si="1"/>
        <v/>
      </c>
      <c r="E62" s="18" t="str">
        <f t="shared" si="2"/>
        <v/>
      </c>
    </row>
    <row r="63">
      <c r="D63" s="18" t="str">
        <f t="shared" si="1"/>
        <v/>
      </c>
      <c r="E63" s="18" t="str">
        <f t="shared" si="2"/>
        <v/>
      </c>
      <c r="J63" s="18" t="s">
        <v>1180</v>
      </c>
      <c r="K63" s="18" t="s">
        <v>1423</v>
      </c>
    </row>
    <row r="64">
      <c r="D64" s="18" t="str">
        <f t="shared" si="1"/>
        <v/>
      </c>
      <c r="E64" s="18" t="str">
        <f t="shared" si="2"/>
        <v/>
      </c>
    </row>
    <row r="65">
      <c r="D65" s="18" t="str">
        <f t="shared" si="1"/>
        <v/>
      </c>
      <c r="E65" s="18" t="str">
        <f t="shared" si="2"/>
        <v/>
      </c>
    </row>
    <row r="66">
      <c r="D66" s="18" t="str">
        <f t="shared" si="1"/>
        <v/>
      </c>
      <c r="E66" s="18" t="str">
        <f t="shared" si="2"/>
        <v/>
      </c>
    </row>
    <row r="67">
      <c r="A67" s="6" t="s">
        <v>1424</v>
      </c>
      <c r="D67" s="18" t="str">
        <f t="shared" si="1"/>
        <v>SemanalPlateada17</v>
      </c>
      <c r="E67" s="18" t="str">
        <f t="shared" si="2"/>
        <v/>
      </c>
    </row>
    <row r="68">
      <c r="A68" s="6" t="s">
        <v>1425</v>
      </c>
      <c r="D68" s="18" t="str">
        <f t="shared" si="1"/>
        <v/>
      </c>
      <c r="E68" s="18" t="str">
        <f t="shared" si="2"/>
        <v>1j7D7qvtkBdE5kBB5iAUSj2m1zYxqBPERnEmG4kToVm8</v>
      </c>
    </row>
    <row r="69">
      <c r="D69" s="18" t="str">
        <f t="shared" si="1"/>
        <v/>
      </c>
      <c r="E69" s="18" t="str">
        <f t="shared" si="2"/>
        <v/>
      </c>
    </row>
    <row r="70">
      <c r="D70" s="18" t="str">
        <f t="shared" si="1"/>
        <v/>
      </c>
      <c r="E70" s="18" t="str">
        <f t="shared" si="2"/>
        <v/>
      </c>
      <c r="J70" s="18" t="s">
        <v>1160</v>
      </c>
      <c r="K70" s="18" t="s">
        <v>1426</v>
      </c>
    </row>
    <row r="71">
      <c r="D71" s="18" t="str">
        <f t="shared" si="1"/>
        <v/>
      </c>
      <c r="E71" s="18" t="str">
        <f t="shared" si="2"/>
        <v/>
      </c>
    </row>
    <row r="72">
      <c r="D72" s="18" t="str">
        <f t="shared" si="1"/>
        <v/>
      </c>
      <c r="E72" s="18" t="str">
        <f t="shared" si="2"/>
        <v/>
      </c>
    </row>
    <row r="73">
      <c r="D73" s="18" t="str">
        <f t="shared" si="1"/>
        <v/>
      </c>
      <c r="E73" s="18" t="str">
        <f t="shared" si="2"/>
        <v/>
      </c>
    </row>
    <row r="74">
      <c r="A74" s="6" t="s">
        <v>1427</v>
      </c>
      <c r="D74" s="18" t="str">
        <f t="shared" si="1"/>
        <v>SemanalPlateada16</v>
      </c>
      <c r="E74" s="18" t="str">
        <f t="shared" si="2"/>
        <v/>
      </c>
    </row>
    <row r="75">
      <c r="A75" s="6" t="s">
        <v>1428</v>
      </c>
      <c r="D75" s="18" t="str">
        <f t="shared" si="1"/>
        <v/>
      </c>
      <c r="E75" s="18" t="str">
        <f t="shared" si="2"/>
        <v>1sZkcFmSPOqb0nZU1FUK2CTisoPxT8Cew1MNGBm74dUk</v>
      </c>
    </row>
    <row r="76">
      <c r="D76" s="18" t="str">
        <f t="shared" si="1"/>
        <v/>
      </c>
      <c r="E76" s="18" t="str">
        <f t="shared" si="2"/>
        <v/>
      </c>
    </row>
    <row r="77">
      <c r="D77" s="18" t="str">
        <f t="shared" si="1"/>
        <v/>
      </c>
      <c r="E77" s="18" t="str">
        <f t="shared" si="2"/>
        <v/>
      </c>
      <c r="J77" s="18" t="s">
        <v>1140</v>
      </c>
      <c r="K77" s="18" t="s">
        <v>1429</v>
      </c>
    </row>
    <row r="78">
      <c r="D78" s="18" t="str">
        <f t="shared" si="1"/>
        <v/>
      </c>
      <c r="E78" s="18" t="str">
        <f t="shared" si="2"/>
        <v/>
      </c>
    </row>
    <row r="79">
      <c r="D79" s="18" t="str">
        <f t="shared" si="1"/>
        <v/>
      </c>
      <c r="E79" s="18" t="str">
        <f t="shared" si="2"/>
        <v/>
      </c>
    </row>
    <row r="80">
      <c r="D80" s="18" t="str">
        <f t="shared" si="1"/>
        <v/>
      </c>
      <c r="E80" s="18" t="str">
        <f t="shared" si="2"/>
        <v/>
      </c>
    </row>
    <row r="81">
      <c r="A81" s="6" t="s">
        <v>1430</v>
      </c>
      <c r="D81" s="18" t="str">
        <f t="shared" si="1"/>
        <v>SemanalPlateada15</v>
      </c>
      <c r="E81" s="18" t="str">
        <f t="shared" si="2"/>
        <v/>
      </c>
    </row>
    <row r="82">
      <c r="A82" s="6" t="s">
        <v>1431</v>
      </c>
      <c r="D82" s="18" t="str">
        <f t="shared" si="1"/>
        <v/>
      </c>
      <c r="E82" s="18" t="str">
        <f t="shared" si="2"/>
        <v>1zZVTmg2fB4BF2j2u-c-MpuYHhbFgD0yHZho7mKB6bXg</v>
      </c>
    </row>
    <row r="83">
      <c r="D83" s="18" t="str">
        <f t="shared" si="1"/>
        <v/>
      </c>
      <c r="E83" s="18" t="str">
        <f t="shared" si="2"/>
        <v/>
      </c>
    </row>
    <row r="84">
      <c r="D84" s="18" t="str">
        <f t="shared" si="1"/>
        <v/>
      </c>
      <c r="E84" s="18" t="str">
        <f t="shared" si="2"/>
        <v/>
      </c>
      <c r="J84" s="18" t="s">
        <v>1120</v>
      </c>
      <c r="K84" s="18" t="s">
        <v>1432</v>
      </c>
    </row>
    <row r="85">
      <c r="D85" s="18" t="str">
        <f t="shared" si="1"/>
        <v/>
      </c>
      <c r="E85" s="18" t="str">
        <f t="shared" si="2"/>
        <v/>
      </c>
    </row>
    <row r="86">
      <c r="D86" s="18" t="str">
        <f t="shared" si="1"/>
        <v/>
      </c>
      <c r="E86" s="18" t="str">
        <f t="shared" si="2"/>
        <v/>
      </c>
    </row>
    <row r="87">
      <c r="D87" s="18" t="str">
        <f t="shared" si="1"/>
        <v/>
      </c>
      <c r="E87" s="18" t="str">
        <f t="shared" si="2"/>
        <v/>
      </c>
    </row>
    <row r="88">
      <c r="A88" s="6" t="s">
        <v>1433</v>
      </c>
      <c r="D88" s="18" t="str">
        <f t="shared" si="1"/>
        <v>SemanalPlateada14</v>
      </c>
      <c r="E88" s="18" t="str">
        <f t="shared" si="2"/>
        <v/>
      </c>
    </row>
    <row r="89">
      <c r="A89" s="6" t="s">
        <v>1434</v>
      </c>
      <c r="D89" s="18" t="str">
        <f t="shared" si="1"/>
        <v/>
      </c>
      <c r="E89" s="18" t="str">
        <f t="shared" si="2"/>
        <v>1_KC8J76IvBxHHRir2tIOxXXb0mEsspkKJLOuWcjbBVc</v>
      </c>
    </row>
    <row r="90">
      <c r="D90" s="18" t="str">
        <f t="shared" si="1"/>
        <v/>
      </c>
      <c r="E90" s="18" t="str">
        <f t="shared" si="2"/>
        <v/>
      </c>
    </row>
    <row r="91">
      <c r="D91" s="18" t="str">
        <f t="shared" si="1"/>
        <v/>
      </c>
      <c r="E91" s="18" t="str">
        <f t="shared" si="2"/>
        <v/>
      </c>
      <c r="J91" s="18" t="s">
        <v>1100</v>
      </c>
      <c r="K91" s="18" t="s">
        <v>1435</v>
      </c>
    </row>
    <row r="92">
      <c r="D92" s="18" t="str">
        <f t="shared" si="1"/>
        <v/>
      </c>
      <c r="E92" s="18" t="str">
        <f t="shared" si="2"/>
        <v/>
      </c>
    </row>
    <row r="93">
      <c r="D93" s="18" t="str">
        <f t="shared" si="1"/>
        <v/>
      </c>
      <c r="E93" s="18" t="str">
        <f t="shared" si="2"/>
        <v/>
      </c>
    </row>
    <row r="94">
      <c r="D94" s="18" t="str">
        <f t="shared" si="1"/>
        <v/>
      </c>
      <c r="E94" s="18" t="str">
        <f t="shared" si="2"/>
        <v/>
      </c>
    </row>
    <row r="95">
      <c r="A95" s="6" t="s">
        <v>1436</v>
      </c>
      <c r="D95" s="18" t="str">
        <f t="shared" si="1"/>
        <v>SemanalPlateada13</v>
      </c>
      <c r="E95" s="18" t="str">
        <f t="shared" si="2"/>
        <v/>
      </c>
    </row>
    <row r="96">
      <c r="A96" s="6" t="s">
        <v>1437</v>
      </c>
      <c r="D96" s="18" t="str">
        <f t="shared" si="1"/>
        <v/>
      </c>
      <c r="E96" s="18" t="str">
        <f t="shared" si="2"/>
        <v>1GmxrJ5PRG4863ZkHMgAHYuQ9troeWJ79SVQeccI10DE</v>
      </c>
    </row>
    <row r="97">
      <c r="D97" s="18" t="str">
        <f t="shared" si="1"/>
        <v/>
      </c>
      <c r="E97" s="18" t="str">
        <f t="shared" si="2"/>
        <v/>
      </c>
    </row>
    <row r="98">
      <c r="D98" s="18" t="str">
        <f t="shared" si="1"/>
        <v/>
      </c>
      <c r="E98" s="18" t="str">
        <f t="shared" si="2"/>
        <v/>
      </c>
      <c r="J98" s="18" t="s">
        <v>1080</v>
      </c>
      <c r="K98" s="18" t="s">
        <v>1438</v>
      </c>
    </row>
    <row r="99">
      <c r="D99" s="18" t="str">
        <f t="shared" si="1"/>
        <v/>
      </c>
      <c r="E99" s="18" t="str">
        <f t="shared" si="2"/>
        <v/>
      </c>
    </row>
    <row r="100">
      <c r="D100" s="18" t="str">
        <f t="shared" si="1"/>
        <v/>
      </c>
      <c r="E100" s="18" t="str">
        <f t="shared" si="2"/>
        <v/>
      </c>
    </row>
    <row r="101">
      <c r="D101" s="18" t="str">
        <f t="shared" si="1"/>
        <v/>
      </c>
      <c r="E101" s="18" t="str">
        <f t="shared" si="2"/>
        <v/>
      </c>
    </row>
    <row r="102">
      <c r="A102" s="6" t="s">
        <v>1439</v>
      </c>
      <c r="D102" s="18" t="str">
        <f t="shared" si="1"/>
        <v>SemanalPlateada12</v>
      </c>
      <c r="E102" s="18" t="str">
        <f t="shared" si="2"/>
        <v/>
      </c>
    </row>
    <row r="103">
      <c r="A103" s="6" t="s">
        <v>1440</v>
      </c>
      <c r="D103" s="18" t="str">
        <f t="shared" si="1"/>
        <v/>
      </c>
      <c r="E103" s="18" t="str">
        <f t="shared" si="2"/>
        <v>1roMeg59xp02Q3rH3yhyS2xnZlYs-2fHrgvz3mRr_BaU</v>
      </c>
    </row>
    <row r="104">
      <c r="D104" s="18" t="str">
        <f t="shared" si="1"/>
        <v/>
      </c>
      <c r="E104" s="18" t="str">
        <f t="shared" si="2"/>
        <v/>
      </c>
    </row>
    <row r="105">
      <c r="D105" s="18" t="str">
        <f t="shared" si="1"/>
        <v/>
      </c>
      <c r="E105" s="18" t="str">
        <f t="shared" si="2"/>
        <v/>
      </c>
      <c r="J105" s="18" t="s">
        <v>1060</v>
      </c>
      <c r="K105" s="18" t="s">
        <v>1441</v>
      </c>
    </row>
    <row r="106">
      <c r="D106" s="18" t="str">
        <f t="shared" si="1"/>
        <v/>
      </c>
      <c r="E106" s="18" t="str">
        <f t="shared" si="2"/>
        <v/>
      </c>
    </row>
    <row r="107">
      <c r="D107" s="18" t="str">
        <f t="shared" si="1"/>
        <v/>
      </c>
      <c r="E107" s="18" t="str">
        <f t="shared" si="2"/>
        <v/>
      </c>
    </row>
    <row r="108">
      <c r="D108" s="18" t="str">
        <f t="shared" si="1"/>
        <v/>
      </c>
      <c r="E108" s="18" t="str">
        <f t="shared" si="2"/>
        <v/>
      </c>
    </row>
    <row r="109">
      <c r="A109" s="6" t="s">
        <v>1442</v>
      </c>
      <c r="D109" s="18" t="str">
        <f t="shared" si="1"/>
        <v>SemanalPlateada11</v>
      </c>
      <c r="E109" s="18" t="str">
        <f t="shared" si="2"/>
        <v/>
      </c>
    </row>
    <row r="110">
      <c r="A110" s="6" t="s">
        <v>1443</v>
      </c>
      <c r="D110" s="18" t="str">
        <f t="shared" si="1"/>
        <v/>
      </c>
      <c r="E110" s="18" t="str">
        <f t="shared" si="2"/>
        <v>1L-3yYSJfJBt2os0LDqxjY6un1FyUyv_SFfEZBkfB-L8</v>
      </c>
    </row>
    <row r="111">
      <c r="D111" s="18" t="str">
        <f t="shared" si="1"/>
        <v/>
      </c>
      <c r="E111" s="18" t="str">
        <f t="shared" si="2"/>
        <v/>
      </c>
    </row>
    <row r="112">
      <c r="D112" s="18" t="str">
        <f t="shared" si="1"/>
        <v/>
      </c>
      <c r="E112" s="18" t="str">
        <f t="shared" si="2"/>
        <v/>
      </c>
      <c r="J112" s="18" t="s">
        <v>1040</v>
      </c>
      <c r="K112" s="18" t="s">
        <v>1444</v>
      </c>
    </row>
    <row r="113">
      <c r="D113" s="18" t="str">
        <f t="shared" si="1"/>
        <v/>
      </c>
      <c r="E113" s="18" t="str">
        <f t="shared" si="2"/>
        <v/>
      </c>
    </row>
    <row r="114">
      <c r="D114" s="18" t="str">
        <f t="shared" si="1"/>
        <v/>
      </c>
      <c r="E114" s="18" t="str">
        <f t="shared" si="2"/>
        <v/>
      </c>
    </row>
    <row r="115">
      <c r="D115" s="18" t="str">
        <f t="shared" si="1"/>
        <v/>
      </c>
      <c r="E115" s="18" t="str">
        <f t="shared" si="2"/>
        <v/>
      </c>
    </row>
    <row r="116">
      <c r="A116" s="6" t="s">
        <v>1445</v>
      </c>
      <c r="D116" s="18" t="str">
        <f t="shared" si="1"/>
        <v>SemanalPlateada10</v>
      </c>
      <c r="E116" s="18" t="str">
        <f t="shared" si="2"/>
        <v/>
      </c>
    </row>
    <row r="117">
      <c r="A117" s="6" t="s">
        <v>1446</v>
      </c>
      <c r="D117" s="18" t="str">
        <f t="shared" si="1"/>
        <v/>
      </c>
      <c r="E117" s="18" t="str">
        <f t="shared" si="2"/>
        <v>1MONhvvsTYAbN5TJCpUQ1Qdsin4v5XcTLXeK5zOgmlew</v>
      </c>
    </row>
    <row r="118">
      <c r="D118" s="18" t="str">
        <f t="shared" si="1"/>
        <v/>
      </c>
      <c r="E118" s="18" t="str">
        <f t="shared" si="2"/>
        <v/>
      </c>
    </row>
    <row r="119">
      <c r="D119" s="18" t="str">
        <f t="shared" si="1"/>
        <v/>
      </c>
      <c r="E119" s="18" t="str">
        <f t="shared" si="2"/>
        <v/>
      </c>
      <c r="J119" s="18" t="s">
        <v>1020</v>
      </c>
      <c r="K119" s="18" t="s">
        <v>1447</v>
      </c>
    </row>
    <row r="120">
      <c r="D120" s="18" t="str">
        <f t="shared" si="1"/>
        <v/>
      </c>
      <c r="E120" s="18" t="str">
        <f t="shared" si="2"/>
        <v/>
      </c>
    </row>
    <row r="121">
      <c r="D121" s="18" t="str">
        <f t="shared" si="1"/>
        <v/>
      </c>
      <c r="E121" s="18" t="str">
        <f t="shared" si="2"/>
        <v/>
      </c>
    </row>
    <row r="122">
      <c r="D122" s="18" t="str">
        <f t="shared" si="1"/>
        <v/>
      </c>
      <c r="E122" s="18" t="str">
        <f t="shared" si="2"/>
        <v/>
      </c>
    </row>
    <row r="123">
      <c r="A123" s="6" t="s">
        <v>1448</v>
      </c>
      <c r="D123" s="18" t="str">
        <f t="shared" si="1"/>
        <v>SemanalPlateada09</v>
      </c>
      <c r="E123" s="18" t="str">
        <f t="shared" si="2"/>
        <v/>
      </c>
    </row>
    <row r="124">
      <c r="A124" s="6" t="s">
        <v>1449</v>
      </c>
      <c r="D124" s="18" t="str">
        <f t="shared" si="1"/>
        <v/>
      </c>
      <c r="E124" s="18" t="str">
        <f t="shared" si="2"/>
        <v>1B-PB1K9hIgFMyA8WasgD7ZuY2n3d99DlO67TrF-XjoA</v>
      </c>
    </row>
    <row r="125">
      <c r="D125" s="18" t="str">
        <f t="shared" si="1"/>
        <v/>
      </c>
      <c r="E125" s="18" t="str">
        <f t="shared" si="2"/>
        <v/>
      </c>
    </row>
    <row r="126">
      <c r="D126" s="18" t="str">
        <f t="shared" si="1"/>
        <v/>
      </c>
      <c r="E126" s="18" t="str">
        <f t="shared" si="2"/>
        <v/>
      </c>
      <c r="J126" s="18" t="s">
        <v>1000</v>
      </c>
      <c r="K126" s="18" t="s">
        <v>1450</v>
      </c>
    </row>
    <row r="127">
      <c r="D127" s="18" t="str">
        <f t="shared" si="1"/>
        <v/>
      </c>
      <c r="E127" s="18" t="str">
        <f t="shared" si="2"/>
        <v/>
      </c>
    </row>
    <row r="128">
      <c r="D128" s="18" t="str">
        <f t="shared" si="1"/>
        <v/>
      </c>
      <c r="E128" s="18" t="str">
        <f t="shared" si="2"/>
        <v/>
      </c>
    </row>
    <row r="129">
      <c r="D129" s="18" t="str">
        <f t="shared" si="1"/>
        <v/>
      </c>
      <c r="E129" s="18" t="str">
        <f t="shared" si="2"/>
        <v/>
      </c>
    </row>
    <row r="130">
      <c r="A130" s="6" t="s">
        <v>1451</v>
      </c>
      <c r="D130" s="18" t="str">
        <f t="shared" si="1"/>
        <v>SemanalPlateada08</v>
      </c>
      <c r="E130" s="18" t="str">
        <f t="shared" si="2"/>
        <v/>
      </c>
    </row>
    <row r="131">
      <c r="A131" s="6" t="s">
        <v>1452</v>
      </c>
      <c r="D131" s="18" t="str">
        <f t="shared" si="1"/>
        <v/>
      </c>
      <c r="E131" s="18" t="str">
        <f t="shared" si="2"/>
        <v>1qmaq9jtaj3npiCBRJuc3pbAI9dF3c1LMNqH-3QBLMPc</v>
      </c>
    </row>
    <row r="132">
      <c r="D132" s="18" t="str">
        <f t="shared" si="1"/>
        <v/>
      </c>
      <c r="E132" s="18" t="str">
        <f t="shared" si="2"/>
        <v/>
      </c>
    </row>
    <row r="133">
      <c r="D133" s="18" t="str">
        <f t="shared" si="1"/>
        <v/>
      </c>
      <c r="E133" s="18" t="str">
        <f t="shared" si="2"/>
        <v/>
      </c>
      <c r="J133" s="18" t="s">
        <v>980</v>
      </c>
      <c r="K133" s="18" t="s">
        <v>1453</v>
      </c>
    </row>
    <row r="134">
      <c r="D134" s="18" t="str">
        <f t="shared" si="1"/>
        <v/>
      </c>
      <c r="E134" s="18" t="str">
        <f t="shared" si="2"/>
        <v/>
      </c>
    </row>
    <row r="135">
      <c r="D135" s="18" t="str">
        <f t="shared" si="1"/>
        <v/>
      </c>
      <c r="E135" s="18" t="str">
        <f t="shared" si="2"/>
        <v/>
      </c>
    </row>
    <row r="136">
      <c r="D136" s="18" t="str">
        <f t="shared" si="1"/>
        <v/>
      </c>
      <c r="E136" s="18" t="str">
        <f t="shared" si="2"/>
        <v/>
      </c>
    </row>
    <row r="137">
      <c r="A137" s="6" t="s">
        <v>1454</v>
      </c>
      <c r="D137" s="18" t="str">
        <f t="shared" si="1"/>
        <v>SemanalPlateada07</v>
      </c>
      <c r="E137" s="18" t="str">
        <f t="shared" si="2"/>
        <v/>
      </c>
    </row>
    <row r="138">
      <c r="A138" s="6" t="s">
        <v>1455</v>
      </c>
      <c r="D138" s="18" t="str">
        <f t="shared" si="1"/>
        <v/>
      </c>
      <c r="E138" s="18" t="str">
        <f t="shared" si="2"/>
        <v>153kNfFbZKledNY-vZTGRnm4rcNWRhnBoiqRvG_Hx6uY</v>
      </c>
    </row>
    <row r="139">
      <c r="D139" s="18" t="str">
        <f t="shared" si="1"/>
        <v/>
      </c>
      <c r="E139" s="18" t="str">
        <f t="shared" si="2"/>
        <v/>
      </c>
    </row>
    <row r="140">
      <c r="D140" s="18" t="str">
        <f t="shared" si="1"/>
        <v/>
      </c>
      <c r="E140" s="18" t="str">
        <f t="shared" si="2"/>
        <v/>
      </c>
      <c r="J140" s="18" t="s">
        <v>960</v>
      </c>
      <c r="K140" s="18" t="s">
        <v>1456</v>
      </c>
    </row>
    <row r="141">
      <c r="D141" s="18" t="str">
        <f t="shared" si="1"/>
        <v/>
      </c>
      <c r="E141" s="18" t="str">
        <f t="shared" si="2"/>
        <v/>
      </c>
    </row>
    <row r="142">
      <c r="D142" s="18" t="str">
        <f t="shared" si="1"/>
        <v/>
      </c>
      <c r="E142" s="18" t="str">
        <f t="shared" si="2"/>
        <v/>
      </c>
    </row>
    <row r="143">
      <c r="D143" s="18" t="str">
        <f t="shared" si="1"/>
        <v/>
      </c>
      <c r="E143" s="18" t="str">
        <f t="shared" si="2"/>
        <v/>
      </c>
    </row>
    <row r="144">
      <c r="A144" s="6" t="s">
        <v>1457</v>
      </c>
      <c r="D144" s="18" t="str">
        <f t="shared" si="1"/>
        <v>SemanalPlateada06</v>
      </c>
      <c r="E144" s="18" t="str">
        <f t="shared" si="2"/>
        <v/>
      </c>
    </row>
    <row r="145">
      <c r="A145" s="6" t="s">
        <v>1458</v>
      </c>
      <c r="D145" s="18" t="str">
        <f t="shared" si="1"/>
        <v/>
      </c>
      <c r="E145" s="18" t="str">
        <f t="shared" si="2"/>
        <v>1vLORm-mNaZ11kk0QaCDtKtYYQ10AkDZS9WdDBSEzhPM</v>
      </c>
    </row>
    <row r="146">
      <c r="D146" s="18" t="str">
        <f t="shared" si="1"/>
        <v/>
      </c>
      <c r="E146" s="18" t="str">
        <f t="shared" si="2"/>
        <v/>
      </c>
    </row>
    <row r="147">
      <c r="D147" s="18" t="str">
        <f t="shared" si="1"/>
        <v/>
      </c>
      <c r="E147" s="18" t="str">
        <f t="shared" si="2"/>
        <v/>
      </c>
      <c r="J147" s="18" t="s">
        <v>940</v>
      </c>
      <c r="K147" s="18" t="s">
        <v>1459</v>
      </c>
    </row>
    <row r="148">
      <c r="D148" s="18" t="str">
        <f t="shared" si="1"/>
        <v/>
      </c>
      <c r="E148" s="18" t="str">
        <f t="shared" si="2"/>
        <v/>
      </c>
    </row>
    <row r="149">
      <c r="D149" s="18" t="str">
        <f t="shared" si="1"/>
        <v/>
      </c>
      <c r="E149" s="18" t="str">
        <f t="shared" si="2"/>
        <v/>
      </c>
    </row>
    <row r="150">
      <c r="D150" s="18" t="str">
        <f t="shared" si="1"/>
        <v/>
      </c>
      <c r="E150" s="18" t="str">
        <f t="shared" si="2"/>
        <v/>
      </c>
    </row>
    <row r="151">
      <c r="A151" s="6" t="s">
        <v>1460</v>
      </c>
      <c r="D151" s="18" t="str">
        <f t="shared" si="1"/>
        <v>SemanalPlateada05</v>
      </c>
      <c r="E151" s="18" t="str">
        <f t="shared" si="2"/>
        <v/>
      </c>
    </row>
    <row r="152">
      <c r="A152" s="6" t="s">
        <v>1461</v>
      </c>
      <c r="D152" s="18" t="str">
        <f t="shared" si="1"/>
        <v/>
      </c>
      <c r="E152" s="18" t="str">
        <f t="shared" si="2"/>
        <v>1vlrZFSJGUtCvf9qTF_BIYG104BOcid3IMK5vrTnt7OI</v>
      </c>
    </row>
    <row r="153">
      <c r="D153" s="18" t="str">
        <f t="shared" si="1"/>
        <v/>
      </c>
      <c r="E153" s="18" t="str">
        <f t="shared" si="2"/>
        <v/>
      </c>
    </row>
    <row r="154">
      <c r="D154" s="18" t="str">
        <f t="shared" si="1"/>
        <v/>
      </c>
      <c r="E154" s="18" t="str">
        <f t="shared" si="2"/>
        <v/>
      </c>
      <c r="J154" s="18" t="s">
        <v>920</v>
      </c>
      <c r="K154" s="18" t="s">
        <v>1462</v>
      </c>
    </row>
    <row r="155">
      <c r="D155" s="18" t="str">
        <f t="shared" si="1"/>
        <v/>
      </c>
      <c r="E155" s="18" t="str">
        <f t="shared" si="2"/>
        <v/>
      </c>
    </row>
    <row r="156">
      <c r="D156" s="18" t="str">
        <f t="shared" si="1"/>
        <v/>
      </c>
      <c r="E156" s="18" t="str">
        <f t="shared" si="2"/>
        <v/>
      </c>
    </row>
    <row r="157">
      <c r="D157" s="18" t="str">
        <f t="shared" si="1"/>
        <v/>
      </c>
      <c r="E157" s="18" t="str">
        <f t="shared" si="2"/>
        <v/>
      </c>
    </row>
    <row r="158">
      <c r="A158" s="6" t="s">
        <v>1463</v>
      </c>
      <c r="D158" s="18" t="str">
        <f t="shared" si="1"/>
        <v>SemanalPlateada04</v>
      </c>
      <c r="E158" s="18" t="str">
        <f t="shared" si="2"/>
        <v/>
      </c>
    </row>
    <row r="159">
      <c r="A159" s="6" t="s">
        <v>1464</v>
      </c>
      <c r="D159" s="18" t="str">
        <f t="shared" si="1"/>
        <v/>
      </c>
      <c r="E159" s="18" t="str">
        <f t="shared" si="2"/>
        <v>1I_1MhtYK0hD-BbPg4wCYVRxBrenBncgPkpeg-CeSBKE</v>
      </c>
    </row>
    <row r="160">
      <c r="D160" s="18" t="str">
        <f t="shared" si="1"/>
        <v/>
      </c>
      <c r="E160" s="18" t="str">
        <f t="shared" si="2"/>
        <v/>
      </c>
    </row>
    <row r="161">
      <c r="D161" s="18" t="str">
        <f t="shared" si="1"/>
        <v/>
      </c>
      <c r="E161" s="18" t="str">
        <f t="shared" si="2"/>
        <v/>
      </c>
      <c r="J161" s="18" t="s">
        <v>900</v>
      </c>
      <c r="K161" s="18" t="s">
        <v>1465</v>
      </c>
    </row>
    <row r="162">
      <c r="D162" s="18" t="str">
        <f t="shared" si="1"/>
        <v/>
      </c>
      <c r="E162" s="18" t="str">
        <f t="shared" si="2"/>
        <v/>
      </c>
    </row>
    <row r="163">
      <c r="D163" s="18" t="str">
        <f t="shared" si="1"/>
        <v/>
      </c>
      <c r="E163" s="18" t="str">
        <f t="shared" si="2"/>
        <v/>
      </c>
    </row>
    <row r="164">
      <c r="D164" s="18" t="str">
        <f t="shared" si="1"/>
        <v/>
      </c>
      <c r="E164" s="18" t="str">
        <f t="shared" si="2"/>
        <v/>
      </c>
    </row>
    <row r="165">
      <c r="A165" s="6" t="s">
        <v>1466</v>
      </c>
      <c r="D165" s="18" t="str">
        <f t="shared" si="1"/>
        <v>SemanalPlateada03</v>
      </c>
      <c r="E165" s="18" t="str">
        <f t="shared" si="2"/>
        <v/>
      </c>
    </row>
    <row r="166">
      <c r="A166" s="6" t="s">
        <v>1467</v>
      </c>
      <c r="D166" s="18" t="str">
        <f t="shared" si="1"/>
        <v/>
      </c>
      <c r="E166" s="18" t="str">
        <f t="shared" si="2"/>
        <v>1_WP2KsG9-qYXqdy2CwuRIFVc-kXhZzqEx6hvxmKR5PI</v>
      </c>
    </row>
    <row r="167">
      <c r="D167" s="18" t="str">
        <f t="shared" si="1"/>
        <v/>
      </c>
      <c r="E167" s="18" t="str">
        <f t="shared" si="2"/>
        <v/>
      </c>
    </row>
    <row r="168">
      <c r="D168" s="18" t="str">
        <f t="shared" si="1"/>
        <v/>
      </c>
      <c r="E168" s="18" t="str">
        <f t="shared" si="2"/>
        <v/>
      </c>
      <c r="J168" s="18" t="s">
        <v>880</v>
      </c>
      <c r="K168" s="18" t="s">
        <v>1468</v>
      </c>
    </row>
    <row r="169">
      <c r="D169" s="18" t="str">
        <f t="shared" si="1"/>
        <v/>
      </c>
      <c r="E169" s="18" t="str">
        <f t="shared" si="2"/>
        <v/>
      </c>
    </row>
    <row r="170">
      <c r="D170" s="18" t="str">
        <f t="shared" si="1"/>
        <v/>
      </c>
      <c r="E170" s="18" t="str">
        <f t="shared" si="2"/>
        <v/>
      </c>
    </row>
    <row r="171">
      <c r="D171" s="18" t="str">
        <f t="shared" si="1"/>
        <v/>
      </c>
      <c r="E171" s="18" t="str">
        <f t="shared" si="2"/>
        <v/>
      </c>
    </row>
    <row r="172">
      <c r="A172" s="6" t="s">
        <v>1469</v>
      </c>
      <c r="D172" s="18" t="str">
        <f t="shared" si="1"/>
        <v>SemanalPlateada02</v>
      </c>
      <c r="E172" s="18" t="str">
        <f t="shared" si="2"/>
        <v/>
      </c>
    </row>
    <row r="173">
      <c r="A173" s="6" t="s">
        <v>1470</v>
      </c>
      <c r="D173" s="18" t="str">
        <f t="shared" si="1"/>
        <v/>
      </c>
      <c r="E173" s="18" t="str">
        <f t="shared" si="2"/>
        <v>1i6bjJebmMngO1-jHB0b5snOa-vmS2QyfOwTqpR1TLFY</v>
      </c>
    </row>
    <row r="174">
      <c r="D174" s="18" t="str">
        <f t="shared" si="1"/>
        <v/>
      </c>
      <c r="E174" s="18" t="str">
        <f t="shared" si="2"/>
        <v/>
      </c>
    </row>
    <row r="175">
      <c r="D175" s="18" t="str">
        <f t="shared" si="1"/>
        <v/>
      </c>
      <c r="E175" s="18" t="str">
        <f t="shared" si="2"/>
        <v/>
      </c>
      <c r="J175" s="18" t="s">
        <v>860</v>
      </c>
      <c r="K175" s="18" t="s">
        <v>861</v>
      </c>
    </row>
    <row r="176">
      <c r="D176" s="18" t="str">
        <f t="shared" si="1"/>
        <v/>
      </c>
      <c r="E176" s="18" t="str">
        <f t="shared" si="2"/>
        <v/>
      </c>
    </row>
    <row r="177">
      <c r="D177" s="18" t="str">
        <f t="shared" si="1"/>
        <v/>
      </c>
      <c r="E177" s="18" t="str">
        <f t="shared" si="2"/>
        <v/>
      </c>
    </row>
    <row r="178">
      <c r="D178" s="18" t="str">
        <f t="shared" si="1"/>
        <v/>
      </c>
      <c r="E178" s="18" t="str">
        <f t="shared" si="2"/>
        <v/>
      </c>
    </row>
    <row r="179">
      <c r="A179" s="6" t="s">
        <v>1471</v>
      </c>
      <c r="D179" s="18" t="str">
        <f t="shared" si="1"/>
        <v>SemanalPlateada01</v>
      </c>
      <c r="E179" s="18" t="str">
        <f t="shared" si="2"/>
        <v/>
      </c>
    </row>
    <row r="180">
      <c r="A180" s="6" t="s">
        <v>1472</v>
      </c>
      <c r="D180" s="18" t="str">
        <f t="shared" si="1"/>
        <v/>
      </c>
      <c r="E180" s="18" t="str">
        <f t="shared" si="2"/>
        <v>1AbFj841LrB2zWrFJtl-GI3-ESDPdoCwBA1CpO4MYr5g</v>
      </c>
    </row>
    <row r="181">
      <c r="D181" s="18" t="str">
        <f t="shared" si="1"/>
        <v/>
      </c>
      <c r="E181" s="18" t="str">
        <f t="shared" si="2"/>
        <v/>
      </c>
    </row>
    <row r="182">
      <c r="D182" s="18" t="str">
        <f t="shared" si="1"/>
        <v/>
      </c>
      <c r="E182" s="18" t="str">
        <f t="shared" si="2"/>
        <v/>
      </c>
      <c r="J182" s="18" t="s">
        <v>840</v>
      </c>
      <c r="K182" s="18" t="s">
        <v>841</v>
      </c>
    </row>
    <row r="183">
      <c r="D183" s="18" t="str">
        <f t="shared" si="1"/>
        <v/>
      </c>
      <c r="E183" s="18" t="str">
        <f t="shared" si="2"/>
        <v/>
      </c>
    </row>
    <row r="184">
      <c r="D184" s="18" t="str">
        <f t="shared" si="1"/>
        <v/>
      </c>
      <c r="E184" s="18" t="str">
        <f t="shared" si="2"/>
        <v/>
      </c>
    </row>
    <row r="185">
      <c r="D185" s="18" t="str">
        <f t="shared" si="1"/>
        <v/>
      </c>
      <c r="E185" s="18" t="str">
        <f t="shared" si="2"/>
        <v/>
      </c>
    </row>
    <row r="186">
      <c r="A186" s="6" t="s">
        <v>1473</v>
      </c>
      <c r="D186" s="18" t="str">
        <f t="shared" si="1"/>
        <v>MaestroSemanalPLv2</v>
      </c>
      <c r="E186" s="18" t="str">
        <f t="shared" si="2"/>
        <v/>
      </c>
    </row>
    <row r="187">
      <c r="A187" s="6" t="s">
        <v>1474</v>
      </c>
      <c r="D187" s="18" t="str">
        <f t="shared" si="1"/>
        <v/>
      </c>
      <c r="E187" s="18" t="str">
        <f t="shared" si="2"/>
        <v>1stjXeQBFXzhzStFKre40o8JG48dwMBebr7DAPrDj5r0</v>
      </c>
    </row>
    <row r="188">
      <c r="D188" s="18" t="str">
        <f t="shared" si="1"/>
        <v/>
      </c>
      <c r="E188" s="18" t="str">
        <f t="shared" si="2"/>
        <v/>
      </c>
    </row>
    <row r="189">
      <c r="D189" s="18" t="str">
        <f t="shared" si="1"/>
        <v/>
      </c>
      <c r="E189" s="18" t="str">
        <f t="shared" si="2"/>
        <v/>
      </c>
      <c r="J189" s="18" t="s">
        <v>316</v>
      </c>
      <c r="K189" s="18" t="s">
        <v>317</v>
      </c>
    </row>
    <row r="190">
      <c r="D190" s="18" t="str">
        <f t="shared" si="1"/>
        <v/>
      </c>
      <c r="E190" s="18" t="str">
        <f t="shared" si="2"/>
        <v/>
      </c>
    </row>
    <row r="191">
      <c r="D191" s="18" t="str">
        <f t="shared" si="1"/>
        <v/>
      </c>
      <c r="E191" s="18" t="str">
        <f t="shared" si="2"/>
        <v/>
      </c>
    </row>
    <row r="192">
      <c r="D192" s="18" t="str">
        <f t="shared" si="1"/>
        <v/>
      </c>
      <c r="E192" s="18" t="str">
        <f t="shared" si="2"/>
        <v/>
      </c>
    </row>
    <row r="193">
      <c r="D193" s="18" t="str">
        <f t="shared" si="1"/>
        <v/>
      </c>
      <c r="E193" s="18" t="str">
        <f t="shared" si="2"/>
        <v/>
      </c>
    </row>
    <row r="194">
      <c r="D194" s="18" t="str">
        <f t="shared" si="1"/>
        <v/>
      </c>
      <c r="E194" s="18" t="str">
        <f t="shared" si="2"/>
        <v/>
      </c>
    </row>
    <row r="195">
      <c r="D195" s="18" t="str">
        <f t="shared" si="1"/>
        <v/>
      </c>
      <c r="E195" s="18" t="str">
        <f t="shared" si="2"/>
        <v/>
      </c>
    </row>
    <row r="196">
      <c r="D196" s="18" t="str">
        <f t="shared" si="1"/>
        <v/>
      </c>
      <c r="E196" s="18" t="str">
        <f t="shared" si="2"/>
        <v/>
      </c>
    </row>
    <row r="197">
      <c r="A197" s="6" t="s">
        <v>1475</v>
      </c>
      <c r="D197" s="18" t="str">
        <f t="shared" si="1"/>
        <v>BimensualPlateada03</v>
      </c>
      <c r="E197" s="18" t="str">
        <f t="shared" si="2"/>
        <v/>
      </c>
    </row>
    <row r="198">
      <c r="A198" s="6" t="s">
        <v>1476</v>
      </c>
      <c r="D198" s="18" t="str">
        <f t="shared" si="1"/>
        <v/>
      </c>
      <c r="E198" s="18" t="str">
        <f t="shared" si="2"/>
        <v>18wmxuPbT-78U0JwreMnljqtlxWTzUC1KkE30jURNvZI</v>
      </c>
    </row>
    <row r="199">
      <c r="D199" s="18" t="str">
        <f t="shared" si="1"/>
        <v/>
      </c>
      <c r="E199" s="18" t="str">
        <f t="shared" si="2"/>
        <v/>
      </c>
    </row>
    <row r="200">
      <c r="D200" s="18" t="str">
        <f t="shared" si="1"/>
        <v/>
      </c>
      <c r="E200" s="18" t="str">
        <f t="shared" si="2"/>
        <v/>
      </c>
      <c r="J200" s="18" t="s">
        <v>206</v>
      </c>
      <c r="K200" s="18" t="s">
        <v>605</v>
      </c>
    </row>
    <row r="201">
      <c r="D201" s="18" t="str">
        <f t="shared" si="1"/>
        <v/>
      </c>
      <c r="E201" s="18" t="str">
        <f t="shared" si="2"/>
        <v/>
      </c>
    </row>
    <row r="202">
      <c r="D202" s="18" t="str">
        <f t="shared" si="1"/>
        <v/>
      </c>
      <c r="E202" s="18" t="str">
        <f t="shared" si="2"/>
        <v/>
      </c>
    </row>
    <row r="203">
      <c r="D203" s="18" t="str">
        <f t="shared" si="1"/>
        <v/>
      </c>
      <c r="E203" s="18" t="str">
        <f t="shared" si="2"/>
        <v/>
      </c>
    </row>
    <row r="204">
      <c r="A204" s="6" t="s">
        <v>1477</v>
      </c>
      <c r="D204" s="18" t="str">
        <f t="shared" si="1"/>
        <v>BimensualPlateada02</v>
      </c>
      <c r="E204" s="18" t="str">
        <f t="shared" si="2"/>
        <v/>
      </c>
    </row>
    <row r="205">
      <c r="A205" s="6" t="s">
        <v>1478</v>
      </c>
      <c r="D205" s="18" t="str">
        <f t="shared" si="1"/>
        <v/>
      </c>
      <c r="E205" s="18" t="str">
        <f t="shared" si="2"/>
        <v>1VOQAkW48fuYUf6PCbv04XlIpHlvZvb9iiU2tLENGaew</v>
      </c>
    </row>
    <row r="206">
      <c r="D206" s="18" t="str">
        <f t="shared" si="1"/>
        <v/>
      </c>
      <c r="E206" s="18" t="str">
        <f t="shared" si="2"/>
        <v/>
      </c>
    </row>
    <row r="207">
      <c r="D207" s="18" t="str">
        <f t="shared" si="1"/>
        <v/>
      </c>
      <c r="E207" s="18" t="str">
        <f t="shared" si="2"/>
        <v/>
      </c>
      <c r="J207" s="18" t="s">
        <v>173</v>
      </c>
      <c r="K207" s="18" t="s">
        <v>586</v>
      </c>
    </row>
    <row r="208">
      <c r="D208" s="18" t="str">
        <f t="shared" si="1"/>
        <v/>
      </c>
      <c r="E208" s="18" t="str">
        <f t="shared" si="2"/>
        <v/>
      </c>
    </row>
    <row r="209">
      <c r="D209" s="18" t="str">
        <f t="shared" si="1"/>
        <v/>
      </c>
      <c r="E209" s="18" t="str">
        <f t="shared" si="2"/>
        <v/>
      </c>
    </row>
    <row r="210">
      <c r="D210" s="18" t="str">
        <f t="shared" si="1"/>
        <v/>
      </c>
      <c r="E210" s="18" t="str">
        <f t="shared" si="2"/>
        <v/>
      </c>
    </row>
    <row r="211">
      <c r="A211" s="6" t="s">
        <v>1479</v>
      </c>
      <c r="D211" s="18" t="str">
        <f t="shared" si="1"/>
        <v>BimensualPlateada01</v>
      </c>
      <c r="E211" s="18" t="str">
        <f t="shared" si="2"/>
        <v/>
      </c>
    </row>
    <row r="212">
      <c r="A212" s="6" t="s">
        <v>1480</v>
      </c>
      <c r="D212" s="18" t="str">
        <f t="shared" si="1"/>
        <v/>
      </c>
      <c r="E212" s="18" t="str">
        <f t="shared" si="2"/>
        <v>1Em-I-rgkU33WySxc7Vyu-cq8f25U_U5CIJ3Eq8sxuNg</v>
      </c>
    </row>
    <row r="213">
      <c r="D213" s="18" t="str">
        <f t="shared" si="1"/>
        <v/>
      </c>
      <c r="E213" s="18" t="str">
        <f t="shared" si="2"/>
        <v/>
      </c>
    </row>
    <row r="214">
      <c r="D214" s="18" t="str">
        <f t="shared" si="1"/>
        <v/>
      </c>
      <c r="E214" s="18" t="str">
        <f t="shared" si="2"/>
        <v/>
      </c>
      <c r="J214" s="18" t="s">
        <v>141</v>
      </c>
      <c r="K214" s="18" t="s">
        <v>567</v>
      </c>
    </row>
    <row r="215">
      <c r="D215" s="18" t="str">
        <f t="shared" si="1"/>
        <v/>
      </c>
      <c r="E215" s="18" t="str">
        <f t="shared" si="2"/>
        <v/>
      </c>
    </row>
    <row r="216">
      <c r="D216" s="18" t="str">
        <f t="shared" si="1"/>
        <v/>
      </c>
      <c r="E216" s="18" t="str">
        <f t="shared" si="2"/>
        <v/>
      </c>
    </row>
    <row r="217">
      <c r="D217" s="18" t="str">
        <f t="shared" si="1"/>
        <v/>
      </c>
      <c r="E217" s="18" t="str">
        <f t="shared" si="2"/>
        <v/>
      </c>
    </row>
    <row r="218">
      <c r="A218" s="6" t="s">
        <v>1481</v>
      </c>
      <c r="D218" s="18" t="str">
        <f t="shared" si="1"/>
        <v>MaestroBimensualPLv2</v>
      </c>
      <c r="E218" s="18" t="str">
        <f t="shared" si="2"/>
        <v/>
      </c>
    </row>
    <row r="219">
      <c r="A219" s="6" t="s">
        <v>1482</v>
      </c>
      <c r="D219" s="18" t="str">
        <f t="shared" si="1"/>
        <v/>
      </c>
      <c r="E219" s="18" t="str">
        <f t="shared" si="2"/>
        <v>13r1fSPfnFqHk83qfJXnL6v8GGoF9XFnvjyLzi_2L6iU</v>
      </c>
    </row>
    <row r="220">
      <c r="D220" s="18" t="str">
        <f t="shared" si="1"/>
        <v/>
      </c>
      <c r="E220" s="18" t="str">
        <f t="shared" si="2"/>
        <v/>
      </c>
    </row>
    <row r="221">
      <c r="D221" s="18" t="str">
        <f t="shared" si="1"/>
        <v/>
      </c>
      <c r="E221" s="18" t="str">
        <f t="shared" si="2"/>
        <v/>
      </c>
      <c r="J221" s="18" t="s">
        <v>272</v>
      </c>
      <c r="K221" s="18" t="s">
        <v>273</v>
      </c>
    </row>
    <row r="222">
      <c r="D222" s="18" t="str">
        <f t="shared" si="1"/>
        <v/>
      </c>
      <c r="E222" s="18" t="str">
        <f t="shared" si="2"/>
        <v/>
      </c>
    </row>
    <row r="223">
      <c r="D223" s="18" t="str">
        <f t="shared" si="1"/>
        <v/>
      </c>
      <c r="E223" s="18" t="str">
        <f t="shared" si="2"/>
        <v/>
      </c>
    </row>
    <row r="224">
      <c r="D224" s="18" t="str">
        <f t="shared" si="1"/>
        <v/>
      </c>
      <c r="E224" s="18" t="str">
        <f t="shared" si="2"/>
        <v/>
      </c>
    </row>
    <row r="225">
      <c r="D225" s="18" t="str">
        <f t="shared" si="1"/>
        <v/>
      </c>
      <c r="E225" s="18" t="str">
        <f t="shared" si="2"/>
        <v/>
      </c>
    </row>
    <row r="226">
      <c r="D226" s="18" t="str">
        <f t="shared" si="1"/>
        <v/>
      </c>
      <c r="E226" s="18" t="str">
        <f t="shared" si="2"/>
        <v/>
      </c>
    </row>
    <row r="227">
      <c r="D227" s="18" t="str">
        <f t="shared" si="1"/>
        <v/>
      </c>
      <c r="E227" s="18" t="str">
        <f t="shared" si="2"/>
        <v/>
      </c>
    </row>
    <row r="228">
      <c r="D228" s="18" t="str">
        <f t="shared" si="1"/>
        <v/>
      </c>
      <c r="E228" s="18" t="str">
        <f t="shared" si="2"/>
        <v/>
      </c>
    </row>
    <row r="229">
      <c r="A229" s="6" t="s">
        <v>1483</v>
      </c>
      <c r="D229" s="18" t="str">
        <f t="shared" si="1"/>
        <v>MensualPlateada05</v>
      </c>
      <c r="E229" s="18" t="str">
        <f t="shared" si="2"/>
        <v/>
      </c>
    </row>
    <row r="230">
      <c r="A230" s="6" t="s">
        <v>1484</v>
      </c>
      <c r="D230" s="18" t="str">
        <f t="shared" si="1"/>
        <v/>
      </c>
      <c r="E230" s="18" t="str">
        <f t="shared" si="2"/>
        <v>1Hb4pQrt5ZX_G_CiI7cMvPcIVIt1hsIDgTlS0767uAcM</v>
      </c>
    </row>
    <row r="231">
      <c r="D231" s="18" t="str">
        <f t="shared" si="1"/>
        <v/>
      </c>
      <c r="E231" s="18" t="str">
        <f t="shared" si="2"/>
        <v/>
      </c>
    </row>
    <row r="232">
      <c r="D232" s="18" t="str">
        <f t="shared" si="1"/>
        <v/>
      </c>
      <c r="E232" s="18" t="str">
        <f t="shared" si="2"/>
        <v/>
      </c>
      <c r="J232" s="18" t="s">
        <v>394</v>
      </c>
      <c r="K232" s="18" t="s">
        <v>1485</v>
      </c>
    </row>
    <row r="233">
      <c r="D233" s="18" t="str">
        <f t="shared" si="1"/>
        <v/>
      </c>
      <c r="E233" s="18" t="str">
        <f t="shared" si="2"/>
        <v/>
      </c>
    </row>
    <row r="234">
      <c r="D234" s="18" t="str">
        <f t="shared" si="1"/>
        <v/>
      </c>
      <c r="E234" s="18" t="str">
        <f t="shared" si="2"/>
        <v/>
      </c>
    </row>
    <row r="235">
      <c r="D235" s="18" t="str">
        <f t="shared" si="1"/>
        <v/>
      </c>
      <c r="E235" s="18" t="str">
        <f t="shared" si="2"/>
        <v/>
      </c>
    </row>
    <row r="236">
      <c r="A236" s="6" t="s">
        <v>1486</v>
      </c>
      <c r="D236" s="18" t="str">
        <f t="shared" si="1"/>
        <v>MensualPlateada04</v>
      </c>
      <c r="E236" s="18" t="str">
        <f t="shared" si="2"/>
        <v/>
      </c>
    </row>
    <row r="237">
      <c r="A237" s="6" t="s">
        <v>1487</v>
      </c>
      <c r="D237" s="18" t="str">
        <f t="shared" si="1"/>
        <v/>
      </c>
      <c r="E237" s="18" t="str">
        <f t="shared" si="2"/>
        <v>16rFs-uXnPduKqQMGz6BJbBFszBHNL1fqNw3d9MzsfxQ</v>
      </c>
    </row>
    <row r="238">
      <c r="D238" s="18" t="str">
        <f t="shared" si="1"/>
        <v/>
      </c>
      <c r="E238" s="18" t="str">
        <f t="shared" si="2"/>
        <v/>
      </c>
    </row>
    <row r="239">
      <c r="D239" s="18" t="str">
        <f t="shared" si="1"/>
        <v/>
      </c>
      <c r="E239" s="18" t="str">
        <f t="shared" si="2"/>
        <v/>
      </c>
      <c r="J239" s="18" t="s">
        <v>389</v>
      </c>
      <c r="K239" s="18" t="s">
        <v>1488</v>
      </c>
    </row>
    <row r="240">
      <c r="D240" s="18" t="str">
        <f t="shared" si="1"/>
        <v/>
      </c>
      <c r="E240" s="18" t="str">
        <f t="shared" si="2"/>
        <v/>
      </c>
    </row>
    <row r="241">
      <c r="D241" s="18" t="str">
        <f t="shared" si="1"/>
        <v/>
      </c>
      <c r="E241" s="18" t="str">
        <f t="shared" si="2"/>
        <v/>
      </c>
    </row>
    <row r="242">
      <c r="D242" s="18" t="str">
        <f t="shared" si="1"/>
        <v/>
      </c>
      <c r="E242" s="18" t="str">
        <f t="shared" si="2"/>
        <v/>
      </c>
    </row>
    <row r="243">
      <c r="A243" s="6" t="s">
        <v>1489</v>
      </c>
      <c r="D243" s="18" t="str">
        <f t="shared" si="1"/>
        <v>MensualPlateada03</v>
      </c>
      <c r="E243" s="18" t="str">
        <f t="shared" si="2"/>
        <v/>
      </c>
    </row>
    <row r="244">
      <c r="A244" s="6" t="s">
        <v>1490</v>
      </c>
      <c r="D244" s="18" t="str">
        <f t="shared" si="1"/>
        <v/>
      </c>
      <c r="E244" s="18" t="str">
        <f t="shared" si="2"/>
        <v>1FJFvC8OdlQ7xRmSkH6JVe3EhI_tnMp8Z19Q6TEmeWZ8</v>
      </c>
    </row>
    <row r="245">
      <c r="D245" s="18" t="str">
        <f t="shared" si="1"/>
        <v/>
      </c>
      <c r="E245" s="18" t="str">
        <f t="shared" si="2"/>
        <v/>
      </c>
    </row>
    <row r="246">
      <c r="D246" s="18" t="str">
        <f t="shared" si="1"/>
        <v/>
      </c>
      <c r="E246" s="18" t="str">
        <f t="shared" si="2"/>
        <v/>
      </c>
      <c r="J246" s="18" t="s">
        <v>377</v>
      </c>
      <c r="K246" s="18" t="s">
        <v>1491</v>
      </c>
    </row>
    <row r="247">
      <c r="D247" s="18" t="str">
        <f t="shared" si="1"/>
        <v/>
      </c>
      <c r="E247" s="18" t="str">
        <f t="shared" si="2"/>
        <v/>
      </c>
    </row>
    <row r="248">
      <c r="D248" s="18" t="str">
        <f t="shared" si="1"/>
        <v/>
      </c>
      <c r="E248" s="18" t="str">
        <f t="shared" si="2"/>
        <v/>
      </c>
    </row>
    <row r="249">
      <c r="D249" s="18" t="str">
        <f t="shared" si="1"/>
        <v/>
      </c>
      <c r="E249" s="18" t="str">
        <f t="shared" si="2"/>
        <v/>
      </c>
    </row>
    <row r="250">
      <c r="A250" s="6" t="s">
        <v>1492</v>
      </c>
      <c r="D250" s="18" t="str">
        <f t="shared" si="1"/>
        <v>MensualPlateada02</v>
      </c>
      <c r="E250" s="18" t="str">
        <f t="shared" si="2"/>
        <v/>
      </c>
    </row>
    <row r="251">
      <c r="A251" s="6" t="s">
        <v>1493</v>
      </c>
      <c r="D251" s="18" t="str">
        <f t="shared" si="1"/>
        <v/>
      </c>
      <c r="E251" s="18" t="str">
        <f t="shared" si="2"/>
        <v>1wIiHAuTXfNL2zjkd9cFrd3hZDyBYUbH3VELG1AImOMs</v>
      </c>
    </row>
    <row r="252">
      <c r="D252" s="18" t="str">
        <f t="shared" si="1"/>
        <v/>
      </c>
      <c r="E252" s="18" t="str">
        <f t="shared" si="2"/>
        <v/>
      </c>
    </row>
    <row r="253">
      <c r="D253" s="18" t="str">
        <f t="shared" si="1"/>
        <v/>
      </c>
      <c r="E253" s="18" t="str">
        <f t="shared" si="2"/>
        <v/>
      </c>
      <c r="J253" s="18" t="s">
        <v>372</v>
      </c>
      <c r="K253" s="18" t="s">
        <v>1494</v>
      </c>
    </row>
    <row r="254">
      <c r="D254" s="18" t="str">
        <f t="shared" si="1"/>
        <v/>
      </c>
      <c r="E254" s="18" t="str">
        <f t="shared" si="2"/>
        <v/>
      </c>
    </row>
    <row r="255">
      <c r="D255" s="18" t="str">
        <f t="shared" si="1"/>
        <v/>
      </c>
      <c r="E255" s="18" t="str">
        <f t="shared" si="2"/>
        <v/>
      </c>
    </row>
    <row r="256">
      <c r="D256" s="18" t="str">
        <f t="shared" si="1"/>
        <v/>
      </c>
      <c r="E256" s="18" t="str">
        <f t="shared" si="2"/>
        <v/>
      </c>
    </row>
    <row r="257">
      <c r="A257" s="6" t="s">
        <v>1495</v>
      </c>
      <c r="D257" s="18" t="str">
        <f t="shared" si="1"/>
        <v>MensualPlateada01</v>
      </c>
      <c r="E257" s="18" t="str">
        <f t="shared" si="2"/>
        <v/>
      </c>
    </row>
    <row r="258">
      <c r="A258" s="6" t="s">
        <v>1496</v>
      </c>
      <c r="D258" s="18" t="str">
        <f t="shared" si="1"/>
        <v/>
      </c>
      <c r="E258" s="18" t="str">
        <f t="shared" si="2"/>
        <v>1TqZHoUzA94fxqXBWMAogO053F4ZLCaGnUBF9c13loLE</v>
      </c>
    </row>
    <row r="259">
      <c r="D259" s="18" t="str">
        <f t="shared" si="1"/>
        <v/>
      </c>
      <c r="E259" s="18" t="str">
        <f t="shared" si="2"/>
        <v/>
      </c>
    </row>
    <row r="260">
      <c r="D260" s="18" t="str">
        <f t="shared" si="1"/>
        <v/>
      </c>
      <c r="E260" s="18" t="str">
        <f t="shared" si="2"/>
        <v/>
      </c>
      <c r="J260" s="18" t="s">
        <v>361</v>
      </c>
      <c r="K260" s="18" t="s">
        <v>749</v>
      </c>
    </row>
    <row r="261">
      <c r="D261" s="18" t="str">
        <f t="shared" si="1"/>
        <v/>
      </c>
      <c r="E261" s="18" t="str">
        <f t="shared" si="2"/>
        <v/>
      </c>
    </row>
    <row r="262">
      <c r="D262" s="18" t="str">
        <f t="shared" si="1"/>
        <v/>
      </c>
      <c r="E262" s="18" t="str">
        <f t="shared" si="2"/>
        <v/>
      </c>
    </row>
    <row r="263">
      <c r="D263" s="18" t="str">
        <f t="shared" si="1"/>
        <v/>
      </c>
      <c r="E263" s="18" t="str">
        <f t="shared" si="2"/>
        <v/>
      </c>
    </row>
    <row r="264">
      <c r="A264" s="6" t="s">
        <v>1497</v>
      </c>
      <c r="D264" s="18" t="str">
        <f t="shared" si="1"/>
        <v>MaestroMensualPLv2</v>
      </c>
      <c r="E264" s="18" t="str">
        <f t="shared" si="2"/>
        <v/>
      </c>
    </row>
    <row r="265">
      <c r="A265" s="6" t="s">
        <v>1498</v>
      </c>
      <c r="D265" s="18" t="str">
        <f t="shared" si="1"/>
        <v/>
      </c>
      <c r="E265" s="18" t="str">
        <f t="shared" si="2"/>
        <v>1L6y20hlD_sHhWaF7kjxwuPAU6PWBdNojKak5cN4Mf9Y</v>
      </c>
    </row>
    <row r="266">
      <c r="D266" s="18" t="str">
        <f t="shared" si="1"/>
        <v/>
      </c>
      <c r="E266" s="18" t="str">
        <f t="shared" si="2"/>
        <v/>
      </c>
    </row>
    <row r="267">
      <c r="D267" s="18" t="str">
        <f t="shared" si="1"/>
        <v/>
      </c>
      <c r="E267" s="18" t="str">
        <f t="shared" si="2"/>
        <v/>
      </c>
      <c r="J267" s="18" t="s">
        <v>294</v>
      </c>
      <c r="K267" s="18" t="s">
        <v>295</v>
      </c>
    </row>
    <row r="268">
      <c r="D268" s="18" t="str">
        <f t="shared" si="1"/>
        <v/>
      </c>
      <c r="E268" s="18" t="str">
        <f t="shared" si="2"/>
        <v/>
      </c>
    </row>
    <row r="269">
      <c r="D269" s="18" t="str">
        <f t="shared" si="1"/>
        <v/>
      </c>
      <c r="E269" s="18" t="str">
        <f t="shared" si="2"/>
        <v/>
      </c>
    </row>
    <row r="270">
      <c r="D270" s="18" t="str">
        <f t="shared" si="1"/>
        <v/>
      </c>
      <c r="E270" s="18" t="str">
        <f t="shared" si="2"/>
        <v/>
      </c>
    </row>
    <row r="271">
      <c r="D271" s="18" t="str">
        <f t="shared" si="1"/>
        <v/>
      </c>
      <c r="E271" s="18" t="str">
        <f t="shared" si="2"/>
        <v/>
      </c>
    </row>
    <row r="272">
      <c r="D272" s="18" t="str">
        <f t="shared" si="1"/>
        <v/>
      </c>
      <c r="E272" s="18" t="str">
        <f t="shared" si="2"/>
        <v/>
      </c>
    </row>
    <row r="273">
      <c r="D273" s="18" t="str">
        <f t="shared" si="1"/>
        <v/>
      </c>
      <c r="E273" s="18" t="str">
        <f t="shared" si="2"/>
        <v/>
      </c>
    </row>
    <row r="274">
      <c r="D274" s="18" t="str">
        <f t="shared" si="1"/>
        <v/>
      </c>
      <c r="E274" s="18" t="str">
        <f t="shared" si="2"/>
        <v/>
      </c>
    </row>
    <row r="275">
      <c r="A275" s="6" t="s">
        <v>1499</v>
      </c>
      <c r="D275" s="18" t="str">
        <f t="shared" si="1"/>
        <v>TrimestralPlateada02</v>
      </c>
      <c r="E275" s="18" t="str">
        <f t="shared" si="2"/>
        <v/>
      </c>
    </row>
    <row r="276">
      <c r="A276" s="6" t="s">
        <v>1500</v>
      </c>
      <c r="D276" s="18" t="str">
        <f t="shared" si="1"/>
        <v/>
      </c>
      <c r="E276" s="18" t="str">
        <f t="shared" si="2"/>
        <v>1R6EXYsqkxJq9cNF2Hsb-L1PfmHuIccH6qCJP1z20s0Q</v>
      </c>
    </row>
    <row r="277">
      <c r="D277" s="18" t="str">
        <f t="shared" si="1"/>
        <v/>
      </c>
      <c r="E277" s="18" t="str">
        <f t="shared" si="2"/>
        <v/>
      </c>
    </row>
    <row r="278">
      <c r="D278" s="18" t="str">
        <f t="shared" si="1"/>
        <v/>
      </c>
      <c r="E278" s="18" t="str">
        <f t="shared" si="2"/>
        <v/>
      </c>
      <c r="J278" s="18" t="s">
        <v>493</v>
      </c>
      <c r="K278" s="18" t="s">
        <v>1395</v>
      </c>
    </row>
    <row r="279">
      <c r="D279" s="18" t="str">
        <f t="shared" si="1"/>
        <v/>
      </c>
      <c r="E279" s="18" t="str">
        <f t="shared" si="2"/>
        <v/>
      </c>
    </row>
    <row r="280">
      <c r="D280" s="18" t="str">
        <f t="shared" si="1"/>
        <v/>
      </c>
      <c r="E280" s="18" t="str">
        <f t="shared" si="2"/>
        <v/>
      </c>
    </row>
    <row r="281">
      <c r="D281" s="18" t="str">
        <f t="shared" si="1"/>
        <v/>
      </c>
      <c r="E281" s="18" t="str">
        <f t="shared" si="2"/>
        <v/>
      </c>
    </row>
    <row r="282">
      <c r="A282" s="6" t="s">
        <v>1501</v>
      </c>
      <c r="D282" s="18" t="str">
        <f t="shared" si="1"/>
        <v>TrimestralPlateada01</v>
      </c>
      <c r="E282" s="18" t="str">
        <f t="shared" si="2"/>
        <v/>
      </c>
    </row>
    <row r="283">
      <c r="A283" s="6" t="s">
        <v>1502</v>
      </c>
      <c r="D283" s="18" t="str">
        <f t="shared" si="1"/>
        <v/>
      </c>
      <c r="E283" s="18" t="str">
        <f t="shared" si="2"/>
        <v>1GG7GRzxt3djt0CCfS7fMnhWCnuGg1ZSsLBfRLnlAy1c</v>
      </c>
    </row>
    <row r="284">
      <c r="D284" s="18" t="str">
        <f t="shared" si="1"/>
        <v/>
      </c>
      <c r="E284" s="18" t="str">
        <f t="shared" si="2"/>
        <v/>
      </c>
    </row>
    <row r="285">
      <c r="D285" s="18" t="str">
        <f t="shared" si="1"/>
        <v/>
      </c>
      <c r="E285" s="18" t="str">
        <f t="shared" si="2"/>
        <v/>
      </c>
      <c r="J285" s="18" t="s">
        <v>492</v>
      </c>
      <c r="K285" s="18" t="s">
        <v>1377</v>
      </c>
    </row>
    <row r="286">
      <c r="D286" s="18" t="str">
        <f t="shared" si="1"/>
        <v/>
      </c>
      <c r="E286" s="18" t="str">
        <f t="shared" si="2"/>
        <v/>
      </c>
    </row>
    <row r="287">
      <c r="D287" s="18" t="str">
        <f t="shared" si="1"/>
        <v/>
      </c>
      <c r="E287" s="18" t="str">
        <f t="shared" si="2"/>
        <v/>
      </c>
    </row>
    <row r="288">
      <c r="D288" s="18" t="str">
        <f t="shared" si="1"/>
        <v/>
      </c>
      <c r="E288" s="18" t="str">
        <f t="shared" si="2"/>
        <v/>
      </c>
    </row>
    <row r="289">
      <c r="A289" s="6" t="s">
        <v>1503</v>
      </c>
      <c r="D289" s="18" t="str">
        <f t="shared" si="1"/>
        <v>MaestroTrimestralPLv2</v>
      </c>
      <c r="E289" s="18" t="str">
        <f t="shared" si="2"/>
        <v/>
      </c>
    </row>
    <row r="290">
      <c r="A290" s="6" t="s">
        <v>1504</v>
      </c>
      <c r="D290" s="18" t="str">
        <f t="shared" si="1"/>
        <v/>
      </c>
      <c r="E290" s="18" t="str">
        <f t="shared" si="2"/>
        <v>159vkQk_iF6cHec8tlTrG0h5VzEfn9ReJHeSuvTRusz8</v>
      </c>
    </row>
    <row r="291">
      <c r="D291" s="18" t="str">
        <f t="shared" si="1"/>
        <v/>
      </c>
      <c r="E291" s="18" t="str">
        <f t="shared" si="2"/>
        <v/>
      </c>
    </row>
    <row r="292">
      <c r="D292" s="18" t="str">
        <f t="shared" si="1"/>
        <v/>
      </c>
      <c r="E292" s="18" t="str">
        <f t="shared" si="2"/>
        <v/>
      </c>
      <c r="J292" s="18" t="s">
        <v>349</v>
      </c>
      <c r="K292" s="18" t="s">
        <v>350</v>
      </c>
    </row>
    <row r="293">
      <c r="D293" s="18" t="str">
        <f t="shared" si="1"/>
        <v/>
      </c>
      <c r="E293" s="18" t="str">
        <f t="shared" si="2"/>
        <v/>
      </c>
    </row>
    <row r="294">
      <c r="D294" s="18" t="str">
        <f t="shared" si="1"/>
        <v/>
      </c>
      <c r="E294" s="18" t="str">
        <f t="shared" si="2"/>
        <v/>
      </c>
    </row>
    <row r="295">
      <c r="D295" s="18" t="str">
        <f t="shared" si="1"/>
        <v/>
      </c>
      <c r="E295" s="18" t="str">
        <f t="shared" si="2"/>
        <v/>
      </c>
    </row>
    <row r="296">
      <c r="D296" s="18" t="str">
        <f t="shared" si="1"/>
        <v/>
      </c>
      <c r="E296" s="18" t="str">
        <f t="shared" si="2"/>
        <v/>
      </c>
    </row>
    <row r="297">
      <c r="D297" s="18" t="str">
        <f t="shared" si="1"/>
        <v/>
      </c>
      <c r="E297" s="18" t="str">
        <f t="shared" si="2"/>
        <v/>
      </c>
    </row>
    <row r="298">
      <c r="D298" s="18" t="str">
        <f t="shared" si="1"/>
        <v/>
      </c>
      <c r="E298" s="18" t="str">
        <f t="shared" si="2"/>
        <v/>
      </c>
    </row>
    <row r="299">
      <c r="D299" s="18" t="str">
        <f t="shared" si="1"/>
        <v/>
      </c>
      <c r="E299" s="18" t="str">
        <f t="shared" si="2"/>
        <v/>
      </c>
    </row>
    <row r="300">
      <c r="A300" s="6" t="s">
        <v>1505</v>
      </c>
      <c r="D300" s="18" t="str">
        <f t="shared" si="1"/>
        <v>SemestralPlateada01</v>
      </c>
      <c r="E300" s="18" t="str">
        <f t="shared" si="2"/>
        <v/>
      </c>
    </row>
    <row r="301">
      <c r="A301" s="6" t="s">
        <v>1506</v>
      </c>
      <c r="D301" s="18" t="str">
        <f t="shared" si="1"/>
        <v/>
      </c>
      <c r="E301" s="18" t="str">
        <f t="shared" si="2"/>
        <v>11JmJKyzcfb-3jaFajrmOatSyXKdnsDRIlKmi0iKDvUo</v>
      </c>
    </row>
    <row r="302">
      <c r="D302" s="18" t="str">
        <f t="shared" si="1"/>
        <v/>
      </c>
      <c r="E302" s="18" t="str">
        <f t="shared" si="2"/>
        <v/>
      </c>
    </row>
    <row r="303">
      <c r="D303" s="18" t="str">
        <f t="shared" si="1"/>
        <v/>
      </c>
      <c r="E303" s="18" t="str">
        <f t="shared" si="2"/>
        <v/>
      </c>
      <c r="J303" s="18" t="s">
        <v>491</v>
      </c>
      <c r="K303" s="18" t="s">
        <v>1359</v>
      </c>
    </row>
    <row r="304">
      <c r="D304" s="18" t="str">
        <f t="shared" si="1"/>
        <v/>
      </c>
      <c r="E304" s="18" t="str">
        <f t="shared" si="2"/>
        <v/>
      </c>
    </row>
    <row r="305">
      <c r="D305" s="18" t="str">
        <f t="shared" si="1"/>
        <v/>
      </c>
      <c r="E305" s="18" t="str">
        <f t="shared" si="2"/>
        <v/>
      </c>
    </row>
    <row r="306">
      <c r="D306" s="18" t="str">
        <f t="shared" si="1"/>
        <v/>
      </c>
      <c r="E306" s="18" t="str">
        <f t="shared" si="2"/>
        <v/>
      </c>
    </row>
    <row r="307">
      <c r="A307" s="6" t="s">
        <v>1507</v>
      </c>
      <c r="D307" s="18" t="str">
        <f t="shared" si="1"/>
        <v>MaestroSemestralPLv2</v>
      </c>
      <c r="E307" s="18" t="str">
        <f t="shared" si="2"/>
        <v/>
      </c>
    </row>
    <row r="308">
      <c r="A308" s="6" t="s">
        <v>1508</v>
      </c>
      <c r="D308" s="18" t="str">
        <f t="shared" si="1"/>
        <v/>
      </c>
      <c r="E308" s="18" t="str">
        <f t="shared" si="2"/>
        <v>1nT044P5AkA7w_q0lvlDUyc88Dc8oyP4wkuOX4jlmQXs</v>
      </c>
    </row>
    <row r="309">
      <c r="D309" s="18" t="str">
        <f t="shared" si="1"/>
        <v/>
      </c>
      <c r="E309" s="18" t="str">
        <f t="shared" si="2"/>
        <v/>
      </c>
    </row>
    <row r="310">
      <c r="D310" s="18" t="str">
        <f t="shared" si="1"/>
        <v/>
      </c>
      <c r="E310" s="18" t="str">
        <f t="shared" si="2"/>
        <v/>
      </c>
      <c r="J310" s="18" t="s">
        <v>337</v>
      </c>
      <c r="K310" s="18" t="s">
        <v>338</v>
      </c>
    </row>
    <row r="311">
      <c r="D311" s="18" t="str">
        <f t="shared" si="1"/>
        <v/>
      </c>
      <c r="E311" s="18" t="str">
        <f t="shared" si="2"/>
        <v/>
      </c>
    </row>
    <row r="312">
      <c r="D312" s="18" t="str">
        <f t="shared" si="1"/>
        <v/>
      </c>
      <c r="E312" s="18" t="str">
        <f t="shared" si="2"/>
        <v/>
      </c>
    </row>
    <row r="313">
      <c r="D313" s="18" t="str">
        <f t="shared" si="1"/>
        <v/>
      </c>
      <c r="E313" s="18" t="str">
        <f t="shared" si="2"/>
        <v/>
      </c>
    </row>
    <row r="314">
      <c r="D314" s="18" t="str">
        <f t="shared" si="1"/>
        <v/>
      </c>
      <c r="E314" s="18" t="str">
        <f t="shared" si="2"/>
        <v/>
      </c>
    </row>
    <row r="315">
      <c r="D315" s="18" t="str">
        <f t="shared" si="1"/>
        <v/>
      </c>
      <c r="E315" s="18" t="str">
        <f t="shared" si="2"/>
        <v/>
      </c>
    </row>
    <row r="316">
      <c r="D316" s="18" t="str">
        <f t="shared" si="1"/>
        <v/>
      </c>
      <c r="E316" s="18" t="str">
        <f t="shared" si="2"/>
        <v/>
      </c>
    </row>
    <row r="317">
      <c r="D317" s="18" t="str">
        <f t="shared" si="1"/>
        <v/>
      </c>
      <c r="E317" s="18" t="str">
        <f t="shared" si="2"/>
        <v/>
      </c>
    </row>
    <row r="318">
      <c r="A318" s="6" t="s">
        <v>1509</v>
      </c>
      <c r="D318" s="18" t="str">
        <f t="shared" si="1"/>
        <v>AnualPlateada2024</v>
      </c>
      <c r="E318" s="18" t="str">
        <f t="shared" si="2"/>
        <v/>
      </c>
    </row>
    <row r="319">
      <c r="A319" s="6" t="s">
        <v>1510</v>
      </c>
      <c r="D319" s="18" t="str">
        <f t="shared" si="1"/>
        <v/>
      </c>
      <c r="E319" s="18" t="str">
        <f t="shared" si="2"/>
        <v>14_DqGSGNEhTk9rHvto637BspiHunJttvSWk5v-oNTWs</v>
      </c>
    </row>
    <row r="320">
      <c r="D320" s="18" t="str">
        <f t="shared" si="1"/>
        <v/>
      </c>
      <c r="E320" s="18" t="str">
        <f t="shared" si="2"/>
        <v/>
      </c>
    </row>
    <row r="321">
      <c r="D321" s="18" t="str">
        <f t="shared" si="1"/>
        <v/>
      </c>
      <c r="E321" s="18" t="str">
        <f t="shared" si="2"/>
        <v/>
      </c>
      <c r="J321" s="18" t="s">
        <v>107</v>
      </c>
      <c r="K321" s="18" t="s">
        <v>1511</v>
      </c>
    </row>
    <row r="322">
      <c r="D322" s="18" t="str">
        <f t="shared" si="1"/>
        <v/>
      </c>
      <c r="E322" s="18" t="str">
        <f t="shared" si="2"/>
        <v/>
      </c>
    </row>
    <row r="323">
      <c r="D323" s="18" t="str">
        <f t="shared" si="1"/>
        <v/>
      </c>
      <c r="E323" s="18" t="str">
        <f t="shared" si="2"/>
        <v/>
      </c>
    </row>
    <row r="324">
      <c r="D324" s="18" t="str">
        <f t="shared" si="1"/>
        <v/>
      </c>
      <c r="E324" s="18" t="str">
        <f t="shared" si="2"/>
        <v/>
      </c>
    </row>
    <row r="325">
      <c r="A325" s="6" t="s">
        <v>1512</v>
      </c>
      <c r="D325" s="18" t="str">
        <f t="shared" si="1"/>
        <v>MaestroAnualPLv2</v>
      </c>
      <c r="E325" s="18" t="str">
        <f t="shared" si="2"/>
        <v/>
      </c>
    </row>
    <row r="326">
      <c r="A326" s="6" t="s">
        <v>1513</v>
      </c>
      <c r="D326" s="18" t="str">
        <f t="shared" si="1"/>
        <v/>
      </c>
      <c r="E326" s="18" t="str">
        <f t="shared" si="2"/>
        <v>1JRNqaEunXZhRFhhAyWms4B88vO2VCVBIdT5DOIoERa8</v>
      </c>
    </row>
    <row r="327">
      <c r="D327" s="18" t="str">
        <f t="shared" si="1"/>
        <v/>
      </c>
      <c r="E327" s="18" t="str">
        <f t="shared" si="2"/>
        <v/>
      </c>
    </row>
    <row r="328">
      <c r="D328" s="18" t="str">
        <f t="shared" si="1"/>
        <v/>
      </c>
      <c r="E328" s="18" t="str">
        <f t="shared" si="2"/>
        <v/>
      </c>
      <c r="J328" s="18" t="s">
        <v>228</v>
      </c>
      <c r="K328" s="18" t="s">
        <v>229</v>
      </c>
    </row>
    <row r="329">
      <c r="D329" s="18" t="str">
        <f t="shared" si="1"/>
        <v/>
      </c>
      <c r="E329" s="18" t="str">
        <f t="shared" si="2"/>
        <v/>
      </c>
    </row>
    <row r="330">
      <c r="D330" s="18" t="str">
        <f t="shared" si="1"/>
        <v/>
      </c>
      <c r="E330" s="18" t="str">
        <f t="shared" si="2"/>
        <v/>
      </c>
    </row>
    <row r="331">
      <c r="D331" s="18" t="str">
        <f t="shared" si="1"/>
        <v/>
      </c>
      <c r="E331" s="18" t="str">
        <f t="shared" si="2"/>
        <v/>
      </c>
    </row>
    <row r="332">
      <c r="D332" s="18" t="str">
        <f t="shared" si="1"/>
        <v/>
      </c>
      <c r="E332" s="18" t="str">
        <f t="shared" si="2"/>
        <v/>
      </c>
    </row>
    <row r="333">
      <c r="D333" s="18" t="str">
        <f t="shared" si="1"/>
        <v/>
      </c>
      <c r="E333" s="18" t="str">
        <f t="shared" si="2"/>
        <v/>
      </c>
    </row>
    <row r="334">
      <c r="D334" s="18" t="str">
        <f t="shared" si="1"/>
        <v/>
      </c>
      <c r="E334" s="18" t="str">
        <f t="shared" si="2"/>
        <v/>
      </c>
    </row>
    <row r="335">
      <c r="D335" s="18" t="str">
        <f t="shared" si="1"/>
        <v/>
      </c>
      <c r="E335" s="18" t="str">
        <f t="shared" si="2"/>
        <v/>
      </c>
    </row>
    <row r="336">
      <c r="A336" s="6" t="s">
        <v>1514</v>
      </c>
      <c r="D336" s="18" t="str">
        <f t="shared" si="1"/>
        <v>MaestroBianualPLv2</v>
      </c>
      <c r="E336" s="18" t="str">
        <f t="shared" si="2"/>
        <v/>
      </c>
    </row>
    <row r="337">
      <c r="A337" s="6" t="s">
        <v>1515</v>
      </c>
      <c r="D337" s="18" t="str">
        <f t="shared" si="1"/>
        <v/>
      </c>
      <c r="E337" s="18" t="str">
        <f t="shared" si="2"/>
        <v>15JZbHzUjMsWy4SzMQuTHFKGKQiGawG5IFDIyVRgHZmI</v>
      </c>
    </row>
    <row r="338">
      <c r="D338" s="18" t="str">
        <f t="shared" si="1"/>
        <v/>
      </c>
      <c r="E338" s="18" t="str">
        <f t="shared" si="2"/>
        <v/>
      </c>
    </row>
    <row r="339">
      <c r="D339" s="18" t="str">
        <f t="shared" si="1"/>
        <v/>
      </c>
      <c r="E339" s="18" t="str">
        <f t="shared" si="2"/>
        <v/>
      </c>
      <c r="J339" s="18" t="s">
        <v>250</v>
      </c>
      <c r="K339" s="18" t="s">
        <v>251</v>
      </c>
    </row>
    <row r="340">
      <c r="D340" s="18" t="str">
        <f t="shared" si="1"/>
        <v/>
      </c>
      <c r="E340" s="18" t="str">
        <f t="shared" si="2"/>
        <v/>
      </c>
    </row>
    <row r="341">
      <c r="D341" s="18" t="str">
        <f t="shared" si="1"/>
        <v/>
      </c>
      <c r="E341" s="18" t="str">
        <f t="shared" si="2"/>
        <v/>
      </c>
    </row>
    <row r="342">
      <c r="D342" s="18" t="str">
        <f t="shared" si="1"/>
        <v/>
      </c>
      <c r="E342" s="18" t="str">
        <f t="shared" si="2"/>
        <v/>
      </c>
    </row>
    <row r="343">
      <c r="D343" s="18" t="str">
        <f t="shared" si="1"/>
        <v/>
      </c>
      <c r="E343" s="18" t="str">
        <f t="shared" si="2"/>
        <v/>
      </c>
    </row>
    <row r="344">
      <c r="D344" s="18" t="str">
        <f t="shared" si="1"/>
        <v/>
      </c>
      <c r="E344" s="18" t="str">
        <f t="shared" si="2"/>
        <v/>
      </c>
    </row>
    <row r="345">
      <c r="D345" s="18" t="str">
        <f t="shared" si="1"/>
        <v/>
      </c>
      <c r="E345" s="18" t="str">
        <f t="shared" si="2"/>
        <v/>
      </c>
    </row>
    <row r="346">
      <c r="D346" s="18" t="str">
        <f t="shared" si="1"/>
        <v/>
      </c>
      <c r="E346" s="18" t="str">
        <f t="shared" si="2"/>
        <v/>
      </c>
    </row>
    <row r="347">
      <c r="D347" s="18" t="str">
        <f t="shared" si="1"/>
        <v/>
      </c>
      <c r="E347" s="18" t="str">
        <f t="shared" si="2"/>
        <v/>
      </c>
    </row>
    <row r="348">
      <c r="D348" s="18" t="str">
        <f t="shared" si="1"/>
        <v/>
      </c>
      <c r="E348" s="18" t="str">
        <f t="shared" si="2"/>
        <v/>
      </c>
    </row>
    <row r="349">
      <c r="D349" s="18" t="str">
        <f t="shared" si="1"/>
        <v/>
      </c>
      <c r="E349" s="18" t="str">
        <f t="shared" si="2"/>
        <v/>
      </c>
    </row>
    <row r="350">
      <c r="D350" s="18" t="str">
        <f t="shared" si="1"/>
        <v/>
      </c>
      <c r="E350" s="18" t="str">
        <f t="shared" si="2"/>
        <v/>
      </c>
    </row>
    <row r="351">
      <c r="D351" s="18" t="str">
        <f t="shared" si="1"/>
        <v/>
      </c>
      <c r="E351" s="18" t="str">
        <f t="shared" si="2"/>
        <v/>
      </c>
    </row>
    <row r="352">
      <c r="D352" s="18" t="str">
        <f t="shared" si="1"/>
        <v/>
      </c>
      <c r="E352" s="18" t="str">
        <f t="shared" si="2"/>
        <v/>
      </c>
    </row>
    <row r="353">
      <c r="D353" s="18" t="str">
        <f t="shared" si="1"/>
        <v/>
      </c>
      <c r="E353" s="18" t="str">
        <f t="shared" si="2"/>
        <v/>
      </c>
    </row>
    <row r="354">
      <c r="D354" s="18" t="str">
        <f t="shared" si="1"/>
        <v/>
      </c>
      <c r="E354" s="18" t="str">
        <f t="shared" si="2"/>
        <v/>
      </c>
    </row>
    <row r="355">
      <c r="D355" s="18" t="str">
        <f t="shared" si="1"/>
        <v/>
      </c>
      <c r="E355" s="18" t="str">
        <f t="shared" si="2"/>
        <v/>
      </c>
    </row>
    <row r="356">
      <c r="D356" s="18" t="str">
        <f t="shared" si="1"/>
        <v/>
      </c>
      <c r="E356" s="18" t="str">
        <f t="shared" si="2"/>
        <v/>
      </c>
    </row>
    <row r="357">
      <c r="D357" s="18" t="str">
        <f t="shared" si="1"/>
        <v/>
      </c>
      <c r="E357" s="18" t="str">
        <f t="shared" si="2"/>
        <v/>
      </c>
    </row>
    <row r="358">
      <c r="D358" s="18" t="str">
        <f t="shared" si="1"/>
        <v/>
      </c>
      <c r="E358" s="18" t="str">
        <f t="shared" si="2"/>
        <v/>
      </c>
    </row>
    <row r="359">
      <c r="D359" s="18" t="str">
        <f t="shared" si="1"/>
        <v/>
      </c>
      <c r="E359" s="18" t="str">
        <f t="shared" si="2"/>
        <v/>
      </c>
    </row>
    <row r="360">
      <c r="D360" s="18" t="str">
        <f t="shared" si="1"/>
        <v/>
      </c>
      <c r="E360" s="18" t="str">
        <f t="shared" si="2"/>
        <v/>
      </c>
    </row>
    <row r="361">
      <c r="D361" s="18" t="str">
        <f t="shared" si="1"/>
        <v/>
      </c>
      <c r="E361" s="18" t="str">
        <f t="shared" si="2"/>
        <v/>
      </c>
    </row>
    <row r="362">
      <c r="D362" s="18" t="str">
        <f t="shared" si="1"/>
        <v/>
      </c>
      <c r="E362" s="18" t="str">
        <f t="shared" si="2"/>
        <v/>
      </c>
    </row>
    <row r="363">
      <c r="D363" s="18" t="str">
        <f t="shared" si="1"/>
        <v/>
      </c>
      <c r="E363" s="18" t="str">
        <f t="shared" si="2"/>
        <v/>
      </c>
    </row>
    <row r="364">
      <c r="D364" s="18" t="str">
        <f t="shared" si="1"/>
        <v/>
      </c>
      <c r="E364" s="18" t="str">
        <f t="shared" si="2"/>
        <v/>
      </c>
    </row>
    <row r="365">
      <c r="D365" s="18" t="str">
        <f t="shared" si="1"/>
        <v/>
      </c>
      <c r="E365" s="18" t="str">
        <f t="shared" si="2"/>
        <v/>
      </c>
    </row>
    <row r="366">
      <c r="D366" s="18" t="str">
        <f t="shared" si="1"/>
        <v/>
      </c>
      <c r="E366" s="18" t="str">
        <f t="shared" si="2"/>
        <v/>
      </c>
    </row>
    <row r="367">
      <c r="D367" s="18" t="str">
        <f t="shared" si="1"/>
        <v/>
      </c>
      <c r="E367" s="18" t="str">
        <f t="shared" si="2"/>
        <v/>
      </c>
    </row>
    <row r="368">
      <c r="D368" s="18" t="str">
        <f t="shared" si="1"/>
        <v/>
      </c>
      <c r="E368" s="18" t="str">
        <f t="shared" si="2"/>
        <v/>
      </c>
    </row>
    <row r="369">
      <c r="D369" s="18" t="str">
        <f t="shared" si="1"/>
        <v/>
      </c>
      <c r="E369" s="18" t="str">
        <f t="shared" si="2"/>
        <v/>
      </c>
    </row>
    <row r="370">
      <c r="D370" s="18" t="str">
        <f t="shared" si="1"/>
        <v/>
      </c>
      <c r="E370" s="18" t="str">
        <f t="shared" si="2"/>
        <v/>
      </c>
    </row>
    <row r="371">
      <c r="D371" s="18" t="str">
        <f t="shared" si="1"/>
        <v/>
      </c>
      <c r="E371" s="18" t="str">
        <f t="shared" si="2"/>
        <v/>
      </c>
    </row>
    <row r="372">
      <c r="D372" s="18" t="str">
        <f t="shared" si="1"/>
        <v/>
      </c>
      <c r="E372" s="18" t="str">
        <f t="shared" si="2"/>
        <v/>
      </c>
    </row>
    <row r="373">
      <c r="D373" s="18" t="str">
        <f t="shared" si="1"/>
        <v/>
      </c>
      <c r="E373" s="18" t="str">
        <f t="shared" si="2"/>
        <v/>
      </c>
    </row>
    <row r="374">
      <c r="D374" s="18" t="str">
        <f t="shared" si="1"/>
        <v/>
      </c>
      <c r="E374" s="18" t="str">
        <f t="shared" si="2"/>
        <v/>
      </c>
    </row>
    <row r="375">
      <c r="D375" s="18" t="str">
        <f t="shared" si="1"/>
        <v/>
      </c>
      <c r="E375" s="18" t="str">
        <f t="shared" si="2"/>
        <v/>
      </c>
    </row>
    <row r="376">
      <c r="D376" s="18" t="str">
        <f t="shared" si="1"/>
        <v/>
      </c>
      <c r="E376" s="18" t="str">
        <f t="shared" si="2"/>
        <v/>
      </c>
    </row>
    <row r="377">
      <c r="D377" s="18" t="str">
        <f t="shared" si="1"/>
        <v/>
      </c>
      <c r="E377" s="18" t="str">
        <f t="shared" si="2"/>
        <v/>
      </c>
    </row>
    <row r="378">
      <c r="D378" s="18" t="str">
        <f t="shared" si="1"/>
        <v/>
      </c>
      <c r="E378" s="18" t="str">
        <f t="shared" si="2"/>
        <v/>
      </c>
    </row>
    <row r="379">
      <c r="D379" s="18" t="str">
        <f t="shared" si="1"/>
        <v/>
      </c>
      <c r="E379" s="18" t="str">
        <f t="shared" si="2"/>
        <v/>
      </c>
    </row>
    <row r="380">
      <c r="D380" s="18" t="str">
        <f t="shared" si="1"/>
        <v/>
      </c>
      <c r="E380" s="18" t="str">
        <f t="shared" si="2"/>
        <v/>
      </c>
    </row>
    <row r="381">
      <c r="D381" s="18" t="str">
        <f t="shared" si="1"/>
        <v/>
      </c>
      <c r="E381" s="18" t="str">
        <f t="shared" si="2"/>
        <v/>
      </c>
    </row>
    <row r="382">
      <c r="D382" s="18" t="str">
        <f t="shared" si="1"/>
        <v/>
      </c>
      <c r="E382" s="18" t="str">
        <f t="shared" si="2"/>
        <v/>
      </c>
    </row>
    <row r="383">
      <c r="D383" s="18" t="str">
        <f t="shared" si="1"/>
        <v/>
      </c>
      <c r="E383" s="18" t="str">
        <f t="shared" si="2"/>
        <v/>
      </c>
    </row>
    <row r="384">
      <c r="D384" s="18" t="str">
        <f t="shared" si="1"/>
        <v/>
      </c>
      <c r="E384" s="18" t="str">
        <f t="shared" si="2"/>
        <v/>
      </c>
    </row>
    <row r="385">
      <c r="D385" s="18" t="str">
        <f t="shared" si="1"/>
        <v/>
      </c>
      <c r="E385" s="18" t="str">
        <f t="shared" si="2"/>
        <v/>
      </c>
    </row>
    <row r="386">
      <c r="D386" s="18" t="str">
        <f t="shared" si="1"/>
        <v/>
      </c>
      <c r="E386" s="18" t="str">
        <f t="shared" si="2"/>
        <v/>
      </c>
    </row>
    <row r="387">
      <c r="D387" s="18" t="str">
        <f t="shared" si="1"/>
        <v/>
      </c>
      <c r="E387" s="18" t="str">
        <f t="shared" si="2"/>
        <v/>
      </c>
    </row>
    <row r="388">
      <c r="D388" s="18" t="str">
        <f t="shared" si="1"/>
        <v/>
      </c>
      <c r="E388" s="18" t="str">
        <f t="shared" si="2"/>
        <v/>
      </c>
    </row>
    <row r="389">
      <c r="D389" s="18" t="str">
        <f t="shared" si="1"/>
        <v/>
      </c>
      <c r="E389" s="18" t="str">
        <f t="shared" si="2"/>
        <v/>
      </c>
    </row>
    <row r="390">
      <c r="D390" s="18" t="str">
        <f t="shared" si="1"/>
        <v/>
      </c>
      <c r="E390" s="18" t="str">
        <f t="shared" si="2"/>
        <v/>
      </c>
    </row>
    <row r="391">
      <c r="D391" s="18" t="str">
        <f t="shared" si="1"/>
        <v/>
      </c>
      <c r="E391" s="18" t="str">
        <f t="shared" si="2"/>
        <v/>
      </c>
    </row>
    <row r="392">
      <c r="D392" s="18" t="str">
        <f t="shared" si="1"/>
        <v/>
      </c>
      <c r="E392" s="18" t="str">
        <f t="shared" si="2"/>
        <v/>
      </c>
    </row>
    <row r="393">
      <c r="D393" s="18" t="str">
        <f t="shared" si="1"/>
        <v/>
      </c>
      <c r="E393" s="18" t="str">
        <f t="shared" si="2"/>
        <v/>
      </c>
    </row>
    <row r="394">
      <c r="D394" s="18" t="str">
        <f t="shared" si="1"/>
        <v/>
      </c>
      <c r="E394" s="18" t="str">
        <f t="shared" si="2"/>
        <v/>
      </c>
    </row>
    <row r="395">
      <c r="D395" s="18" t="str">
        <f t="shared" si="1"/>
        <v/>
      </c>
      <c r="E395" s="18" t="str">
        <f t="shared" si="2"/>
        <v/>
      </c>
    </row>
    <row r="396">
      <c r="D396" s="18" t="str">
        <f t="shared" si="1"/>
        <v/>
      </c>
      <c r="E396" s="18" t="str">
        <f t="shared" si="2"/>
        <v/>
      </c>
    </row>
    <row r="397">
      <c r="D397" s="18" t="str">
        <f t="shared" si="1"/>
        <v/>
      </c>
      <c r="E397" s="18" t="str">
        <f t="shared" si="2"/>
        <v/>
      </c>
    </row>
    <row r="398">
      <c r="D398" s="18" t="str">
        <f t="shared" si="1"/>
        <v/>
      </c>
      <c r="E398" s="18" t="str">
        <f t="shared" si="2"/>
        <v/>
      </c>
    </row>
    <row r="399">
      <c r="D399" s="18" t="str">
        <f t="shared" si="1"/>
        <v/>
      </c>
      <c r="E399" s="18" t="str">
        <f t="shared" si="2"/>
        <v/>
      </c>
    </row>
    <row r="400">
      <c r="D400" s="18" t="str">
        <f t="shared" si="1"/>
        <v/>
      </c>
      <c r="E400" s="18" t="str">
        <f t="shared" si="2"/>
        <v/>
      </c>
    </row>
    <row r="401">
      <c r="D401" s="18" t="str">
        <f t="shared" si="1"/>
        <v/>
      </c>
      <c r="E401" s="18" t="str">
        <f t="shared" si="2"/>
        <v/>
      </c>
    </row>
    <row r="402">
      <c r="D402" s="18" t="str">
        <f t="shared" si="1"/>
        <v/>
      </c>
      <c r="E402" s="18" t="str">
        <f t="shared" si="2"/>
        <v/>
      </c>
    </row>
    <row r="403">
      <c r="D403" s="18" t="str">
        <f t="shared" si="1"/>
        <v/>
      </c>
      <c r="E403" s="18" t="str">
        <f t="shared" si="2"/>
        <v/>
      </c>
    </row>
    <row r="404">
      <c r="D404" s="18" t="str">
        <f t="shared" si="1"/>
        <v/>
      </c>
      <c r="E404" s="18" t="str">
        <f t="shared" si="2"/>
        <v/>
      </c>
    </row>
    <row r="405">
      <c r="D405" s="18" t="str">
        <f t="shared" si="1"/>
        <v/>
      </c>
      <c r="E405" s="18" t="str">
        <f t="shared" si="2"/>
        <v/>
      </c>
    </row>
    <row r="406">
      <c r="D406" s="18" t="str">
        <f t="shared" si="1"/>
        <v/>
      </c>
      <c r="E406" s="18" t="str">
        <f t="shared" si="2"/>
        <v/>
      </c>
    </row>
    <row r="407">
      <c r="D407" s="18" t="str">
        <f t="shared" si="1"/>
        <v/>
      </c>
      <c r="E407" s="18" t="str">
        <f t="shared" si="2"/>
        <v/>
      </c>
    </row>
    <row r="408">
      <c r="D408" s="18" t="str">
        <f t="shared" si="1"/>
        <v/>
      </c>
      <c r="E408" s="18" t="str">
        <f t="shared" si="2"/>
        <v/>
      </c>
    </row>
    <row r="409">
      <c r="D409" s="18" t="str">
        <f t="shared" si="1"/>
        <v/>
      </c>
      <c r="E409" s="18" t="str">
        <f t="shared" si="2"/>
        <v/>
      </c>
    </row>
    <row r="410">
      <c r="D410" s="18" t="str">
        <f t="shared" si="1"/>
        <v/>
      </c>
      <c r="E410" s="18" t="str">
        <f t="shared" si="2"/>
        <v/>
      </c>
    </row>
    <row r="411">
      <c r="D411" s="18" t="str">
        <f t="shared" si="1"/>
        <v/>
      </c>
      <c r="E411" s="18" t="str">
        <f t="shared" si="2"/>
        <v/>
      </c>
    </row>
    <row r="412">
      <c r="D412" s="18" t="str">
        <f t="shared" si="1"/>
        <v/>
      </c>
      <c r="E412" s="18" t="str">
        <f t="shared" si="2"/>
        <v/>
      </c>
    </row>
    <row r="413">
      <c r="D413" s="18" t="str">
        <f t="shared" si="1"/>
        <v/>
      </c>
      <c r="E413" s="18" t="str">
        <f t="shared" si="2"/>
        <v/>
      </c>
    </row>
    <row r="414">
      <c r="D414" s="18" t="str">
        <f t="shared" si="1"/>
        <v/>
      </c>
      <c r="E414" s="18" t="str">
        <f t="shared" si="2"/>
        <v/>
      </c>
    </row>
    <row r="415">
      <c r="D415" s="18" t="str">
        <f t="shared" si="1"/>
        <v/>
      </c>
      <c r="E415" s="18" t="str">
        <f t="shared" si="2"/>
        <v/>
      </c>
    </row>
    <row r="416">
      <c r="D416" s="18" t="str">
        <f t="shared" si="1"/>
        <v/>
      </c>
      <c r="E416" s="18" t="str">
        <f t="shared" si="2"/>
        <v/>
      </c>
    </row>
    <row r="417">
      <c r="D417" s="18" t="str">
        <f t="shared" si="1"/>
        <v/>
      </c>
      <c r="E417" s="18" t="str">
        <f t="shared" si="2"/>
        <v/>
      </c>
    </row>
    <row r="418">
      <c r="D418" s="18" t="str">
        <f t="shared" si="1"/>
        <v/>
      </c>
      <c r="E418" s="18" t="str">
        <f t="shared" si="2"/>
        <v/>
      </c>
    </row>
    <row r="419">
      <c r="D419" s="18" t="str">
        <f t="shared" si="1"/>
        <v/>
      </c>
      <c r="E419" s="18" t="str">
        <f t="shared" si="2"/>
        <v/>
      </c>
    </row>
    <row r="420">
      <c r="D420" s="18" t="str">
        <f t="shared" si="1"/>
        <v/>
      </c>
      <c r="E420" s="18" t="str">
        <f t="shared" si="2"/>
        <v/>
      </c>
    </row>
    <row r="421">
      <c r="D421" s="18" t="str">
        <f t="shared" si="1"/>
        <v/>
      </c>
      <c r="E421" s="18" t="str">
        <f t="shared" si="2"/>
        <v/>
      </c>
    </row>
    <row r="422">
      <c r="D422" s="18" t="str">
        <f t="shared" si="1"/>
        <v/>
      </c>
      <c r="E422" s="18" t="str">
        <f t="shared" si="2"/>
        <v/>
      </c>
    </row>
    <row r="423">
      <c r="D423" s="18" t="str">
        <f t="shared" si="1"/>
        <v/>
      </c>
      <c r="E423" s="18" t="str">
        <f t="shared" si="2"/>
        <v/>
      </c>
    </row>
    <row r="424">
      <c r="D424" s="18" t="str">
        <f t="shared" si="1"/>
        <v/>
      </c>
      <c r="E424" s="18" t="str">
        <f t="shared" si="2"/>
        <v/>
      </c>
    </row>
    <row r="425">
      <c r="D425" s="18" t="str">
        <f t="shared" si="1"/>
        <v/>
      </c>
      <c r="E425" s="18" t="str">
        <f t="shared" si="2"/>
        <v/>
      </c>
    </row>
    <row r="426">
      <c r="D426" s="18" t="str">
        <f t="shared" si="1"/>
        <v/>
      </c>
      <c r="E426" s="18" t="str">
        <f t="shared" si="2"/>
        <v/>
      </c>
    </row>
    <row r="427">
      <c r="D427" s="18" t="str">
        <f t="shared" si="1"/>
        <v/>
      </c>
      <c r="E427" s="18" t="str">
        <f t="shared" si="2"/>
        <v/>
      </c>
    </row>
    <row r="428">
      <c r="D428" s="18" t="str">
        <f t="shared" si="1"/>
        <v/>
      </c>
      <c r="E428" s="18" t="str">
        <f t="shared" si="2"/>
        <v/>
      </c>
    </row>
    <row r="429">
      <c r="D429" s="18" t="str">
        <f t="shared" si="1"/>
        <v/>
      </c>
      <c r="E429" s="18" t="str">
        <f t="shared" si="2"/>
        <v/>
      </c>
    </row>
    <row r="430">
      <c r="D430" s="18" t="str">
        <f t="shared" si="1"/>
        <v/>
      </c>
      <c r="E430" s="18" t="str">
        <f t="shared" si="2"/>
        <v/>
      </c>
    </row>
    <row r="431">
      <c r="D431" s="18" t="str">
        <f t="shared" si="1"/>
        <v/>
      </c>
      <c r="E431" s="18" t="str">
        <f t="shared" si="2"/>
        <v/>
      </c>
    </row>
    <row r="432">
      <c r="D432" s="18" t="str">
        <f t="shared" si="1"/>
        <v/>
      </c>
      <c r="E432" s="18" t="str">
        <f t="shared" si="2"/>
        <v/>
      </c>
    </row>
    <row r="433">
      <c r="D433" s="18" t="str">
        <f t="shared" si="1"/>
        <v/>
      </c>
      <c r="E433" s="18" t="str">
        <f t="shared" si="2"/>
        <v/>
      </c>
    </row>
    <row r="434">
      <c r="D434" s="18" t="str">
        <f t="shared" si="1"/>
        <v/>
      </c>
      <c r="E434" s="18" t="str">
        <f t="shared" si="2"/>
        <v/>
      </c>
    </row>
    <row r="435">
      <c r="D435" s="18" t="str">
        <f t="shared" si="1"/>
        <v/>
      </c>
      <c r="E435" s="18" t="str">
        <f t="shared" si="2"/>
        <v/>
      </c>
    </row>
    <row r="436">
      <c r="D436" s="18" t="str">
        <f t="shared" si="1"/>
        <v/>
      </c>
      <c r="E436" s="18" t="str">
        <f t="shared" si="2"/>
        <v/>
      </c>
    </row>
    <row r="437">
      <c r="D437" s="18" t="str">
        <f t="shared" si="1"/>
        <v/>
      </c>
      <c r="E437" s="18" t="str">
        <f t="shared" si="2"/>
        <v/>
      </c>
    </row>
    <row r="438">
      <c r="D438" s="18" t="str">
        <f t="shared" si="1"/>
        <v/>
      </c>
      <c r="E438" s="18" t="str">
        <f t="shared" si="2"/>
        <v/>
      </c>
    </row>
    <row r="439">
      <c r="D439" s="18" t="str">
        <f t="shared" si="1"/>
        <v/>
      </c>
      <c r="E439" s="18" t="str">
        <f t="shared" si="2"/>
        <v/>
      </c>
    </row>
    <row r="440">
      <c r="D440" s="18" t="str">
        <f t="shared" si="1"/>
        <v/>
      </c>
      <c r="E440" s="18" t="str">
        <f t="shared" si="2"/>
        <v/>
      </c>
    </row>
    <row r="441">
      <c r="D441" s="18" t="str">
        <f t="shared" si="1"/>
        <v/>
      </c>
      <c r="E441" s="18" t="str">
        <f t="shared" si="2"/>
        <v/>
      </c>
    </row>
    <row r="442">
      <c r="D442" s="18" t="str">
        <f t="shared" si="1"/>
        <v/>
      </c>
      <c r="E442" s="18" t="str">
        <f t="shared" si="2"/>
        <v/>
      </c>
    </row>
    <row r="443">
      <c r="D443" s="18" t="str">
        <f t="shared" si="1"/>
        <v/>
      </c>
      <c r="E443" s="18" t="str">
        <f t="shared" si="2"/>
        <v/>
      </c>
    </row>
    <row r="444">
      <c r="D444" s="18" t="str">
        <f t="shared" si="1"/>
        <v/>
      </c>
      <c r="E444" s="18" t="str">
        <f t="shared" si="2"/>
        <v/>
      </c>
    </row>
    <row r="445">
      <c r="D445" s="18" t="str">
        <f t="shared" si="1"/>
        <v/>
      </c>
      <c r="E445" s="18" t="str">
        <f t="shared" si="2"/>
        <v/>
      </c>
    </row>
    <row r="446">
      <c r="D446" s="18" t="str">
        <f t="shared" si="1"/>
        <v/>
      </c>
      <c r="E446" s="18" t="str">
        <f t="shared" si="2"/>
        <v/>
      </c>
    </row>
    <row r="447">
      <c r="D447" s="18" t="str">
        <f t="shared" si="1"/>
        <v/>
      </c>
      <c r="E447" s="18" t="str">
        <f t="shared" si="2"/>
        <v/>
      </c>
    </row>
    <row r="448">
      <c r="D448" s="18" t="str">
        <f t="shared" si="1"/>
        <v/>
      </c>
      <c r="E448" s="18" t="str">
        <f t="shared" si="2"/>
        <v/>
      </c>
    </row>
    <row r="449">
      <c r="D449" s="18" t="str">
        <f t="shared" si="1"/>
        <v/>
      </c>
      <c r="E449" s="18" t="str">
        <f t="shared" si="2"/>
        <v/>
      </c>
    </row>
    <row r="450">
      <c r="D450" s="18" t="str">
        <f t="shared" si="1"/>
        <v/>
      </c>
      <c r="E450" s="18" t="str">
        <f t="shared" si="2"/>
        <v/>
      </c>
    </row>
    <row r="451">
      <c r="D451" s="18" t="str">
        <f t="shared" si="1"/>
        <v/>
      </c>
      <c r="E451" s="18" t="str">
        <f t="shared" si="2"/>
        <v/>
      </c>
    </row>
    <row r="452">
      <c r="D452" s="18" t="str">
        <f t="shared" si="1"/>
        <v/>
      </c>
      <c r="E452" s="18" t="str">
        <f t="shared" si="2"/>
        <v/>
      </c>
    </row>
    <row r="453">
      <c r="D453" s="18" t="str">
        <f t="shared" si="1"/>
        <v/>
      </c>
      <c r="E453" s="18" t="str">
        <f t="shared" si="2"/>
        <v/>
      </c>
    </row>
    <row r="454">
      <c r="D454" s="18" t="str">
        <f t="shared" si="1"/>
        <v/>
      </c>
      <c r="E454" s="18" t="str">
        <f t="shared" si="2"/>
        <v/>
      </c>
    </row>
    <row r="455">
      <c r="D455" s="18" t="str">
        <f t="shared" si="1"/>
        <v/>
      </c>
      <c r="E455" s="18" t="str">
        <f t="shared" si="2"/>
        <v/>
      </c>
    </row>
    <row r="456">
      <c r="D456" s="18" t="str">
        <f t="shared" si="1"/>
        <v/>
      </c>
      <c r="E456" s="18" t="str">
        <f t="shared" si="2"/>
        <v/>
      </c>
    </row>
    <row r="457">
      <c r="D457" s="18" t="str">
        <f t="shared" si="1"/>
        <v/>
      </c>
      <c r="E457" s="18" t="str">
        <f t="shared" si="2"/>
        <v/>
      </c>
    </row>
    <row r="458">
      <c r="D458" s="18" t="str">
        <f t="shared" si="1"/>
        <v/>
      </c>
      <c r="E458" s="18" t="str">
        <f t="shared" si="2"/>
        <v/>
      </c>
    </row>
    <row r="459">
      <c r="D459" s="18" t="str">
        <f t="shared" si="1"/>
        <v/>
      </c>
      <c r="E459" s="18" t="str">
        <f t="shared" si="2"/>
        <v/>
      </c>
    </row>
    <row r="460">
      <c r="D460" s="18" t="str">
        <f t="shared" si="1"/>
        <v/>
      </c>
      <c r="E460" s="18" t="str">
        <f t="shared" si="2"/>
        <v/>
      </c>
    </row>
    <row r="461">
      <c r="D461" s="18" t="str">
        <f t="shared" si="1"/>
        <v/>
      </c>
      <c r="E461" s="18" t="str">
        <f t="shared" si="2"/>
        <v/>
      </c>
    </row>
    <row r="462">
      <c r="D462" s="18" t="str">
        <f t="shared" si="1"/>
        <v/>
      </c>
      <c r="E462" s="18" t="str">
        <f t="shared" si="2"/>
        <v/>
      </c>
    </row>
    <row r="463">
      <c r="D463" s="18" t="str">
        <f t="shared" si="1"/>
        <v/>
      </c>
      <c r="E463" s="18" t="str">
        <f t="shared" si="2"/>
        <v/>
      </c>
    </row>
    <row r="464">
      <c r="D464" s="18" t="str">
        <f t="shared" si="1"/>
        <v/>
      </c>
      <c r="E464" s="18" t="str">
        <f t="shared" si="2"/>
        <v/>
      </c>
    </row>
    <row r="465">
      <c r="D465" s="18" t="str">
        <f t="shared" si="1"/>
        <v/>
      </c>
      <c r="E465" s="18" t="str">
        <f t="shared" si="2"/>
        <v/>
      </c>
    </row>
    <row r="466">
      <c r="D466" s="18" t="str">
        <f t="shared" si="1"/>
        <v/>
      </c>
      <c r="E466" s="18" t="str">
        <f t="shared" si="2"/>
        <v/>
      </c>
    </row>
    <row r="467">
      <c r="D467" s="18" t="str">
        <f t="shared" si="1"/>
        <v/>
      </c>
      <c r="E467" s="18" t="str">
        <f t="shared" si="2"/>
        <v/>
      </c>
    </row>
    <row r="468">
      <c r="D468" s="18" t="str">
        <f t="shared" si="1"/>
        <v/>
      </c>
      <c r="E468" s="18" t="str">
        <f t="shared" si="2"/>
        <v/>
      </c>
    </row>
    <row r="469">
      <c r="D469" s="18" t="str">
        <f t="shared" si="1"/>
        <v/>
      </c>
      <c r="E469" s="18" t="str">
        <f t="shared" si="2"/>
        <v/>
      </c>
    </row>
    <row r="470">
      <c r="D470" s="18" t="str">
        <f t="shared" si="1"/>
        <v/>
      </c>
      <c r="E470" s="18" t="str">
        <f t="shared" si="2"/>
        <v/>
      </c>
    </row>
    <row r="471">
      <c r="D471" s="18" t="str">
        <f t="shared" si="1"/>
        <v/>
      </c>
      <c r="E471" s="18" t="str">
        <f t="shared" si="2"/>
        <v/>
      </c>
    </row>
    <row r="472">
      <c r="D472" s="18" t="str">
        <f t="shared" si="1"/>
        <v/>
      </c>
      <c r="E472" s="18" t="str">
        <f t="shared" si="2"/>
        <v/>
      </c>
    </row>
    <row r="473">
      <c r="D473" s="18" t="str">
        <f t="shared" si="1"/>
        <v/>
      </c>
      <c r="E473" s="18" t="str">
        <f t="shared" si="2"/>
        <v/>
      </c>
    </row>
    <row r="474">
      <c r="D474" s="18" t="str">
        <f t="shared" si="1"/>
        <v/>
      </c>
      <c r="E474" s="18" t="str">
        <f t="shared" si="2"/>
        <v/>
      </c>
    </row>
    <row r="475">
      <c r="D475" s="18" t="str">
        <f t="shared" si="1"/>
        <v/>
      </c>
      <c r="E475" s="18" t="str">
        <f t="shared" si="2"/>
        <v/>
      </c>
    </row>
    <row r="476">
      <c r="D476" s="18" t="str">
        <f t="shared" si="1"/>
        <v/>
      </c>
      <c r="E476" s="18" t="str">
        <f t="shared" si="2"/>
        <v/>
      </c>
    </row>
    <row r="477">
      <c r="D477" s="18" t="str">
        <f t="shared" si="1"/>
        <v/>
      </c>
      <c r="E477" s="18" t="str">
        <f t="shared" si="2"/>
        <v/>
      </c>
    </row>
    <row r="478">
      <c r="D478" s="18" t="str">
        <f t="shared" si="1"/>
        <v/>
      </c>
      <c r="E478" s="18" t="str">
        <f t="shared" si="2"/>
        <v/>
      </c>
    </row>
    <row r="479">
      <c r="D479" s="18" t="str">
        <f t="shared" si="1"/>
        <v/>
      </c>
      <c r="E479" s="18" t="str">
        <f t="shared" si="2"/>
        <v/>
      </c>
    </row>
    <row r="480">
      <c r="D480" s="18" t="str">
        <f t="shared" si="1"/>
        <v/>
      </c>
      <c r="E480" s="18" t="str">
        <f t="shared" si="2"/>
        <v/>
      </c>
    </row>
    <row r="481">
      <c r="D481" s="18" t="str">
        <f t="shared" si="1"/>
        <v/>
      </c>
      <c r="E481" s="18" t="str">
        <f t="shared" si="2"/>
        <v/>
      </c>
    </row>
    <row r="482">
      <c r="D482" s="18" t="str">
        <f t="shared" si="1"/>
        <v/>
      </c>
      <c r="E482" s="18" t="str">
        <f t="shared" si="2"/>
        <v/>
      </c>
    </row>
    <row r="483">
      <c r="D483" s="18" t="str">
        <f t="shared" si="1"/>
        <v/>
      </c>
      <c r="E483" s="18" t="str">
        <f t="shared" si="2"/>
        <v/>
      </c>
    </row>
    <row r="484">
      <c r="D484" s="18" t="str">
        <f t="shared" si="1"/>
        <v/>
      </c>
      <c r="E484" s="18" t="str">
        <f t="shared" si="2"/>
        <v/>
      </c>
    </row>
    <row r="485">
      <c r="D485" s="18" t="str">
        <f t="shared" si="1"/>
        <v/>
      </c>
      <c r="E485" s="18" t="str">
        <f t="shared" si="2"/>
        <v/>
      </c>
    </row>
    <row r="486">
      <c r="D486" s="18" t="str">
        <f t="shared" si="1"/>
        <v/>
      </c>
      <c r="E486" s="18" t="str">
        <f t="shared" si="2"/>
        <v/>
      </c>
    </row>
    <row r="487">
      <c r="D487" s="18" t="str">
        <f t="shared" si="1"/>
        <v/>
      </c>
      <c r="E487" s="18" t="str">
        <f t="shared" si="2"/>
        <v/>
      </c>
    </row>
    <row r="488">
      <c r="D488" s="18" t="str">
        <f t="shared" si="1"/>
        <v/>
      </c>
      <c r="E488" s="18" t="str">
        <f t="shared" si="2"/>
        <v/>
      </c>
    </row>
    <row r="489">
      <c r="D489" s="18" t="str">
        <f t="shared" si="1"/>
        <v/>
      </c>
      <c r="E489" s="18" t="str">
        <f t="shared" si="2"/>
        <v/>
      </c>
    </row>
    <row r="490">
      <c r="D490" s="18" t="str">
        <f t="shared" si="1"/>
        <v/>
      </c>
      <c r="E490" s="18" t="str">
        <f t="shared" si="2"/>
        <v/>
      </c>
    </row>
    <row r="491">
      <c r="D491" s="18" t="str">
        <f t="shared" si="1"/>
        <v/>
      </c>
      <c r="E491" s="18" t="str">
        <f t="shared" si="2"/>
        <v/>
      </c>
    </row>
    <row r="492">
      <c r="D492" s="18" t="str">
        <f t="shared" si="1"/>
        <v/>
      </c>
      <c r="E492" s="18" t="str">
        <f t="shared" si="2"/>
        <v/>
      </c>
    </row>
    <row r="493">
      <c r="D493" s="18" t="str">
        <f t="shared" si="1"/>
        <v/>
      </c>
      <c r="E493" s="18" t="str">
        <f t="shared" si="2"/>
        <v/>
      </c>
    </row>
    <row r="494">
      <c r="D494" s="18" t="str">
        <f t="shared" si="1"/>
        <v/>
      </c>
      <c r="E494" s="18" t="str">
        <f t="shared" si="2"/>
        <v/>
      </c>
    </row>
    <row r="495">
      <c r="D495" s="18" t="str">
        <f t="shared" si="1"/>
        <v/>
      </c>
      <c r="E495" s="18" t="str">
        <f t="shared" si="2"/>
        <v/>
      </c>
    </row>
    <row r="496">
      <c r="D496" s="18" t="str">
        <f t="shared" si="1"/>
        <v/>
      </c>
      <c r="E496" s="18" t="str">
        <f t="shared" si="2"/>
        <v/>
      </c>
    </row>
    <row r="497">
      <c r="D497" s="18" t="str">
        <f t="shared" si="1"/>
        <v/>
      </c>
      <c r="E497" s="18" t="str">
        <f t="shared" si="2"/>
        <v/>
      </c>
    </row>
    <row r="498">
      <c r="D498" s="18" t="str">
        <f t="shared" si="1"/>
        <v/>
      </c>
      <c r="E498" s="18" t="str">
        <f t="shared" si="2"/>
        <v/>
      </c>
    </row>
    <row r="499">
      <c r="D499" s="18" t="str">
        <f t="shared" si="1"/>
        <v/>
      </c>
      <c r="E499" s="18" t="str">
        <f t="shared" si="2"/>
        <v/>
      </c>
    </row>
    <row r="500">
      <c r="D500" s="18" t="str">
        <f t="shared" si="1"/>
        <v/>
      </c>
      <c r="E500" s="18" t="str">
        <f t="shared" si="2"/>
        <v/>
      </c>
    </row>
    <row r="501">
      <c r="D501" s="18" t="str">
        <f t="shared" si="1"/>
        <v/>
      </c>
      <c r="E501" s="18" t="str">
        <f t="shared" si="2"/>
        <v/>
      </c>
    </row>
    <row r="502">
      <c r="D502" s="18" t="str">
        <f t="shared" si="1"/>
        <v/>
      </c>
      <c r="E502" s="18" t="str">
        <f t="shared" si="2"/>
        <v/>
      </c>
    </row>
    <row r="503">
      <c r="D503" s="18" t="str">
        <f t="shared" si="1"/>
        <v/>
      </c>
      <c r="E503" s="18" t="str">
        <f t="shared" si="2"/>
        <v/>
      </c>
    </row>
    <row r="504">
      <c r="D504" s="18" t="str">
        <f t="shared" si="1"/>
        <v/>
      </c>
      <c r="E504" s="18" t="str">
        <f t="shared" si="2"/>
        <v/>
      </c>
    </row>
    <row r="505">
      <c r="D505" s="18" t="str">
        <f t="shared" si="1"/>
        <v/>
      </c>
      <c r="E505" s="18" t="str">
        <f t="shared" si="2"/>
        <v/>
      </c>
    </row>
    <row r="506">
      <c r="D506" s="18" t="str">
        <f t="shared" si="1"/>
        <v/>
      </c>
      <c r="E506" s="18" t="str">
        <f t="shared" si="2"/>
        <v/>
      </c>
    </row>
    <row r="507">
      <c r="D507" s="18" t="str">
        <f t="shared" si="1"/>
        <v/>
      </c>
      <c r="E507" s="18" t="str">
        <f t="shared" si="2"/>
        <v/>
      </c>
    </row>
    <row r="508">
      <c r="D508" s="18" t="str">
        <f t="shared" si="1"/>
        <v/>
      </c>
      <c r="E508" s="18" t="str">
        <f t="shared" si="2"/>
        <v/>
      </c>
    </row>
    <row r="509">
      <c r="D509" s="18" t="str">
        <f t="shared" si="1"/>
        <v/>
      </c>
      <c r="E509" s="18" t="str">
        <f t="shared" si="2"/>
        <v/>
      </c>
    </row>
    <row r="510">
      <c r="D510" s="18" t="str">
        <f t="shared" si="1"/>
        <v/>
      </c>
      <c r="E510" s="18" t="str">
        <f t="shared" si="2"/>
        <v/>
      </c>
    </row>
    <row r="511">
      <c r="D511" s="18" t="str">
        <f t="shared" si="1"/>
        <v/>
      </c>
      <c r="E511" s="18" t="str">
        <f t="shared" si="2"/>
        <v/>
      </c>
    </row>
    <row r="512">
      <c r="D512" s="18" t="str">
        <f t="shared" si="1"/>
        <v/>
      </c>
      <c r="E512" s="18" t="str">
        <f t="shared" si="2"/>
        <v/>
      </c>
    </row>
    <row r="513">
      <c r="D513" s="18" t="str">
        <f t="shared" si="1"/>
        <v/>
      </c>
      <c r="E513" s="18" t="str">
        <f t="shared" si="2"/>
        <v/>
      </c>
    </row>
    <row r="514">
      <c r="D514" s="18" t="str">
        <f t="shared" si="1"/>
        <v/>
      </c>
      <c r="E514" s="18" t="str">
        <f t="shared" si="2"/>
        <v/>
      </c>
    </row>
    <row r="515">
      <c r="D515" s="18" t="str">
        <f t="shared" si="1"/>
        <v/>
      </c>
      <c r="E515" s="18" t="str">
        <f t="shared" si="2"/>
        <v/>
      </c>
    </row>
    <row r="516">
      <c r="D516" s="18" t="str">
        <f t="shared" si="1"/>
        <v/>
      </c>
      <c r="E516" s="18" t="str">
        <f t="shared" si="2"/>
        <v/>
      </c>
    </row>
    <row r="517">
      <c r="D517" s="18" t="str">
        <f t="shared" si="1"/>
        <v/>
      </c>
      <c r="E517" s="18" t="str">
        <f t="shared" si="2"/>
        <v/>
      </c>
    </row>
    <row r="518">
      <c r="D518" s="18" t="str">
        <f t="shared" si="1"/>
        <v/>
      </c>
      <c r="E518" s="18" t="str">
        <f t="shared" si="2"/>
        <v/>
      </c>
    </row>
    <row r="519">
      <c r="D519" s="18" t="str">
        <f t="shared" si="1"/>
        <v/>
      </c>
      <c r="E519" s="18" t="str">
        <f t="shared" si="2"/>
        <v/>
      </c>
    </row>
    <row r="520">
      <c r="D520" s="18" t="str">
        <f t="shared" si="1"/>
        <v/>
      </c>
      <c r="E520" s="18" t="str">
        <f t="shared" si="2"/>
        <v/>
      </c>
    </row>
    <row r="521">
      <c r="D521" s="18" t="str">
        <f t="shared" si="1"/>
        <v/>
      </c>
      <c r="E521" s="18" t="str">
        <f t="shared" si="2"/>
        <v/>
      </c>
    </row>
    <row r="522">
      <c r="D522" s="18" t="str">
        <f t="shared" si="1"/>
        <v/>
      </c>
      <c r="E522" s="18" t="str">
        <f t="shared" si="2"/>
        <v/>
      </c>
    </row>
    <row r="523">
      <c r="D523" s="18" t="str">
        <f t="shared" si="1"/>
        <v/>
      </c>
      <c r="E523" s="18" t="str">
        <f t="shared" si="2"/>
        <v/>
      </c>
    </row>
    <row r="524">
      <c r="D524" s="18" t="str">
        <f t="shared" si="1"/>
        <v/>
      </c>
      <c r="E524" s="18" t="str">
        <f t="shared" si="2"/>
        <v/>
      </c>
    </row>
    <row r="525">
      <c r="D525" s="18" t="str">
        <f t="shared" si="1"/>
        <v/>
      </c>
      <c r="E525" s="18" t="str">
        <f t="shared" si="2"/>
        <v/>
      </c>
    </row>
    <row r="526">
      <c r="D526" s="18" t="str">
        <f t="shared" si="1"/>
        <v/>
      </c>
      <c r="E526" s="18" t="str">
        <f t="shared" si="2"/>
        <v/>
      </c>
    </row>
    <row r="527">
      <c r="D527" s="18" t="str">
        <f t="shared" si="1"/>
        <v/>
      </c>
      <c r="E527" s="18" t="str">
        <f t="shared" si="2"/>
        <v/>
      </c>
    </row>
    <row r="528">
      <c r="D528" s="18" t="str">
        <f t="shared" si="1"/>
        <v/>
      </c>
      <c r="E528" s="18" t="str">
        <f t="shared" si="2"/>
        <v/>
      </c>
    </row>
    <row r="529">
      <c r="D529" s="18" t="str">
        <f t="shared" si="1"/>
        <v/>
      </c>
      <c r="E529" s="18" t="str">
        <f t="shared" si="2"/>
        <v/>
      </c>
    </row>
    <row r="530">
      <c r="D530" s="18" t="str">
        <f t="shared" si="1"/>
        <v/>
      </c>
      <c r="E530" s="18" t="str">
        <f t="shared" si="2"/>
        <v/>
      </c>
    </row>
    <row r="531">
      <c r="D531" s="18" t="str">
        <f t="shared" si="1"/>
        <v/>
      </c>
      <c r="E531" s="18" t="str">
        <f t="shared" si="2"/>
        <v/>
      </c>
    </row>
    <row r="532">
      <c r="D532" s="18" t="str">
        <f t="shared" si="1"/>
        <v/>
      </c>
      <c r="E532" s="18" t="str">
        <f t="shared" si="2"/>
        <v/>
      </c>
    </row>
    <row r="533">
      <c r="D533" s="18" t="str">
        <f t="shared" si="1"/>
        <v/>
      </c>
      <c r="E533" s="18" t="str">
        <f t="shared" si="2"/>
        <v/>
      </c>
    </row>
    <row r="534">
      <c r="D534" s="18" t="str">
        <f t="shared" si="1"/>
        <v/>
      </c>
      <c r="E534" s="18" t="str">
        <f t="shared" si="2"/>
        <v/>
      </c>
    </row>
    <row r="535">
      <c r="D535" s="18" t="str">
        <f t="shared" si="1"/>
        <v/>
      </c>
      <c r="E535" s="18" t="str">
        <f t="shared" si="2"/>
        <v/>
      </c>
    </row>
    <row r="536">
      <c r="D536" s="18" t="str">
        <f t="shared" si="1"/>
        <v/>
      </c>
      <c r="E536" s="18" t="str">
        <f t="shared" si="2"/>
        <v/>
      </c>
    </row>
    <row r="537">
      <c r="D537" s="18" t="str">
        <f t="shared" si="1"/>
        <v/>
      </c>
      <c r="E537" s="18" t="str">
        <f t="shared" si="2"/>
        <v/>
      </c>
    </row>
    <row r="538">
      <c r="D538" s="18" t="str">
        <f t="shared" si="1"/>
        <v/>
      </c>
      <c r="E538" s="18" t="str">
        <f t="shared" si="2"/>
        <v/>
      </c>
    </row>
    <row r="539">
      <c r="D539" s="18" t="str">
        <f t="shared" si="1"/>
        <v/>
      </c>
      <c r="E539" s="18" t="str">
        <f t="shared" si="2"/>
        <v/>
      </c>
    </row>
    <row r="540">
      <c r="D540" s="18" t="str">
        <f t="shared" si="1"/>
        <v/>
      </c>
      <c r="E540" s="18" t="str">
        <f t="shared" si="2"/>
        <v/>
      </c>
    </row>
    <row r="541">
      <c r="D541" s="18" t="str">
        <f t="shared" si="1"/>
        <v/>
      </c>
      <c r="E541" s="18" t="str">
        <f t="shared" si="2"/>
        <v/>
      </c>
    </row>
    <row r="542">
      <c r="D542" s="18" t="str">
        <f t="shared" si="1"/>
        <v/>
      </c>
      <c r="E542" s="18" t="str">
        <f t="shared" si="2"/>
        <v/>
      </c>
    </row>
    <row r="543">
      <c r="D543" s="18" t="str">
        <f t="shared" si="1"/>
        <v/>
      </c>
      <c r="E543" s="18" t="str">
        <f t="shared" si="2"/>
        <v/>
      </c>
    </row>
    <row r="544">
      <c r="D544" s="18" t="str">
        <f t="shared" si="1"/>
        <v/>
      </c>
      <c r="E544" s="18" t="str">
        <f t="shared" si="2"/>
        <v/>
      </c>
    </row>
    <row r="545">
      <c r="D545" s="18" t="str">
        <f t="shared" si="1"/>
        <v/>
      </c>
      <c r="E545" s="18" t="str">
        <f t="shared" si="2"/>
        <v/>
      </c>
    </row>
    <row r="546">
      <c r="D546" s="18" t="str">
        <f t="shared" si="1"/>
        <v/>
      </c>
      <c r="E546" s="18" t="str">
        <f t="shared" si="2"/>
        <v/>
      </c>
    </row>
    <row r="547">
      <c r="D547" s="18" t="str">
        <f t="shared" si="1"/>
        <v/>
      </c>
      <c r="E547" s="18" t="str">
        <f t="shared" si="2"/>
        <v/>
      </c>
    </row>
    <row r="548">
      <c r="D548" s="18" t="str">
        <f t="shared" si="1"/>
        <v/>
      </c>
      <c r="E548" s="18" t="str">
        <f t="shared" si="2"/>
        <v/>
      </c>
    </row>
    <row r="549">
      <c r="D549" s="18" t="str">
        <f t="shared" si="1"/>
        <v/>
      </c>
      <c r="E549" s="18" t="str">
        <f t="shared" si="2"/>
        <v/>
      </c>
    </row>
    <row r="550">
      <c r="D550" s="18" t="str">
        <f t="shared" si="1"/>
        <v/>
      </c>
      <c r="E550" s="18" t="str">
        <f t="shared" si="2"/>
        <v/>
      </c>
    </row>
    <row r="551">
      <c r="D551" s="18" t="str">
        <f t="shared" si="1"/>
        <v/>
      </c>
      <c r="E551" s="18" t="str">
        <f t="shared" si="2"/>
        <v/>
      </c>
    </row>
    <row r="552">
      <c r="D552" s="18" t="str">
        <f t="shared" si="1"/>
        <v/>
      </c>
      <c r="E552" s="18" t="str">
        <f t="shared" si="2"/>
        <v/>
      </c>
    </row>
    <row r="553">
      <c r="D553" s="18" t="str">
        <f t="shared" si="1"/>
        <v/>
      </c>
      <c r="E553" s="18" t="str">
        <f t="shared" si="2"/>
        <v/>
      </c>
    </row>
    <row r="554">
      <c r="D554" s="18" t="str">
        <f t="shared" si="1"/>
        <v/>
      </c>
      <c r="E554" s="18" t="str">
        <f t="shared" si="2"/>
        <v/>
      </c>
    </row>
    <row r="555">
      <c r="D555" s="18" t="str">
        <f t="shared" si="1"/>
        <v/>
      </c>
      <c r="E555" s="18" t="str">
        <f t="shared" si="2"/>
        <v/>
      </c>
    </row>
    <row r="556">
      <c r="D556" s="18" t="str">
        <f t="shared" si="1"/>
        <v/>
      </c>
      <c r="E556" s="18" t="str">
        <f t="shared" si="2"/>
        <v/>
      </c>
    </row>
    <row r="557">
      <c r="D557" s="18" t="str">
        <f t="shared" si="1"/>
        <v/>
      </c>
      <c r="E557" s="18" t="str">
        <f t="shared" si="2"/>
        <v/>
      </c>
    </row>
    <row r="558">
      <c r="D558" s="18" t="str">
        <f t="shared" si="1"/>
        <v/>
      </c>
      <c r="E558" s="18" t="str">
        <f t="shared" si="2"/>
        <v/>
      </c>
    </row>
    <row r="559">
      <c r="D559" s="18" t="str">
        <f t="shared" si="1"/>
        <v/>
      </c>
      <c r="E559" s="18" t="str">
        <f t="shared" si="2"/>
        <v/>
      </c>
    </row>
    <row r="560">
      <c r="D560" s="18" t="str">
        <f t="shared" si="1"/>
        <v/>
      </c>
      <c r="E560" s="18" t="str">
        <f t="shared" si="2"/>
        <v/>
      </c>
    </row>
    <row r="561">
      <c r="D561" s="18" t="str">
        <f t="shared" si="1"/>
        <v/>
      </c>
      <c r="E561" s="18" t="str">
        <f t="shared" si="2"/>
        <v/>
      </c>
    </row>
    <row r="562">
      <c r="D562" s="18" t="str">
        <f t="shared" si="1"/>
        <v/>
      </c>
      <c r="E562" s="18" t="str">
        <f t="shared" si="2"/>
        <v/>
      </c>
    </row>
    <row r="563">
      <c r="D563" s="18" t="str">
        <f t="shared" si="1"/>
        <v/>
      </c>
      <c r="E563" s="18" t="str">
        <f t="shared" si="2"/>
        <v/>
      </c>
    </row>
    <row r="564">
      <c r="D564" s="18" t="str">
        <f t="shared" si="1"/>
        <v/>
      </c>
      <c r="E564" s="18" t="str">
        <f t="shared" si="2"/>
        <v/>
      </c>
    </row>
    <row r="565">
      <c r="D565" s="18" t="str">
        <f t="shared" si="1"/>
        <v/>
      </c>
      <c r="E565" s="18" t="str">
        <f t="shared" si="2"/>
        <v/>
      </c>
    </row>
    <row r="566">
      <c r="D566" s="18" t="str">
        <f t="shared" si="1"/>
        <v/>
      </c>
      <c r="E566" s="18" t="str">
        <f t="shared" si="2"/>
        <v/>
      </c>
    </row>
    <row r="567">
      <c r="D567" s="18" t="str">
        <f t="shared" si="1"/>
        <v/>
      </c>
      <c r="E567" s="18" t="str">
        <f t="shared" si="2"/>
        <v/>
      </c>
    </row>
    <row r="568">
      <c r="D568" s="18" t="str">
        <f t="shared" si="1"/>
        <v/>
      </c>
      <c r="E568" s="18" t="str">
        <f t="shared" si="2"/>
        <v/>
      </c>
    </row>
    <row r="569">
      <c r="D569" s="18" t="str">
        <f t="shared" si="1"/>
        <v/>
      </c>
      <c r="E569" s="18" t="str">
        <f t="shared" si="2"/>
        <v/>
      </c>
    </row>
    <row r="570">
      <c r="D570" s="18" t="str">
        <f t="shared" si="1"/>
        <v/>
      </c>
      <c r="E570" s="18" t="str">
        <f t="shared" si="2"/>
        <v/>
      </c>
    </row>
    <row r="571">
      <c r="D571" s="18" t="str">
        <f t="shared" si="1"/>
        <v/>
      </c>
      <c r="E571" s="18" t="str">
        <f t="shared" si="2"/>
        <v/>
      </c>
    </row>
    <row r="572">
      <c r="D572" s="18" t="str">
        <f t="shared" si="1"/>
        <v/>
      </c>
      <c r="E572" s="18" t="str">
        <f t="shared" si="2"/>
        <v/>
      </c>
    </row>
    <row r="573">
      <c r="D573" s="18" t="str">
        <f t="shared" si="1"/>
        <v/>
      </c>
      <c r="E573" s="18" t="str">
        <f t="shared" si="2"/>
        <v/>
      </c>
    </row>
    <row r="574">
      <c r="D574" s="18" t="str">
        <f t="shared" si="1"/>
        <v/>
      </c>
      <c r="E574" s="18" t="str">
        <f t="shared" si="2"/>
        <v/>
      </c>
    </row>
    <row r="575">
      <c r="D575" s="18" t="str">
        <f t="shared" si="1"/>
        <v/>
      </c>
      <c r="E575" s="18" t="str">
        <f t="shared" si="2"/>
        <v/>
      </c>
    </row>
    <row r="576">
      <c r="D576" s="18" t="str">
        <f t="shared" si="1"/>
        <v/>
      </c>
      <c r="E576" s="18" t="str">
        <f t="shared" si="2"/>
        <v/>
      </c>
    </row>
    <row r="577">
      <c r="D577" s="18" t="str">
        <f t="shared" si="1"/>
        <v/>
      </c>
      <c r="E577" s="18" t="str">
        <f t="shared" si="2"/>
        <v/>
      </c>
    </row>
    <row r="578">
      <c r="D578" s="18" t="str">
        <f t="shared" si="1"/>
        <v/>
      </c>
      <c r="E578" s="18" t="str">
        <f t="shared" si="2"/>
        <v/>
      </c>
    </row>
    <row r="579">
      <c r="D579" s="18" t="str">
        <f t="shared" si="1"/>
        <v/>
      </c>
      <c r="E579" s="18" t="str">
        <f t="shared" si="2"/>
        <v/>
      </c>
    </row>
    <row r="580">
      <c r="D580" s="18" t="str">
        <f t="shared" si="1"/>
        <v/>
      </c>
      <c r="E580" s="18" t="str">
        <f t="shared" si="2"/>
        <v/>
      </c>
    </row>
    <row r="581">
      <c r="D581" s="18" t="str">
        <f t="shared" si="1"/>
        <v/>
      </c>
      <c r="E581" s="18" t="str">
        <f t="shared" si="2"/>
        <v/>
      </c>
    </row>
    <row r="582">
      <c r="D582" s="18" t="str">
        <f t="shared" si="1"/>
        <v/>
      </c>
      <c r="E582" s="18" t="str">
        <f t="shared" si="2"/>
        <v/>
      </c>
    </row>
    <row r="583">
      <c r="D583" s="18" t="str">
        <f t="shared" si="1"/>
        <v/>
      </c>
      <c r="E583" s="18" t="str">
        <f t="shared" si="2"/>
        <v/>
      </c>
    </row>
    <row r="584">
      <c r="D584" s="18" t="str">
        <f t="shared" si="1"/>
        <v/>
      </c>
      <c r="E584" s="18" t="str">
        <f t="shared" si="2"/>
        <v/>
      </c>
    </row>
    <row r="585">
      <c r="D585" s="18" t="str">
        <f t="shared" si="1"/>
        <v/>
      </c>
      <c r="E585" s="18" t="str">
        <f t="shared" si="2"/>
        <v/>
      </c>
    </row>
    <row r="586">
      <c r="D586" s="18" t="str">
        <f t="shared" si="1"/>
        <v/>
      </c>
      <c r="E586" s="18" t="str">
        <f t="shared" si="2"/>
        <v/>
      </c>
    </row>
    <row r="587">
      <c r="D587" s="18" t="str">
        <f t="shared" si="1"/>
        <v/>
      </c>
      <c r="E587" s="18" t="str">
        <f t="shared" si="2"/>
        <v/>
      </c>
    </row>
    <row r="588">
      <c r="D588" s="18" t="str">
        <f t="shared" si="1"/>
        <v/>
      </c>
      <c r="E588" s="18" t="str">
        <f t="shared" si="2"/>
        <v/>
      </c>
    </row>
    <row r="589">
      <c r="D589" s="18" t="str">
        <f t="shared" si="1"/>
        <v/>
      </c>
      <c r="E589" s="18" t="str">
        <f t="shared" si="2"/>
        <v/>
      </c>
    </row>
    <row r="590">
      <c r="D590" s="18" t="str">
        <f t="shared" si="1"/>
        <v/>
      </c>
      <c r="E590" s="18" t="str">
        <f t="shared" si="2"/>
        <v/>
      </c>
    </row>
    <row r="591">
      <c r="D591" s="18" t="str">
        <f t="shared" si="1"/>
        <v/>
      </c>
      <c r="E591" s="18" t="str">
        <f t="shared" si="2"/>
        <v/>
      </c>
    </row>
    <row r="592">
      <c r="D592" s="18" t="str">
        <f t="shared" si="1"/>
        <v/>
      </c>
      <c r="E592" s="18" t="str">
        <f t="shared" si="2"/>
        <v/>
      </c>
    </row>
    <row r="593">
      <c r="D593" s="18" t="str">
        <f t="shared" si="1"/>
        <v/>
      </c>
      <c r="E593" s="18" t="str">
        <f t="shared" si="2"/>
        <v/>
      </c>
    </row>
    <row r="594">
      <c r="D594" s="18" t="str">
        <f t="shared" si="1"/>
        <v/>
      </c>
      <c r="E594" s="18" t="str">
        <f t="shared" si="2"/>
        <v/>
      </c>
    </row>
    <row r="595">
      <c r="D595" s="18" t="str">
        <f t="shared" si="1"/>
        <v/>
      </c>
      <c r="E595" s="18" t="str">
        <f t="shared" si="2"/>
        <v/>
      </c>
    </row>
    <row r="596">
      <c r="D596" s="18" t="str">
        <f t="shared" si="1"/>
        <v/>
      </c>
      <c r="E596" s="18" t="str">
        <f t="shared" si="2"/>
        <v/>
      </c>
    </row>
    <row r="597">
      <c r="D597" s="18" t="str">
        <f t="shared" si="1"/>
        <v/>
      </c>
      <c r="E597" s="18" t="str">
        <f t="shared" si="2"/>
        <v/>
      </c>
    </row>
    <row r="598">
      <c r="D598" s="18" t="str">
        <f t="shared" si="1"/>
        <v/>
      </c>
      <c r="E598" s="18" t="str">
        <f t="shared" si="2"/>
        <v/>
      </c>
    </row>
    <row r="599">
      <c r="D599" s="18" t="str">
        <f t="shared" si="1"/>
        <v/>
      </c>
      <c r="E599" s="18" t="str">
        <f t="shared" si="2"/>
        <v/>
      </c>
    </row>
    <row r="600">
      <c r="D600" s="18" t="str">
        <f t="shared" si="1"/>
        <v/>
      </c>
      <c r="E600" s="18" t="str">
        <f t="shared" si="2"/>
        <v/>
      </c>
    </row>
    <row r="601">
      <c r="D601" s="18" t="str">
        <f t="shared" si="1"/>
        <v/>
      </c>
      <c r="E601" s="18" t="str">
        <f t="shared" si="2"/>
        <v/>
      </c>
    </row>
    <row r="602">
      <c r="D602" s="18" t="str">
        <f t="shared" si="1"/>
        <v/>
      </c>
      <c r="E602" s="18" t="str">
        <f t="shared" si="2"/>
        <v/>
      </c>
    </row>
    <row r="603">
      <c r="D603" s="18" t="str">
        <f t="shared" si="1"/>
        <v/>
      </c>
      <c r="E603" s="18" t="str">
        <f t="shared" si="2"/>
        <v/>
      </c>
    </row>
    <row r="604">
      <c r="D604" s="18" t="str">
        <f t="shared" si="1"/>
        <v/>
      </c>
      <c r="E604" s="18" t="str">
        <f t="shared" si="2"/>
        <v/>
      </c>
    </row>
    <row r="605">
      <c r="D605" s="18" t="str">
        <f t="shared" si="1"/>
        <v/>
      </c>
      <c r="E605" s="18" t="str">
        <f t="shared" si="2"/>
        <v/>
      </c>
    </row>
    <row r="606">
      <c r="D606" s="18" t="str">
        <f t="shared" si="1"/>
        <v/>
      </c>
      <c r="E606" s="18" t="str">
        <f t="shared" si="2"/>
        <v/>
      </c>
    </row>
    <row r="607">
      <c r="D607" s="18" t="str">
        <f t="shared" si="1"/>
        <v/>
      </c>
      <c r="E607" s="18" t="str">
        <f t="shared" si="2"/>
        <v/>
      </c>
    </row>
    <row r="608">
      <c r="D608" s="18" t="str">
        <f t="shared" si="1"/>
        <v/>
      </c>
      <c r="E608" s="18" t="str">
        <f t="shared" si="2"/>
        <v/>
      </c>
    </row>
    <row r="609">
      <c r="D609" s="18" t="str">
        <f t="shared" si="1"/>
        <v/>
      </c>
      <c r="E609" s="18" t="str">
        <f t="shared" si="2"/>
        <v/>
      </c>
    </row>
    <row r="610">
      <c r="D610" s="18" t="str">
        <f t="shared" si="1"/>
        <v/>
      </c>
      <c r="E610" s="18" t="str">
        <f t="shared" si="2"/>
        <v/>
      </c>
    </row>
    <row r="611">
      <c r="D611" s="18" t="str">
        <f t="shared" si="1"/>
        <v/>
      </c>
      <c r="E611" s="18" t="str">
        <f t="shared" si="2"/>
        <v/>
      </c>
    </row>
    <row r="612">
      <c r="D612" s="18" t="str">
        <f t="shared" si="1"/>
        <v/>
      </c>
      <c r="E612" s="18" t="str">
        <f t="shared" si="2"/>
        <v/>
      </c>
    </row>
    <row r="613">
      <c r="D613" s="18" t="str">
        <f t="shared" si="1"/>
        <v/>
      </c>
      <c r="E613" s="18" t="str">
        <f t="shared" si="2"/>
        <v/>
      </c>
    </row>
    <row r="614">
      <c r="D614" s="18" t="str">
        <f t="shared" si="1"/>
        <v/>
      </c>
      <c r="E614" s="18" t="str">
        <f t="shared" si="2"/>
        <v/>
      </c>
    </row>
    <row r="615">
      <c r="D615" s="18" t="str">
        <f t="shared" si="1"/>
        <v/>
      </c>
      <c r="E615" s="18" t="str">
        <f t="shared" si="2"/>
        <v/>
      </c>
    </row>
    <row r="616">
      <c r="D616" s="18" t="str">
        <f t="shared" si="1"/>
        <v/>
      </c>
      <c r="E616" s="18" t="str">
        <f t="shared" si="2"/>
        <v/>
      </c>
    </row>
    <row r="617">
      <c r="D617" s="18" t="str">
        <f t="shared" si="1"/>
        <v/>
      </c>
      <c r="E617" s="18" t="str">
        <f t="shared" si="2"/>
        <v/>
      </c>
    </row>
    <row r="618">
      <c r="D618" s="18" t="str">
        <f t="shared" si="1"/>
        <v/>
      </c>
      <c r="E618" s="18" t="str">
        <f t="shared" si="2"/>
        <v/>
      </c>
    </row>
    <row r="619">
      <c r="D619" s="18" t="str">
        <f t="shared" si="1"/>
        <v/>
      </c>
      <c r="E619" s="18" t="str">
        <f t="shared" si="2"/>
        <v/>
      </c>
    </row>
    <row r="620">
      <c r="D620" s="18" t="str">
        <f t="shared" si="1"/>
        <v/>
      </c>
      <c r="E620" s="18" t="str">
        <f t="shared" si="2"/>
        <v/>
      </c>
    </row>
    <row r="621">
      <c r="D621" s="18" t="str">
        <f t="shared" si="1"/>
        <v/>
      </c>
      <c r="E621" s="18" t="str">
        <f t="shared" si="2"/>
        <v/>
      </c>
    </row>
    <row r="622">
      <c r="D622" s="18" t="str">
        <f t="shared" si="1"/>
        <v/>
      </c>
      <c r="E622" s="18" t="str">
        <f t="shared" si="2"/>
        <v/>
      </c>
    </row>
    <row r="623">
      <c r="D623" s="18" t="str">
        <f t="shared" si="1"/>
        <v/>
      </c>
      <c r="E623" s="18" t="str">
        <f t="shared" si="2"/>
        <v/>
      </c>
    </row>
    <row r="624">
      <c r="D624" s="18" t="str">
        <f t="shared" si="1"/>
        <v/>
      </c>
      <c r="E624" s="18" t="str">
        <f t="shared" si="2"/>
        <v/>
      </c>
    </row>
    <row r="625">
      <c r="D625" s="18" t="str">
        <f t="shared" si="1"/>
        <v/>
      </c>
      <c r="E625" s="18" t="str">
        <f t="shared" si="2"/>
        <v/>
      </c>
    </row>
    <row r="626">
      <c r="D626" s="18" t="str">
        <f t="shared" si="1"/>
        <v/>
      </c>
      <c r="E626" s="18" t="str">
        <f t="shared" si="2"/>
        <v/>
      </c>
    </row>
    <row r="627">
      <c r="D627" s="18" t="str">
        <f t="shared" si="1"/>
        <v/>
      </c>
      <c r="E627" s="18" t="str">
        <f t="shared" si="2"/>
        <v/>
      </c>
    </row>
    <row r="628">
      <c r="D628" s="18" t="str">
        <f t="shared" si="1"/>
        <v/>
      </c>
      <c r="E628" s="18" t="str">
        <f t="shared" si="2"/>
        <v/>
      </c>
    </row>
    <row r="629">
      <c r="D629" s="18" t="str">
        <f t="shared" si="1"/>
        <v/>
      </c>
      <c r="E629" s="18" t="str">
        <f t="shared" si="2"/>
        <v/>
      </c>
    </row>
    <row r="630">
      <c r="D630" s="18" t="str">
        <f t="shared" si="1"/>
        <v/>
      </c>
      <c r="E630" s="18" t="str">
        <f t="shared" si="2"/>
        <v/>
      </c>
    </row>
    <row r="631">
      <c r="D631" s="18" t="str">
        <f t="shared" si="1"/>
        <v/>
      </c>
      <c r="E631" s="18" t="str">
        <f t="shared" si="2"/>
        <v/>
      </c>
    </row>
    <row r="632">
      <c r="D632" s="18" t="str">
        <f t="shared" si="1"/>
        <v/>
      </c>
      <c r="E632" s="18" t="str">
        <f t="shared" si="2"/>
        <v/>
      </c>
    </row>
    <row r="633">
      <c r="D633" s="18" t="str">
        <f t="shared" si="1"/>
        <v/>
      </c>
      <c r="E633" s="18" t="str">
        <f t="shared" si="2"/>
        <v/>
      </c>
    </row>
    <row r="634">
      <c r="D634" s="18" t="str">
        <f t="shared" si="1"/>
        <v/>
      </c>
      <c r="E634" s="18" t="str">
        <f t="shared" si="2"/>
        <v/>
      </c>
    </row>
    <row r="635">
      <c r="D635" s="18" t="str">
        <f t="shared" si="1"/>
        <v/>
      </c>
      <c r="E635" s="18" t="str">
        <f t="shared" si="2"/>
        <v/>
      </c>
    </row>
    <row r="636">
      <c r="D636" s="18" t="str">
        <f t="shared" si="1"/>
        <v/>
      </c>
      <c r="E636" s="18" t="str">
        <f t="shared" si="2"/>
        <v/>
      </c>
    </row>
    <row r="637">
      <c r="D637" s="18" t="str">
        <f t="shared" si="1"/>
        <v/>
      </c>
      <c r="E637" s="18" t="str">
        <f t="shared" si="2"/>
        <v/>
      </c>
    </row>
    <row r="638">
      <c r="D638" s="18" t="str">
        <f t="shared" si="1"/>
        <v/>
      </c>
      <c r="E638" s="18" t="str">
        <f t="shared" si="2"/>
        <v/>
      </c>
    </row>
    <row r="639">
      <c r="D639" s="18" t="str">
        <f t="shared" si="1"/>
        <v/>
      </c>
      <c r="E639" s="18" t="str">
        <f t="shared" si="2"/>
        <v/>
      </c>
    </row>
    <row r="640">
      <c r="D640" s="18" t="str">
        <f t="shared" si="1"/>
        <v/>
      </c>
      <c r="E640" s="18" t="str">
        <f t="shared" si="2"/>
        <v/>
      </c>
    </row>
    <row r="641">
      <c r="D641" s="18" t="str">
        <f t="shared" si="1"/>
        <v/>
      </c>
      <c r="E641" s="18" t="str">
        <f t="shared" si="2"/>
        <v/>
      </c>
    </row>
    <row r="642">
      <c r="D642" s="18" t="str">
        <f t="shared" si="1"/>
        <v/>
      </c>
      <c r="E642" s="18" t="str">
        <f t="shared" si="2"/>
        <v/>
      </c>
    </row>
    <row r="643">
      <c r="D643" s="18" t="str">
        <f t="shared" si="1"/>
        <v/>
      </c>
      <c r="E643" s="18" t="str">
        <f t="shared" si="2"/>
        <v/>
      </c>
    </row>
    <row r="644">
      <c r="D644" s="18" t="str">
        <f t="shared" si="1"/>
        <v/>
      </c>
      <c r="E644" s="18" t="str">
        <f t="shared" si="2"/>
        <v/>
      </c>
    </row>
    <row r="645">
      <c r="D645" s="18" t="str">
        <f t="shared" si="1"/>
        <v/>
      </c>
      <c r="E645" s="18" t="str">
        <f t="shared" si="2"/>
        <v/>
      </c>
    </row>
    <row r="646">
      <c r="D646" s="18" t="str">
        <f t="shared" si="1"/>
        <v/>
      </c>
      <c r="E646" s="18" t="str">
        <f t="shared" si="2"/>
        <v/>
      </c>
    </row>
    <row r="647">
      <c r="D647" s="18" t="str">
        <f t="shared" si="1"/>
        <v/>
      </c>
      <c r="E647" s="18" t="str">
        <f t="shared" si="2"/>
        <v/>
      </c>
    </row>
    <row r="648">
      <c r="D648" s="18" t="str">
        <f t="shared" si="1"/>
        <v/>
      </c>
      <c r="E648" s="18" t="str">
        <f t="shared" si="2"/>
        <v/>
      </c>
    </row>
    <row r="649">
      <c r="D649" s="18" t="str">
        <f t="shared" si="1"/>
        <v/>
      </c>
      <c r="E649" s="18" t="str">
        <f t="shared" si="2"/>
        <v/>
      </c>
    </row>
    <row r="650">
      <c r="D650" s="18" t="str">
        <f t="shared" si="1"/>
        <v/>
      </c>
      <c r="E650" s="18" t="str">
        <f t="shared" si="2"/>
        <v/>
      </c>
    </row>
    <row r="651">
      <c r="D651" s="18" t="str">
        <f t="shared" si="1"/>
        <v/>
      </c>
      <c r="E651" s="18" t="str">
        <f t="shared" si="2"/>
        <v/>
      </c>
    </row>
    <row r="652">
      <c r="D652" s="18" t="str">
        <f t="shared" si="1"/>
        <v/>
      </c>
      <c r="E652" s="18" t="str">
        <f t="shared" si="2"/>
        <v/>
      </c>
    </row>
    <row r="653">
      <c r="D653" s="18" t="str">
        <f t="shared" si="1"/>
        <v/>
      </c>
      <c r="E653" s="18" t="str">
        <f t="shared" si="2"/>
        <v/>
      </c>
    </row>
    <row r="654">
      <c r="D654" s="18" t="str">
        <f t="shared" si="1"/>
        <v/>
      </c>
      <c r="E654" s="18" t="str">
        <f t="shared" si="2"/>
        <v/>
      </c>
    </row>
    <row r="655">
      <c r="D655" s="18" t="str">
        <f t="shared" si="1"/>
        <v/>
      </c>
      <c r="E655" s="18" t="str">
        <f t="shared" si="2"/>
        <v/>
      </c>
    </row>
    <row r="656">
      <c r="D656" s="18" t="str">
        <f t="shared" si="1"/>
        <v/>
      </c>
      <c r="E656" s="18" t="str">
        <f t="shared" si="2"/>
        <v/>
      </c>
    </row>
    <row r="657">
      <c r="D657" s="18" t="str">
        <f t="shared" si="1"/>
        <v/>
      </c>
      <c r="E657" s="18" t="str">
        <f t="shared" si="2"/>
        <v/>
      </c>
    </row>
    <row r="658">
      <c r="D658" s="18" t="str">
        <f t="shared" si="1"/>
        <v/>
      </c>
      <c r="E658" s="18" t="str">
        <f t="shared" si="2"/>
        <v/>
      </c>
    </row>
    <row r="659">
      <c r="D659" s="18" t="str">
        <f t="shared" si="1"/>
        <v/>
      </c>
      <c r="E659" s="18" t="str">
        <f t="shared" si="2"/>
        <v/>
      </c>
    </row>
    <row r="660">
      <c r="D660" s="18" t="str">
        <f t="shared" si="1"/>
        <v/>
      </c>
      <c r="E660" s="18" t="str">
        <f t="shared" si="2"/>
        <v/>
      </c>
    </row>
    <row r="661">
      <c r="D661" s="18" t="str">
        <f t="shared" si="1"/>
        <v/>
      </c>
      <c r="E661" s="18" t="str">
        <f t="shared" si="2"/>
        <v/>
      </c>
    </row>
    <row r="662">
      <c r="D662" s="18" t="str">
        <f t="shared" si="1"/>
        <v/>
      </c>
      <c r="E662" s="18" t="str">
        <f t="shared" si="2"/>
        <v/>
      </c>
    </row>
    <row r="663">
      <c r="D663" s="18" t="str">
        <f t="shared" si="1"/>
        <v/>
      </c>
      <c r="E663" s="18" t="str">
        <f t="shared" si="2"/>
        <v/>
      </c>
    </row>
    <row r="664">
      <c r="D664" s="18" t="str">
        <f t="shared" si="1"/>
        <v/>
      </c>
      <c r="E664" s="18" t="str">
        <f t="shared" si="2"/>
        <v/>
      </c>
    </row>
    <row r="665">
      <c r="D665" s="18" t="str">
        <f t="shared" si="1"/>
        <v/>
      </c>
      <c r="E665" s="18" t="str">
        <f t="shared" si="2"/>
        <v/>
      </c>
    </row>
    <row r="666">
      <c r="D666" s="18" t="str">
        <f t="shared" si="1"/>
        <v/>
      </c>
      <c r="E666" s="18" t="str">
        <f t="shared" si="2"/>
        <v/>
      </c>
    </row>
    <row r="667">
      <c r="D667" s="18" t="str">
        <f t="shared" si="1"/>
        <v/>
      </c>
      <c r="E667" s="18" t="str">
        <f t="shared" si="2"/>
        <v/>
      </c>
    </row>
    <row r="668">
      <c r="D668" s="18" t="str">
        <f t="shared" si="1"/>
        <v/>
      </c>
      <c r="E668" s="18" t="str">
        <f t="shared" si="2"/>
        <v/>
      </c>
    </row>
    <row r="669">
      <c r="D669" s="18" t="str">
        <f t="shared" si="1"/>
        <v/>
      </c>
      <c r="E669" s="18" t="str">
        <f t="shared" si="2"/>
        <v/>
      </c>
    </row>
    <row r="670">
      <c r="D670" s="18" t="str">
        <f t="shared" si="1"/>
        <v/>
      </c>
      <c r="E670" s="18" t="str">
        <f t="shared" si="2"/>
        <v/>
      </c>
    </row>
    <row r="671">
      <c r="D671" s="18" t="str">
        <f t="shared" si="1"/>
        <v/>
      </c>
      <c r="E671" s="18" t="str">
        <f t="shared" si="2"/>
        <v/>
      </c>
    </row>
    <row r="672">
      <c r="D672" s="18" t="str">
        <f t="shared" si="1"/>
        <v/>
      </c>
      <c r="E672" s="18" t="str">
        <f t="shared" si="2"/>
        <v/>
      </c>
    </row>
    <row r="673">
      <c r="D673" s="18" t="str">
        <f t="shared" si="1"/>
        <v/>
      </c>
      <c r="E673" s="18" t="str">
        <f t="shared" si="2"/>
        <v/>
      </c>
    </row>
    <row r="674">
      <c r="D674" s="18" t="str">
        <f t="shared" si="1"/>
        <v/>
      </c>
      <c r="E674" s="18" t="str">
        <f t="shared" si="2"/>
        <v/>
      </c>
    </row>
    <row r="675">
      <c r="D675" s="18" t="str">
        <f t="shared" si="1"/>
        <v/>
      </c>
      <c r="E675" s="18" t="str">
        <f t="shared" si="2"/>
        <v/>
      </c>
    </row>
    <row r="676">
      <c r="D676" s="18" t="str">
        <f t="shared" si="1"/>
        <v/>
      </c>
      <c r="E676" s="18" t="str">
        <f t="shared" si="2"/>
        <v/>
      </c>
    </row>
    <row r="677">
      <c r="D677" s="18" t="str">
        <f t="shared" si="1"/>
        <v/>
      </c>
      <c r="E677" s="18" t="str">
        <f t="shared" si="2"/>
        <v/>
      </c>
    </row>
    <row r="678">
      <c r="D678" s="18" t="str">
        <f t="shared" si="1"/>
        <v/>
      </c>
      <c r="E678" s="18" t="str">
        <f t="shared" si="2"/>
        <v/>
      </c>
    </row>
    <row r="679">
      <c r="D679" s="18" t="str">
        <f t="shared" si="1"/>
        <v/>
      </c>
      <c r="E679" s="18" t="str">
        <f t="shared" si="2"/>
        <v/>
      </c>
    </row>
    <row r="680">
      <c r="D680" s="18" t="str">
        <f t="shared" si="1"/>
        <v/>
      </c>
      <c r="E680" s="18" t="str">
        <f t="shared" si="2"/>
        <v/>
      </c>
    </row>
    <row r="681">
      <c r="D681" s="18" t="str">
        <f t="shared" si="1"/>
        <v/>
      </c>
      <c r="E681" s="18" t="str">
        <f t="shared" si="2"/>
        <v/>
      </c>
    </row>
    <row r="682">
      <c r="D682" s="18" t="str">
        <f t="shared" si="1"/>
        <v/>
      </c>
      <c r="E682" s="18" t="str">
        <f t="shared" si="2"/>
        <v/>
      </c>
    </row>
    <row r="683">
      <c r="E683" s="18" t="str">
        <f t="shared" si="2"/>
        <v/>
      </c>
    </row>
    <row r="684">
      <c r="E684" s="18" t="str">
        <f t="shared" si="2"/>
        <v/>
      </c>
    </row>
    <row r="685">
      <c r="E685" s="18" t="str">
        <f t="shared" si="2"/>
        <v/>
      </c>
    </row>
    <row r="686">
      <c r="E686" s="18" t="str">
        <f t="shared" si="2"/>
        <v/>
      </c>
    </row>
    <row r="687">
      <c r="E687" s="18" t="str">
        <f t="shared" si="2"/>
        <v/>
      </c>
    </row>
    <row r="688">
      <c r="E688" s="18" t="str">
        <f t="shared" si="2"/>
        <v/>
      </c>
    </row>
    <row r="689">
      <c r="E689" s="18" t="str">
        <f t="shared" si="2"/>
        <v/>
      </c>
    </row>
    <row r="690">
      <c r="E690" s="18" t="str">
        <f t="shared" si="2"/>
        <v/>
      </c>
    </row>
    <row r="691">
      <c r="E691" s="18" t="str">
        <f t="shared" si="2"/>
        <v/>
      </c>
    </row>
    <row r="692">
      <c r="E692" s="18" t="str">
        <f t="shared" si="2"/>
        <v/>
      </c>
    </row>
    <row r="693">
      <c r="E693" s="18" t="str">
        <f t="shared" si="2"/>
        <v/>
      </c>
    </row>
    <row r="694">
      <c r="E694" s="18" t="str">
        <f t="shared" si="2"/>
        <v/>
      </c>
    </row>
    <row r="695">
      <c r="E695" s="18" t="str">
        <f t="shared" si="2"/>
        <v/>
      </c>
    </row>
    <row r="696">
      <c r="E696" s="18" t="str">
        <f t="shared" si="2"/>
        <v/>
      </c>
    </row>
    <row r="697">
      <c r="E697" s="18" t="str">
        <f t="shared" si="2"/>
        <v/>
      </c>
    </row>
    <row r="698">
      <c r="E698" s="18" t="str">
        <f t="shared" si="2"/>
        <v/>
      </c>
    </row>
    <row r="699">
      <c r="E699" s="18" t="str">
        <f t="shared" si="2"/>
        <v/>
      </c>
    </row>
    <row r="700">
      <c r="E700" s="18" t="str">
        <f t="shared" si="2"/>
        <v/>
      </c>
    </row>
    <row r="701">
      <c r="E701" s="18" t="str">
        <f t="shared" si="2"/>
        <v/>
      </c>
    </row>
    <row r="702">
      <c r="E702" s="18" t="str">
        <f t="shared" si="2"/>
        <v/>
      </c>
    </row>
    <row r="703">
      <c r="E703" s="18" t="str">
        <f t="shared" si="2"/>
        <v/>
      </c>
    </row>
    <row r="704">
      <c r="E704" s="18" t="str">
        <f t="shared" si="2"/>
        <v/>
      </c>
    </row>
    <row r="705">
      <c r="E705" s="18" t="str">
        <f t="shared" si="2"/>
        <v/>
      </c>
    </row>
    <row r="706">
      <c r="E706" s="18" t="str">
        <f t="shared" si="2"/>
        <v/>
      </c>
    </row>
    <row r="707">
      <c r="E707" s="18" t="str">
        <f t="shared" si="2"/>
        <v/>
      </c>
    </row>
    <row r="708">
      <c r="E708" s="18" t="str">
        <f t="shared" si="2"/>
        <v/>
      </c>
    </row>
    <row r="709">
      <c r="E709" s="18" t="str">
        <f t="shared" si="2"/>
        <v/>
      </c>
    </row>
    <row r="710">
      <c r="E710" s="18" t="str">
        <f t="shared" si="2"/>
        <v/>
      </c>
    </row>
    <row r="711">
      <c r="E711" s="18" t="str">
        <f t="shared" si="2"/>
        <v/>
      </c>
    </row>
    <row r="712">
      <c r="E712" s="18" t="str">
        <f t="shared" si="2"/>
        <v/>
      </c>
    </row>
    <row r="713">
      <c r="E713" s="18" t="str">
        <f t="shared" si="2"/>
        <v/>
      </c>
    </row>
    <row r="714">
      <c r="E714" s="18" t="str">
        <f t="shared" si="2"/>
        <v/>
      </c>
    </row>
    <row r="715">
      <c r="E715" s="18" t="str">
        <f t="shared" si="2"/>
        <v/>
      </c>
    </row>
    <row r="716">
      <c r="E716" s="18" t="str">
        <f t="shared" si="2"/>
        <v/>
      </c>
    </row>
    <row r="717">
      <c r="E717" s="18" t="str">
        <f t="shared" si="2"/>
        <v/>
      </c>
    </row>
    <row r="718">
      <c r="E718" s="18" t="str">
        <f t="shared" si="2"/>
        <v/>
      </c>
    </row>
    <row r="719">
      <c r="E719" s="18" t="str">
        <f t="shared" si="2"/>
        <v/>
      </c>
    </row>
    <row r="720">
      <c r="E720" s="18" t="str">
        <f t="shared" si="2"/>
        <v/>
      </c>
    </row>
    <row r="721">
      <c r="E721" s="18" t="str">
        <f t="shared" si="2"/>
        <v/>
      </c>
    </row>
    <row r="722">
      <c r="E722" s="18" t="str">
        <f t="shared" si="2"/>
        <v/>
      </c>
    </row>
    <row r="723">
      <c r="E723" s="18" t="str">
        <f t="shared" si="2"/>
        <v/>
      </c>
    </row>
    <row r="724">
      <c r="E724" s="18" t="str">
        <f t="shared" si="2"/>
        <v/>
      </c>
    </row>
    <row r="725">
      <c r="E725" s="18" t="str">
        <f t="shared" si="2"/>
        <v/>
      </c>
    </row>
    <row r="726">
      <c r="E726" s="18" t="str">
        <f t="shared" si="2"/>
        <v/>
      </c>
    </row>
    <row r="727">
      <c r="E727" s="18" t="str">
        <f t="shared" si="2"/>
        <v/>
      </c>
    </row>
    <row r="728">
      <c r="E728" s="18" t="str">
        <f t="shared" si="2"/>
        <v/>
      </c>
    </row>
    <row r="729">
      <c r="E729" s="18" t="str">
        <f t="shared" si="2"/>
        <v/>
      </c>
    </row>
    <row r="730">
      <c r="E730" s="18" t="str">
        <f t="shared" si="2"/>
        <v/>
      </c>
    </row>
    <row r="731">
      <c r="E731" s="18" t="str">
        <f t="shared" si="2"/>
        <v/>
      </c>
    </row>
    <row r="732">
      <c r="E732" s="18" t="str">
        <f t="shared" si="2"/>
        <v/>
      </c>
    </row>
    <row r="733">
      <c r="E733" s="18" t="str">
        <f t="shared" si="2"/>
        <v/>
      </c>
    </row>
    <row r="734">
      <c r="E734" s="18" t="str">
        <f t="shared" si="2"/>
        <v/>
      </c>
    </row>
    <row r="735">
      <c r="E735" s="18" t="str">
        <f t="shared" si="2"/>
        <v/>
      </c>
    </row>
    <row r="736">
      <c r="E736" s="18" t="str">
        <f t="shared" si="2"/>
        <v/>
      </c>
    </row>
    <row r="737">
      <c r="E737" s="18" t="str">
        <f t="shared" si="2"/>
        <v/>
      </c>
    </row>
    <row r="738">
      <c r="E738" s="18" t="str">
        <f t="shared" si="2"/>
        <v/>
      </c>
    </row>
    <row r="739">
      <c r="E739" s="18" t="str">
        <f t="shared" si="2"/>
        <v/>
      </c>
    </row>
    <row r="740">
      <c r="E740" s="18" t="str">
        <f t="shared" si="2"/>
        <v/>
      </c>
    </row>
    <row r="741">
      <c r="E741" s="18" t="str">
        <f t="shared" si="2"/>
        <v/>
      </c>
    </row>
    <row r="742">
      <c r="E742" s="18" t="str">
        <f t="shared" si="2"/>
        <v/>
      </c>
    </row>
    <row r="743">
      <c r="E743" s="18" t="str">
        <f t="shared" si="2"/>
        <v/>
      </c>
    </row>
    <row r="744">
      <c r="E744" s="18" t="str">
        <f t="shared" si="2"/>
        <v/>
      </c>
    </row>
    <row r="745">
      <c r="E745" s="18" t="str">
        <f t="shared" si="2"/>
        <v/>
      </c>
    </row>
    <row r="746">
      <c r="E746" s="18" t="str">
        <f t="shared" si="2"/>
        <v/>
      </c>
    </row>
    <row r="747">
      <c r="E747" s="18" t="str">
        <f t="shared" si="2"/>
        <v/>
      </c>
    </row>
    <row r="748">
      <c r="E748" s="18" t="str">
        <f t="shared" si="2"/>
        <v/>
      </c>
    </row>
    <row r="749">
      <c r="E749" s="18" t="str">
        <f t="shared" si="2"/>
        <v/>
      </c>
    </row>
    <row r="750">
      <c r="E750" s="18" t="str">
        <f t="shared" si="2"/>
        <v/>
      </c>
    </row>
    <row r="751">
      <c r="E751" s="18" t="str">
        <f t="shared" si="2"/>
        <v/>
      </c>
    </row>
    <row r="752">
      <c r="E752" s="18" t="str">
        <f t="shared" si="2"/>
        <v/>
      </c>
    </row>
    <row r="753">
      <c r="E753" s="18" t="str">
        <f t="shared" si="2"/>
        <v/>
      </c>
    </row>
    <row r="754">
      <c r="E754" s="18" t="str">
        <f t="shared" si="2"/>
        <v/>
      </c>
    </row>
    <row r="755">
      <c r="E755" s="18" t="str">
        <f t="shared" si="2"/>
        <v/>
      </c>
    </row>
    <row r="756">
      <c r="E756" s="18" t="str">
        <f t="shared" si="2"/>
        <v/>
      </c>
    </row>
    <row r="757">
      <c r="E757" s="18" t="str">
        <f t="shared" si="2"/>
        <v/>
      </c>
    </row>
    <row r="758">
      <c r="E758" s="18" t="str">
        <f t="shared" si="2"/>
        <v/>
      </c>
    </row>
    <row r="759">
      <c r="E759" s="18" t="str">
        <f t="shared" si="2"/>
        <v/>
      </c>
    </row>
    <row r="760">
      <c r="E760" s="18" t="str">
        <f t="shared" si="2"/>
        <v/>
      </c>
    </row>
    <row r="761">
      <c r="E761" s="18" t="str">
        <f t="shared" si="2"/>
        <v/>
      </c>
    </row>
    <row r="762">
      <c r="E762" s="18" t="str">
        <f t="shared" si="2"/>
        <v/>
      </c>
    </row>
    <row r="763">
      <c r="E763" s="18" t="str">
        <f t="shared" si="2"/>
        <v/>
      </c>
    </row>
    <row r="764">
      <c r="E764" s="18" t="str">
        <f t="shared" si="2"/>
        <v/>
      </c>
    </row>
    <row r="765">
      <c r="E765" s="18" t="str">
        <f t="shared" si="2"/>
        <v/>
      </c>
    </row>
    <row r="766">
      <c r="E766" s="18" t="str">
        <f t="shared" si="2"/>
        <v/>
      </c>
    </row>
    <row r="767">
      <c r="E767" s="18" t="str">
        <f t="shared" si="2"/>
        <v/>
      </c>
    </row>
    <row r="768">
      <c r="E768" s="18" t="str">
        <f t="shared" si="2"/>
        <v/>
      </c>
    </row>
    <row r="769">
      <c r="E769" s="18" t="str">
        <f t="shared" si="2"/>
        <v/>
      </c>
    </row>
    <row r="770">
      <c r="E770" s="18" t="str">
        <f t="shared" si="2"/>
        <v/>
      </c>
    </row>
    <row r="771">
      <c r="E771" s="18" t="str">
        <f t="shared" si="2"/>
        <v/>
      </c>
    </row>
    <row r="772">
      <c r="E772" s="18" t="str">
        <f t="shared" si="2"/>
        <v/>
      </c>
    </row>
    <row r="773">
      <c r="E773" s="18" t="str">
        <f t="shared" si="2"/>
        <v/>
      </c>
    </row>
    <row r="774">
      <c r="E774" s="18" t="str">
        <f t="shared" si="2"/>
        <v/>
      </c>
    </row>
    <row r="775">
      <c r="E775" s="18" t="str">
        <f t="shared" si="2"/>
        <v/>
      </c>
    </row>
    <row r="776">
      <c r="E776" s="18" t="str">
        <f t="shared" si="2"/>
        <v/>
      </c>
    </row>
    <row r="777">
      <c r="E777" s="18" t="str">
        <f t="shared" si="2"/>
        <v/>
      </c>
    </row>
    <row r="778">
      <c r="E778" s="18" t="str">
        <f t="shared" si="2"/>
        <v/>
      </c>
    </row>
    <row r="779">
      <c r="E779" s="18" t="str">
        <f t="shared" si="2"/>
        <v/>
      </c>
    </row>
    <row r="780">
      <c r="E780" s="18" t="str">
        <f t="shared" si="2"/>
        <v/>
      </c>
    </row>
    <row r="781">
      <c r="E781" s="18" t="str">
        <f t="shared" si="2"/>
        <v/>
      </c>
    </row>
    <row r="782">
      <c r="E782" s="18" t="str">
        <f t="shared" si="2"/>
        <v/>
      </c>
    </row>
    <row r="783">
      <c r="E783" s="18" t="str">
        <f t="shared" si="2"/>
        <v/>
      </c>
    </row>
    <row r="784">
      <c r="E784" s="18" t="str">
        <f t="shared" si="2"/>
        <v/>
      </c>
    </row>
    <row r="785">
      <c r="E785" s="18" t="str">
        <f t="shared" si="2"/>
        <v/>
      </c>
    </row>
    <row r="786">
      <c r="E786" s="18" t="str">
        <f t="shared" si="2"/>
        <v/>
      </c>
    </row>
    <row r="787">
      <c r="E787" s="18" t="str">
        <f t="shared" si="2"/>
        <v/>
      </c>
    </row>
    <row r="788">
      <c r="E788" s="18" t="str">
        <f t="shared" si="2"/>
        <v/>
      </c>
    </row>
    <row r="789">
      <c r="E789" s="18" t="str">
        <f t="shared" si="2"/>
        <v/>
      </c>
    </row>
    <row r="790">
      <c r="E790" s="18" t="str">
        <f t="shared" si="2"/>
        <v/>
      </c>
    </row>
    <row r="791">
      <c r="E791" s="18" t="str">
        <f t="shared" si="2"/>
        <v/>
      </c>
    </row>
    <row r="792">
      <c r="E792" s="18" t="str">
        <f t="shared" si="2"/>
        <v/>
      </c>
    </row>
    <row r="793">
      <c r="E793" s="18" t="str">
        <f t="shared" si="2"/>
        <v/>
      </c>
    </row>
    <row r="794">
      <c r="E794" s="18" t="str">
        <f t="shared" si="2"/>
        <v/>
      </c>
    </row>
    <row r="795">
      <c r="E795" s="18" t="str">
        <f t="shared" si="2"/>
        <v/>
      </c>
    </row>
    <row r="796">
      <c r="E796" s="18" t="str">
        <f t="shared" si="2"/>
        <v/>
      </c>
    </row>
    <row r="797">
      <c r="E797" s="18" t="str">
        <f t="shared" si="2"/>
        <v/>
      </c>
    </row>
    <row r="798">
      <c r="E798" s="18" t="str">
        <f t="shared" si="2"/>
        <v/>
      </c>
    </row>
    <row r="799">
      <c r="E799" s="18" t="str">
        <f t="shared" si="2"/>
        <v/>
      </c>
    </row>
    <row r="800">
      <c r="E800" s="18" t="str">
        <f t="shared" si="2"/>
        <v/>
      </c>
    </row>
    <row r="801">
      <c r="E801" s="18" t="str">
        <f t="shared" si="2"/>
        <v/>
      </c>
    </row>
    <row r="802">
      <c r="E802" s="18" t="str">
        <f t="shared" si="2"/>
        <v/>
      </c>
    </row>
    <row r="803">
      <c r="E803" s="18" t="str">
        <f t="shared" si="2"/>
        <v/>
      </c>
    </row>
    <row r="804">
      <c r="E804" s="18" t="str">
        <f t="shared" si="2"/>
        <v/>
      </c>
    </row>
    <row r="805">
      <c r="E805" s="18" t="str">
        <f t="shared" si="2"/>
        <v/>
      </c>
    </row>
    <row r="806">
      <c r="E806" s="18" t="str">
        <f t="shared" si="2"/>
        <v/>
      </c>
    </row>
    <row r="807">
      <c r="E807" s="18" t="str">
        <f t="shared" si="2"/>
        <v/>
      </c>
    </row>
    <row r="808">
      <c r="E808" s="18" t="str">
        <f t="shared" si="2"/>
        <v/>
      </c>
    </row>
    <row r="809">
      <c r="E809" s="18" t="str">
        <f t="shared" si="2"/>
        <v/>
      </c>
    </row>
    <row r="810">
      <c r="E810" s="18" t="str">
        <f t="shared" si="2"/>
        <v/>
      </c>
    </row>
    <row r="811">
      <c r="E811" s="18" t="str">
        <f t="shared" si="2"/>
        <v/>
      </c>
    </row>
    <row r="812">
      <c r="E812" s="18" t="str">
        <f t="shared" si="2"/>
        <v/>
      </c>
    </row>
    <row r="813">
      <c r="E813" s="18" t="str">
        <f t="shared" si="2"/>
        <v/>
      </c>
    </row>
    <row r="814">
      <c r="E814" s="18" t="str">
        <f t="shared" si="2"/>
        <v/>
      </c>
    </row>
    <row r="815">
      <c r="E815" s="18" t="str">
        <f t="shared" si="2"/>
        <v/>
      </c>
    </row>
    <row r="816">
      <c r="E816" s="18" t="str">
        <f t="shared" si="2"/>
        <v/>
      </c>
    </row>
    <row r="817">
      <c r="E817" s="18" t="str">
        <f t="shared" si="2"/>
        <v/>
      </c>
    </row>
    <row r="818">
      <c r="E818" s="18" t="str">
        <f t="shared" si="2"/>
        <v/>
      </c>
    </row>
    <row r="819">
      <c r="E819" s="18" t="str">
        <f t="shared" si="2"/>
        <v/>
      </c>
    </row>
    <row r="820">
      <c r="E820" s="18" t="str">
        <f t="shared" si="2"/>
        <v/>
      </c>
    </row>
    <row r="821">
      <c r="E821" s="18" t="str">
        <f t="shared" si="2"/>
        <v/>
      </c>
    </row>
    <row r="822">
      <c r="E822" s="18" t="str">
        <f t="shared" si="2"/>
        <v/>
      </c>
    </row>
    <row r="823">
      <c r="E823" s="18" t="str">
        <f t="shared" si="2"/>
        <v/>
      </c>
    </row>
    <row r="824">
      <c r="E824" s="18" t="str">
        <f t="shared" si="2"/>
        <v/>
      </c>
    </row>
    <row r="825">
      <c r="E825" s="18" t="str">
        <f t="shared" si="2"/>
        <v/>
      </c>
    </row>
    <row r="826">
      <c r="E826" s="18" t="str">
        <f t="shared" si="2"/>
        <v/>
      </c>
    </row>
    <row r="827">
      <c r="E827" s="18" t="str">
        <f t="shared" si="2"/>
        <v/>
      </c>
    </row>
    <row r="828">
      <c r="E828" s="18" t="str">
        <f t="shared" si="2"/>
        <v/>
      </c>
    </row>
    <row r="829">
      <c r="E829" s="18" t="str">
        <f t="shared" si="2"/>
        <v/>
      </c>
    </row>
    <row r="830">
      <c r="E830" s="18" t="str">
        <f t="shared" si="2"/>
        <v/>
      </c>
    </row>
    <row r="831">
      <c r="E831" s="18" t="str">
        <f t="shared" si="2"/>
        <v/>
      </c>
    </row>
    <row r="832">
      <c r="E832" s="18" t="str">
        <f t="shared" si="2"/>
        <v/>
      </c>
    </row>
    <row r="833">
      <c r="E833" s="18" t="str">
        <f t="shared" si="2"/>
        <v/>
      </c>
    </row>
    <row r="834">
      <c r="E834" s="18" t="str">
        <f t="shared" si="2"/>
        <v/>
      </c>
    </row>
    <row r="835">
      <c r="E835" s="18" t="str">
        <f t="shared" si="2"/>
        <v/>
      </c>
    </row>
    <row r="836">
      <c r="E836" s="18" t="str">
        <f t="shared" si="2"/>
        <v/>
      </c>
    </row>
    <row r="837">
      <c r="E837" s="18" t="str">
        <f t="shared" si="2"/>
        <v/>
      </c>
    </row>
    <row r="838">
      <c r="E838" s="18" t="str">
        <f t="shared" si="2"/>
        <v/>
      </c>
    </row>
    <row r="839">
      <c r="E839" s="18" t="str">
        <f t="shared" si="2"/>
        <v/>
      </c>
    </row>
    <row r="840">
      <c r="E840" s="18" t="str">
        <f t="shared" si="2"/>
        <v/>
      </c>
    </row>
    <row r="841">
      <c r="E841" s="18" t="str">
        <f t="shared" si="2"/>
        <v/>
      </c>
    </row>
    <row r="842">
      <c r="E842" s="18" t="str">
        <f t="shared" si="2"/>
        <v/>
      </c>
    </row>
    <row r="843">
      <c r="E843" s="18" t="str">
        <f t="shared" si="2"/>
        <v/>
      </c>
    </row>
    <row r="844">
      <c r="E844" s="18" t="str">
        <f t="shared" si="2"/>
        <v/>
      </c>
    </row>
    <row r="845">
      <c r="E845" s="18" t="str">
        <f t="shared" si="2"/>
        <v/>
      </c>
    </row>
    <row r="846">
      <c r="E846" s="18" t="str">
        <f t="shared" si="2"/>
        <v/>
      </c>
    </row>
    <row r="847">
      <c r="E847" s="18" t="str">
        <f t="shared" si="2"/>
        <v/>
      </c>
    </row>
    <row r="848">
      <c r="E848" s="18" t="str">
        <f t="shared" si="2"/>
        <v/>
      </c>
    </row>
    <row r="849">
      <c r="E849" s="18" t="str">
        <f t="shared" si="2"/>
        <v/>
      </c>
    </row>
    <row r="850">
      <c r="E850" s="18" t="str">
        <f t="shared" si="2"/>
        <v/>
      </c>
    </row>
    <row r="851">
      <c r="E851" s="18" t="str">
        <f t="shared" si="2"/>
        <v/>
      </c>
    </row>
    <row r="852">
      <c r="E852" s="18" t="str">
        <f t="shared" si="2"/>
        <v/>
      </c>
    </row>
    <row r="853">
      <c r="E853" s="18" t="str">
        <f t="shared" si="2"/>
        <v/>
      </c>
    </row>
    <row r="854">
      <c r="E854" s="18" t="str">
        <f t="shared" si="2"/>
        <v/>
      </c>
    </row>
    <row r="855">
      <c r="E855" s="18" t="str">
        <f t="shared" si="2"/>
        <v/>
      </c>
    </row>
    <row r="856">
      <c r="E856" s="18" t="str">
        <f t="shared" si="2"/>
        <v/>
      </c>
    </row>
    <row r="857">
      <c r="E857" s="18" t="str">
        <f t="shared" si="2"/>
        <v/>
      </c>
    </row>
    <row r="858">
      <c r="E858" s="18" t="str">
        <f t="shared" si="2"/>
        <v/>
      </c>
    </row>
    <row r="859">
      <c r="E859" s="18" t="str">
        <f t="shared" si="2"/>
        <v/>
      </c>
    </row>
    <row r="860">
      <c r="E860" s="18" t="str">
        <f t="shared" si="2"/>
        <v/>
      </c>
    </row>
    <row r="861">
      <c r="E861" s="18" t="str">
        <f t="shared" si="2"/>
        <v/>
      </c>
    </row>
    <row r="862">
      <c r="E862" s="18" t="str">
        <f t="shared" si="2"/>
        <v/>
      </c>
    </row>
    <row r="863">
      <c r="E863" s="18" t="str">
        <f t="shared" si="2"/>
        <v/>
      </c>
    </row>
    <row r="864">
      <c r="E864" s="18" t="str">
        <f t="shared" si="2"/>
        <v/>
      </c>
    </row>
    <row r="865">
      <c r="E865" s="18" t="str">
        <f t="shared" si="2"/>
        <v/>
      </c>
    </row>
    <row r="866">
      <c r="E866" s="18" t="str">
        <f t="shared" si="2"/>
        <v/>
      </c>
    </row>
    <row r="867">
      <c r="E867" s="18" t="str">
        <f t="shared" si="2"/>
        <v/>
      </c>
    </row>
    <row r="868">
      <c r="E868" s="18" t="str">
        <f t="shared" si="2"/>
        <v/>
      </c>
    </row>
    <row r="869">
      <c r="E869" s="18" t="str">
        <f t="shared" si="2"/>
        <v/>
      </c>
    </row>
    <row r="870">
      <c r="E870" s="18" t="str">
        <f t="shared" si="2"/>
        <v/>
      </c>
    </row>
    <row r="871">
      <c r="E871" s="18" t="str">
        <f t="shared" si="2"/>
        <v/>
      </c>
    </row>
    <row r="872">
      <c r="E872" s="18" t="str">
        <f t="shared" si="2"/>
        <v/>
      </c>
    </row>
    <row r="873">
      <c r="E873" s="18" t="str">
        <f t="shared" si="2"/>
        <v/>
      </c>
    </row>
    <row r="874">
      <c r="E874" s="18" t="str">
        <f t="shared" si="2"/>
        <v/>
      </c>
    </row>
    <row r="875">
      <c r="E875" s="18" t="str">
        <f t="shared" si="2"/>
        <v/>
      </c>
    </row>
    <row r="876">
      <c r="E876" s="18" t="str">
        <f t="shared" si="2"/>
        <v/>
      </c>
    </row>
    <row r="877">
      <c r="E877" s="18" t="str">
        <f t="shared" si="2"/>
        <v/>
      </c>
    </row>
    <row r="878">
      <c r="E878" s="18" t="str">
        <f t="shared" si="2"/>
        <v/>
      </c>
    </row>
    <row r="879">
      <c r="E879" s="18" t="str">
        <f t="shared" si="2"/>
        <v/>
      </c>
    </row>
    <row r="880">
      <c r="E880" s="18" t="str">
        <f t="shared" si="2"/>
        <v/>
      </c>
    </row>
    <row r="881">
      <c r="E881" s="18" t="str">
        <f t="shared" si="2"/>
        <v/>
      </c>
    </row>
    <row r="882">
      <c r="E882" s="18" t="str">
        <f t="shared" si="2"/>
        <v/>
      </c>
    </row>
    <row r="883">
      <c r="E883" s="18" t="str">
        <f t="shared" si="2"/>
        <v/>
      </c>
    </row>
    <row r="884">
      <c r="E884" s="18" t="str">
        <f t="shared" si="2"/>
        <v/>
      </c>
    </row>
    <row r="885">
      <c r="E885" s="18" t="str">
        <f t="shared" si="2"/>
        <v/>
      </c>
    </row>
    <row r="886">
      <c r="E886" s="18" t="str">
        <f t="shared" si="2"/>
        <v/>
      </c>
    </row>
    <row r="887">
      <c r="E887" s="18" t="str">
        <f t="shared" si="2"/>
        <v/>
      </c>
    </row>
    <row r="888">
      <c r="E888" s="18" t="str">
        <f t="shared" si="2"/>
        <v/>
      </c>
    </row>
    <row r="889">
      <c r="E889" s="18" t="str">
        <f t="shared" si="2"/>
        <v/>
      </c>
    </row>
    <row r="890">
      <c r="E890" s="18" t="str">
        <f t="shared" si="2"/>
        <v/>
      </c>
    </row>
    <row r="891">
      <c r="E891" s="18" t="str">
        <f t="shared" si="2"/>
        <v/>
      </c>
    </row>
    <row r="892">
      <c r="E892" s="18" t="str">
        <f t="shared" si="2"/>
        <v/>
      </c>
    </row>
    <row r="893">
      <c r="E893" s="18" t="str">
        <f t="shared" si="2"/>
        <v/>
      </c>
    </row>
    <row r="894">
      <c r="E894" s="18" t="str">
        <f t="shared" si="2"/>
        <v/>
      </c>
    </row>
    <row r="895">
      <c r="E895" s="18" t="str">
        <f t="shared" si="2"/>
        <v/>
      </c>
    </row>
    <row r="896">
      <c r="E896" s="18" t="str">
        <f t="shared" si="2"/>
        <v/>
      </c>
    </row>
    <row r="897">
      <c r="E897" s="18" t="str">
        <f t="shared" si="2"/>
        <v/>
      </c>
    </row>
    <row r="898">
      <c r="E898" s="18" t="str">
        <f t="shared" si="2"/>
        <v/>
      </c>
    </row>
    <row r="899">
      <c r="E899" s="18" t="str">
        <f t="shared" si="2"/>
        <v/>
      </c>
    </row>
    <row r="900">
      <c r="E900" s="18" t="str">
        <f t="shared" si="2"/>
        <v/>
      </c>
    </row>
    <row r="901">
      <c r="E901" s="18" t="str">
        <f t="shared" si="2"/>
        <v/>
      </c>
    </row>
    <row r="902">
      <c r="E902" s="18" t="str">
        <f t="shared" si="2"/>
        <v/>
      </c>
    </row>
    <row r="903">
      <c r="E903" s="18" t="str">
        <f t="shared" si="2"/>
        <v/>
      </c>
    </row>
    <row r="904">
      <c r="E904" s="18" t="str">
        <f t="shared" si="2"/>
        <v/>
      </c>
    </row>
    <row r="905">
      <c r="E905" s="18" t="str">
        <f t="shared" si="2"/>
        <v/>
      </c>
    </row>
    <row r="906">
      <c r="E906" s="18" t="str">
        <f t="shared" si="2"/>
        <v/>
      </c>
    </row>
    <row r="907">
      <c r="E907" s="18" t="str">
        <f t="shared" si="2"/>
        <v/>
      </c>
    </row>
    <row r="908">
      <c r="E908" s="18" t="str">
        <f t="shared" si="2"/>
        <v/>
      </c>
    </row>
    <row r="909">
      <c r="E909" s="18" t="str">
        <f t="shared" si="2"/>
        <v/>
      </c>
    </row>
    <row r="910">
      <c r="E910" s="18" t="str">
        <f t="shared" si="2"/>
        <v/>
      </c>
    </row>
    <row r="911">
      <c r="E911" s="18" t="str">
        <f t="shared" si="2"/>
        <v/>
      </c>
    </row>
    <row r="912">
      <c r="E912" s="18" t="str">
        <f t="shared" si="2"/>
        <v/>
      </c>
    </row>
    <row r="913">
      <c r="E913" s="18" t="str">
        <f t="shared" si="2"/>
        <v/>
      </c>
    </row>
    <row r="914">
      <c r="E914" s="18" t="str">
        <f t="shared" si="2"/>
        <v/>
      </c>
    </row>
    <row r="915">
      <c r="E915" s="18" t="str">
        <f t="shared" si="2"/>
        <v/>
      </c>
    </row>
    <row r="916">
      <c r="E916" s="18" t="str">
        <f t="shared" si="2"/>
        <v/>
      </c>
    </row>
    <row r="917">
      <c r="E917" s="18" t="str">
        <f t="shared" si="2"/>
        <v/>
      </c>
    </row>
    <row r="918">
      <c r="E918" s="18" t="str">
        <f t="shared" si="2"/>
        <v/>
      </c>
    </row>
    <row r="919">
      <c r="E919" s="18" t="str">
        <f t="shared" si="2"/>
        <v/>
      </c>
    </row>
    <row r="920">
      <c r="E920" s="18" t="str">
        <f t="shared" si="2"/>
        <v/>
      </c>
    </row>
    <row r="921">
      <c r="E921" s="18" t="str">
        <f t="shared" si="2"/>
        <v/>
      </c>
    </row>
    <row r="922">
      <c r="E922" s="18" t="str">
        <f t="shared" si="2"/>
        <v/>
      </c>
    </row>
    <row r="923">
      <c r="E923" s="18" t="str">
        <f t="shared" si="2"/>
        <v/>
      </c>
    </row>
    <row r="924">
      <c r="E924" s="18" t="str">
        <f t="shared" si="2"/>
        <v/>
      </c>
    </row>
    <row r="925">
      <c r="E925" s="18" t="str">
        <f t="shared" si="2"/>
        <v/>
      </c>
    </row>
    <row r="926">
      <c r="E926" s="18" t="str">
        <f t="shared" si="2"/>
        <v/>
      </c>
    </row>
    <row r="927">
      <c r="E927" s="18" t="str">
        <f t="shared" si="2"/>
        <v/>
      </c>
    </row>
    <row r="928">
      <c r="E928" s="18" t="str">
        <f t="shared" si="2"/>
        <v/>
      </c>
    </row>
    <row r="929">
      <c r="E929" s="18" t="str">
        <f t="shared" si="2"/>
        <v/>
      </c>
    </row>
    <row r="930">
      <c r="E930" s="18" t="str">
        <f t="shared" si="2"/>
        <v/>
      </c>
    </row>
    <row r="931">
      <c r="E931" s="18" t="str">
        <f t="shared" si="2"/>
        <v/>
      </c>
    </row>
    <row r="932">
      <c r="E932" s="18" t="str">
        <f t="shared" si="2"/>
        <v/>
      </c>
    </row>
    <row r="933">
      <c r="E933" s="18" t="str">
        <f t="shared" si="2"/>
        <v/>
      </c>
    </row>
    <row r="934">
      <c r="E934" s="18" t="str">
        <f t="shared" si="2"/>
        <v/>
      </c>
    </row>
    <row r="935">
      <c r="E935" s="18" t="str">
        <f t="shared" si="2"/>
        <v/>
      </c>
    </row>
    <row r="936">
      <c r="E936" s="18" t="str">
        <f t="shared" si="2"/>
        <v/>
      </c>
    </row>
    <row r="937">
      <c r="E937" s="18" t="str">
        <f t="shared" si="2"/>
        <v/>
      </c>
    </row>
    <row r="938">
      <c r="E938" s="18" t="str">
        <f t="shared" si="2"/>
        <v/>
      </c>
    </row>
    <row r="939">
      <c r="E939" s="18" t="str">
        <f t="shared" si="2"/>
        <v/>
      </c>
    </row>
    <row r="940">
      <c r="E940" s="18" t="str">
        <f t="shared" si="2"/>
        <v/>
      </c>
    </row>
    <row r="941">
      <c r="E941" s="18" t="str">
        <f t="shared" si="2"/>
        <v/>
      </c>
    </row>
    <row r="942">
      <c r="E942" s="18" t="str">
        <f t="shared" si="2"/>
        <v/>
      </c>
    </row>
    <row r="943">
      <c r="E943" s="18" t="str">
        <f t="shared" si="2"/>
        <v/>
      </c>
    </row>
    <row r="944">
      <c r="E944" s="18" t="str">
        <f t="shared" si="2"/>
        <v/>
      </c>
    </row>
    <row r="945">
      <c r="E945" s="18" t="str">
        <f t="shared" si="2"/>
        <v/>
      </c>
    </row>
    <row r="946">
      <c r="E946" s="18" t="str">
        <f t="shared" si="2"/>
        <v/>
      </c>
    </row>
    <row r="947">
      <c r="E947" s="18" t="str">
        <f t="shared" si="2"/>
        <v/>
      </c>
    </row>
    <row r="948">
      <c r="E948" s="18" t="str">
        <f t="shared" si="2"/>
        <v/>
      </c>
    </row>
    <row r="949">
      <c r="E949" s="18" t="str">
        <f t="shared" si="2"/>
        <v/>
      </c>
    </row>
    <row r="950">
      <c r="E950" s="18" t="str">
        <f t="shared" si="2"/>
        <v/>
      </c>
    </row>
    <row r="951">
      <c r="E951" s="18" t="str">
        <f t="shared" si="2"/>
        <v/>
      </c>
    </row>
    <row r="952">
      <c r="E952" s="18" t="str">
        <f t="shared" si="2"/>
        <v/>
      </c>
    </row>
    <row r="953">
      <c r="E953" s="18" t="str">
        <f t="shared" si="2"/>
        <v/>
      </c>
    </row>
    <row r="954">
      <c r="E954" s="18" t="str">
        <f t="shared" si="2"/>
        <v/>
      </c>
    </row>
    <row r="955">
      <c r="E955" s="18" t="str">
        <f t="shared" si="2"/>
        <v/>
      </c>
    </row>
    <row r="956">
      <c r="E956" s="18" t="str">
        <f t="shared" si="2"/>
        <v/>
      </c>
    </row>
    <row r="957">
      <c r="E957" s="18" t="str">
        <f t="shared" si="2"/>
        <v/>
      </c>
    </row>
    <row r="958">
      <c r="E958" s="18" t="str">
        <f t="shared" si="2"/>
        <v/>
      </c>
    </row>
    <row r="959">
      <c r="E959" s="18" t="str">
        <f t="shared" si="2"/>
        <v/>
      </c>
    </row>
    <row r="960">
      <c r="E960" s="18" t="str">
        <f t="shared" si="2"/>
        <v/>
      </c>
    </row>
    <row r="961">
      <c r="E961" s="18" t="str">
        <f t="shared" si="2"/>
        <v/>
      </c>
    </row>
    <row r="962">
      <c r="E962" s="18" t="str">
        <f t="shared" si="2"/>
        <v/>
      </c>
    </row>
    <row r="963">
      <c r="E963" s="18" t="str">
        <f t="shared" si="2"/>
        <v/>
      </c>
    </row>
    <row r="964">
      <c r="E964" s="18" t="str">
        <f t="shared" si="2"/>
        <v/>
      </c>
    </row>
    <row r="965">
      <c r="E965" s="18" t="str">
        <f t="shared" si="2"/>
        <v/>
      </c>
    </row>
    <row r="966">
      <c r="E966" s="18" t="str">
        <f t="shared" si="2"/>
        <v/>
      </c>
    </row>
    <row r="967">
      <c r="E967" s="18" t="str">
        <f t="shared" si="2"/>
        <v/>
      </c>
    </row>
    <row r="968">
      <c r="E968" s="18" t="str">
        <f t="shared" si="2"/>
        <v/>
      </c>
    </row>
    <row r="969">
      <c r="E969" s="18" t="str">
        <f t="shared" si="2"/>
        <v/>
      </c>
    </row>
    <row r="970">
      <c r="E970" s="18" t="str">
        <f t="shared" si="2"/>
        <v/>
      </c>
    </row>
    <row r="971">
      <c r="E971" s="18" t="str">
        <f t="shared" si="2"/>
        <v/>
      </c>
    </row>
    <row r="972">
      <c r="E972" s="18" t="str">
        <f t="shared" si="2"/>
        <v/>
      </c>
    </row>
    <row r="973">
      <c r="E973" s="18" t="str">
        <f t="shared" si="2"/>
        <v/>
      </c>
    </row>
    <row r="974">
      <c r="E974" s="18" t="str">
        <f t="shared" si="2"/>
        <v/>
      </c>
    </row>
    <row r="975">
      <c r="E975" s="18" t="str">
        <f t="shared" si="2"/>
        <v/>
      </c>
    </row>
    <row r="976">
      <c r="E976" s="18" t="str">
        <f t="shared" si="2"/>
        <v/>
      </c>
    </row>
    <row r="977">
      <c r="E977" s="18" t="str">
        <f t="shared" si="2"/>
        <v/>
      </c>
    </row>
    <row r="978">
      <c r="E978" s="18" t="str">
        <f t="shared" si="2"/>
        <v/>
      </c>
    </row>
    <row r="979">
      <c r="E979" s="18" t="str">
        <f t="shared" si="2"/>
        <v/>
      </c>
    </row>
    <row r="980">
      <c r="E980" s="18" t="str">
        <f t="shared" si="2"/>
        <v/>
      </c>
    </row>
    <row r="981">
      <c r="E981" s="18" t="str">
        <f t="shared" si="2"/>
        <v/>
      </c>
    </row>
    <row r="982">
      <c r="E982" s="18" t="str">
        <f t="shared" si="2"/>
        <v/>
      </c>
    </row>
    <row r="983">
      <c r="E983" s="18" t="str">
        <f t="shared" si="2"/>
        <v/>
      </c>
    </row>
    <row r="984">
      <c r="E984" s="18" t="str">
        <f t="shared" si="2"/>
        <v/>
      </c>
    </row>
    <row r="985">
      <c r="E985" s="18" t="str">
        <f t="shared" si="2"/>
        <v/>
      </c>
    </row>
    <row r="986">
      <c r="E986" s="18" t="str">
        <f t="shared" si="2"/>
        <v/>
      </c>
    </row>
    <row r="987">
      <c r="E987" s="18" t="str">
        <f t="shared" si="2"/>
        <v/>
      </c>
    </row>
    <row r="988">
      <c r="E988" s="18" t="str">
        <f t="shared" si="2"/>
        <v/>
      </c>
    </row>
    <row r="989">
      <c r="E989" s="18" t="str">
        <f t="shared" si="2"/>
        <v/>
      </c>
    </row>
    <row r="990">
      <c r="E990" s="18" t="str">
        <f t="shared" si="2"/>
        <v/>
      </c>
    </row>
    <row r="991">
      <c r="E991" s="18" t="str">
        <f t="shared" si="2"/>
        <v/>
      </c>
    </row>
    <row r="992">
      <c r="E992" s="18" t="str">
        <f t="shared" si="2"/>
        <v/>
      </c>
    </row>
    <row r="993">
      <c r="E993" s="18" t="str">
        <f t="shared" si="2"/>
        <v/>
      </c>
    </row>
    <row r="994">
      <c r="E994" s="18" t="str">
        <f t="shared" si="2"/>
        <v/>
      </c>
    </row>
    <row r="995">
      <c r="E995" s="18" t="str">
        <f t="shared" si="2"/>
        <v/>
      </c>
    </row>
    <row r="996">
      <c r="E996" s="18" t="str">
        <f t="shared" si="2"/>
        <v/>
      </c>
    </row>
    <row r="997">
      <c r="E997" s="18" t="str">
        <f t="shared" si="2"/>
        <v/>
      </c>
    </row>
    <row r="998">
      <c r="E998" s="18" t="str">
        <f t="shared" si="2"/>
        <v/>
      </c>
    </row>
    <row r="999">
      <c r="E999" s="18" t="str">
        <f t="shared" si="2"/>
        <v/>
      </c>
    </row>
    <row r="1000">
      <c r="D1000" s="18" t="str">
        <f>IF(FIND("Nombre:",A1000), SUBSTITUTE(A1000,"Nombre: ",""),"")</f>
        <v>#VALUE!</v>
      </c>
      <c r="E1000" s="18" t="str">
        <f t="shared" si="2"/>
        <v/>
      </c>
    </row>
    <row r="1003">
      <c r="J1003" s="18" t="e">
        <v>#VALUE!</v>
      </c>
    </row>
  </sheetData>
  <autoFilter ref="$A$1:$L$36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25"/>
    <col customWidth="1" min="2" max="2" width="17.38"/>
    <col customWidth="1" min="3" max="13" width="6.38"/>
    <col customWidth="1" min="14" max="14" width="15.38"/>
    <col customWidth="1" min="15" max="25" width="6.38"/>
    <col customWidth="1" min="26" max="26" width="16.75"/>
    <col customWidth="1" min="27" max="37" width="6.38"/>
    <col customWidth="1" min="38" max="38" width="15.0"/>
    <col customWidth="1" min="39" max="49" width="6.38"/>
    <col customWidth="1" min="50" max="50" width="17.0"/>
    <col customWidth="1" min="51" max="60" width="6.38"/>
    <col customWidth="1" min="61" max="61" width="3.0"/>
    <col customWidth="1" min="62" max="62" width="18.63"/>
    <col customWidth="1" min="63" max="72" width="6.38"/>
  </cols>
  <sheetData>
    <row r="1" ht="85.5" customHeight="1">
      <c r="A1" s="1" t="s">
        <v>0</v>
      </c>
      <c r="B1" s="2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" t="s">
        <v>7</v>
      </c>
      <c r="I1" s="24" t="s">
        <v>8</v>
      </c>
      <c r="J1" s="25" t="s">
        <v>9</v>
      </c>
      <c r="K1" s="26" t="s">
        <v>10</v>
      </c>
      <c r="L1" s="27" t="s">
        <v>11</v>
      </c>
      <c r="M1" s="2" t="s">
        <v>12</v>
      </c>
      <c r="N1" s="2" t="s">
        <v>1</v>
      </c>
      <c r="O1" s="19" t="s">
        <v>13</v>
      </c>
      <c r="P1" s="20" t="s">
        <v>14</v>
      </c>
      <c r="Q1" s="21" t="s">
        <v>15</v>
      </c>
      <c r="R1" s="22" t="s">
        <v>16</v>
      </c>
      <c r="S1" s="23" t="s">
        <v>17</v>
      </c>
      <c r="T1" s="2" t="s">
        <v>18</v>
      </c>
      <c r="U1" s="24" t="s">
        <v>19</v>
      </c>
      <c r="V1" s="25" t="s">
        <v>20</v>
      </c>
      <c r="W1" s="26" t="s">
        <v>21</v>
      </c>
      <c r="X1" s="27" t="s">
        <v>22</v>
      </c>
      <c r="Y1" s="2" t="s">
        <v>68</v>
      </c>
      <c r="Z1" s="2" t="s">
        <v>1</v>
      </c>
      <c r="AA1" s="19" t="s">
        <v>23</v>
      </c>
      <c r="AB1" s="20" t="s">
        <v>24</v>
      </c>
      <c r="AC1" s="21" t="s">
        <v>25</v>
      </c>
      <c r="AD1" s="22" t="s">
        <v>26</v>
      </c>
      <c r="AE1" s="23" t="s">
        <v>27</v>
      </c>
      <c r="AF1" s="2" t="s">
        <v>28</v>
      </c>
      <c r="AG1" s="24" t="s">
        <v>29</v>
      </c>
      <c r="AH1" s="25" t="s">
        <v>30</v>
      </c>
      <c r="AI1" s="26" t="s">
        <v>31</v>
      </c>
      <c r="AJ1" s="28" t="s">
        <v>32</v>
      </c>
      <c r="AK1" s="2" t="s">
        <v>69</v>
      </c>
      <c r="AL1" s="2" t="s">
        <v>1</v>
      </c>
      <c r="AM1" s="19" t="s">
        <v>33</v>
      </c>
      <c r="AN1" s="20" t="s">
        <v>34</v>
      </c>
      <c r="AO1" s="21" t="s">
        <v>35</v>
      </c>
      <c r="AP1" s="22" t="s">
        <v>36</v>
      </c>
      <c r="AQ1" s="23" t="s">
        <v>37</v>
      </c>
      <c r="AR1" s="2" t="s">
        <v>38</v>
      </c>
      <c r="AS1" s="24" t="s">
        <v>39</v>
      </c>
      <c r="AT1" s="25" t="s">
        <v>40</v>
      </c>
      <c r="AU1" s="26" t="s">
        <v>41</v>
      </c>
      <c r="AV1" s="27" t="s">
        <v>42</v>
      </c>
      <c r="AW1" s="2" t="s">
        <v>70</v>
      </c>
      <c r="AX1" s="2" t="s">
        <v>1</v>
      </c>
      <c r="AY1" s="19" t="s">
        <v>43</v>
      </c>
      <c r="AZ1" s="20" t="s">
        <v>44</v>
      </c>
      <c r="BA1" s="21" t="s">
        <v>45</v>
      </c>
      <c r="BB1" s="22" t="s">
        <v>46</v>
      </c>
      <c r="BC1" s="23" t="s">
        <v>47</v>
      </c>
      <c r="BD1" s="2" t="s">
        <v>48</v>
      </c>
      <c r="BE1" s="24" t="s">
        <v>49</v>
      </c>
      <c r="BF1" s="25" t="s">
        <v>50</v>
      </c>
      <c r="BG1" s="26" t="s">
        <v>51</v>
      </c>
      <c r="BH1" s="27" t="s">
        <v>52</v>
      </c>
      <c r="BI1" s="2" t="s">
        <v>71</v>
      </c>
      <c r="BJ1" s="2" t="s">
        <v>1</v>
      </c>
      <c r="BK1" s="19" t="s">
        <v>53</v>
      </c>
      <c r="BL1" s="20" t="s">
        <v>54</v>
      </c>
      <c r="BM1" s="21" t="s">
        <v>55</v>
      </c>
      <c r="BN1" s="22" t="s">
        <v>56</v>
      </c>
      <c r="BO1" s="23" t="s">
        <v>57</v>
      </c>
      <c r="BP1" s="2" t="s">
        <v>58</v>
      </c>
      <c r="BQ1" s="24" t="s">
        <v>59</v>
      </c>
      <c r="BR1" s="25" t="s">
        <v>60</v>
      </c>
      <c r="BS1" s="26" t="s">
        <v>61</v>
      </c>
      <c r="BT1" s="28" t="s">
        <v>62</v>
      </c>
      <c r="BU1" s="3"/>
      <c r="BV1" s="3"/>
      <c r="BW1" s="3"/>
      <c r="BX1" s="3"/>
      <c r="BY1" s="3"/>
      <c r="BZ1" s="3"/>
      <c r="CA1" s="3"/>
      <c r="CB1" s="3"/>
      <c r="CC1" s="3"/>
    </row>
    <row r="2">
      <c r="A2" s="29">
        <v>27.0</v>
      </c>
      <c r="B2" s="5">
        <v>45474.333333333336</v>
      </c>
      <c r="C2" s="7">
        <f>IFERROR(__xludf.DUMMYFUNCTION("IMPORTRANGE(""https://docs.google.com/spreadsheets/d/""&amp;HojasDatos!F2,""RESUMEN!J13"")"),0.9272229892110241)</f>
        <v>0.9272229892</v>
      </c>
      <c r="D2" s="7">
        <f>IFERROR(__xludf.DUMMYFUNCTION("IMPORTRANGE(""https://docs.google.com/spreadsheets/d/""&amp;HojasDatos!G2,""RESUMEN!J13"")"),0.9988207547169803)</f>
        <v>0.9988207547</v>
      </c>
      <c r="E2" s="7">
        <f>IFERROR(__xludf.DUMMYFUNCTION("IMPORTRANGE(""https://docs.google.com/spreadsheets/d/""&amp;HojasDatos!H2,""RESUMEN!J13"")"),0.9967133445582764)</f>
        <v>0.9967133446</v>
      </c>
      <c r="F2" s="7">
        <f>IFERROR(__xludf.DUMMYFUNCTION("IMPORTRANGE(""https://docs.google.com/spreadsheets/d/""&amp;HojasDatos!I2,""RESUMEN!J13"")"),0.9999999999999992)</f>
        <v>1</v>
      </c>
      <c r="G2" s="7">
        <f>IFERROR(__xludf.DUMMYFUNCTION("IMPORTRANGE(""https://docs.google.com/spreadsheets/d/""&amp;HojasDatos!J2,""RESUMEN!J13"")"),0.9950396825396822)</f>
        <v>0.9950396825</v>
      </c>
      <c r="H2" s="7">
        <f>IFERROR(__xludf.DUMMYFUNCTION("IMPORTRANGE(""https://docs.google.com/spreadsheets/d/""&amp;HojasDatos!K2,""RESUMEN!J13"")"),0.9973530388983912)</f>
        <v>0.9973530389</v>
      </c>
      <c r="I2" s="7">
        <f>IFERROR(__xludf.DUMMYFUNCTION("IMPORTRANGE(""https://docs.google.com/spreadsheets/d/""&amp;HojasDatos!L2,""RESUMEN!J13"")"),0.9999999999999992)</f>
        <v>1</v>
      </c>
      <c r="J2" s="7">
        <f>IFERROR(__xludf.DUMMYFUNCTION("IMPORTRANGE(""https://docs.google.com/spreadsheets/d/""&amp;HojasDatos!M2,""RESUMEN!J13"")"),0.9867528827513096)</f>
        <v>0.9867528828</v>
      </c>
      <c r="K2" s="7">
        <f>IFERROR(__xludf.DUMMYFUNCTION("IMPORTRANGE(""https://docs.google.com/spreadsheets/d/""&amp;HojasDatos!N2,""RESUMEN!J13"")"),0.9935927762361821)</f>
        <v>0.9935927762</v>
      </c>
      <c r="L2" s="7">
        <f>IFERROR(__xludf.DUMMYFUNCTION("IMPORTRANGE(""https://docs.google.com/spreadsheets/d/""&amp;HojasDatos!O2,""RESUMEN!J13"")"),0.7338045131845836)</f>
        <v>0.7338045132</v>
      </c>
      <c r="M2" s="6"/>
      <c r="N2" s="30">
        <v>45474.333333333336</v>
      </c>
      <c r="O2" s="7">
        <v>0.0</v>
      </c>
      <c r="P2" s="7">
        <v>0.17006037771084576</v>
      </c>
      <c r="Q2" s="7">
        <v>0.02683982683982684</v>
      </c>
      <c r="R2" s="7">
        <v>0.0</v>
      </c>
      <c r="S2" s="7">
        <v>0.0</v>
      </c>
      <c r="T2" s="7">
        <v>0.0038684719535783366</v>
      </c>
      <c r="U2" s="7">
        <v>0.0</v>
      </c>
      <c r="V2" s="7">
        <v>0.12759223573921127</v>
      </c>
      <c r="W2" s="7">
        <v>0.0</v>
      </c>
      <c r="X2" s="7">
        <v>0.060295419044847386</v>
      </c>
      <c r="Z2" s="30">
        <v>45474.333333333336</v>
      </c>
      <c r="AA2" s="31">
        <v>0.0</v>
      </c>
      <c r="AB2" s="31">
        <v>0.0</v>
      </c>
      <c r="AC2" s="31">
        <v>0.0</v>
      </c>
      <c r="AD2" s="31">
        <v>0.0</v>
      </c>
      <c r="AE2" s="31">
        <v>0.0</v>
      </c>
      <c r="AF2" s="31">
        <v>0.0</v>
      </c>
      <c r="AG2" s="31">
        <v>0.0</v>
      </c>
      <c r="AH2" s="31">
        <v>0.0</v>
      </c>
      <c r="AI2" s="31">
        <v>0.0</v>
      </c>
      <c r="AJ2" s="31">
        <v>0.42346938775510184</v>
      </c>
      <c r="AL2" s="30">
        <v>45474.333333333336</v>
      </c>
      <c r="AM2" s="7">
        <v>0.4946487132836189</v>
      </c>
      <c r="AN2" s="7">
        <v>0.5260629228600331</v>
      </c>
      <c r="AO2" s="7">
        <v>0.30146323771050276</v>
      </c>
      <c r="AP2" s="7">
        <v>0.14022128964945324</v>
      </c>
      <c r="AQ2" s="7">
        <v>0.22015586749480603</v>
      </c>
      <c r="AR2" s="7">
        <v>0.2902191565469858</v>
      </c>
      <c r="AS2" s="7">
        <v>0.03441749821060165</v>
      </c>
      <c r="AT2" s="7">
        <v>0.42969131156251295</v>
      </c>
      <c r="AU2" s="7">
        <v>0.2516511753959809</v>
      </c>
      <c r="AV2" s="7">
        <v>0.22235750428576997</v>
      </c>
      <c r="AX2" s="30">
        <v>45474.333333333336</v>
      </c>
      <c r="AY2" s="7">
        <v>0.1111111111111111</v>
      </c>
      <c r="AZ2" s="7">
        <v>0.0</v>
      </c>
      <c r="BA2" s="7">
        <v>0.0</v>
      </c>
      <c r="BB2" s="7">
        <v>0.09903381642512077</v>
      </c>
      <c r="BC2" s="7">
        <v>0.0</v>
      </c>
      <c r="BD2" s="7">
        <v>0.0</v>
      </c>
      <c r="BE2" s="7">
        <v>0.0</v>
      </c>
      <c r="BF2" s="7">
        <v>0.15074906367041202</v>
      </c>
      <c r="BG2" s="7">
        <v>0.18366336633663366</v>
      </c>
      <c r="BH2" s="7">
        <v>0.25412541254125404</v>
      </c>
      <c r="BJ2" s="32">
        <v>45474.333333333336</v>
      </c>
      <c r="BK2" s="7">
        <v>0.49644910132944464</v>
      </c>
      <c r="BL2" s="7">
        <v>0.12417600184940862</v>
      </c>
      <c r="BM2" s="7">
        <v>0.17033285717698182</v>
      </c>
      <c r="BN2" s="7">
        <v>0.013020724885131665</v>
      </c>
      <c r="BO2" s="7">
        <v>0.45940838906608333</v>
      </c>
      <c r="BP2" s="7">
        <v>0.2809714611330397</v>
      </c>
      <c r="BQ2" s="7">
        <v>0.1867126349394748</v>
      </c>
      <c r="BR2" s="7">
        <v>0.1463122838790055</v>
      </c>
      <c r="BS2" s="7">
        <v>0.18733614499031115</v>
      </c>
      <c r="BT2" s="7">
        <v>0.57110650415938</v>
      </c>
    </row>
    <row r="3">
      <c r="A3" s="29">
        <v>28.0</v>
      </c>
      <c r="B3" s="5">
        <v>45481.333333333336</v>
      </c>
      <c r="C3" s="7">
        <f>IFERROR(__xludf.DUMMYFUNCTION("IMPORTRANGE(""https://docs.google.com/spreadsheets/d/""&amp;HojasDatos!F3,""RESUMEN!J13"")"),0.9999999999999994)</f>
        <v>1</v>
      </c>
      <c r="D3" s="7">
        <f>IFERROR(__xludf.DUMMYFUNCTION("IMPORTRANGE(""https://docs.google.com/spreadsheets/d/""&amp;HojasDatos!G3,""RESUMEN!J13"")"),0.9996336996336987)</f>
        <v>0.9996336996</v>
      </c>
      <c r="E3" s="7">
        <f>IFERROR(__xludf.DUMMYFUNCTION("IMPORTRANGE(""https://docs.google.com/spreadsheets/d/""&amp;HojasDatos!H3,""RESUMEN!J13"")"),0.9969133435582815)</f>
        <v>0.9969133436</v>
      </c>
      <c r="F3" s="7">
        <f>IFERROR(__xludf.DUMMYFUNCTION("IMPORTRANGE(""https://docs.google.com/spreadsheets/d/""&amp;HojasDatos!I3,""RESUMEN!J13"")"),0.9999999999999992)</f>
        <v>1</v>
      </c>
      <c r="G3" s="7">
        <f>IFERROR(__xludf.DUMMYFUNCTION("IMPORTRANGE(""https://docs.google.com/spreadsheets/d/""&amp;HojasDatos!J3,""RESUMEN!J13"")"),0.9786034026249127)</f>
        <v>0.9786034026</v>
      </c>
      <c r="H3" s="7">
        <f>IFERROR(__xludf.DUMMYFUNCTION("IMPORTRANGE(""https://docs.google.com/spreadsheets/d/""&amp;HojasDatos!K3,""RESUMEN!J13"")"),0.9439811904342793)</f>
        <v>0.9439811904</v>
      </c>
      <c r="I3" s="7">
        <f>IFERROR(__xludf.DUMMYFUNCTION("IMPORTRANGE(""https://docs.google.com/spreadsheets/d/""&amp;HojasDatos!L3,""RESUMEN!J13"")"),0.7418654323628125)</f>
        <v>0.7418654324</v>
      </c>
      <c r="J3" s="7">
        <f>IFERROR(__xludf.DUMMYFUNCTION("IMPORTRANGE(""https://docs.google.com/spreadsheets/d/""&amp;HojasDatos!M3,""RESUMEN!J13"")"),0.9989406779661015)</f>
        <v>0.998940678</v>
      </c>
      <c r="K3" s="7">
        <f>IFERROR(__xludf.DUMMYFUNCTION("IMPORTRANGE(""https://docs.google.com/spreadsheets/d/""&amp;HojasDatos!N3,""RESUMEN!J13"")"),0.9861734067233767)</f>
        <v>0.9861734067</v>
      </c>
      <c r="L3" s="7">
        <f>IFERROR(__xludf.DUMMYFUNCTION("IMPORTRANGE(""https://docs.google.com/spreadsheets/d/""&amp;HojasDatos!O3,""RESUMEN!J13"")"),0.4022307018648048)</f>
        <v>0.4022307019</v>
      </c>
      <c r="M3" s="6"/>
      <c r="N3" s="30">
        <v>45481.333333333336</v>
      </c>
      <c r="O3" s="6">
        <v>0.2</v>
      </c>
      <c r="P3" s="6">
        <v>0.2</v>
      </c>
      <c r="Q3" s="6">
        <v>0.03</v>
      </c>
      <c r="R3" s="6">
        <v>0.4</v>
      </c>
      <c r="S3" s="6">
        <v>0.5</v>
      </c>
      <c r="T3" s="6">
        <v>1.0</v>
      </c>
      <c r="U3" s="6">
        <v>0.2</v>
      </c>
      <c r="V3" s="6">
        <v>0.3</v>
      </c>
      <c r="W3" s="6">
        <v>0.0</v>
      </c>
      <c r="X3" s="6">
        <v>0.6</v>
      </c>
      <c r="Z3" s="30">
        <v>45481.333333333336</v>
      </c>
      <c r="AA3" s="31">
        <v>0.0</v>
      </c>
      <c r="AB3" s="31">
        <v>0.0</v>
      </c>
      <c r="AC3" s="31">
        <v>0.0</v>
      </c>
      <c r="AD3" s="31">
        <v>0.0</v>
      </c>
      <c r="AE3" s="31">
        <v>0.0</v>
      </c>
      <c r="AF3" s="31">
        <v>0.0</v>
      </c>
      <c r="AG3" s="31">
        <v>0.4923469387755101</v>
      </c>
      <c r="AH3" s="31">
        <v>0.0</v>
      </c>
      <c r="AI3" s="31">
        <v>0.04838709677419355</v>
      </c>
      <c r="AJ3" s="31">
        <v>0.42346938775510184</v>
      </c>
      <c r="AL3" s="30">
        <v>45481.333333333336</v>
      </c>
      <c r="AM3" s="7">
        <v>0.4946487132836189</v>
      </c>
      <c r="AN3" s="7">
        <v>0.5260629228600331</v>
      </c>
      <c r="AO3" s="7">
        <v>0.30146323771050276</v>
      </c>
      <c r="AP3" s="7">
        <v>0.14022128964945324</v>
      </c>
      <c r="AQ3" s="7">
        <v>0.22015586749480603</v>
      </c>
      <c r="AR3" s="7">
        <v>0.2902191565469858</v>
      </c>
      <c r="AS3" s="7">
        <v>0.03441749821060165</v>
      </c>
      <c r="AT3" s="7">
        <v>0.42969131156251295</v>
      </c>
      <c r="AU3" s="7">
        <v>0.2516511753959809</v>
      </c>
      <c r="AV3" s="7">
        <v>0.22235750428576997</v>
      </c>
      <c r="AX3" s="30">
        <v>45481.333333333336</v>
      </c>
      <c r="AY3" s="7">
        <v>0.1111111111111111</v>
      </c>
      <c r="AZ3" s="7">
        <v>0.0</v>
      </c>
      <c r="BA3" s="7">
        <v>0.0</v>
      </c>
      <c r="BB3" s="7">
        <v>0.09903381642512077</v>
      </c>
      <c r="BC3" s="7">
        <v>0.0</v>
      </c>
      <c r="BD3" s="7">
        <v>0.0</v>
      </c>
      <c r="BE3" s="7">
        <v>0.0</v>
      </c>
      <c r="BF3" s="7">
        <v>0.15074906367041202</v>
      </c>
      <c r="BG3" s="7">
        <v>0.18366336633663366</v>
      </c>
      <c r="BH3" s="7">
        <v>0.25412541254125404</v>
      </c>
      <c r="BJ3" s="32">
        <v>45481.333333333336</v>
      </c>
      <c r="BK3" s="7">
        <v>0.49644910132944464</v>
      </c>
      <c r="BL3" s="7">
        <v>0.12417600184940862</v>
      </c>
      <c r="BM3" s="7">
        <v>0.17033285717698182</v>
      </c>
      <c r="BN3" s="7">
        <v>0.013020724885131665</v>
      </c>
      <c r="BO3" s="7">
        <v>0.45940838906608333</v>
      </c>
      <c r="BP3" s="7">
        <v>0.2809714611330397</v>
      </c>
      <c r="BQ3" s="7">
        <v>0.1867126349394748</v>
      </c>
      <c r="BR3" s="7">
        <v>0.1463122838790055</v>
      </c>
      <c r="BS3" s="7">
        <v>0.18733614499031115</v>
      </c>
      <c r="BT3" s="7">
        <v>0.57110650415938</v>
      </c>
    </row>
    <row r="4">
      <c r="A4" s="29">
        <v>29.0</v>
      </c>
      <c r="B4" s="5">
        <v>45488.333333333336</v>
      </c>
      <c r="C4" s="7">
        <f>IFERROR(__xludf.DUMMYFUNCTION("IMPORTRANGE(""https://docs.google.com/spreadsheets/d/""&amp;HojasDatos!F4,""RESUMEN!J13"")"),0.9975609756097554)</f>
        <v>0.9975609756</v>
      </c>
      <c r="D4" s="7">
        <f>IFERROR(__xludf.DUMMYFUNCTION("IMPORTRANGE(""https://docs.google.com/spreadsheets/d/""&amp;HojasDatos!G4,""RESUMEN!J13"")"),0.9999999999999991)</f>
        <v>1</v>
      </c>
      <c r="E4" s="7">
        <f>IFERROR(__xludf.DUMMYFUNCTION("IMPORTRANGE(""https://docs.google.com/spreadsheets/d/""&amp;HojasDatos!H4,""RESUMEN!J13"")"),0.9825530521040199)</f>
        <v>0.9825530521</v>
      </c>
      <c r="F4" s="7">
        <f>IFERROR(__xludf.DUMMYFUNCTION("IMPORTRANGE(""https://docs.google.com/spreadsheets/d/""&amp;HojasDatos!I4,""RESUMEN!J13"")"),0.9983940042826545)</f>
        <v>0.9983940043</v>
      </c>
      <c r="G4" s="7">
        <f>IFERROR(__xludf.DUMMYFUNCTION("IMPORTRANGE(""https://docs.google.com/spreadsheets/d/""&amp;HojasDatos!J4,""RESUMEN!J13"")"),0.9908232707699159)</f>
        <v>0.9908232708</v>
      </c>
      <c r="H4" s="7">
        <f>IFERROR(__xludf.DUMMYFUNCTION("IMPORTRANGE(""https://docs.google.com/spreadsheets/d/""&amp;HojasDatos!K4,""RESUMEN!J13"")"),0.9999999999999997)</f>
        <v>1</v>
      </c>
      <c r="I4" s="7">
        <f>IFERROR(__xludf.DUMMYFUNCTION("IMPORTRANGE(""https://docs.google.com/spreadsheets/d/""&amp;HojasDatos!L4,""RESUMEN!J13"")"),0.9990039840637442)</f>
        <v>0.9990039841</v>
      </c>
      <c r="J4" s="7">
        <f>IFERROR(__xludf.DUMMYFUNCTION("IMPORTRANGE(""https://docs.google.com/spreadsheets/d/""&amp;HojasDatos!M4,""RESUMEN!J13"")"),0.9983796676374256)</f>
        <v>0.9983796676</v>
      </c>
      <c r="K4" s="7">
        <f>IFERROR(__xludf.DUMMYFUNCTION("IMPORTRANGE(""https://docs.google.com/spreadsheets/d/""&amp;HojasDatos!N4,""RESUMEN!J13"")"),0.9966292134831457)</f>
        <v>0.9966292135</v>
      </c>
      <c r="L4" s="7">
        <f>IFERROR(__xludf.DUMMYFUNCTION("IMPORTRANGE(""https://docs.google.com/spreadsheets/d/""&amp;HojasDatos!O4,""RESUMEN!J13"")"),0.9960407239818997)</f>
        <v>0.996040724</v>
      </c>
      <c r="M4" s="6"/>
      <c r="N4" s="30">
        <v>45488.333333333336</v>
      </c>
      <c r="O4" s="6">
        <v>0.4</v>
      </c>
      <c r="P4" s="6">
        <v>0.6</v>
      </c>
      <c r="Q4" s="6">
        <v>0.03</v>
      </c>
      <c r="R4" s="6">
        <v>0.99</v>
      </c>
      <c r="S4" s="6">
        <v>0.5</v>
      </c>
      <c r="T4" s="6">
        <v>1.0</v>
      </c>
      <c r="U4" s="6">
        <v>0.4</v>
      </c>
      <c r="V4" s="6">
        <v>0.6</v>
      </c>
      <c r="W4" s="6">
        <v>0.0</v>
      </c>
      <c r="X4" s="6">
        <v>0.4</v>
      </c>
      <c r="Z4" s="30">
        <v>45488.333333333336</v>
      </c>
      <c r="AA4" s="31">
        <v>0.0</v>
      </c>
      <c r="AB4" s="31">
        <v>0.0</v>
      </c>
      <c r="AC4" s="31">
        <v>0.0</v>
      </c>
      <c r="AD4" s="31">
        <v>0.0</v>
      </c>
      <c r="AE4" s="31">
        <v>0.0</v>
      </c>
      <c r="AF4" s="31">
        <v>0.0</v>
      </c>
      <c r="AG4" s="31">
        <v>0.4923469387755101</v>
      </c>
      <c r="AH4" s="31">
        <v>0.0</v>
      </c>
      <c r="AI4" s="31">
        <v>0.04838709677419355</v>
      </c>
      <c r="AJ4" s="31">
        <v>0.42346938775510184</v>
      </c>
      <c r="AL4" s="30">
        <v>45488.333333333336</v>
      </c>
      <c r="AM4" s="7">
        <v>0.4946487132836189</v>
      </c>
      <c r="AN4" s="7">
        <v>0.5260629228600331</v>
      </c>
      <c r="AO4" s="7">
        <v>0.30146323771050276</v>
      </c>
      <c r="AP4" s="7">
        <v>0.14022128964945324</v>
      </c>
      <c r="AQ4" s="7">
        <v>0.22015586749480603</v>
      </c>
      <c r="AR4" s="7">
        <v>0.2902191565469858</v>
      </c>
      <c r="AS4" s="7">
        <v>0.03441749821060165</v>
      </c>
      <c r="AT4" s="7">
        <v>0.42969131156251295</v>
      </c>
      <c r="AU4" s="7">
        <v>0.2516511753959809</v>
      </c>
      <c r="AV4" s="7">
        <v>0.22235750428576997</v>
      </c>
      <c r="AX4" s="30">
        <v>45488.333333333336</v>
      </c>
      <c r="AY4" s="7">
        <v>0.1111111111111111</v>
      </c>
      <c r="AZ4" s="7">
        <v>0.0</v>
      </c>
      <c r="BA4" s="7">
        <v>0.0</v>
      </c>
      <c r="BB4" s="7">
        <v>0.09903381642512077</v>
      </c>
      <c r="BC4" s="7">
        <v>0.0</v>
      </c>
      <c r="BD4" s="7">
        <v>0.0</v>
      </c>
      <c r="BE4" s="7">
        <v>0.0</v>
      </c>
      <c r="BF4" s="7">
        <v>0.15074906367041202</v>
      </c>
      <c r="BG4" s="7">
        <v>0.18366336633663366</v>
      </c>
      <c r="BH4" s="7">
        <v>0.25412541254125404</v>
      </c>
      <c r="BJ4" s="32">
        <v>45488.333333333336</v>
      </c>
      <c r="BK4" s="7">
        <v>0.49644910132944464</v>
      </c>
      <c r="BL4" s="7">
        <v>0.12417600184940862</v>
      </c>
      <c r="BM4" s="7">
        <v>0.17033285717698182</v>
      </c>
      <c r="BN4" s="7">
        <v>0.013020724885131665</v>
      </c>
      <c r="BO4" s="7">
        <v>0.45940838906608333</v>
      </c>
      <c r="BP4" s="7">
        <v>0.2809714611330397</v>
      </c>
      <c r="BQ4" s="7">
        <v>0.1867126349394748</v>
      </c>
      <c r="BR4" s="7">
        <v>0.1463122838790055</v>
      </c>
      <c r="BS4" s="7">
        <v>0.18733614499031115</v>
      </c>
      <c r="BT4" s="7">
        <v>0.57110650415938</v>
      </c>
    </row>
    <row r="5">
      <c r="A5" s="29">
        <v>30.0</v>
      </c>
      <c r="B5" s="5">
        <v>45495.333333333336</v>
      </c>
      <c r="C5" s="7">
        <f>IFERROR(__xludf.DUMMYFUNCTION("IMPORTRANGE(""https://docs.google.com/spreadsheets/d/""&amp;HojasDatos!F5,""RESUMEN!J13"")"),0.9915178571428566)</f>
        <v>0.9915178571</v>
      </c>
      <c r="D5" s="7">
        <f>IFERROR(__xludf.DUMMYFUNCTION("IMPORTRANGE(""https://docs.google.com/spreadsheets/d/""&amp;HojasDatos!G5,""RESUMEN!J13"")"),0.9999999999999991)</f>
        <v>1</v>
      </c>
      <c r="E5" s="7">
        <f>IFERROR(__xludf.DUMMYFUNCTION("IMPORTRANGE(""https://docs.google.com/spreadsheets/d/""&amp;HojasDatos!H5,""RESUMEN!J13"")"),0.955631350963143)</f>
        <v>0.955631351</v>
      </c>
      <c r="F5" s="7">
        <f>IFERROR(__xludf.DUMMYFUNCTION("IMPORTRANGE(""https://docs.google.com/spreadsheets/d/""&amp;HojasDatos!I5,""RESUMEN!J13"")"),0.9999999999999992)</f>
        <v>1</v>
      </c>
      <c r="G5" s="7">
        <f>IFERROR(__xludf.DUMMYFUNCTION("IMPORTRANGE(""https://docs.google.com/spreadsheets/d/""&amp;HojasDatos!J5,""RESUMEN!J13"")"),0.9960317460317456)</f>
        <v>0.996031746</v>
      </c>
      <c r="H5" s="7">
        <f>IFERROR(__xludf.DUMMYFUNCTION("IMPORTRANGE(""https://docs.google.com/spreadsheets/d/""&amp;HojasDatos!K5,""RESUMEN!J13"")"),0.8562009419152273)</f>
        <v>0.8562009419</v>
      </c>
      <c r="I5" s="7">
        <f>IFERROR(__xludf.DUMMYFUNCTION("IMPORTRANGE(""https://docs.google.com/spreadsheets/d/""&amp;HojasDatos!L5,""RESUMEN!J13"")"),0.9819490007117313)</f>
        <v>0.9819490007</v>
      </c>
      <c r="J5" s="7">
        <f>IFERROR(__xludf.DUMMYFUNCTION("IMPORTRANGE(""https://docs.google.com/spreadsheets/d/""&amp;HojasDatos!M5,""RESUMEN!J13"")"),0.9999999999999997)</f>
        <v>1</v>
      </c>
      <c r="K5" s="7">
        <f>IFERROR(__xludf.DUMMYFUNCTION("IMPORTRANGE(""https://docs.google.com/spreadsheets/d/""&amp;HojasDatos!N5,""RESUMEN!J13"")"),0.9999999999999996)</f>
        <v>1</v>
      </c>
      <c r="L5" s="7">
        <f>IFERROR(__xludf.DUMMYFUNCTION("IMPORTRANGE(""https://docs.google.com/spreadsheets/d/""&amp;HojasDatos!O5,""RESUMEN!J13"")"),0.9960407239818997)</f>
        <v>0.996040724</v>
      </c>
      <c r="M5" s="6" t="s">
        <v>72</v>
      </c>
      <c r="N5" s="30">
        <v>45495.333333333336</v>
      </c>
      <c r="O5" s="31">
        <f>IFERROR(__xludf.DUMMYFUNCTION("IMPORTRANGE(""https://docs.google.com/spreadsheets/d/""&amp;HojasDatos!Q7,""RESUMEN!J13"")"),0.9757366918369779)</f>
        <v>0.9757366918</v>
      </c>
      <c r="P5" s="31">
        <f>IFERROR(__xludf.DUMMYFUNCTION("IMPORTRANGE(""https://docs.google.com/spreadsheets/d/""&amp;HojasDatos!R7,""RESUMEN!J13"")"),1.0000000000000002)</f>
        <v>1</v>
      </c>
      <c r="Q5" s="31">
        <f>IFERROR(__xludf.DUMMYFUNCTION("IMPORTRANGE(""https://docs.google.com/spreadsheets/d/""&amp;HojasDatos!S7,""RESUMEN!J13"")"),0.9607114653562738)</f>
        <v>0.9607114654</v>
      </c>
      <c r="R5" s="31">
        <f>IFERROR(__xludf.DUMMYFUNCTION("IMPORTRANGE(""https://docs.google.com/spreadsheets/d/""&amp;HojasDatos!T7,""RESUMEN!J13"")"),0.9941051012479589)</f>
        <v>0.9941051012</v>
      </c>
      <c r="S5" s="31">
        <f>IFERROR(__xludf.DUMMYFUNCTION("IMPORTRANGE(""https://docs.google.com/spreadsheets/d/""&amp;HojasDatos!U7,""RESUMEN!J13"")"),0.9816089992793929)</f>
        <v>0.9816089993</v>
      </c>
      <c r="T5" s="31">
        <f>IFERROR(__xludf.DUMMYFUNCTION("IMPORTRANGE(""https://docs.google.com/spreadsheets/d/""&amp;HojasDatos!V7,""RESUMEN!J13"")"),0.9959675075563826)</f>
        <v>0.9959675076</v>
      </c>
      <c r="U5" s="31">
        <f>IFERROR(__xludf.DUMMYFUNCTION("IMPORTRANGE(""https://docs.google.com/spreadsheets/d/""&amp;HojasDatos!W7,""RESUMEN!J13"")"),0.938467845821064)</f>
        <v>0.9384678458</v>
      </c>
      <c r="V5" s="31">
        <f>IFERROR(__xludf.DUMMYFUNCTION("IMPORTRANGE(""https://docs.google.com/spreadsheets/d/""&amp;HojasDatos!X7,""RESUMEN!J13"")"),0.9976007921194274)</f>
        <v>0.9976007921</v>
      </c>
      <c r="W5" s="31">
        <f>IFERROR(__xludf.DUMMYFUNCTION("IMPORTRANGE(""https://docs.google.com/spreadsheets/d/""&amp;HojasDatos!Y7,""RESUMEN!J13"")"),0.9632020969916778)</f>
        <v>0.963202097</v>
      </c>
      <c r="X5" s="31">
        <f>IFERROR(__xludf.DUMMYFUNCTION("IMPORTRANGE(""https://docs.google.com/spreadsheets/d/""&amp;HojasDatos!Z7,""RESUMEN!J13"")"),0.9987012987012992)</f>
        <v>0.9987012987</v>
      </c>
      <c r="Z5" s="30">
        <v>45495.333333333336</v>
      </c>
      <c r="AA5" s="31">
        <v>0.0</v>
      </c>
      <c r="AB5" s="31">
        <v>0.0</v>
      </c>
      <c r="AC5" s="31">
        <v>0.0</v>
      </c>
      <c r="AD5" s="31">
        <v>0.0</v>
      </c>
      <c r="AE5" s="31">
        <v>0.0</v>
      </c>
      <c r="AF5" s="31">
        <v>0.0</v>
      </c>
      <c r="AG5" s="31">
        <v>0.4923469387755101</v>
      </c>
      <c r="AH5" s="31">
        <v>0.0</v>
      </c>
      <c r="AI5" s="31">
        <v>0.04838709677419355</v>
      </c>
      <c r="AJ5" s="31">
        <v>0.42346938775510184</v>
      </c>
      <c r="AL5" s="30">
        <v>45495.333333333336</v>
      </c>
      <c r="AM5" s="7">
        <v>0.4946487132836189</v>
      </c>
      <c r="AN5" s="7">
        <v>0.5260629228600331</v>
      </c>
      <c r="AO5" s="7">
        <v>0.30146323771050276</v>
      </c>
      <c r="AP5" s="7">
        <v>0.14022128964945324</v>
      </c>
      <c r="AQ5" s="7">
        <v>0.22015586749480603</v>
      </c>
      <c r="AR5" s="7">
        <v>0.2902191565469858</v>
      </c>
      <c r="AS5" s="7">
        <v>0.03441749821060165</v>
      </c>
      <c r="AT5" s="7">
        <v>0.42969131156251295</v>
      </c>
      <c r="AU5" s="7">
        <v>0.2516511753959809</v>
      </c>
      <c r="AV5" s="7">
        <v>0.22235750428576997</v>
      </c>
      <c r="AX5" s="30">
        <v>45495.333333333336</v>
      </c>
      <c r="AY5" s="7">
        <v>0.1111111111111111</v>
      </c>
      <c r="AZ5" s="7">
        <v>0.0</v>
      </c>
      <c r="BA5" s="7">
        <v>0.0</v>
      </c>
      <c r="BB5" s="7">
        <v>0.09903381642512077</v>
      </c>
      <c r="BC5" s="7">
        <v>0.0</v>
      </c>
      <c r="BD5" s="7">
        <v>0.0</v>
      </c>
      <c r="BE5" s="7">
        <v>0.0</v>
      </c>
      <c r="BF5" s="7">
        <v>0.15074906367041202</v>
      </c>
      <c r="BG5" s="7">
        <v>0.18366336633663366</v>
      </c>
      <c r="BH5" s="7">
        <v>0.25412541254125404</v>
      </c>
      <c r="BJ5" s="32">
        <v>45495.333333333336</v>
      </c>
      <c r="BK5" s="7">
        <v>0.49644910132944464</v>
      </c>
      <c r="BL5" s="7">
        <v>0.12417600184940862</v>
      </c>
      <c r="BM5" s="7">
        <v>0.17033285717698182</v>
      </c>
      <c r="BN5" s="7">
        <v>0.013020724885131665</v>
      </c>
      <c r="BO5" s="7">
        <v>0.45940838906608333</v>
      </c>
      <c r="BP5" s="7">
        <v>0.2809714611330397</v>
      </c>
      <c r="BQ5" s="7">
        <v>0.1867126349394748</v>
      </c>
      <c r="BR5" s="7">
        <v>0.1463122838790055</v>
      </c>
      <c r="BS5" s="7">
        <v>0.18733614499031115</v>
      </c>
      <c r="BT5" s="7">
        <v>0.57110650415938</v>
      </c>
    </row>
    <row r="6">
      <c r="A6" s="29">
        <v>31.0</v>
      </c>
      <c r="B6" s="5">
        <v>45502.333333333336</v>
      </c>
      <c r="C6" s="7">
        <f>IFERROR(__xludf.DUMMYFUNCTION("IMPORTRANGE(""https://docs.google.com/spreadsheets/d/""&amp;HojasDatos!F6,""RESUMEN!J13"")"),0.998533007334963)</f>
        <v>0.9985330073</v>
      </c>
      <c r="D6" s="7">
        <f>IFERROR(__xludf.DUMMYFUNCTION("IMPORTRANGE(""https://docs.google.com/spreadsheets/d/""&amp;HojasDatos!G6,""RESUMEN!J13"")"),0.9935318612205396)</f>
        <v>0.9935318612</v>
      </c>
      <c r="E6" s="7">
        <f>IFERROR(__xludf.DUMMYFUNCTION("IMPORTRANGE(""https://docs.google.com/spreadsheets/d/""&amp;HojasDatos!H6,""RESUMEN!J13"")"),0.6299989350289223)</f>
        <v>0.629998935</v>
      </c>
      <c r="F6" s="7">
        <f>IFERROR(__xludf.DUMMYFUNCTION("IMPORTRANGE(""https://docs.google.com/spreadsheets/d/""&amp;HojasDatos!I6,""RESUMEN!J13"")"),0.9999999999999992)</f>
        <v>1</v>
      </c>
      <c r="G6" s="7">
        <f>IFERROR(__xludf.DUMMYFUNCTION("IMPORTRANGE(""https://docs.google.com/spreadsheets/d/""&amp;HojasDatos!J6,""RESUMEN!J13"")"),0.9960317460317456)</f>
        <v>0.996031746</v>
      </c>
      <c r="H6" s="7">
        <f>IFERROR(__xludf.DUMMYFUNCTION("IMPORTRANGE(""https://docs.google.com/spreadsheets/d/""&amp;HojasDatos!K6,""RESUMEN!J13"")"),0.9946760166724969)</f>
        <v>0.9946760167</v>
      </c>
      <c r="I6" s="7">
        <f>IFERROR(__xludf.DUMMYFUNCTION("IMPORTRANGE(""https://docs.google.com/spreadsheets/d/""&amp;HojasDatos!L6,""RESUMEN!J13"")"),0.8293492695883127)</f>
        <v>0.8293492696</v>
      </c>
      <c r="J6" s="7">
        <f>IFERROR(__xludf.DUMMYFUNCTION("IMPORTRANGE(""https://docs.google.com/spreadsheets/d/""&amp;HojasDatos!M6,""RESUMEN!J13"")"),0.6656073446327682)</f>
        <v>0.6656073446</v>
      </c>
      <c r="K6" s="7">
        <f>IFERROR(__xludf.DUMMYFUNCTION("IMPORTRANGE(""https://docs.google.com/spreadsheets/d/""&amp;HojasDatos!N6,""RESUMEN!J13"")"),0.9999999999999996)</f>
        <v>1</v>
      </c>
      <c r="L6" s="7">
        <f>IFERROR(__xludf.DUMMYFUNCTION("IMPORTRANGE(""https://docs.google.com/spreadsheets/d/""&amp;HojasDatos!O6,""RESUMEN!J13"")"),0.7499999999999993)</f>
        <v>0.75</v>
      </c>
      <c r="N6" s="30">
        <v>45502.333333333336</v>
      </c>
      <c r="O6" s="7">
        <v>0.8</v>
      </c>
      <c r="P6" s="7">
        <v>1.11496981114458</v>
      </c>
      <c r="Q6" s="7">
        <v>0.501580086580087</v>
      </c>
      <c r="R6" s="7">
        <v>1.485</v>
      </c>
      <c r="S6" s="7">
        <v>0.85</v>
      </c>
      <c r="T6" s="7">
        <v>1.49806576402321</v>
      </c>
      <c r="U6" s="7">
        <v>0.8</v>
      </c>
      <c r="V6" s="7">
        <v>1.1362038821304</v>
      </c>
      <c r="W6" s="7">
        <v>0.6</v>
      </c>
      <c r="X6" s="7">
        <v>1.16985229047758</v>
      </c>
      <c r="Z6" s="30">
        <v>45502.333333333336</v>
      </c>
      <c r="AA6" s="7">
        <v>0.0</v>
      </c>
      <c r="AB6" s="7">
        <v>0.0</v>
      </c>
      <c r="AC6" s="7">
        <v>0.0</v>
      </c>
      <c r="AD6" s="7">
        <v>0.0</v>
      </c>
      <c r="AE6" s="7">
        <v>0.0</v>
      </c>
      <c r="AF6" s="7">
        <v>0.0</v>
      </c>
      <c r="AG6" s="7">
        <v>0.4923469387755101</v>
      </c>
      <c r="AH6" s="7">
        <v>0.0</v>
      </c>
      <c r="AI6" s="7">
        <v>0.04838709677419355</v>
      </c>
      <c r="AJ6" s="7">
        <v>0.42346938775510184</v>
      </c>
      <c r="AL6" s="30">
        <v>45502.333333333336</v>
      </c>
      <c r="AM6" s="7">
        <v>0.4946487132836189</v>
      </c>
      <c r="AN6" s="7">
        <v>0.5260629228600331</v>
      </c>
      <c r="AO6" s="7">
        <v>0.30146323771050276</v>
      </c>
      <c r="AP6" s="7">
        <v>0.14022128964945324</v>
      </c>
      <c r="AQ6" s="7">
        <v>0.22015586749480603</v>
      </c>
      <c r="AR6" s="7">
        <v>0.2902191565469858</v>
      </c>
      <c r="AS6" s="7">
        <v>0.03441749821060165</v>
      </c>
      <c r="AT6" s="7">
        <v>0.42969131156251295</v>
      </c>
      <c r="AU6" s="7">
        <v>0.2516511753959809</v>
      </c>
      <c r="AV6" s="7">
        <v>0.22235750428576997</v>
      </c>
      <c r="AX6" s="30">
        <v>45502.333333333336</v>
      </c>
      <c r="AY6" s="7">
        <v>0.1111111111111111</v>
      </c>
      <c r="AZ6" s="7">
        <v>0.0</v>
      </c>
      <c r="BA6" s="7">
        <v>0.0</v>
      </c>
      <c r="BB6" s="7">
        <v>0.09903381642512077</v>
      </c>
      <c r="BC6" s="7">
        <v>0.0</v>
      </c>
      <c r="BD6" s="7">
        <v>0.0</v>
      </c>
      <c r="BE6" s="7">
        <v>0.0</v>
      </c>
      <c r="BF6" s="7">
        <v>0.15074906367041202</v>
      </c>
      <c r="BG6" s="7">
        <v>0.18366336633663366</v>
      </c>
      <c r="BH6" s="7">
        <v>0.25412541254125404</v>
      </c>
      <c r="BJ6" s="32">
        <v>45502.333333333336</v>
      </c>
      <c r="BK6" s="7">
        <v>0.49644910132944464</v>
      </c>
      <c r="BL6" s="7">
        <v>0.12417600184940862</v>
      </c>
      <c r="BM6" s="7">
        <v>0.17033285717698182</v>
      </c>
      <c r="BN6" s="7">
        <v>0.013020724885131665</v>
      </c>
      <c r="BO6" s="7">
        <v>0.45940838906608333</v>
      </c>
      <c r="BP6" s="7">
        <v>0.2809714611330397</v>
      </c>
      <c r="BQ6" s="7">
        <v>0.1867126349394748</v>
      </c>
      <c r="BR6" s="7">
        <v>0.1463122838790055</v>
      </c>
      <c r="BS6" s="7">
        <v>0.18733614499031115</v>
      </c>
      <c r="BT6" s="7">
        <v>0.57110650415938</v>
      </c>
    </row>
    <row r="7">
      <c r="A7" s="29">
        <v>32.0</v>
      </c>
      <c r="B7" s="5">
        <v>45509.333333333336</v>
      </c>
      <c r="C7" s="7">
        <f>IFERROR(__xludf.DUMMYFUNCTION("IMPORTRANGE(""https://docs.google.com/spreadsheets/d/""&amp;HojasDatos!F7,""RESUMEN!J13"")"),0.9987421383647794)</f>
        <v>0.9987421384</v>
      </c>
      <c r="D7" s="7">
        <f>IFERROR(__xludf.DUMMYFUNCTION("IMPORTRANGE(""https://docs.google.com/spreadsheets/d/""&amp;HojasDatos!G7,""RESUMEN!J13"")"),0.9999999999999991)</f>
        <v>1</v>
      </c>
      <c r="E7" s="7">
        <f>IFERROR(__xludf.DUMMYFUNCTION("IMPORTRANGE(""https://docs.google.com/spreadsheets/d/""&amp;HojasDatos!H7,""RESUMEN!J13"")"),0.975584611499448)</f>
        <v>0.9755846115</v>
      </c>
      <c r="F7" s="7">
        <f>IFERROR(__xludf.DUMMYFUNCTION("IMPORTRANGE(""https://docs.google.com/spreadsheets/d/""&amp;HojasDatos!I7,""RESUMEN!J13"")"),0.9992499999999992)</f>
        <v>0.99925</v>
      </c>
      <c r="G7" s="7">
        <f>IFERROR(__xludf.DUMMYFUNCTION("IMPORTRANGE(""https://docs.google.com/spreadsheets/d/""&amp;HojasDatos!J7,""RESUMEN!J13"")"),0.9685846560846557)</f>
        <v>0.9685846561</v>
      </c>
      <c r="H7" s="7">
        <f>IFERROR(__xludf.DUMMYFUNCTION("IMPORTRANGE(""https://docs.google.com/spreadsheets/d/""&amp;HojasDatos!K7,""RESUMEN!J13"")"),0.9936379410063616)</f>
        <v>0.993637941</v>
      </c>
      <c r="I7" s="7">
        <f>IFERROR(__xludf.DUMMYFUNCTION("IMPORTRANGE(""https://docs.google.com/spreadsheets/d/""&amp;HojasDatos!L7,""RESUMEN!J13"")"),0.7940103785254649)</f>
        <v>0.7940103785</v>
      </c>
      <c r="J7" s="7">
        <f>IFERROR(__xludf.DUMMYFUNCTION("IMPORTRANGE(""https://docs.google.com/spreadsheets/d/""&amp;HojasDatos!M7,""RESUMEN!J13"")"),0.9024246088889214)</f>
        <v>0.9024246089</v>
      </c>
      <c r="K7" s="7">
        <f>IFERROR(__xludf.DUMMYFUNCTION("IMPORTRANGE(""https://docs.google.com/spreadsheets/d/""&amp;HojasDatos!N7,""RESUMEN!J13"")"),0.8599895373697857)</f>
        <v>0.8599895374</v>
      </c>
      <c r="L7" s="7">
        <f>IFERROR(__xludf.DUMMYFUNCTION("IMPORTRANGE(""https://docs.google.com/spreadsheets/d/""&amp;HojasDatos!O7,""RESUMEN!J13"")"),0.8849693251533743)</f>
        <v>0.8849693252</v>
      </c>
      <c r="M7" s="6"/>
      <c r="N7" s="30">
        <v>45509.333333333336</v>
      </c>
      <c r="O7" s="7">
        <v>0.26115424529190717</v>
      </c>
      <c r="P7" s="7">
        <v>0.7212527291488136</v>
      </c>
      <c r="Q7" s="7">
        <v>0.7056259352535205</v>
      </c>
      <c r="R7" s="7">
        <v>0.32226940845985175</v>
      </c>
      <c r="S7" s="7">
        <v>0.4091219617651975</v>
      </c>
      <c r="T7" s="7">
        <v>0.4959987556591208</v>
      </c>
      <c r="U7" s="7">
        <v>0.33462783252006095</v>
      </c>
      <c r="V7" s="7">
        <v>0.3454266209237305</v>
      </c>
      <c r="W7" s="7">
        <v>0.31712458925531517</v>
      </c>
      <c r="X7" s="7">
        <v>0.5564400986302399</v>
      </c>
      <c r="Z7" s="30">
        <v>45509.333333333336</v>
      </c>
      <c r="AA7" s="7">
        <v>0.26874999999999993</v>
      </c>
      <c r="AB7" s="7">
        <v>0.0</v>
      </c>
      <c r="AC7" s="7">
        <v>0.0</v>
      </c>
      <c r="AD7" s="7">
        <v>0.0</v>
      </c>
      <c r="AE7" s="7">
        <v>0.24999999999999992</v>
      </c>
      <c r="AF7" s="7">
        <v>0.0</v>
      </c>
      <c r="AG7" s="7">
        <v>0.4923469387755101</v>
      </c>
      <c r="AH7" s="7">
        <v>0.0</v>
      </c>
      <c r="AI7" s="7">
        <v>0.04838709677419355</v>
      </c>
      <c r="AJ7" s="7">
        <v>0.42346938775510184</v>
      </c>
      <c r="AL7" s="30">
        <v>45509.333333333336</v>
      </c>
      <c r="AM7" s="7">
        <v>0.4946487132836189</v>
      </c>
      <c r="AN7" s="7">
        <v>0.5627626283996798</v>
      </c>
      <c r="AO7" s="7">
        <v>0.4532751711468411</v>
      </c>
      <c r="AP7" s="7">
        <v>0.24429171193679164</v>
      </c>
      <c r="AQ7" s="7">
        <v>0.2835113291488588</v>
      </c>
      <c r="AR7" s="7">
        <v>0.3377362578934089</v>
      </c>
      <c r="AS7" s="7">
        <v>0.03441749821060165</v>
      </c>
      <c r="AT7" s="7">
        <v>0.4336517076021169</v>
      </c>
      <c r="AU7" s="7">
        <v>0.3172966896191758</v>
      </c>
      <c r="AV7" s="7">
        <v>0.31233748058097033</v>
      </c>
      <c r="AX7" s="30">
        <v>45509.333333333336</v>
      </c>
      <c r="AY7" s="7">
        <v>0.1111111111111111</v>
      </c>
      <c r="AZ7" s="7">
        <v>0.0</v>
      </c>
      <c r="BA7" s="7">
        <v>0.0</v>
      </c>
      <c r="BB7" s="7">
        <v>0.09903381642512077</v>
      </c>
      <c r="BC7" s="7">
        <v>0.292058462989156</v>
      </c>
      <c r="BD7" s="7">
        <v>0.3055555555555556</v>
      </c>
      <c r="BE7" s="7">
        <v>0.0</v>
      </c>
      <c r="BF7" s="7">
        <v>0.15074906367041202</v>
      </c>
      <c r="BG7" s="7">
        <v>0.18366336633663366</v>
      </c>
      <c r="BH7" s="7">
        <v>0.25412541254125404</v>
      </c>
      <c r="BJ7" s="32">
        <v>45509.333333333336</v>
      </c>
      <c r="BK7" s="7">
        <v>0.49644910132944464</v>
      </c>
      <c r="BL7" s="7">
        <v>0.1846340766595566</v>
      </c>
      <c r="BM7" s="7">
        <v>0.17033285717698182</v>
      </c>
      <c r="BN7" s="7">
        <v>0.013020724885131665</v>
      </c>
      <c r="BO7" s="7">
        <v>0.5938905704330314</v>
      </c>
      <c r="BP7" s="7">
        <v>0.36054164206242667</v>
      </c>
      <c r="BQ7" s="7">
        <v>0.1867126349394748</v>
      </c>
      <c r="BR7" s="7">
        <v>0.18822226544562232</v>
      </c>
      <c r="BS7" s="7">
        <v>0.3751282343554089</v>
      </c>
      <c r="BT7" s="7">
        <v>0.57110650415938</v>
      </c>
    </row>
    <row r="8">
      <c r="A8" s="29">
        <v>33.0</v>
      </c>
      <c r="B8" s="5">
        <v>45516.333333333336</v>
      </c>
      <c r="C8" s="7">
        <f>IFERROR(__xludf.DUMMYFUNCTION("IMPORTRANGE(""https://docs.google.com/spreadsheets/d/""&amp;HojasDatos!F8,""RESUMEN!J13"")"),0.917951916796458)</f>
        <v>0.9179519168</v>
      </c>
      <c r="D8" s="7">
        <f>IFERROR(__xludf.DUMMYFUNCTION("IMPORTRANGE(""https://docs.google.com/spreadsheets/d/""&amp;HojasDatos!G8,""RESUMEN!J13"")"),0.8723404255319142)</f>
        <v>0.8723404255</v>
      </c>
      <c r="E8" s="7">
        <f>IFERROR(__xludf.DUMMYFUNCTION("IMPORTRANGE(""https://docs.google.com/spreadsheets/d/""&amp;HojasDatos!H8,""RESUMEN!J13"")"),0.9968941717791404)</f>
        <v>0.9968941718</v>
      </c>
      <c r="F8" s="7">
        <f>IFERROR(__xludf.DUMMYFUNCTION("IMPORTRANGE(""https://docs.google.com/spreadsheets/d/""&amp;HojasDatos!I8,""RESUMEN!J13"")"),0.8068173751844839)</f>
        <v>0.8068173752</v>
      </c>
      <c r="G8" s="7">
        <f>IFERROR(__xludf.DUMMYFUNCTION("IMPORTRANGE(""https://docs.google.com/spreadsheets/d/""&amp;HojasDatos!J8,""RESUMEN!J13"")"),0.9999999999999996)</f>
        <v>1</v>
      </c>
      <c r="H8" s="7">
        <f>IFERROR(__xludf.DUMMYFUNCTION("IMPORTRANGE(""https://docs.google.com/spreadsheets/d/""&amp;HojasDatos!K8,""RESUMEN!J13"")"),0.9982648930017347)</f>
        <v>0.998264893</v>
      </c>
      <c r="I8" s="7">
        <f>IFERROR(__xludf.DUMMYFUNCTION("IMPORTRANGE(""https://docs.google.com/spreadsheets/d/""&amp;HojasDatos!L8,""RESUMEN!J13"")"),0.7075742971278474)</f>
        <v>0.7075742971</v>
      </c>
      <c r="J8" s="7">
        <f>IFERROR(__xludf.DUMMYFUNCTION("IMPORTRANGE(""https://docs.google.com/spreadsheets/d/""&amp;HojasDatos!M8,""RESUMEN!J13"")"),0.9999999999999997)</f>
        <v>1</v>
      </c>
      <c r="K8" s="7">
        <f>IFERROR(__xludf.DUMMYFUNCTION("IMPORTRANGE(""https://docs.google.com/spreadsheets/d/""&amp;HojasDatos!N8,""RESUMEN!J13"")"),0.9939271255060725)</f>
        <v>0.9939271255</v>
      </c>
      <c r="L8" s="7">
        <f>IFERROR(__xludf.DUMMYFUNCTION("IMPORTRANGE(""https://docs.google.com/spreadsheets/d/""&amp;HojasDatos!O8,""RESUMEN!J13"")"),0.9999999999999993)</f>
        <v>1</v>
      </c>
      <c r="M8" s="6"/>
      <c r="N8" s="30">
        <v>45516.333333333336</v>
      </c>
      <c r="O8" s="7">
        <v>0.26115424529190717</v>
      </c>
      <c r="P8" s="7">
        <v>0.7212527291488136</v>
      </c>
      <c r="Q8" s="7">
        <v>0.7056259352535205</v>
      </c>
      <c r="R8" s="7">
        <v>0.32226940845985175</v>
      </c>
      <c r="S8" s="7">
        <v>0.4091219617651975</v>
      </c>
      <c r="T8" s="7">
        <v>0.4959987556591208</v>
      </c>
      <c r="U8" s="7">
        <v>0.33462783252006095</v>
      </c>
      <c r="V8" s="7">
        <v>0.3454266209237305</v>
      </c>
      <c r="W8" s="7">
        <v>0.31712458925531517</v>
      </c>
      <c r="X8" s="7">
        <v>0.5564400986302399</v>
      </c>
      <c r="Y8" s="6"/>
      <c r="Z8" s="30">
        <v>45516.333333333336</v>
      </c>
      <c r="AA8" s="7">
        <v>0.49062499999999987</v>
      </c>
      <c r="AB8" s="7">
        <v>0.897831632653061</v>
      </c>
      <c r="AC8" s="7">
        <v>0.0</v>
      </c>
      <c r="AD8" s="7">
        <v>0.4999999999999999</v>
      </c>
      <c r="AE8" s="7">
        <v>0.49999999999999983</v>
      </c>
      <c r="AF8" s="7">
        <v>0.0</v>
      </c>
      <c r="AG8" s="7">
        <v>0.038265306122448974</v>
      </c>
      <c r="AH8" s="7">
        <v>0.0</v>
      </c>
      <c r="AI8" s="7">
        <v>0.04838709677419355</v>
      </c>
      <c r="AJ8" s="7">
        <v>0.9812499999999998</v>
      </c>
      <c r="AL8" s="30">
        <v>45516.333333333336</v>
      </c>
      <c r="AM8" s="7">
        <v>0.559957702047664</v>
      </c>
      <c r="AN8" s="7">
        <v>0.7643126604086126</v>
      </c>
      <c r="AO8" s="7">
        <v>0.693301140545555</v>
      </c>
      <c r="AP8" s="7">
        <v>0.24429171193679164</v>
      </c>
      <c r="AQ8" s="7">
        <v>0.41143234569492054</v>
      </c>
      <c r="AR8" s="7">
        <v>0.5139401454994637</v>
      </c>
      <c r="AS8" s="7">
        <v>0.07062713630503208</v>
      </c>
      <c r="AT8" s="7">
        <v>0.586245915685476</v>
      </c>
      <c r="AU8" s="7">
        <v>0.43649917357584067</v>
      </c>
      <c r="AV8" s="7">
        <v>0.5418764862814841</v>
      </c>
      <c r="AX8" s="30">
        <v>45516.333333333336</v>
      </c>
      <c r="AY8" s="7"/>
      <c r="AZ8" s="7"/>
      <c r="BA8" s="7"/>
      <c r="BB8" s="7"/>
      <c r="BC8" s="7"/>
      <c r="BD8" s="7"/>
      <c r="BE8" s="7"/>
      <c r="BF8" s="7"/>
      <c r="BG8" s="7"/>
      <c r="BH8" s="7"/>
      <c r="BJ8" s="32">
        <v>45516.333333333336</v>
      </c>
      <c r="BK8" s="7"/>
      <c r="BL8" s="7"/>
      <c r="BM8" s="7"/>
      <c r="BN8" s="7"/>
      <c r="BO8" s="7"/>
      <c r="BP8" s="7"/>
      <c r="BQ8" s="7"/>
      <c r="BR8" s="7"/>
      <c r="BS8" s="7"/>
      <c r="BT8" s="7"/>
    </row>
    <row r="9">
      <c r="A9" s="29">
        <v>34.0</v>
      </c>
      <c r="B9" s="5">
        <v>45523.333333333336</v>
      </c>
      <c r="C9" s="7">
        <f>IFERROR(__xludf.DUMMYFUNCTION("IMPORTRANGE(""https://docs.google.com/spreadsheets/d/""&amp;HojasDatos!F9,""RESUMEN!J13"")"),0.9999999999999994)</f>
        <v>1</v>
      </c>
      <c r="D9" s="7">
        <f>IFERROR(__xludf.DUMMYFUNCTION("IMPORTRANGE(""https://docs.google.com/spreadsheets/d/""&amp;HojasDatos!G9,""RESUMEN!J13"")"),0.9999999999999991)</f>
        <v>1</v>
      </c>
      <c r="E9" s="7">
        <f>IFERROR(__xludf.DUMMYFUNCTION("IMPORTRANGE(""https://docs.google.com/spreadsheets/d/""&amp;HojasDatos!H9,""RESUMEN!J13"")"),0.9989775051124737)</f>
        <v>0.9989775051</v>
      </c>
      <c r="F9" s="7">
        <f>IFERROR(__xludf.DUMMYFUNCTION("IMPORTRANGE(""https://docs.google.com/spreadsheets/d/""&amp;HojasDatos!I9,""RESUMEN!J13"")"),0.9983940042826545)</f>
        <v>0.9983940043</v>
      </c>
      <c r="G9" s="7">
        <f>IFERROR(__xludf.DUMMYFUNCTION("IMPORTRANGE(""https://docs.google.com/spreadsheets/d/""&amp;HojasDatos!J9,""RESUMEN!J13"")"),0.9951164072186246)</f>
        <v>0.9951164072</v>
      </c>
      <c r="H9" s="7">
        <f>IFERROR(__xludf.DUMMYFUNCTION("IMPORTRANGE(""https://docs.google.com/spreadsheets/d/""&amp;HojasDatos!K9,""RESUMEN!J13"")"),0.9999999999999997)</f>
        <v>1</v>
      </c>
      <c r="I9" s="7">
        <f>IFERROR(__xludf.DUMMYFUNCTION("IMPORTRANGE(""https://docs.google.com/spreadsheets/d/""&amp;HojasDatos!L9,""RESUMEN!J13"")"),0.9926301759849913)</f>
        <v>0.992630176</v>
      </c>
      <c r="J9" s="7">
        <f>IFERROR(__xludf.DUMMYFUNCTION("IMPORTRANGE(""https://docs.google.com/spreadsheets/d/""&amp;HojasDatos!M9,""RESUMEN!J13"")"),0.997975708502024)</f>
        <v>0.9979757085</v>
      </c>
      <c r="K9" s="7">
        <f>IFERROR(__xludf.DUMMYFUNCTION("IMPORTRANGE(""https://docs.google.com/spreadsheets/d/""&amp;HojasDatos!N9,""RESUMEN!J13"")"),0.9999999999999996)</f>
        <v>1</v>
      </c>
      <c r="L9" s="7">
        <f>IFERROR(__xludf.DUMMYFUNCTION("IMPORTRANGE(""https://docs.google.com/spreadsheets/d/""&amp;HojasDatos!O9,""RESUMEN!J13"")"),0.9877300613496927)</f>
        <v>0.9877300613</v>
      </c>
      <c r="N9" s="30">
        <v>45523.333333333336</v>
      </c>
      <c r="O9" s="7">
        <v>0.26115424529190717</v>
      </c>
      <c r="P9" s="7">
        <v>0.7350950786180209</v>
      </c>
      <c r="Q9" s="7">
        <v>0.7814764650917806</v>
      </c>
      <c r="R9" s="7">
        <v>0.35733166067844596</v>
      </c>
      <c r="S9" s="7">
        <v>0.4091219617651975</v>
      </c>
      <c r="T9" s="7">
        <v>0.5663921304003217</v>
      </c>
      <c r="U9" s="7">
        <v>0.5540969769375755</v>
      </c>
      <c r="V9" s="7">
        <v>0.3506897788184673</v>
      </c>
      <c r="W9" s="7">
        <v>0.31712458925531517</v>
      </c>
      <c r="X9" s="7">
        <v>0.5564400986302399</v>
      </c>
      <c r="Z9" s="30">
        <v>45523.333333333336</v>
      </c>
      <c r="AA9" s="7">
        <v>0.49062499999999987</v>
      </c>
      <c r="AB9" s="7">
        <v>0.897831632653061</v>
      </c>
      <c r="AC9" s="7">
        <v>0.0</v>
      </c>
      <c r="AD9" s="7">
        <v>0.4999999999999999</v>
      </c>
      <c r="AE9" s="7">
        <v>0.49999999999999983</v>
      </c>
      <c r="AF9" s="7">
        <v>0.0</v>
      </c>
      <c r="AG9" s="7">
        <v>0.038265306122448974</v>
      </c>
      <c r="AH9" s="7">
        <v>0.0</v>
      </c>
      <c r="AI9" s="7">
        <v>0.04838709677419355</v>
      </c>
      <c r="AJ9" s="7">
        <v>0.9812499999999998</v>
      </c>
      <c r="AL9" s="30">
        <v>45523.333333333336</v>
      </c>
      <c r="AM9" s="7">
        <v>0.559957702047664</v>
      </c>
      <c r="AN9" s="7">
        <v>0.7643126604086126</v>
      </c>
      <c r="AO9" s="7">
        <v>0.693301140545555</v>
      </c>
      <c r="AP9" s="7">
        <v>0.24429171193679164</v>
      </c>
      <c r="AQ9" s="7">
        <v>0.41143234569492054</v>
      </c>
      <c r="AR9" s="7">
        <v>0.5139401454994637</v>
      </c>
      <c r="AS9" s="7">
        <v>0.07062713630503208</v>
      </c>
      <c r="AT9" s="7">
        <v>0.586245915685476</v>
      </c>
      <c r="AU9" s="7">
        <v>0.43649917357584067</v>
      </c>
      <c r="AV9" s="7">
        <v>0.5418764862814841</v>
      </c>
      <c r="AX9" s="30">
        <v>45523.333333333336</v>
      </c>
      <c r="AY9" s="7"/>
      <c r="AZ9" s="7"/>
      <c r="BA9" s="7"/>
      <c r="BB9" s="7"/>
      <c r="BC9" s="7"/>
      <c r="BD9" s="7"/>
      <c r="BE9" s="7"/>
      <c r="BF9" s="7"/>
      <c r="BG9" s="7"/>
      <c r="BH9" s="7"/>
      <c r="BJ9" s="32">
        <v>45523.333333333336</v>
      </c>
      <c r="BK9" s="7"/>
      <c r="BL9" s="7"/>
      <c r="BM9" s="7"/>
      <c r="BN9" s="7"/>
      <c r="BO9" s="7"/>
      <c r="BP9" s="7"/>
      <c r="BQ9" s="7"/>
      <c r="BR9" s="7"/>
      <c r="BS9" s="7"/>
      <c r="BT9" s="7"/>
    </row>
    <row r="10">
      <c r="A10" s="29">
        <v>35.0</v>
      </c>
      <c r="B10" s="5">
        <v>45530.333333333336</v>
      </c>
      <c r="C10" s="7">
        <f>IFERROR(__xludf.DUMMYFUNCTION("IMPORTRANGE(""https://docs.google.com/spreadsheets/d/""&amp;HojasDatos!F10,""RESUMEN!J13"")"),0.9999999999999994)</f>
        <v>1</v>
      </c>
      <c r="D10" s="7">
        <f>IFERROR(__xludf.DUMMYFUNCTION("IMPORTRANGE(""https://docs.google.com/spreadsheets/d/""&amp;HojasDatos!G10,""RESUMEN!J13"")"),0.9999999999999991)</f>
        <v>1</v>
      </c>
      <c r="E10" s="7">
        <f>IFERROR(__xludf.DUMMYFUNCTION("IMPORTRANGE(""https://docs.google.com/spreadsheets/d/""&amp;HojasDatos!H10,""RESUMEN!J13"")"),0.9795507721807791)</f>
        <v>0.9795507722</v>
      </c>
      <c r="F10" s="7">
        <f>IFERROR(__xludf.DUMMYFUNCTION("IMPORTRANGE(""https://docs.google.com/spreadsheets/d/""&amp;HojasDatos!I10,""RESUMEN!J13"")"),0.9999999999999992)</f>
        <v>1</v>
      </c>
      <c r="G10" s="7">
        <f>IFERROR(__xludf.DUMMYFUNCTION("IMPORTRANGE(""https://docs.google.com/spreadsheets/d/""&amp;HojasDatos!J10,""RESUMEN!J13"")"),0.8812558356676004)</f>
        <v>0.8812558357</v>
      </c>
      <c r="H10" s="7">
        <f>IFERROR(__xludf.DUMMYFUNCTION("IMPORTRANGE(""https://docs.google.com/spreadsheets/d/""&amp;HojasDatos!K10,""RESUMEN!J13"")"),0.7820576285434079)</f>
        <v>0.7820576285</v>
      </c>
      <c r="I10" s="7">
        <f>IFERROR(__xludf.DUMMYFUNCTION("IMPORTRANGE(""https://docs.google.com/spreadsheets/d/""&amp;HojasDatos!L10,""RESUMEN!J13"")"),0.829413498296788)</f>
        <v>0.8294134983</v>
      </c>
      <c r="J10" s="7">
        <f>IFERROR(__xludf.DUMMYFUNCTION("IMPORTRANGE(""https://docs.google.com/spreadsheets/d/""&amp;HojasDatos!M10,""RESUMEN!J13"")"),0.9999999999999997)</f>
        <v>1</v>
      </c>
      <c r="K10" s="7">
        <f>IFERROR(__xludf.DUMMYFUNCTION("IMPORTRANGE(""https://docs.google.com/spreadsheets/d/""&amp;HojasDatos!N10,""RESUMEN!J13"")"),0.9999999999999996)</f>
        <v>1</v>
      </c>
      <c r="L10" s="7">
        <f>IFERROR(__xludf.DUMMYFUNCTION("IMPORTRANGE(""https://docs.google.com/spreadsheets/d/""&amp;HojasDatos!O10,""RESUMEN!J13"")"),0.9858597285067866)</f>
        <v>0.9858597285</v>
      </c>
      <c r="M10" s="6" t="s">
        <v>73</v>
      </c>
      <c r="N10" s="30">
        <v>45530.333333333336</v>
      </c>
      <c r="O10" s="33">
        <f>IFERROR(__xludf.DUMMYFUNCTION("IMPORTRANGE(""https://docs.google.com/spreadsheets/d/""&amp;HojasDatos!Q8,""RESUMEN!J13"")"),0.9824074219822622)</f>
        <v>0.982407422</v>
      </c>
      <c r="P10" s="33">
        <f>IFERROR(__xludf.DUMMYFUNCTION("IMPORTRANGE(""https://docs.google.com/spreadsheets/d/""&amp;HojasDatos!R8,""RESUMEN!J13"")"),0.997818181818182)</f>
        <v>0.9978181818</v>
      </c>
      <c r="Q10" s="33">
        <f>IFERROR(__xludf.DUMMYFUNCTION("IMPORTRANGE(""https://docs.google.com/spreadsheets/d/""&amp;HojasDatos!S8,""RESUMEN!J13"")"),0.9770240649360051)</f>
        <v>0.9770240649</v>
      </c>
      <c r="R10" s="33">
        <f>IFERROR(__xludf.DUMMYFUNCTION("IMPORTRANGE(""https://docs.google.com/spreadsheets/d/""&amp;HojasDatos!T8,""RESUMEN!J13"")"),0.9938244189502584)</f>
        <v>0.993824419</v>
      </c>
      <c r="S10" s="33">
        <f>IFERROR(__xludf.DUMMYFUNCTION("IMPORTRANGE(""https://docs.google.com/spreadsheets/d/""&amp;HojasDatos!U8,""RESUMEN!J13"")"),0.9043681961420528)</f>
        <v>0.9043681961</v>
      </c>
      <c r="T10" s="33">
        <f>IFERROR(__xludf.DUMMYFUNCTION("IMPORTRANGE(""https://docs.google.com/spreadsheets/d/""&amp;HojasDatos!V8,""RESUMEN!J13"")"),0.9681605088025292)</f>
        <v>0.9681605088</v>
      </c>
      <c r="U10" s="33">
        <f>IFERROR(__xludf.DUMMYFUNCTION("IMPORTRANGE(""https://docs.google.com/spreadsheets/d/""&amp;HojasDatos!W8,""RESUMEN!J13"")"),0.9505964829651276)</f>
        <v>0.950596483</v>
      </c>
      <c r="V10" s="33">
        <f>IFERROR(__xludf.DUMMYFUNCTION("IMPORTRANGE(""https://docs.google.com/spreadsheets/d/""&amp;HojasDatos!X8,""RESUMEN!J13"")"),0.8875126142035656)</f>
        <v>0.8875126142</v>
      </c>
      <c r="W10" s="33">
        <f>IFERROR(__xludf.DUMMYFUNCTION("IMPORTRANGE(""https://docs.google.com/spreadsheets/d/""&amp;HojasDatos!Y8,""RESUMEN!J13"")"),0.9103005537371768)</f>
        <v>0.9103005537</v>
      </c>
      <c r="X10" s="33">
        <f>IFERROR(__xludf.DUMMYFUNCTION("IMPORTRANGE(""https://docs.google.com/spreadsheets/d/""&amp;HojasDatos!Z8,""RESUMEN!J13"")"),0.9916463675476964)</f>
        <v>0.9916463675</v>
      </c>
      <c r="Z10" s="30">
        <v>45530.333333333336</v>
      </c>
      <c r="AA10" s="7">
        <v>0.49062499999999987</v>
      </c>
      <c r="AB10" s="7">
        <v>0.897831632653061</v>
      </c>
      <c r="AC10" s="7">
        <v>0.0</v>
      </c>
      <c r="AD10" s="7">
        <v>0.4999999999999999</v>
      </c>
      <c r="AE10" s="7">
        <v>0.49999999999999983</v>
      </c>
      <c r="AF10" s="7">
        <v>0.0</v>
      </c>
      <c r="AG10" s="7">
        <v>0.038265306122448974</v>
      </c>
      <c r="AH10" s="7">
        <v>0.0</v>
      </c>
      <c r="AI10" s="7">
        <v>0.04838709677419355</v>
      </c>
      <c r="AJ10" s="7">
        <v>0.9812499999999998</v>
      </c>
      <c r="AL10" s="30">
        <v>45530.333333333336</v>
      </c>
      <c r="AM10" s="7">
        <v>0.559957702047664</v>
      </c>
      <c r="AN10" s="7">
        <v>0.7643126604086126</v>
      </c>
      <c r="AO10" s="7">
        <v>0.693301140545555</v>
      </c>
      <c r="AP10" s="7">
        <v>0.24429171193679164</v>
      </c>
      <c r="AQ10" s="7">
        <v>0.41143234569492054</v>
      </c>
      <c r="AR10" s="7">
        <v>0.5139401454994637</v>
      </c>
      <c r="AS10" s="7">
        <v>0.07062713630503208</v>
      </c>
      <c r="AT10" s="7">
        <v>0.586245915685476</v>
      </c>
      <c r="AU10" s="7">
        <v>0.43649917357584067</v>
      </c>
      <c r="AV10" s="7">
        <v>0.5418764862814841</v>
      </c>
      <c r="AX10" s="30">
        <v>45530.333333333336</v>
      </c>
      <c r="AY10" s="7"/>
      <c r="AZ10" s="7"/>
      <c r="BA10" s="7"/>
      <c r="BB10" s="7"/>
      <c r="BC10" s="7"/>
      <c r="BD10" s="7"/>
      <c r="BE10" s="7"/>
      <c r="BF10" s="7"/>
      <c r="BG10" s="7"/>
      <c r="BH10" s="7"/>
      <c r="BJ10" s="32">
        <v>45530.333333333336</v>
      </c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>
      <c r="A11" s="29">
        <v>36.0</v>
      </c>
      <c r="B11" s="5">
        <v>45537.333333333336</v>
      </c>
      <c r="C11" s="7">
        <f>IFERROR(__xludf.DUMMYFUNCTION("IMPORTRANGE(""https://docs.google.com/spreadsheets/d/""&amp;HojasDatos!F11,""RESUMEN!J13"")"),0.9999999999999994)</f>
        <v>1</v>
      </c>
      <c r="D11" s="7">
        <f>IFERROR(__xludf.DUMMYFUNCTION("IMPORTRANGE(""https://docs.google.com/spreadsheets/d/""&amp;HojasDatos!G11,""RESUMEN!J13"")"),0.9697157251108486)</f>
        <v>0.9697157251</v>
      </c>
      <c r="E11" s="7">
        <f>IFERROR(__xludf.DUMMYFUNCTION("IMPORTRANGE(""https://docs.google.com/spreadsheets/d/""&amp;HojasDatos!H11,""RESUMEN!J13"")"),0.9989775051124737)</f>
        <v>0.9989775051</v>
      </c>
      <c r="F11" s="7">
        <f>IFERROR(__xludf.DUMMYFUNCTION("IMPORTRANGE(""https://docs.google.com/spreadsheets/d/""&amp;HojasDatos!I11,""RESUMEN!J13"")"),0.9991666666666659)</f>
        <v>0.9991666667</v>
      </c>
      <c r="G11" s="7">
        <f>IFERROR(__xludf.DUMMYFUNCTION("IMPORTRANGE(""https://docs.google.com/spreadsheets/d/""&amp;HojasDatos!J11,""RESUMEN!J13"")"),0.9960317460317456)</f>
        <v>0.996031746</v>
      </c>
      <c r="H11" s="7">
        <f>IFERROR(__xludf.DUMMYFUNCTION("IMPORTRANGE(""https://docs.google.com/spreadsheets/d/""&amp;HojasDatos!K11,""RESUMEN!J13"")"),0.9985540775014455)</f>
        <v>0.9985540775</v>
      </c>
      <c r="I11" s="7">
        <f>IFERROR(__xludf.DUMMYFUNCTION("IMPORTRANGE(""https://docs.google.com/spreadsheets/d/""&amp;HojasDatos!L11,""RESUMEN!J13"")"),0.9999999999999992)</f>
        <v>1</v>
      </c>
      <c r="J11" s="7">
        <f>IFERROR(__xludf.DUMMYFUNCTION("IMPORTRANGE(""https://docs.google.com/spreadsheets/d/""&amp;HojasDatos!M11,""RESUMEN!J13"")"),0.9989878542510119)</f>
        <v>0.9989878543</v>
      </c>
      <c r="K11" s="7">
        <f>IFERROR(__xludf.DUMMYFUNCTION("IMPORTRANGE(""https://docs.google.com/spreadsheets/d/""&amp;HojasDatos!N11,""RESUMEN!J13"")"),0.9999999999999996)</f>
        <v>1</v>
      </c>
      <c r="L11" s="7">
        <f>IFERROR(__xludf.DUMMYFUNCTION("IMPORTRANGE(""https://docs.google.com/spreadsheets/d/""&amp;HojasDatos!O11,""RESUMEN!J13"")"),0.24999999999999997)</f>
        <v>0.25</v>
      </c>
      <c r="N11" s="30">
        <v>45537.333333333336</v>
      </c>
      <c r="O11" s="7">
        <v>0.09397126673257951</v>
      </c>
      <c r="P11" s="7">
        <v>0.6795784768658099</v>
      </c>
      <c r="Q11" s="9">
        <v>0.1</v>
      </c>
      <c r="R11" s="9">
        <v>0.1</v>
      </c>
      <c r="S11" s="9">
        <v>0.2</v>
      </c>
      <c r="T11" s="9">
        <v>0.12</v>
      </c>
      <c r="U11" s="9">
        <v>0.2</v>
      </c>
      <c r="V11" s="9">
        <v>0.1</v>
      </c>
      <c r="W11" s="9">
        <v>0.1</v>
      </c>
      <c r="X11" s="7">
        <v>0.125880211979592</v>
      </c>
      <c r="Z11" s="30">
        <v>45537.333333333336</v>
      </c>
      <c r="AL11" s="30">
        <v>45537.333333333336</v>
      </c>
      <c r="AM11" s="7">
        <v>0.559957702047664</v>
      </c>
      <c r="AN11" s="7">
        <v>0.7643126604086126</v>
      </c>
      <c r="AO11" s="7">
        <v>0.693301140545555</v>
      </c>
      <c r="AP11" s="7">
        <v>0.24429171193679164</v>
      </c>
      <c r="AQ11" s="7">
        <v>0.41143234569492054</v>
      </c>
      <c r="AR11" s="7">
        <v>0.5139401454994637</v>
      </c>
      <c r="AS11" s="7">
        <v>0.07062713630503208</v>
      </c>
      <c r="AT11" s="7">
        <v>0.586245915685476</v>
      </c>
      <c r="AU11" s="7">
        <v>0.43649917357584067</v>
      </c>
      <c r="AV11" s="7">
        <v>0.5418764862814841</v>
      </c>
      <c r="AX11" s="30">
        <v>45537.333333333336</v>
      </c>
      <c r="AY11" s="7"/>
      <c r="AZ11" s="7"/>
      <c r="BA11" s="7"/>
      <c r="BB11" s="7"/>
      <c r="BC11" s="7"/>
      <c r="BD11" s="7"/>
      <c r="BE11" s="7"/>
      <c r="BF11" s="7"/>
      <c r="BG11" s="7"/>
      <c r="BH11" s="7"/>
      <c r="BJ11" s="32">
        <v>45537.333333333336</v>
      </c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>
      <c r="A12" s="29">
        <v>37.0</v>
      </c>
      <c r="B12" s="5">
        <v>45544.333333333336</v>
      </c>
      <c r="C12" s="7">
        <f>IFERROR(__xludf.DUMMYFUNCTION("IMPORTRANGE(""https://docs.google.com/spreadsheets/d/""&amp;HojasDatos!F12,""RESUMEN!J13"")"),0.9999999999999994)</f>
        <v>1</v>
      </c>
      <c r="D12" s="7">
        <f>IFERROR(__xludf.DUMMYFUNCTION("IMPORTRANGE(""https://docs.google.com/spreadsheets/d/""&amp;HojasDatos!G12,""RESUMEN!J13"")"),0.0)</f>
        <v>0</v>
      </c>
      <c r="E12" s="7">
        <f>IFERROR(__xludf.DUMMYFUNCTION("IMPORTRANGE(""https://docs.google.com/spreadsheets/d/""&amp;HojasDatos!H12,""RESUMEN!J13"")"),0.8733643423286148)</f>
        <v>0.8733643423</v>
      </c>
      <c r="F12" s="7">
        <f>IFERROR(__xludf.DUMMYFUNCTION("IMPORTRANGE(""https://docs.google.com/spreadsheets/d/""&amp;HojasDatos!I12,""RESUMEN!J13"")"),0.9983940042826545)</f>
        <v>0.9983940043</v>
      </c>
      <c r="G12" s="7">
        <f>IFERROR(__xludf.DUMMYFUNCTION("IMPORTRANGE(""https://docs.google.com/spreadsheets/d/""&amp;HojasDatos!J12,""RESUMEN!J13"")"),0.998983739837398)</f>
        <v>0.9989837398</v>
      </c>
      <c r="H12" s="7">
        <f>IFERROR(__xludf.DUMMYFUNCTION("IMPORTRANGE(""https://docs.google.com/spreadsheets/d/""&amp;HojasDatos!K12,""RESUMEN!J13"")"),0.9976865240023131)</f>
        <v>0.997686524</v>
      </c>
      <c r="I12" s="7">
        <f>IFERROR(__xludf.DUMMYFUNCTION("IMPORTRANGE(""https://docs.google.com/spreadsheets/d/""&amp;HojasDatos!L12,""RESUMEN!J13"")"),0.9201782459179159)</f>
        <v>0.9201782459</v>
      </c>
      <c r="J12" s="7">
        <f>IFERROR(__xludf.DUMMYFUNCTION("IMPORTRANGE(""https://docs.google.com/spreadsheets/d/""&amp;HojasDatos!M12,""RESUMEN!J13"")"),0.9734280537784067)</f>
        <v>0.9734280538</v>
      </c>
      <c r="K12" s="7">
        <f>IFERROR(__xludf.DUMMYFUNCTION("IMPORTRANGE(""https://docs.google.com/spreadsheets/d/""&amp;HojasDatos!N12,""RESUMEN!J13"")"),0.978651685393258)</f>
        <v>0.9786516854</v>
      </c>
      <c r="L12" s="7">
        <f>IFERROR(__xludf.DUMMYFUNCTION("IMPORTRANGE(""https://docs.google.com/spreadsheets/d/""&amp;HojasDatos!O12,""RESUMEN!J13"")"),0.9325049274074895)</f>
        <v>0.9325049274</v>
      </c>
      <c r="N12" s="30">
        <v>45544.333333333336</v>
      </c>
      <c r="O12" s="7">
        <v>0.09397126673257951</v>
      </c>
      <c r="P12" s="9">
        <v>0.3</v>
      </c>
      <c r="Q12" s="9">
        <v>0.2</v>
      </c>
      <c r="R12" s="7">
        <v>0.2778551909746606</v>
      </c>
      <c r="S12" s="9">
        <v>0.25</v>
      </c>
      <c r="T12" s="9">
        <v>0.18</v>
      </c>
      <c r="U12" s="9">
        <v>0.2</v>
      </c>
      <c r="V12" s="9">
        <v>0.1</v>
      </c>
      <c r="W12" s="9">
        <v>0.1</v>
      </c>
      <c r="X12" s="7">
        <v>0.125880211979592</v>
      </c>
      <c r="Z12" s="30">
        <v>45544.333333333336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L12" s="30">
        <v>45544.333333333336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  <c r="AX12" s="30">
        <v>45544.333333333336</v>
      </c>
      <c r="AY12" s="7"/>
      <c r="AZ12" s="7"/>
      <c r="BA12" s="7"/>
      <c r="BB12" s="7"/>
      <c r="BC12" s="7"/>
      <c r="BD12" s="7"/>
      <c r="BE12" s="7"/>
      <c r="BF12" s="7"/>
      <c r="BG12" s="7"/>
      <c r="BH12" s="7"/>
      <c r="BJ12" s="32">
        <v>45544.333333333336</v>
      </c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>
      <c r="A13" s="29">
        <v>38.0</v>
      </c>
      <c r="B13" s="5">
        <v>45551.333333333336</v>
      </c>
      <c r="C13" s="7">
        <f>IFERROR(__xludf.DUMMYFUNCTION("IMPORTRANGE(""https://docs.google.com/spreadsheets/d/""&amp;HojasDatos!F13,""RESUMEN!J13"")"),0.9831321129080557)</f>
        <v>0.9831321129</v>
      </c>
      <c r="D13" s="7">
        <f>IFERROR(__xludf.DUMMYFUNCTION("IMPORTRANGE(""https://docs.google.com/spreadsheets/d/""&amp;HojasDatos!G13,""RESUMEN!J13"")"),0.9999999999999991)</f>
        <v>1</v>
      </c>
      <c r="E13" s="7">
        <f>IFERROR(__xludf.DUMMYFUNCTION("IMPORTRANGE(""https://docs.google.com/spreadsheets/d/""&amp;HojasDatos!H13,""RESUMEN!J13"")"),0.9957448668813657)</f>
        <v>0.9957448669</v>
      </c>
      <c r="F13" s="7">
        <f>IFERROR(__xludf.DUMMYFUNCTION("IMPORTRANGE(""https://docs.google.com/spreadsheets/d/""&amp;HojasDatos!I13,""RESUMEN!J13"")"),0.9999999999999992)</f>
        <v>1</v>
      </c>
      <c r="G13" s="7">
        <f>IFERROR(__xludf.DUMMYFUNCTION("IMPORTRANGE(""https://docs.google.com/spreadsheets/d/""&amp;HojasDatos!J13,""RESUMEN!J13"")"),0.998973305954825)</f>
        <v>0.998973306</v>
      </c>
      <c r="H13" s="7">
        <f>IFERROR(__xludf.DUMMYFUNCTION("IMPORTRANGE(""https://docs.google.com/spreadsheets/d/""&amp;HojasDatos!K13,""RESUMEN!J13"")"),0.9996860282574564)</f>
        <v>0.9996860283</v>
      </c>
      <c r="I13" s="7">
        <f>IFERROR(__xludf.DUMMYFUNCTION("IMPORTRANGE(""https://docs.google.com/spreadsheets/d/""&amp;HojasDatos!L13,""RESUMEN!J13"")"),0.42130023358230756)</f>
        <v>0.4213002336</v>
      </c>
      <c r="J13" s="7">
        <f>IFERROR(__xludf.DUMMYFUNCTION("IMPORTRANGE(""https://docs.google.com/spreadsheets/d/""&amp;HojasDatos!M13,""RESUMEN!J13"")"),0.9847530762757017)</f>
        <v>0.9847530763</v>
      </c>
      <c r="K13" s="7">
        <f>IFERROR(__xludf.DUMMYFUNCTION("IMPORTRANGE(""https://docs.google.com/spreadsheets/d/""&amp;HojasDatos!N13,""RESUMEN!J13"")"),0.9966292134831457)</f>
        <v>0.9966292135</v>
      </c>
      <c r="L13" s="7">
        <f>IFERROR(__xludf.DUMMYFUNCTION("IMPORTRANGE(""https://docs.google.com/spreadsheets/d/""&amp;HojasDatos!O13,""RESUMEN!J13"")"),0.6875127881659895)</f>
        <v>0.6875127882</v>
      </c>
      <c r="N13" s="30">
        <v>45551.333333333336</v>
      </c>
      <c r="O13" s="7">
        <v>0.09397126673257951</v>
      </c>
      <c r="P13" s="9">
        <v>0.45</v>
      </c>
      <c r="Q13" s="7">
        <v>0.5413365707218522</v>
      </c>
      <c r="R13" s="7">
        <v>0.2778551909746606</v>
      </c>
      <c r="S13" s="7">
        <v>0.5316113737532668</v>
      </c>
      <c r="T13" s="7">
        <v>0.6132500495980039</v>
      </c>
      <c r="U13" s="9">
        <v>0.2</v>
      </c>
      <c r="V13" s="7">
        <v>0.3253254071766992</v>
      </c>
      <c r="W13" s="9">
        <v>0.1</v>
      </c>
      <c r="X13" s="7">
        <v>0.125880211979592</v>
      </c>
      <c r="Z13" s="30">
        <v>45551.333333333336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L13" s="30">
        <v>45551.333333333336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  <c r="AX13" s="30">
        <v>45551.333333333336</v>
      </c>
      <c r="AY13" s="7"/>
      <c r="AZ13" s="7"/>
      <c r="BA13" s="7"/>
      <c r="BB13" s="7"/>
      <c r="BC13" s="7"/>
      <c r="BD13" s="7"/>
      <c r="BE13" s="7"/>
      <c r="BF13" s="7"/>
      <c r="BG13" s="7"/>
      <c r="BH13" s="7"/>
      <c r="BJ13" s="32">
        <v>45551.333333333336</v>
      </c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>
      <c r="A14" s="29">
        <v>39.0</v>
      </c>
      <c r="B14" s="5">
        <v>45558.333333333336</v>
      </c>
      <c r="C14" s="7">
        <f>IFERROR(__xludf.DUMMYFUNCTION("IMPORTRANGE(""https://docs.google.com/spreadsheets/d/""&amp;HojasDatos!F14,""RESUMEN!J13"")"),0.9999999999999994)</f>
        <v>1</v>
      </c>
      <c r="D14" s="7">
        <f>IFERROR(__xludf.DUMMYFUNCTION("IMPORTRANGE(""https://docs.google.com/spreadsheets/d/""&amp;HojasDatos!G14,""RESUMEN!J13"")"),0.9999999999999991)</f>
        <v>1</v>
      </c>
      <c r="E14" s="34">
        <f>IFERROR(__xludf.DUMMYFUNCTION("IMPORTRANGE(""https://docs.google.com/spreadsheets/d/""&amp;HojasDatos!H14,""RESUMEN!J13"")"),0.9747594997595003)</f>
        <v>0.9747594998</v>
      </c>
      <c r="F14" s="7">
        <f>IFERROR(__xludf.DUMMYFUNCTION("IMPORTRANGE(""https://docs.google.com/spreadsheets/d/""&amp;HojasDatos!I14,""RESUMEN!J13"")"),0.9992021276595736)</f>
        <v>0.9992021277</v>
      </c>
      <c r="G14" s="34">
        <f>IFERROR(__xludf.DUMMYFUNCTION("IMPORTRANGE(""https://docs.google.com/spreadsheets/d/""&amp;HojasDatos!J14,""RESUMEN!J13"")"),1.0000000000000002)</f>
        <v>1</v>
      </c>
      <c r="H14" s="34">
        <f>IFERROR(__xludf.DUMMYFUNCTION("IMPORTRANGE(""https://docs.google.com/spreadsheets/d/""&amp;HojasDatos!K14,""RESUMEN!J13"")"),1.0000000000000002)</f>
        <v>1</v>
      </c>
      <c r="I14" s="34">
        <f>IFERROR(__xludf.DUMMYFUNCTION("IMPORTRANGE(""https://docs.google.com/spreadsheets/d/""&amp;HojasDatos!L14,""RESUMEN!J13"")"),0.825329410541709)</f>
        <v>0.8253294105</v>
      </c>
      <c r="J14" s="7">
        <f>IFERROR(__xludf.DUMMYFUNCTION("IMPORTRANGE(""https://docs.google.com/spreadsheets/d/""&amp;HojasDatos!M14,""RESUMEN!J13"")"),0.9816477287914892)</f>
        <v>0.9816477288</v>
      </c>
      <c r="K14" s="34">
        <f>IFERROR(__xludf.DUMMYFUNCTION("IMPORTRANGE(""https://docs.google.com/spreadsheets/d/""&amp;HojasDatos!N14,""RESUMEN!J13"")"),1.0000000000000004)</f>
        <v>1</v>
      </c>
      <c r="L14" s="34">
        <f>IFERROR(__xludf.DUMMYFUNCTION("IMPORTRANGE(""https://docs.google.com/spreadsheets/d/""&amp;HojasDatos!O14,""RESUMEN!J13"")"),0.39143869915486196)</f>
        <v>0.3914386992</v>
      </c>
      <c r="N14" s="30">
        <v>45558.333333333336</v>
      </c>
      <c r="O14" s="7">
        <v>0.09397126673257951</v>
      </c>
      <c r="P14" s="7">
        <v>0.6795784768658099</v>
      </c>
      <c r="Q14" s="7">
        <v>0.5413365707218522</v>
      </c>
      <c r="R14" s="7">
        <v>0.2778551909746606</v>
      </c>
      <c r="S14" s="7">
        <v>0.5316113737532668</v>
      </c>
      <c r="T14" s="7">
        <v>0.6132500495980039</v>
      </c>
      <c r="U14" s="7">
        <v>0.3625803907983276</v>
      </c>
      <c r="V14" s="7">
        <v>0.3253254071766992</v>
      </c>
      <c r="W14" s="9">
        <v>0.2</v>
      </c>
      <c r="X14" s="7">
        <v>0.125880211979592</v>
      </c>
      <c r="Z14" s="30">
        <v>45558.333333333336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L14" s="30">
        <v>45558.333333333336</v>
      </c>
      <c r="AM14" s="11">
        <f>IFERROR(__xludf.DUMMYFUNCTION("IMPORTRANGE(""https://docs.google.com/spreadsheets/d/""&amp;HojasDatos!AM4,""RESUMEN!J13"")"),0.9852782750956923)</f>
        <v>0.9852782751</v>
      </c>
      <c r="AN14" s="11">
        <f>IFERROR(__xludf.DUMMYFUNCTION("IMPORTRANGE(""https://docs.google.com/spreadsheets/d/""&amp;HojasDatos!AN4,""RESUMEN!J13"")"),0.9719357984485069)</f>
        <v>0.9719357984</v>
      </c>
      <c r="AO14" s="11">
        <f>IFERROR(__xludf.DUMMYFUNCTION("IMPORTRANGE(""https://docs.google.com/spreadsheets/d/""&amp;HojasDatos!AO4,""RESUMEN!J13"")"),0.9379923174843796)</f>
        <v>0.9379923175</v>
      </c>
      <c r="AP14" s="11">
        <f>IFERROR(__xludf.DUMMYFUNCTION("IMPORTRANGE(""https://docs.google.com/spreadsheets/d/""&amp;HojasDatos!AP4,""RESUMEN!J13"")"),0.9642108334810514)</f>
        <v>0.9642108335</v>
      </c>
      <c r="AQ14" s="11">
        <f>IFERROR(__xludf.DUMMYFUNCTION("IMPORTRANGE(""https://docs.google.com/spreadsheets/d/""&amp;HojasDatos!AQ4,""RESUMEN!J13"")"),0.9602260268265634)</f>
        <v>0.9602260268</v>
      </c>
      <c r="AR14" s="11">
        <f>IFERROR(__xludf.DUMMYFUNCTION("IMPORTRANGE(""https://docs.google.com/spreadsheets/d/""&amp;HojasDatos!AR4,""RESUMEN!J13"")"),0.9457115147351427)</f>
        <v>0.9457115147</v>
      </c>
      <c r="AS14" s="11">
        <f>IFERROR(__xludf.DUMMYFUNCTION("IMPORTRANGE(""https://docs.google.com/spreadsheets/d/""&amp;HojasDatos!AS4,""RESUMEN!J13"")"),0.8754343077724082)</f>
        <v>0.8754343078</v>
      </c>
      <c r="AT14" s="11">
        <f>IFERROR(__xludf.DUMMYFUNCTION("IMPORTRANGE(""https://docs.google.com/spreadsheets/d/""&amp;HojasDatos!AT4,""RESUMEN!J13"")"),0.9840834723131175)</f>
        <v>0.9840834723</v>
      </c>
      <c r="AU14" s="11">
        <f>IFERROR(__xludf.DUMMYFUNCTION("IMPORTRANGE(""https://docs.google.com/spreadsheets/d/""&amp;HojasDatos!AU4,""RESUMEN!J13"")"),0.9527834099532266)</f>
        <v>0.95278341</v>
      </c>
      <c r="AV14" s="11">
        <f>IFERROR(__xludf.DUMMYFUNCTION("IMPORTRANGE(""https://docs.google.com/spreadsheets/d/""&amp;HojasDatos!AV4,""RESUMEN!J13"")"),0.9770444328965903)</f>
        <v>0.9770444329</v>
      </c>
      <c r="AX14" s="30">
        <v>45558.333333333336</v>
      </c>
      <c r="AY14" s="7"/>
      <c r="AZ14" s="7"/>
      <c r="BA14" s="7"/>
      <c r="BB14" s="7"/>
      <c r="BC14" s="7"/>
      <c r="BD14" s="7"/>
      <c r="BE14" s="7"/>
      <c r="BF14" s="7"/>
      <c r="BG14" s="7"/>
      <c r="BH14" s="7"/>
      <c r="BJ14" s="32">
        <v>45558.333333333336</v>
      </c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>
      <c r="A15" s="29">
        <v>40.0</v>
      </c>
      <c r="B15" s="5">
        <v>45565.333333333336</v>
      </c>
      <c r="C15" s="7">
        <f>IFERROR(__xludf.DUMMYFUNCTION("IMPORTRANGE(""https://docs.google.com/spreadsheets/d/""&amp;HojasDatos!F15,""RESUMEN!J13"")"),0.0)</f>
        <v>0</v>
      </c>
      <c r="D15" s="7">
        <f>IFERROR(__xludf.DUMMYFUNCTION("IMPORTRANGE(""https://docs.google.com/spreadsheets/d/""&amp;HojasDatos!G15,""RESUMEN!J13"")"),0.03694178162263268)</f>
        <v>0.03694178162</v>
      </c>
      <c r="E15" s="35">
        <f>IFERROR(__xludf.DUMMYFUNCTION("IMPORTRANGE(""https://docs.google.com/spreadsheets/d/""&amp;HojasDatos!H15,""RESUMEN!J13"")"),0.9747594997595003)</f>
        <v>0.9747594998</v>
      </c>
      <c r="F15" s="7">
        <f>IFERROR(__xludf.DUMMYFUNCTION("IMPORTRANGE(""https://docs.google.com/spreadsheets/d/""&amp;HojasDatos!I15,""RESUMEN!J13"")"),0.2834642857142858)</f>
        <v>0.2834642857</v>
      </c>
      <c r="G15" s="35">
        <f>IFERROR(__xludf.DUMMYFUNCTION("IMPORTRANGE(""https://docs.google.com/spreadsheets/d/""&amp;HojasDatos!J15,""RESUMEN!J13"")"),1.0000000000000002)</f>
        <v>1</v>
      </c>
      <c r="H15" s="35">
        <f>IFERROR(__xludf.DUMMYFUNCTION("IMPORTRANGE(""https://docs.google.com/spreadsheets/d/""&amp;HojasDatos!K15,""RESUMEN!J13"")"),1.0000000000000002)</f>
        <v>1</v>
      </c>
      <c r="I15" s="35">
        <f>IFERROR(__xludf.DUMMYFUNCTION("IMPORTRANGE(""https://docs.google.com/spreadsheets/d/""&amp;HojasDatos!L15,""RESUMEN!J13"")"),0.825329410541709)</f>
        <v>0.8253294105</v>
      </c>
      <c r="J15" s="7">
        <f>IFERROR(__xludf.DUMMYFUNCTION("IMPORTRANGE(""https://docs.google.com/spreadsheets/d/""&amp;HojasDatos!M15,""RESUMEN!J13"")"),0.04116059379217273)</f>
        <v>0.04116059379</v>
      </c>
      <c r="K15" s="35">
        <f>IFERROR(__xludf.DUMMYFUNCTION("IMPORTRANGE(""https://docs.google.com/spreadsheets/d/""&amp;HojasDatos!N15,""RESUMEN!J13"")"),1.0000000000000004)</f>
        <v>1</v>
      </c>
      <c r="L15" s="35">
        <f>IFERROR(__xludf.DUMMYFUNCTION("IMPORTRANGE(""https://docs.google.com/spreadsheets/d/""&amp;HojasDatos!O15,""RESUMEN!J13"")"),0.39143869915486196)</f>
        <v>0.3914386992</v>
      </c>
      <c r="M15" s="6" t="s">
        <v>74</v>
      </c>
      <c r="N15" s="30">
        <v>45565.333333333336</v>
      </c>
      <c r="O15" s="33">
        <f>IFERROR(__xludf.DUMMYFUNCTION("IMPORTRANGE(""https://docs.google.com/spreadsheets/d/""&amp;HojasDatos!Q9,""RESUMEN!J13"")"),0.774939710579328)</f>
        <v>0.7749397106</v>
      </c>
      <c r="P15" s="33">
        <f>IFERROR(__xludf.DUMMYFUNCTION("IMPORTRANGE(""https://docs.google.com/spreadsheets/d/""&amp;HojasDatos!R9,""RESUMEN!J13"")"),0.9581070887886317)</f>
        <v>0.9581070888</v>
      </c>
      <c r="Q15" s="36">
        <f>IFERROR(__xludf.DUMMYFUNCTION("IMPORTRANGE(""https://docs.google.com/spreadsheets/d/""&amp;HojasDatos!S9,""RESUMEN!J13"")"),0.9285590447124893)</f>
        <v>0.9285590447</v>
      </c>
      <c r="R15" s="33">
        <f>IFERROR(__xludf.DUMMYFUNCTION("IMPORTRANGE(""https://docs.google.com/spreadsheets/d/""&amp;HojasDatos!T9,""RESUMEN!J13"")"),0.6766760066820512)</f>
        <v>0.6766760067</v>
      </c>
      <c r="S15" s="33">
        <f>IFERROR(__xludf.DUMMYFUNCTION("IMPORTRANGE(""https://docs.google.com/spreadsheets/d/""&amp;HojasDatos!U9,""RESUMEN!J13"")"),0.897520535779534)</f>
        <v>0.8975205358</v>
      </c>
      <c r="T15" s="33">
        <f>IFERROR(__xludf.DUMMYFUNCTION("IMPORTRANGE(""https://docs.google.com/spreadsheets/d/""&amp;HojasDatos!V9,""RESUMEN!J13"")"),0.9012245930128905)</f>
        <v>0.901224593</v>
      </c>
      <c r="U15" s="33">
        <f>IFERROR(__xludf.DUMMYFUNCTION("IMPORTRANGE(""https://docs.google.com/spreadsheets/d/""&amp;HojasDatos!W9,""RESUMEN!J13"")"),0.9562966394663007)</f>
        <v>0.9562966395</v>
      </c>
      <c r="V15" s="33">
        <f>IFERROR(__xludf.DUMMYFUNCTION("IMPORTRANGE(""https://docs.google.com/spreadsheets/d/""&amp;HojasDatos!X9,""RESUMEN!J13"")"),0.9520917098576696)</f>
        <v>0.9520917099</v>
      </c>
      <c r="W15" s="33">
        <f>IFERROR(__xludf.DUMMYFUNCTION("IMPORTRANGE(""https://docs.google.com/spreadsheets/d/""&amp;HojasDatos!Y9,""RESUMEN!J13"")"),0.9582010372540488)</f>
        <v>0.9582010373</v>
      </c>
      <c r="X15" s="33">
        <f>IFERROR(__xludf.DUMMYFUNCTION("IMPORTRANGE(""https://docs.google.com/spreadsheets/d/""&amp;HojasDatos!Z9,""RESUMEN!J13"")"),0.6034803828532868)</f>
        <v>0.6034803829</v>
      </c>
      <c r="Y15" s="6" t="s">
        <v>75</v>
      </c>
      <c r="Z15" s="30">
        <v>45565.333333333336</v>
      </c>
      <c r="AA15" s="11">
        <f>IFERROR(__xludf.DUMMYFUNCTION("IMPORTRANGE(""https://docs.google.com/spreadsheets/d/""&amp;HojasDatos!AB5,""RESUMEN!J13"")"),0.9906249999999996)</f>
        <v>0.990625</v>
      </c>
      <c r="AB15" s="11">
        <f>IFERROR(__xludf.DUMMYFUNCTION("IMPORTRANGE(""https://docs.google.com/spreadsheets/d/""&amp;HojasDatos!AC5,""RESUMEN!J13"")"),0.9999999999999997)</f>
        <v>1</v>
      </c>
      <c r="AC15" s="11">
        <f>IFERROR(__xludf.DUMMYFUNCTION("IMPORTRANGE(""https://docs.google.com/spreadsheets/d/""&amp;HojasDatos!AD5,""RESUMEN!J13"")"),0.24062499999999992)</f>
        <v>0.240625</v>
      </c>
      <c r="AD15" s="11">
        <f>IFERROR(__xludf.DUMMYFUNCTION("IMPORTRANGE(""https://docs.google.com/spreadsheets/d/""&amp;HojasDatos!AE5,""RESUMEN!J13"")"),0.9999999999999997)</f>
        <v>1</v>
      </c>
      <c r="AE15" s="11">
        <f>IFERROR(__xludf.DUMMYFUNCTION("IMPORTRANGE(""https://docs.google.com/spreadsheets/d/""&amp;HojasDatos!AF5,""RESUMEN!J13"")"),0.99234693877551)</f>
        <v>0.9923469388</v>
      </c>
      <c r="AF15" s="11">
        <f>IFERROR(__xludf.DUMMYFUNCTION("IMPORTRANGE(""https://docs.google.com/spreadsheets/d/""&amp;HojasDatos!AG5,""RESUMEN!J13"")"),0.9999999999999997)</f>
        <v>1</v>
      </c>
      <c r="AG15" s="11">
        <f>IFERROR(__xludf.DUMMYFUNCTION("IMPORTRANGE(""https://docs.google.com/spreadsheets/d/""&amp;HojasDatos!AH5,""RESUMEN!J13"")"),0.99234693877551)</f>
        <v>0.9923469388</v>
      </c>
      <c r="AH15" s="11">
        <f>IFERROR(__xludf.DUMMYFUNCTION("IMPORTRANGE(""https://docs.google.com/spreadsheets/d/""&amp;HojasDatos!AI5,""RESUMEN!J13"")"),0.9999999999999997)</f>
        <v>1</v>
      </c>
      <c r="AI15" s="11">
        <f>IFERROR(__xludf.DUMMYFUNCTION("IMPORTRANGE(""https://docs.google.com/spreadsheets/d/""&amp;HojasDatos!AJ5,""RESUMEN!J13"")"),0.9999999999999997)</f>
        <v>1</v>
      </c>
      <c r="AJ15" s="11">
        <f>IFERROR(__xludf.DUMMYFUNCTION("IMPORTRANGE(""https://docs.google.com/spreadsheets/d/""&amp;HojasDatos!AK5,""RESUMEN!J13"")"),1.0)</f>
        <v>1</v>
      </c>
      <c r="AK15" s="6" t="s">
        <v>76</v>
      </c>
      <c r="AL15" s="30">
        <v>45565.333333333336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  <c r="AX15" s="30">
        <v>45565.333333333336</v>
      </c>
      <c r="AY15" s="7"/>
      <c r="AZ15" s="7"/>
      <c r="BA15" s="7"/>
      <c r="BB15" s="7"/>
      <c r="BC15" s="7"/>
      <c r="BD15" s="7"/>
      <c r="BE15" s="7"/>
      <c r="BF15" s="7"/>
      <c r="BG15" s="7"/>
      <c r="BH15" s="7"/>
      <c r="BJ15" s="32">
        <v>45565.333333333336</v>
      </c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>
      <c r="A16" s="29">
        <v>41.0</v>
      </c>
      <c r="B16" s="5">
        <v>45572.333333333336</v>
      </c>
      <c r="C16" s="7">
        <f>IFERROR(__xludf.DUMMYFUNCTION("IMPORTRANGE(""https://docs.google.com/spreadsheets/d/""&amp;HojasDatos!F16,""RESUMEN!J13"")"),0.0)</f>
        <v>0</v>
      </c>
      <c r="D16" s="7">
        <f>IFERROR(__xludf.DUMMYFUNCTION("IMPORTRANGE(""https://docs.google.com/spreadsheets/d/""&amp;HojasDatos!G16,""RESUMEN!J13"")"),0.0)</f>
        <v>0</v>
      </c>
      <c r="E16" s="34">
        <f>IFERROR(__xludf.DUMMYFUNCTION("IMPORTRANGE(""https://docs.google.com/spreadsheets/d/""&amp;HojasDatos!H16,""RESUMEN!J13"")"),0.0)</f>
        <v>0</v>
      </c>
      <c r="F16" s="7">
        <f>IFERROR(__xludf.DUMMYFUNCTION("IMPORTRANGE(""https://docs.google.com/spreadsheets/d/""&amp;HojasDatos!I16,""RESUMEN!J13"")"),0.0)</f>
        <v>0</v>
      </c>
      <c r="G16" s="34">
        <f>IFERROR(__xludf.DUMMYFUNCTION("IMPORTRANGE(""https://docs.google.com/spreadsheets/d/""&amp;HojasDatos!J16,""RESUMEN!J13"")"),0.0)</f>
        <v>0</v>
      </c>
      <c r="H16" s="34">
        <f>IFERROR(__xludf.DUMMYFUNCTION("IMPORTRANGE(""https://docs.google.com/spreadsheets/d/""&amp;HojasDatos!K16,""RESUMEN!J13"")"),0.0)</f>
        <v>0</v>
      </c>
      <c r="I16" s="34">
        <f>IFERROR(__xludf.DUMMYFUNCTION("IMPORTRANGE(""https://docs.google.com/spreadsheets/d/""&amp;HojasDatos!L16,""RESUMEN!J13"")"),0.0)</f>
        <v>0</v>
      </c>
      <c r="J16" s="7">
        <f>IFERROR(__xludf.DUMMYFUNCTION("IMPORTRANGE(""https://docs.google.com/spreadsheets/d/""&amp;HojasDatos!M16,""RESUMEN!J13"")"),0.0)</f>
        <v>0</v>
      </c>
      <c r="K16" s="34">
        <f>IFERROR(__xludf.DUMMYFUNCTION("IMPORTRANGE(""https://docs.google.com/spreadsheets/d/""&amp;HojasDatos!N16,""RESUMEN!J13"")"),0.0)</f>
        <v>0</v>
      </c>
      <c r="L16" s="34">
        <f>IFERROR(__xludf.DUMMYFUNCTION("IMPORTRANGE(""https://docs.google.com/spreadsheets/d/""&amp;HojasDatos!O16,""RESUMEN!J13"")"),0.0)</f>
        <v>0</v>
      </c>
      <c r="N16" s="30">
        <v>45572.333333333336</v>
      </c>
      <c r="O16" s="37"/>
      <c r="P16" s="37"/>
      <c r="Q16" s="37"/>
      <c r="R16" s="37"/>
      <c r="S16" s="37"/>
      <c r="T16" s="37"/>
      <c r="U16" s="37"/>
      <c r="V16" s="37"/>
      <c r="W16" s="37"/>
      <c r="X16" s="37"/>
      <c r="Z16" s="30">
        <v>45572.333333333336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L16" s="30">
        <v>45572.333333333336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  <c r="AX16" s="30">
        <v>45572.333333333336</v>
      </c>
      <c r="AY16" s="7"/>
      <c r="AZ16" s="7"/>
      <c r="BA16" s="7"/>
      <c r="BB16" s="7"/>
      <c r="BC16" s="7"/>
      <c r="BD16" s="7"/>
      <c r="BE16" s="7"/>
      <c r="BF16" s="7"/>
      <c r="BG16" s="7"/>
      <c r="BH16" s="7"/>
      <c r="BJ16" s="32">
        <v>45572.333333333336</v>
      </c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>
      <c r="A17" s="29">
        <v>42.0</v>
      </c>
      <c r="B17" s="5">
        <v>45579.333333333336</v>
      </c>
      <c r="C17" s="7">
        <f>IFERROR(__xludf.DUMMYFUNCTION("IMPORTRANGE(""https://docs.google.com/spreadsheets/d/""&amp;HojasDatos!F17,""RESUMEN!J13"")"),0.0)</f>
        <v>0</v>
      </c>
      <c r="D17" s="7">
        <f>IFERROR(__xludf.DUMMYFUNCTION("IMPORTRANGE(""https://docs.google.com/spreadsheets/d/""&amp;HojasDatos!G17,""RESUMEN!J13"")"),0.0)</f>
        <v>0</v>
      </c>
      <c r="E17" s="35">
        <f>IFERROR(__xludf.DUMMYFUNCTION("IMPORTRANGE(""https://docs.google.com/spreadsheets/d/""&amp;HojasDatos!H17,""RESUMEN!J13"")"),0.0)</f>
        <v>0</v>
      </c>
      <c r="F17" s="7">
        <f>IFERROR(__xludf.DUMMYFUNCTION("IMPORTRANGE(""https://docs.google.com/spreadsheets/d/""&amp;HojasDatos!I17,""RESUMEN!J13"")"),0.0)</f>
        <v>0</v>
      </c>
      <c r="G17" s="35">
        <f>IFERROR(__xludf.DUMMYFUNCTION("IMPORTRANGE(""https://docs.google.com/spreadsheets/d/""&amp;HojasDatos!J17,""RESUMEN!J13"")"),0.0)</f>
        <v>0</v>
      </c>
      <c r="H17" s="35">
        <f>IFERROR(__xludf.DUMMYFUNCTION("IMPORTRANGE(""https://docs.google.com/spreadsheets/d/""&amp;HojasDatos!K17,""RESUMEN!J13"")"),0.0)</f>
        <v>0</v>
      </c>
      <c r="I17" s="35">
        <f>IFERROR(__xludf.DUMMYFUNCTION("IMPORTRANGE(""https://docs.google.com/spreadsheets/d/""&amp;HojasDatos!L17,""RESUMEN!J13"")"),0.0)</f>
        <v>0</v>
      </c>
      <c r="J17" s="7">
        <f>IFERROR(__xludf.DUMMYFUNCTION("IMPORTRANGE(""https://docs.google.com/spreadsheets/d/""&amp;HojasDatos!M17,""RESUMEN!J13"")"),0.0)</f>
        <v>0</v>
      </c>
      <c r="K17" s="35">
        <f>IFERROR(__xludf.DUMMYFUNCTION("IMPORTRANGE(""https://docs.google.com/spreadsheets/d/""&amp;HojasDatos!N17,""RESUMEN!J13"")"),0.0)</f>
        <v>0</v>
      </c>
      <c r="L17" s="35">
        <f>IFERROR(__xludf.DUMMYFUNCTION("IMPORTRANGE(""https://docs.google.com/spreadsheets/d/""&amp;HojasDatos!O17,""RESUMEN!J13"")"),0.0)</f>
        <v>0</v>
      </c>
      <c r="N17" s="30">
        <v>45579.333333333336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Z17" s="30">
        <v>45579.333333333336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L17" s="30">
        <v>45579.333333333336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  <c r="AX17" s="30">
        <v>45579.333333333336</v>
      </c>
      <c r="AY17" s="7"/>
      <c r="AZ17" s="7"/>
      <c r="BA17" s="7"/>
      <c r="BB17" s="7"/>
      <c r="BC17" s="7"/>
      <c r="BD17" s="7"/>
      <c r="BE17" s="7"/>
      <c r="BF17" s="7"/>
      <c r="BG17" s="7"/>
      <c r="BH17" s="7"/>
      <c r="BJ17" s="32">
        <v>45579.333333333336</v>
      </c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>
      <c r="A18" s="29">
        <v>43.0</v>
      </c>
      <c r="B18" s="5">
        <v>45586.333333333336</v>
      </c>
      <c r="C18" s="7">
        <f>IFERROR(__xludf.DUMMYFUNCTION("IMPORTRANGE(""https://docs.google.com/spreadsheets/d/""&amp;HojasDatos!F18,""RESUMEN!J13"")"),0.0)</f>
        <v>0</v>
      </c>
      <c r="D18" s="7">
        <f>IFERROR(__xludf.DUMMYFUNCTION("IMPORTRANGE(""https://docs.google.com/spreadsheets/d/""&amp;HojasDatos!G18,""RESUMEN!J13"")"),0.0)</f>
        <v>0</v>
      </c>
      <c r="E18" s="34">
        <f>IFERROR(__xludf.DUMMYFUNCTION("IMPORTRANGE(""https://docs.google.com/spreadsheets/d/""&amp;HojasDatos!H18,""RESUMEN!J13"")"),0.0)</f>
        <v>0</v>
      </c>
      <c r="F18" s="7">
        <f>IFERROR(__xludf.DUMMYFUNCTION("IMPORTRANGE(""https://docs.google.com/spreadsheets/d/""&amp;HojasDatos!I18,""RESUMEN!J13"")"),0.0)</f>
        <v>0</v>
      </c>
      <c r="G18" s="34">
        <f>IFERROR(__xludf.DUMMYFUNCTION("IMPORTRANGE(""https://docs.google.com/spreadsheets/d/""&amp;HojasDatos!J18,""RESUMEN!J13"")"),0.0)</f>
        <v>0</v>
      </c>
      <c r="H18" s="34">
        <f>IFERROR(__xludf.DUMMYFUNCTION("IMPORTRANGE(""https://docs.google.com/spreadsheets/d/""&amp;HojasDatos!K18,""RESUMEN!J13"")"),0.0)</f>
        <v>0</v>
      </c>
      <c r="I18" s="34">
        <f>IFERROR(__xludf.DUMMYFUNCTION("IMPORTRANGE(""https://docs.google.com/spreadsheets/d/""&amp;HojasDatos!L18,""RESUMEN!J13"")"),0.0)</f>
        <v>0</v>
      </c>
      <c r="J18" s="7">
        <f>IFERROR(__xludf.DUMMYFUNCTION("IMPORTRANGE(""https://docs.google.com/spreadsheets/d/""&amp;HojasDatos!M18,""RESUMEN!J13"")"),0.0)</f>
        <v>0</v>
      </c>
      <c r="K18" s="34">
        <f>IFERROR(__xludf.DUMMYFUNCTION("IMPORTRANGE(""https://docs.google.com/spreadsheets/d/""&amp;HojasDatos!N18,""RESUMEN!J13"")"),0.0)</f>
        <v>0</v>
      </c>
      <c r="L18" s="34">
        <f>IFERROR(__xludf.DUMMYFUNCTION("IMPORTRANGE(""https://docs.google.com/spreadsheets/d/""&amp;HojasDatos!O18,""RESUMEN!J13"")"),0.0)</f>
        <v>0</v>
      </c>
      <c r="N18" s="30">
        <v>45586.333333333336</v>
      </c>
      <c r="O18" s="38"/>
      <c r="P18" s="37"/>
      <c r="Q18" s="38"/>
      <c r="R18" s="38"/>
      <c r="S18" s="38"/>
      <c r="T18" s="38"/>
      <c r="U18" s="38"/>
      <c r="V18" s="38"/>
      <c r="W18" s="38"/>
      <c r="X18" s="38"/>
      <c r="Z18" s="30">
        <v>45586.333333333336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L18" s="30">
        <v>45586.333333333336</v>
      </c>
      <c r="AM18" s="7"/>
      <c r="AN18" s="9"/>
      <c r="AO18" s="7"/>
      <c r="AP18" s="7"/>
      <c r="AQ18" s="7"/>
      <c r="AR18" s="7"/>
      <c r="AS18" s="9"/>
      <c r="AT18" s="9"/>
      <c r="AU18" s="7"/>
      <c r="AV18" s="7"/>
      <c r="AX18" s="30">
        <v>45586.333333333336</v>
      </c>
      <c r="AY18" s="7"/>
      <c r="AZ18" s="7"/>
      <c r="BA18" s="7"/>
      <c r="BB18" s="7"/>
      <c r="BC18" s="7"/>
      <c r="BD18" s="7"/>
      <c r="BE18" s="7"/>
      <c r="BF18" s="7"/>
      <c r="BG18" s="7"/>
      <c r="BH18" s="7"/>
      <c r="BJ18" s="32">
        <v>45586.333333333336</v>
      </c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>
      <c r="A19" s="29">
        <v>44.0</v>
      </c>
      <c r="B19" s="5">
        <v>45593.333333333336</v>
      </c>
      <c r="C19" s="7">
        <f>IFERROR(__xludf.DUMMYFUNCTION("IMPORTRANGE(""https://docs.google.com/spreadsheets/d/""&amp;HojasDatos!F19,""RESUMEN!J13"")"),0.0)</f>
        <v>0</v>
      </c>
      <c r="D19" s="7">
        <f>IFERROR(__xludf.DUMMYFUNCTION("IMPORTRANGE(""https://docs.google.com/spreadsheets/d/""&amp;HojasDatos!G19,""RESUMEN!J13"")"),0.0)</f>
        <v>0</v>
      </c>
      <c r="E19" s="35">
        <f>IFERROR(__xludf.DUMMYFUNCTION("IMPORTRANGE(""https://docs.google.com/spreadsheets/d/""&amp;HojasDatos!H19,""RESUMEN!J13"")"),0.0)</f>
        <v>0</v>
      </c>
      <c r="F19" s="7">
        <f>IFERROR(__xludf.DUMMYFUNCTION("IMPORTRANGE(""https://docs.google.com/spreadsheets/d/""&amp;HojasDatos!I19,""RESUMEN!J13"")"),0.0)</f>
        <v>0</v>
      </c>
      <c r="G19" s="35">
        <f>IFERROR(__xludf.DUMMYFUNCTION("IMPORTRANGE(""https://docs.google.com/spreadsheets/d/""&amp;HojasDatos!J19,""RESUMEN!J13"")"),0.0)</f>
        <v>0</v>
      </c>
      <c r="H19" s="35">
        <f>IFERROR(__xludf.DUMMYFUNCTION("IMPORTRANGE(""https://docs.google.com/spreadsheets/d/""&amp;HojasDatos!K19,""RESUMEN!J13"")"),0.0)</f>
        <v>0</v>
      </c>
      <c r="I19" s="35">
        <f>IFERROR(__xludf.DUMMYFUNCTION("IMPORTRANGE(""https://docs.google.com/spreadsheets/d/""&amp;HojasDatos!L19,""RESUMEN!J13"")"),0.0)</f>
        <v>0</v>
      </c>
      <c r="J19" s="7">
        <f>IFERROR(__xludf.DUMMYFUNCTION("IMPORTRANGE(""https://docs.google.com/spreadsheets/d/""&amp;HojasDatos!M19,""RESUMEN!J13"")"),0.0)</f>
        <v>0</v>
      </c>
      <c r="K19" s="35">
        <f>IFERROR(__xludf.DUMMYFUNCTION("IMPORTRANGE(""https://docs.google.com/spreadsheets/d/""&amp;HojasDatos!N19,""RESUMEN!J13"")"),0.0)</f>
        <v>0</v>
      </c>
      <c r="L19" s="35">
        <f>IFERROR(__xludf.DUMMYFUNCTION("IMPORTRANGE(""https://docs.google.com/spreadsheets/d/""&amp;HojasDatos!O19,""RESUMEN!J13"")"),0.0)</f>
        <v>0</v>
      </c>
      <c r="N19" s="30">
        <v>45593.333333333336</v>
      </c>
      <c r="O19" s="37"/>
      <c r="P19" s="37"/>
      <c r="Q19" s="37"/>
      <c r="R19" s="37"/>
      <c r="S19" s="37"/>
      <c r="T19" s="37"/>
      <c r="U19" s="37"/>
      <c r="V19" s="39"/>
      <c r="W19" s="37"/>
      <c r="X19" s="37"/>
      <c r="Z19" s="30">
        <v>45593.333333333336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L19" s="30">
        <v>45593.333333333336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X19" s="30">
        <v>45593.333333333336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J19" s="32">
        <v>45593.333333333336</v>
      </c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>
      <c r="A20" s="29">
        <v>45.0</v>
      </c>
      <c r="B20" s="5">
        <v>45600.333333333336</v>
      </c>
      <c r="C20" s="7">
        <f>IFERROR(__xludf.DUMMYFUNCTION("IMPORTRANGE(""https://docs.google.com/spreadsheets/d/""&amp;HojasDatos!F20,""RESUMEN!J13"")"),0.0)</f>
        <v>0</v>
      </c>
      <c r="D20" s="7">
        <f>IFERROR(__xludf.DUMMYFUNCTION("IMPORTRANGE(""https://docs.google.com/spreadsheets/d/""&amp;HojasDatos!G20,""RESUMEN!J13"")"),0.0)</f>
        <v>0</v>
      </c>
      <c r="E20" s="34">
        <f>IFERROR(__xludf.DUMMYFUNCTION("IMPORTRANGE(""https://docs.google.com/spreadsheets/d/""&amp;HojasDatos!H20,""RESUMEN!J13"")"),0.0)</f>
        <v>0</v>
      </c>
      <c r="F20" s="7">
        <f>IFERROR(__xludf.DUMMYFUNCTION("IMPORTRANGE(""https://docs.google.com/spreadsheets/d/""&amp;HojasDatos!I20,""RESUMEN!J13"")"),0.0)</f>
        <v>0</v>
      </c>
      <c r="G20" s="34">
        <f>IFERROR(__xludf.DUMMYFUNCTION("IMPORTRANGE(""https://docs.google.com/spreadsheets/d/""&amp;HojasDatos!J20,""RESUMEN!J13"")"),0.0)</f>
        <v>0</v>
      </c>
      <c r="H20" s="34">
        <f>IFERROR(__xludf.DUMMYFUNCTION("IMPORTRANGE(""https://docs.google.com/spreadsheets/d/""&amp;HojasDatos!K20,""RESUMEN!J13"")"),0.0)</f>
        <v>0</v>
      </c>
      <c r="I20" s="34">
        <f>IFERROR(__xludf.DUMMYFUNCTION("IMPORTRANGE(""https://docs.google.com/spreadsheets/d/""&amp;HojasDatos!L20,""RESUMEN!J13"")"),0.0)</f>
        <v>0</v>
      </c>
      <c r="J20" s="7">
        <f>IFERROR(__xludf.DUMMYFUNCTION("IMPORTRANGE(""https://docs.google.com/spreadsheets/d/""&amp;HojasDatos!M20,""RESUMEN!J13"")"),0.0)</f>
        <v>0</v>
      </c>
      <c r="K20" s="34">
        <f>IFERROR(__xludf.DUMMYFUNCTION("IMPORTRANGE(""https://docs.google.com/spreadsheets/d/""&amp;HojasDatos!N20,""RESUMEN!J13"")"),0.0)</f>
        <v>0</v>
      </c>
      <c r="L20" s="34">
        <f>IFERROR(__xludf.DUMMYFUNCTION("IMPORTRANGE(""https://docs.google.com/spreadsheets/d/""&amp;HojasDatos!O20,""RESUMEN!J13"")"),0.0)</f>
        <v>0</v>
      </c>
      <c r="M20" s="6" t="s">
        <v>77</v>
      </c>
      <c r="N20" s="30">
        <v>45600.333333333336</v>
      </c>
      <c r="O20" s="33">
        <f>IFERROR(__xludf.DUMMYFUNCTION("IMPORTRANGE(""https://docs.google.com/spreadsheets/d/""&amp;HojasDatos!Q10,""RESUMEN!J13"")"),0.0)</f>
        <v>0</v>
      </c>
      <c r="P20" s="33">
        <f>IFERROR(__xludf.DUMMYFUNCTION("IMPORTRANGE(""https://docs.google.com/spreadsheets/d/""&amp;HojasDatos!R10,""RESUMEN!J13"")"),0.0)</f>
        <v>0</v>
      </c>
      <c r="Q20" s="36">
        <f>IFERROR(__xludf.DUMMYFUNCTION("IMPORTRANGE(""https://docs.google.com/spreadsheets/d/""&amp;HojasDatos!S10,""RESUMEN!J13"")"),0.006930745708272529)</f>
        <v>0.006930745708</v>
      </c>
      <c r="R20" s="33">
        <f>IFERROR(__xludf.DUMMYFUNCTION("IMPORTRANGE(""https://docs.google.com/spreadsheets/d/""&amp;HojasDatos!T10,""RESUMEN!J13"")"),0.0)</f>
        <v>0</v>
      </c>
      <c r="S20" s="33">
        <f>IFERROR(__xludf.DUMMYFUNCTION("IMPORTRANGE(""https://docs.google.com/spreadsheets/d/""&amp;HojasDatos!U10,""RESUMEN!J13"")"),0.0)</f>
        <v>0</v>
      </c>
      <c r="T20" s="33">
        <f>IFERROR(__xludf.DUMMYFUNCTION("IMPORTRANGE(""https://docs.google.com/spreadsheets/d/""&amp;HojasDatos!V10,""RESUMEN!J13"")"),0.0)</f>
        <v>0</v>
      </c>
      <c r="U20" s="33">
        <f>IFERROR(__xludf.DUMMYFUNCTION("IMPORTRANGE(""https://docs.google.com/spreadsheets/d/""&amp;HojasDatos!W10,""RESUMEN!J13"")"),0.0)</f>
        <v>0</v>
      </c>
      <c r="V20" s="33">
        <f>IFERROR(__xludf.DUMMYFUNCTION("IMPORTRANGE(""https://docs.google.com/spreadsheets/d/""&amp;HojasDatos!X10,""RESUMEN!J13"")"),8.720930232558139E-4)</f>
        <v>0.0008720930233</v>
      </c>
      <c r="W20" s="33">
        <f>IFERROR(__xludf.DUMMYFUNCTION("IMPORTRANGE(""https://docs.google.com/spreadsheets/d/""&amp;HojasDatos!Y10,""RESUMEN!J13"")"),0.0)</f>
        <v>0</v>
      </c>
      <c r="X20" s="33">
        <f>IFERROR(__xludf.DUMMYFUNCTION("IMPORTRANGE(""https://docs.google.com/spreadsheets/d/""&amp;HojasDatos!Z10,""RESUMEN!J13"")"),0.0)</f>
        <v>0</v>
      </c>
      <c r="Z20" s="30">
        <v>45600.333333333336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L20" s="30">
        <v>45600.333333333336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  <c r="AX20" s="30">
        <v>45600.333333333336</v>
      </c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32">
        <v>45600.333333333336</v>
      </c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>
      <c r="A21" s="29">
        <v>46.0</v>
      </c>
      <c r="B21" s="5">
        <v>45607.333333333336</v>
      </c>
      <c r="C21" s="7">
        <f>IFERROR(__xludf.DUMMYFUNCTION("IMPORTRANGE(""https://docs.google.com/spreadsheets/d/""&amp;HojasDatos!F21,""RESUMEN!J13"")"),0.0)</f>
        <v>0</v>
      </c>
      <c r="D21" s="7">
        <f>IFERROR(__xludf.DUMMYFUNCTION("IMPORTRANGE(""https://docs.google.com/spreadsheets/d/""&amp;HojasDatos!G21,""RESUMEN!J13"")"),0.0)</f>
        <v>0</v>
      </c>
      <c r="E21" s="35">
        <f>IFERROR(__xludf.DUMMYFUNCTION("IMPORTRANGE(""https://docs.google.com/spreadsheets/d/""&amp;HojasDatos!H21,""RESUMEN!J13"")"),0.0)</f>
        <v>0</v>
      </c>
      <c r="F21" s="7">
        <f>IFERROR(__xludf.DUMMYFUNCTION("IMPORTRANGE(""https://docs.google.com/spreadsheets/d/""&amp;HojasDatos!I21,""RESUMEN!J13"")"),0.0)</f>
        <v>0</v>
      </c>
      <c r="G21" s="35">
        <f>IFERROR(__xludf.DUMMYFUNCTION("IMPORTRANGE(""https://docs.google.com/spreadsheets/d/""&amp;HojasDatos!J21,""RESUMEN!J13"")"),0.0)</f>
        <v>0</v>
      </c>
      <c r="H21" s="35">
        <f>IFERROR(__xludf.DUMMYFUNCTION("IMPORTRANGE(""https://docs.google.com/spreadsheets/d/""&amp;HojasDatos!K21,""RESUMEN!J13"")"),0.0)</f>
        <v>0</v>
      </c>
      <c r="I21" s="35">
        <f>IFERROR(__xludf.DUMMYFUNCTION("IMPORTRANGE(""https://docs.google.com/spreadsheets/d/""&amp;HojasDatos!L21,""RESUMEN!J13"")"),0.0)</f>
        <v>0</v>
      </c>
      <c r="J21" s="7">
        <f>IFERROR(__xludf.DUMMYFUNCTION("IMPORTRANGE(""https://docs.google.com/spreadsheets/d/""&amp;HojasDatos!M21,""RESUMEN!J13"")"),0.0)</f>
        <v>0</v>
      </c>
      <c r="K21" s="35">
        <f>IFERROR(__xludf.DUMMYFUNCTION("IMPORTRANGE(""https://docs.google.com/spreadsheets/d/""&amp;HojasDatos!N21,""RESUMEN!J13"")"),0.0)</f>
        <v>0</v>
      </c>
      <c r="L21" s="35">
        <f>IFERROR(__xludf.DUMMYFUNCTION("IMPORTRANGE(""https://docs.google.com/spreadsheets/d/""&amp;HojasDatos!O21,""RESUMEN!J13"")"),0.0)</f>
        <v>0</v>
      </c>
      <c r="N21" s="30">
        <v>45607.333333333336</v>
      </c>
      <c r="O21" s="37"/>
      <c r="P21" s="37"/>
      <c r="Q21" s="37"/>
      <c r="R21" s="37"/>
      <c r="S21" s="37"/>
      <c r="T21" s="37"/>
      <c r="U21" s="37"/>
      <c r="V21" s="37"/>
      <c r="W21" s="37"/>
      <c r="X21" s="37"/>
      <c r="Z21" s="30">
        <v>45607.333333333336</v>
      </c>
      <c r="AL21" s="30">
        <v>45607.333333333336</v>
      </c>
      <c r="AM21" s="7"/>
      <c r="AN21" s="7"/>
      <c r="AO21" s="7"/>
      <c r="AP21" s="7"/>
      <c r="AQ21" s="7"/>
      <c r="AR21" s="7"/>
      <c r="AS21" s="7"/>
      <c r="AT21" s="7"/>
      <c r="AU21" s="7"/>
      <c r="AV21" s="7"/>
      <c r="AX21" s="30">
        <v>45607.333333333336</v>
      </c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32">
        <v>45607.333333333336</v>
      </c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>
      <c r="A22" s="29">
        <v>47.0</v>
      </c>
      <c r="B22" s="5">
        <v>45614.333333333336</v>
      </c>
      <c r="C22" s="7">
        <f>IFERROR(__xludf.DUMMYFUNCTION("IMPORTRANGE(""https://docs.google.com/spreadsheets/d/""&amp;HojasDatos!F22,""RESUMEN!J13"")"),0.0)</f>
        <v>0</v>
      </c>
      <c r="D22" s="7">
        <f>IFERROR(__xludf.DUMMYFUNCTION("IMPORTRANGE(""https://docs.google.com/spreadsheets/d/""&amp;HojasDatos!G22,""RESUMEN!J13"")"),0.0)</f>
        <v>0</v>
      </c>
      <c r="E22" s="34">
        <f>IFERROR(__xludf.DUMMYFUNCTION("IMPORTRANGE(""https://docs.google.com/spreadsheets/d/""&amp;HojasDatos!H22,""RESUMEN!J13"")"),0.0)</f>
        <v>0</v>
      </c>
      <c r="F22" s="7">
        <f>IFERROR(__xludf.DUMMYFUNCTION("IMPORTRANGE(""https://docs.google.com/spreadsheets/d/""&amp;HojasDatos!I22,""RESUMEN!J13"")"),0.0)</f>
        <v>0</v>
      </c>
      <c r="G22" s="34">
        <f>IFERROR(__xludf.DUMMYFUNCTION("IMPORTRANGE(""https://docs.google.com/spreadsheets/d/""&amp;HojasDatos!J22,""RESUMEN!J13"")"),0.0)</f>
        <v>0</v>
      </c>
      <c r="H22" s="34">
        <f>IFERROR(__xludf.DUMMYFUNCTION("IMPORTRANGE(""https://docs.google.com/spreadsheets/d/""&amp;HojasDatos!K22,""RESUMEN!J13"")"),0.0)</f>
        <v>0</v>
      </c>
      <c r="I22" s="34">
        <f>IFERROR(__xludf.DUMMYFUNCTION("IMPORTRANGE(""https://docs.google.com/spreadsheets/d/""&amp;HojasDatos!L22,""RESUMEN!J13"")"),0.0)</f>
        <v>0</v>
      </c>
      <c r="J22" s="7">
        <f>IFERROR(__xludf.DUMMYFUNCTION("IMPORTRANGE(""https://docs.google.com/spreadsheets/d/""&amp;HojasDatos!M22,""RESUMEN!J13"")"),0.0)</f>
        <v>0</v>
      </c>
      <c r="K22" s="34">
        <f>IFERROR(__xludf.DUMMYFUNCTION("IMPORTRANGE(""https://docs.google.com/spreadsheets/d/""&amp;HojasDatos!N22,""RESUMEN!J13"")"),0.0)</f>
        <v>0</v>
      </c>
      <c r="L22" s="34">
        <f>IFERROR(__xludf.DUMMYFUNCTION("IMPORTRANGE(""https://docs.google.com/spreadsheets/d/""&amp;HojasDatos!O22,""RESUMEN!J13"")"),0.0)</f>
        <v>0</v>
      </c>
      <c r="N22" s="30">
        <v>45614.333333333336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Z22" s="30">
        <v>45614.333333333336</v>
      </c>
      <c r="AA22" s="7"/>
      <c r="AB22" s="8"/>
      <c r="AC22" s="8"/>
      <c r="AD22" s="8"/>
      <c r="AE22" s="8"/>
      <c r="AF22" s="8"/>
      <c r="AG22" s="8"/>
      <c r="AH22" s="8"/>
      <c r="AI22" s="8"/>
      <c r="AJ22" s="8"/>
      <c r="AL22" s="30">
        <v>45614.333333333336</v>
      </c>
      <c r="AM22" s="9"/>
      <c r="AN22" s="7"/>
      <c r="AO22" s="9"/>
      <c r="AP22" s="7"/>
      <c r="AQ22" s="9"/>
      <c r="AR22" s="7"/>
      <c r="AS22" s="7"/>
      <c r="AT22" s="7"/>
      <c r="AU22" s="9"/>
      <c r="AV22" s="9"/>
      <c r="AX22" s="30">
        <v>45614.333333333336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32">
        <v>45614.333333333336</v>
      </c>
      <c r="BK22" s="7"/>
      <c r="BL22" s="7"/>
      <c r="BM22" s="7"/>
      <c r="BN22" s="7"/>
      <c r="BO22" s="7"/>
      <c r="BP22" s="7"/>
      <c r="BQ22" s="7"/>
      <c r="BR22" s="7"/>
      <c r="BS22" s="7"/>
      <c r="BT22" s="7"/>
    </row>
    <row r="23">
      <c r="A23" s="29">
        <v>48.0</v>
      </c>
      <c r="B23" s="5">
        <v>45621.333333333336</v>
      </c>
      <c r="C23" s="7">
        <f>IFERROR(__xludf.DUMMYFUNCTION("IMPORTRANGE(""https://docs.google.com/spreadsheets/d/""&amp;HojasDatos!F23,""RESUMEN!J13"")"),0.0)</f>
        <v>0</v>
      </c>
      <c r="D23" s="7">
        <f>IFERROR(__xludf.DUMMYFUNCTION("IMPORTRANGE(""https://docs.google.com/spreadsheets/d/""&amp;HojasDatos!G23,""RESUMEN!J13"")"),0.0)</f>
        <v>0</v>
      </c>
      <c r="E23" s="35">
        <f>IFERROR(__xludf.DUMMYFUNCTION("IMPORTRANGE(""https://docs.google.com/spreadsheets/d/""&amp;HojasDatos!H23,""RESUMEN!J13"")"),0.0)</f>
        <v>0</v>
      </c>
      <c r="F23" s="7">
        <f>IFERROR(__xludf.DUMMYFUNCTION("IMPORTRANGE(""https://docs.google.com/spreadsheets/d/""&amp;HojasDatos!I23,""RESUMEN!J13"")"),0.0)</f>
        <v>0</v>
      </c>
      <c r="G23" s="35">
        <f>IFERROR(__xludf.DUMMYFUNCTION("IMPORTRANGE(""https://docs.google.com/spreadsheets/d/""&amp;HojasDatos!J23,""RESUMEN!J13"")"),0.0)</f>
        <v>0</v>
      </c>
      <c r="H23" s="35">
        <f>IFERROR(__xludf.DUMMYFUNCTION("IMPORTRANGE(""https://docs.google.com/spreadsheets/d/""&amp;HojasDatos!K23,""RESUMEN!J13"")"),0.0)</f>
        <v>0</v>
      </c>
      <c r="I23" s="35">
        <f>IFERROR(__xludf.DUMMYFUNCTION("IMPORTRANGE(""https://docs.google.com/spreadsheets/d/""&amp;HojasDatos!L23,""RESUMEN!J13"")"),0.0)</f>
        <v>0</v>
      </c>
      <c r="J23" s="7">
        <f>IFERROR(__xludf.DUMMYFUNCTION("IMPORTRANGE(""https://docs.google.com/spreadsheets/d/""&amp;HojasDatos!M23,""RESUMEN!J13"")"),0.0)</f>
        <v>0</v>
      </c>
      <c r="K23" s="35">
        <f>IFERROR(__xludf.DUMMYFUNCTION("IMPORTRANGE(""https://docs.google.com/spreadsheets/d/""&amp;HojasDatos!N23,""RESUMEN!J13"")"),0.0)</f>
        <v>0</v>
      </c>
      <c r="L23" s="35">
        <f>IFERROR(__xludf.DUMMYFUNCTION("IMPORTRANGE(""https://docs.google.com/spreadsheets/d/""&amp;HojasDatos!O23,""RESUMEN!J13"")"),0.0)</f>
        <v>0</v>
      </c>
      <c r="N23" s="30">
        <v>45621.333333333336</v>
      </c>
      <c r="O23" s="37"/>
      <c r="P23" s="37"/>
      <c r="Q23" s="37"/>
      <c r="R23" s="37"/>
      <c r="S23" s="37"/>
      <c r="T23" s="37"/>
      <c r="U23" s="37"/>
      <c r="V23" s="39"/>
      <c r="W23" s="37"/>
      <c r="X23" s="37"/>
      <c r="Z23" s="30">
        <v>45621.333333333336</v>
      </c>
      <c r="AA23" s="7"/>
      <c r="AB23" s="8"/>
      <c r="AC23" s="8"/>
      <c r="AD23" s="8"/>
      <c r="AE23" s="8"/>
      <c r="AF23" s="8"/>
      <c r="AG23" s="8"/>
      <c r="AH23" s="8"/>
      <c r="AI23" s="8"/>
      <c r="AJ23" s="8"/>
      <c r="AL23" s="30">
        <v>45621.333333333336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X23" s="30">
        <v>45621.333333333336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32">
        <v>45621.333333333336</v>
      </c>
      <c r="BK23" s="7"/>
      <c r="BL23" s="7"/>
      <c r="BM23" s="7"/>
      <c r="BN23" s="7"/>
      <c r="BO23" s="7"/>
      <c r="BP23" s="7"/>
      <c r="BQ23" s="7"/>
      <c r="BR23" s="7"/>
      <c r="BS23" s="7"/>
      <c r="BT23" s="7"/>
    </row>
    <row r="24">
      <c r="A24" s="29">
        <v>49.0</v>
      </c>
      <c r="B24" s="5">
        <v>45628.333333333336</v>
      </c>
      <c r="C24" s="7">
        <f>IFERROR(__xludf.DUMMYFUNCTION("IMPORTRANGE(""https://docs.google.com/spreadsheets/d/""&amp;HojasDatos!F24,""RESUMEN!J13"")"),0.0)</f>
        <v>0</v>
      </c>
      <c r="D24" s="7">
        <f>IFERROR(__xludf.DUMMYFUNCTION("IMPORTRANGE(""https://docs.google.com/spreadsheets/d/""&amp;HojasDatos!G24,""RESUMEN!J13"")"),0.0)</f>
        <v>0</v>
      </c>
      <c r="E24" s="34">
        <f>IFERROR(__xludf.DUMMYFUNCTION("IMPORTRANGE(""https://docs.google.com/spreadsheets/d/""&amp;HojasDatos!H24,""RESUMEN!J13"")"),0.0)</f>
        <v>0</v>
      </c>
      <c r="F24" s="7">
        <f>IFERROR(__xludf.DUMMYFUNCTION("IMPORTRANGE(""https://docs.google.com/spreadsheets/d/""&amp;HojasDatos!I24,""RESUMEN!J13"")"),0.0)</f>
        <v>0</v>
      </c>
      <c r="G24" s="34">
        <f>IFERROR(__xludf.DUMMYFUNCTION("IMPORTRANGE(""https://docs.google.com/spreadsheets/d/""&amp;HojasDatos!J24,""RESUMEN!J13"")"),0.0)</f>
        <v>0</v>
      </c>
      <c r="H24" s="34">
        <f>IFERROR(__xludf.DUMMYFUNCTION("IMPORTRANGE(""https://docs.google.com/spreadsheets/d/""&amp;HojasDatos!K24,""RESUMEN!J13"")"),0.0)</f>
        <v>0</v>
      </c>
      <c r="I24" s="34">
        <f>IFERROR(__xludf.DUMMYFUNCTION("IMPORTRANGE(""https://docs.google.com/spreadsheets/d/""&amp;HojasDatos!L24,""RESUMEN!J13"")"),0.0)</f>
        <v>0</v>
      </c>
      <c r="J24" s="7">
        <f>IFERROR(__xludf.DUMMYFUNCTION("IMPORTRANGE(""https://docs.google.com/spreadsheets/d/""&amp;HojasDatos!M24,""RESUMEN!J13"")"),0.0)</f>
        <v>0</v>
      </c>
      <c r="K24" s="34">
        <f>IFERROR(__xludf.DUMMYFUNCTION("IMPORTRANGE(""https://docs.google.com/spreadsheets/d/""&amp;HojasDatos!N24,""RESUMEN!J13"")"),0.0)</f>
        <v>0</v>
      </c>
      <c r="L24" s="34">
        <f>IFERROR(__xludf.DUMMYFUNCTION("IMPORTRANGE(""https://docs.google.com/spreadsheets/d/""&amp;HojasDatos!O24,""RESUMEN!J13"")"),0.0)</f>
        <v>0</v>
      </c>
      <c r="N24" s="30">
        <v>45628.333333333336</v>
      </c>
      <c r="O24" s="37"/>
      <c r="P24" s="37"/>
      <c r="Q24" s="37"/>
      <c r="R24" s="37"/>
      <c r="S24" s="37"/>
      <c r="T24" s="37"/>
      <c r="U24" s="37"/>
      <c r="V24" s="39"/>
      <c r="W24" s="37"/>
      <c r="X24" s="37"/>
      <c r="Z24" s="30">
        <v>45628.333333333336</v>
      </c>
      <c r="AB24" s="12"/>
      <c r="AC24" s="12"/>
      <c r="AD24" s="12"/>
      <c r="AE24" s="12"/>
      <c r="AF24" s="12"/>
      <c r="AG24" s="12"/>
      <c r="AH24" s="12"/>
      <c r="AI24" s="12"/>
      <c r="AJ24" s="12"/>
      <c r="AL24" s="30">
        <v>45628.333333333336</v>
      </c>
      <c r="AX24" s="30">
        <v>45628.333333333336</v>
      </c>
      <c r="BJ24" s="32">
        <v>45628.333333333336</v>
      </c>
    </row>
    <row r="25">
      <c r="A25" s="29">
        <v>50.0</v>
      </c>
      <c r="B25" s="5">
        <v>45635.333333333336</v>
      </c>
      <c r="C25" s="7">
        <f>IFERROR(__xludf.DUMMYFUNCTION("IMPORTRANGE(""https://docs.google.com/spreadsheets/d/""&amp;HojasDatos!F25,""RESUMEN!J13"")"),0.0)</f>
        <v>0</v>
      </c>
      <c r="D25" s="7">
        <f>IFERROR(__xludf.DUMMYFUNCTION("IMPORTRANGE(""https://docs.google.com/spreadsheets/d/""&amp;HojasDatos!G25,""RESUMEN!J13"")"),0.0)</f>
        <v>0</v>
      </c>
      <c r="E25" s="35">
        <f>IFERROR(__xludf.DUMMYFUNCTION("IMPORTRANGE(""https://docs.google.com/spreadsheets/d/""&amp;HojasDatos!H25,""RESUMEN!J13"")"),0.0)</f>
        <v>0</v>
      </c>
      <c r="F25" s="7">
        <f>IFERROR(__xludf.DUMMYFUNCTION("IMPORTRANGE(""https://docs.google.com/spreadsheets/d/""&amp;HojasDatos!I25,""RESUMEN!J13"")"),0.0)</f>
        <v>0</v>
      </c>
      <c r="G25" s="35">
        <f>IFERROR(__xludf.DUMMYFUNCTION("IMPORTRANGE(""https://docs.google.com/spreadsheets/d/""&amp;HojasDatos!J25,""RESUMEN!J13"")"),0.0)</f>
        <v>0</v>
      </c>
      <c r="H25" s="35">
        <f>IFERROR(__xludf.DUMMYFUNCTION("IMPORTRANGE(""https://docs.google.com/spreadsheets/d/""&amp;HojasDatos!K25,""RESUMEN!J13"")"),0.0)</f>
        <v>0</v>
      </c>
      <c r="I25" s="35">
        <f>IFERROR(__xludf.DUMMYFUNCTION("IMPORTRANGE(""https://docs.google.com/spreadsheets/d/""&amp;HojasDatos!L25,""RESUMEN!J13"")"),0.0)</f>
        <v>0</v>
      </c>
      <c r="J25" s="7">
        <f>IFERROR(__xludf.DUMMYFUNCTION("IMPORTRANGE(""https://docs.google.com/spreadsheets/d/""&amp;HojasDatos!M25,""RESUMEN!J13"")"),0.0)</f>
        <v>0</v>
      </c>
      <c r="K25" s="35">
        <f>IFERROR(__xludf.DUMMYFUNCTION("IMPORTRANGE(""https://docs.google.com/spreadsheets/d/""&amp;HojasDatos!N25,""RESUMEN!J13"")"),0.0)</f>
        <v>0</v>
      </c>
      <c r="L25" s="35">
        <f>IFERROR(__xludf.DUMMYFUNCTION("IMPORTRANGE(""https://docs.google.com/spreadsheets/d/""&amp;HojasDatos!O25,""RESUMEN!J13"")"),0.0)</f>
        <v>0</v>
      </c>
      <c r="M25" s="6" t="s">
        <v>78</v>
      </c>
      <c r="N25" s="30">
        <v>45635.333333333336</v>
      </c>
      <c r="O25" s="33">
        <f>IFERROR(__xludf.DUMMYFUNCTION("IMPORTRANGE(""https://docs.google.com/spreadsheets/d/""&amp;HojasDatos!Q11,""RESUMEN!J13"")"),0.0)</f>
        <v>0</v>
      </c>
      <c r="P25" s="33">
        <f>IFERROR(__xludf.DUMMYFUNCTION("IMPORTRANGE(""https://docs.google.com/spreadsheets/d/""&amp;HojasDatos!R11,""RESUMEN!J13"")"),0.0)</f>
        <v>0</v>
      </c>
      <c r="Q25" s="36">
        <f>IFERROR(__xludf.DUMMYFUNCTION("IMPORTRANGE(""https://docs.google.com/spreadsheets/d/""&amp;HojasDatos!S11,""RESUMEN!J13"")"),0.0)</f>
        <v>0</v>
      </c>
      <c r="R25" s="33">
        <f>IFERROR(__xludf.DUMMYFUNCTION("IMPORTRANGE(""https://docs.google.com/spreadsheets/d/""&amp;HojasDatos!T11,""RESUMEN!J13"")"),0.0)</f>
        <v>0</v>
      </c>
      <c r="S25" s="33">
        <f>IFERROR(__xludf.DUMMYFUNCTION("IMPORTRANGE(""https://docs.google.com/spreadsheets/d/""&amp;HojasDatos!U11,""RESUMEN!J13"")"),0.0)</f>
        <v>0</v>
      </c>
      <c r="T25" s="33">
        <f>IFERROR(__xludf.DUMMYFUNCTION("IMPORTRANGE(""https://docs.google.com/spreadsheets/d/""&amp;HojasDatos!V11,""RESUMEN!J13"")"),0.0)</f>
        <v>0</v>
      </c>
      <c r="U25" s="33">
        <f>IFERROR(__xludf.DUMMYFUNCTION("IMPORTRANGE(""https://docs.google.com/spreadsheets/d/""&amp;HojasDatos!W11,""RESUMEN!J13"")"),0.0)</f>
        <v>0</v>
      </c>
      <c r="V25" s="33">
        <f>IFERROR(__xludf.DUMMYFUNCTION("IMPORTRANGE(""https://docs.google.com/spreadsheets/d/""&amp;HojasDatos!X11,""RESUMEN!J13"")"),0.0)</f>
        <v>0</v>
      </c>
      <c r="W25" s="33">
        <f>IFERROR(__xludf.DUMMYFUNCTION("IMPORTRANGE(""https://docs.google.com/spreadsheets/d/""&amp;HojasDatos!Y11,""RESUMEN!J13"")"),0.0)</f>
        <v>0</v>
      </c>
      <c r="X25" s="33">
        <f>IFERROR(__xludf.DUMMYFUNCTION("IMPORTRANGE(""https://docs.google.com/spreadsheets/d/""&amp;HojasDatos!Z11,""RESUMEN!J13"")"),0.0)</f>
        <v>0</v>
      </c>
      <c r="Y25" s="6" t="s">
        <v>79</v>
      </c>
      <c r="Z25" s="30">
        <v>45635.333333333336</v>
      </c>
      <c r="AB25" s="12"/>
      <c r="AC25" s="12"/>
      <c r="AD25" s="12"/>
      <c r="AE25" s="12"/>
      <c r="AF25" s="12"/>
      <c r="AG25" s="12"/>
      <c r="AH25" s="12"/>
      <c r="AI25" s="12"/>
      <c r="AJ25" s="12"/>
      <c r="AL25" s="30">
        <v>45635.333333333336</v>
      </c>
      <c r="AX25" s="30">
        <v>45635.333333333336</v>
      </c>
      <c r="BJ25" s="32">
        <v>45635.333333333336</v>
      </c>
    </row>
    <row r="26">
      <c r="A26" s="29">
        <v>51.0</v>
      </c>
      <c r="B26" s="5">
        <v>45642.333333333336</v>
      </c>
      <c r="C26" s="7">
        <f>IFERROR(__xludf.DUMMYFUNCTION("IMPORTRANGE(""https://docs.google.com/spreadsheets/d/""&amp;HojasDatos!F26,""RESUMEN!J13"")"),0.0)</f>
        <v>0</v>
      </c>
      <c r="D26" s="7">
        <f>IFERROR(__xludf.DUMMYFUNCTION("IMPORTRANGE(""https://docs.google.com/spreadsheets/d/""&amp;HojasDatos!G26,""RESUMEN!J13"")"),0.0)</f>
        <v>0</v>
      </c>
      <c r="F26" s="7">
        <f>IFERROR(__xludf.DUMMYFUNCTION("IMPORTRANGE(""https://docs.google.com/spreadsheets/d/""&amp;HojasDatos!I26,""RESUMEN!J13"")"),0.0)</f>
        <v>0</v>
      </c>
      <c r="G26" s="34">
        <f>IFERROR(__xludf.DUMMYFUNCTION("IMPORTRANGE(""https://docs.google.com/spreadsheets/d/""&amp;HojasDatos!J26,""RESUMEN!J13"")"),0.0)</f>
        <v>0</v>
      </c>
      <c r="H26" s="34">
        <f>IFERROR(__xludf.DUMMYFUNCTION("IMPORTRANGE(""https://docs.google.com/spreadsheets/d/""&amp;HojasDatos!K26,""RESUMEN!J13"")"),0.0)</f>
        <v>0</v>
      </c>
      <c r="I26" s="34">
        <f>IFERROR(__xludf.DUMMYFUNCTION("IMPORTRANGE(""https://docs.google.com/spreadsheets/d/""&amp;HojasDatos!L26,""RESUMEN!J13"")"),0.0)</f>
        <v>0</v>
      </c>
      <c r="J26" s="7">
        <f>IFERROR(__xludf.DUMMYFUNCTION("IMPORTRANGE(""https://docs.google.com/spreadsheets/d/""&amp;HojasDatos!M26,""RESUMEN!J13"")"),0.0)</f>
        <v>0</v>
      </c>
      <c r="K26" s="34">
        <f>IFERROR(__xludf.DUMMYFUNCTION("IMPORTRANGE(""https://docs.google.com/spreadsheets/d/""&amp;HojasDatos!N27,""RESUMEN!J13"")"),0.0)</f>
        <v>0</v>
      </c>
      <c r="L26" s="34">
        <f>IFERROR(__xludf.DUMMYFUNCTION("IMPORTRANGE(""https://docs.google.com/spreadsheets/d/""&amp;HojasDatos!O26,""RESUMEN!J13"")"),0.0)</f>
        <v>0</v>
      </c>
      <c r="N26" s="30">
        <v>45642.333333333336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Z26" s="30">
        <v>45642.333333333336</v>
      </c>
      <c r="AA26" s="11">
        <f>IFERROR(__xludf.DUMMYFUNCTION("IMPORTRANGE(""https://docs.google.com/spreadsheets/d/""&amp;HojasDatos!AB6,""RESUMEN!J13"")"),0.0)</f>
        <v>0</v>
      </c>
      <c r="AB26" s="11">
        <f>IFERROR(__xludf.DUMMYFUNCTION("IMPORTRANGE(""https://docs.google.com/spreadsheets/d/""&amp;HojasDatos!AC6,""RESUMEN!J13"")"),0.0)</f>
        <v>0</v>
      </c>
      <c r="AC26" s="11">
        <f>IFERROR(__xludf.DUMMYFUNCTION("IMPORTRANGE(""https://docs.google.com/spreadsheets/d/""&amp;HojasDatos!AD6,""RESUMEN!J13"")"),0.0)</f>
        <v>0</v>
      </c>
      <c r="AD26" s="11">
        <f>IFERROR(__xludf.DUMMYFUNCTION("IMPORTRANGE(""https://docs.google.com/spreadsheets/d/""&amp;HojasDatos!AE6,""RESUMEN!J13"")"),0.0)</f>
        <v>0</v>
      </c>
      <c r="AE26" s="11">
        <f>IFERROR(__xludf.DUMMYFUNCTION("IMPORTRANGE(""https://docs.google.com/spreadsheets/d/""&amp;HojasDatos!AF6,""RESUMEN!J13"")"),0.0)</f>
        <v>0</v>
      </c>
      <c r="AF26" s="11">
        <f>IFERROR(__xludf.DUMMYFUNCTION("IMPORTRANGE(""https://docs.google.com/spreadsheets/d/""&amp;HojasDatos!AG6,""RESUMEN!J13"")"),0.0)</f>
        <v>0</v>
      </c>
      <c r="AG26" s="11">
        <f>IFERROR(__xludf.DUMMYFUNCTION("IMPORTRANGE(""https://docs.google.com/spreadsheets/d/""&amp;HojasDatos!AH6,""RESUMEN!J13"")"),0.0)</f>
        <v>0</v>
      </c>
      <c r="AH26" s="11">
        <f>IFERROR(__xludf.DUMMYFUNCTION("IMPORTRANGE(""https://docs.google.com/spreadsheets/d/""&amp;HojasDatos!AI6,""RESUMEN!J13"")"),0.0)</f>
        <v>0</v>
      </c>
      <c r="AI26" s="11">
        <f>IFERROR(__xludf.DUMMYFUNCTION("IMPORTRANGE(""https://docs.google.com/spreadsheets/d/""&amp;HojasDatos!AJ6,""RESUMEN!J13"")"),0.0)</f>
        <v>0</v>
      </c>
      <c r="AJ26" s="11">
        <f>IFERROR(__xludf.DUMMYFUNCTION("IMPORTRANGE(""https://docs.google.com/spreadsheets/d/""&amp;HojasDatos!AK6,""RESUMEN!J13"")"),0.0)</f>
        <v>0</v>
      </c>
      <c r="AL26" s="30">
        <v>45642.333333333336</v>
      </c>
      <c r="AX26" s="30">
        <v>45642.333333333336</v>
      </c>
      <c r="BJ26" s="32">
        <v>45642.333333333336</v>
      </c>
    </row>
    <row r="27">
      <c r="A27" s="29">
        <v>52.0</v>
      </c>
      <c r="B27" s="5">
        <v>45649.333333333336</v>
      </c>
      <c r="C27" s="7">
        <f>IFERROR(__xludf.DUMMYFUNCTION("IMPORTRANGE(""https://docs.google.com/spreadsheets/d/""&amp;HojasDatos!F27,""RESUMEN!J13"")"),0.0)</f>
        <v>0</v>
      </c>
      <c r="D27" s="7">
        <f>IFERROR(__xludf.DUMMYFUNCTION("IMPORTRANGE(""https://docs.google.com/spreadsheets/d/""&amp;HojasDatos!G27,""RESUMEN!J13"")"),0.0)</f>
        <v>0</v>
      </c>
      <c r="E27" s="35">
        <f>IFERROR(__xludf.DUMMYFUNCTION("IMPORTRANGE(""https://docs.google.com/spreadsheets/d/""&amp;HojasDatos!H26,""RESUMEN!J13"")"),0.0)</f>
        <v>0</v>
      </c>
      <c r="F27" s="7">
        <f>IFERROR(__xludf.DUMMYFUNCTION("IMPORTRANGE(""https://docs.google.com/spreadsheets/d/""&amp;HojasDatos!I27,""RESUMEN!J13"")"),0.0)</f>
        <v>0</v>
      </c>
      <c r="G27" s="35">
        <f>IFERROR(__xludf.DUMMYFUNCTION("IMPORTRANGE(""https://docs.google.com/spreadsheets/d/""&amp;HojasDatos!J27,""RESUMEN!J13"")"),0.0)</f>
        <v>0</v>
      </c>
      <c r="H27" s="35">
        <f>IFERROR(__xludf.DUMMYFUNCTION("IMPORTRANGE(""https://docs.google.com/spreadsheets/d/""&amp;HojasDatos!K27,""RESUMEN!J13"")"),0.0)</f>
        <v>0</v>
      </c>
      <c r="I27" s="35">
        <f>IFERROR(__xludf.DUMMYFUNCTION("IMPORTRANGE(""https://docs.google.com/spreadsheets/d/""&amp;HojasDatos!L27,""RESUMEN!J13"")"),0.0)</f>
        <v>0</v>
      </c>
      <c r="J27" s="7">
        <f>IFERROR(__xludf.DUMMYFUNCTION("IMPORTRANGE(""https://docs.google.com/spreadsheets/d/""&amp;HojasDatos!M27,""RESUMEN!J13"")"),0.0)</f>
        <v>0</v>
      </c>
      <c r="K27" s="35">
        <f>IFERROR(__xludf.DUMMYFUNCTION("IMPORTRANGE(""https://docs.google.com/spreadsheets/d/""&amp;HojasDatos!N27,""RESUMEN!J13"")"),0.0)</f>
        <v>0</v>
      </c>
      <c r="L27" s="35">
        <f>IFERROR(__xludf.DUMMYFUNCTION("IMPORTRANGE(""https://docs.google.com/spreadsheets/d/""&amp;HojasDatos!O27,""RESUMEN!J13"")"),0.0)</f>
        <v>0</v>
      </c>
      <c r="N27" s="30">
        <v>45649.333333333336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Z27" s="30">
        <v>45649.333333333336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6" t="s">
        <v>80</v>
      </c>
      <c r="AL27" s="30">
        <v>45649.333333333336</v>
      </c>
      <c r="AM27" s="11">
        <f>IFERROR(__xludf.DUMMYFUNCTION("IMPORTRANGE(""https://docs.google.com/spreadsheets/d/""&amp;HojasDatos!AM5,""RESUMEN!J13"")"),0.0)</f>
        <v>0</v>
      </c>
      <c r="AN27" s="11">
        <f>IFERROR(__xludf.DUMMYFUNCTION("IMPORTRANGE(""https://docs.google.com/spreadsheets/d/""&amp;HojasDatos!AN5,""RESUMEN!J13"")"),0.0)</f>
        <v>0</v>
      </c>
      <c r="AO27" s="11">
        <f>IFERROR(__xludf.DUMMYFUNCTION("IMPORTRANGE(""https://docs.google.com/spreadsheets/d/""&amp;HojasDatos!AO5,""RESUMEN!J13"")"),0.0)</f>
        <v>0</v>
      </c>
      <c r="AP27" s="11">
        <f>IFERROR(__xludf.DUMMYFUNCTION("IMPORTRANGE(""https://docs.google.com/spreadsheets/d/""&amp;HojasDatos!AP5,""RESUMEN!J13"")"),0.0023148148148148147)</f>
        <v>0.002314814815</v>
      </c>
      <c r="AQ27" s="11">
        <f>IFERROR(__xludf.DUMMYFUNCTION("IMPORTRANGE(""https://docs.google.com/spreadsheets/d/""&amp;HojasDatos!AQ5,""RESUMEN!J13"")"),0.016172506738544472)</f>
        <v>0.01617250674</v>
      </c>
      <c r="AR27" s="11">
        <f>IFERROR(__xludf.DUMMYFUNCTION("IMPORTRANGE(""https://docs.google.com/spreadsheets/d/""&amp;HojasDatos!AR5,""RESUMEN!J13"")"),0.0)</f>
        <v>0</v>
      </c>
      <c r="AS27" s="11">
        <f>IFERROR(__xludf.DUMMYFUNCTION("IMPORTRANGE(""https://docs.google.com/spreadsheets/d/""&amp;HojasDatos!AS5,""RESUMEN!J13"")"),0.0)</f>
        <v>0</v>
      </c>
      <c r="AT27" s="11">
        <f>IFERROR(__xludf.DUMMYFUNCTION("IMPORTRANGE(""https://docs.google.com/spreadsheets/d/""&amp;HojasDatos!AT5,""RESUMEN!J13"")"),0.0)</f>
        <v>0</v>
      </c>
      <c r="AU27" s="11">
        <f>IFERROR(__xludf.DUMMYFUNCTION("IMPORTRANGE(""https://docs.google.com/spreadsheets/d/""&amp;HojasDatos!AU5,""RESUMEN!J13"")"),0.029629629629629627)</f>
        <v>0.02962962963</v>
      </c>
      <c r="AV27" s="11">
        <f>IFERROR(__xludf.DUMMYFUNCTION("IMPORTRANGE(""https://docs.google.com/spreadsheets/d/""&amp;HojasDatos!AV5,""RESUMEN!J13"")"),0.0)</f>
        <v>0</v>
      </c>
      <c r="AW27" s="6" t="s">
        <v>81</v>
      </c>
      <c r="AX27" s="30">
        <v>45649.333333333336</v>
      </c>
      <c r="AY27" s="11">
        <f>IFERROR(__xludf.DUMMYFUNCTION("IMPORTRANGE(""https://docs.google.com/spreadsheets/d/""&amp;HojasDatos!AX3,""RESUMEN!J13"")"),0.1111111111111111)</f>
        <v>0.1111111111</v>
      </c>
      <c r="AZ27" s="11">
        <f>IFERROR(__xludf.DUMMYFUNCTION("IMPORTRANGE(""https://docs.google.com/spreadsheets/d/""&amp;HojasDatos!AY3,""RESUMEN!J13"")"),0.9820966183574878)</f>
        <v>0.9820966184</v>
      </c>
      <c r="BA27" s="11">
        <f>IFERROR(__xludf.DUMMYFUNCTION("IMPORTRANGE(""https://docs.google.com/spreadsheets/d/""&amp;HojasDatos!AZ3,""RESUMEN!J13"")"),0.10425899732830426)</f>
        <v>0.1042589973</v>
      </c>
      <c r="BB27" s="11">
        <f>IFERROR(__xludf.DUMMYFUNCTION("IMPORTRANGE(""https://docs.google.com/spreadsheets/d/""&amp;HojasDatos!BA3,""RESUMEN!J13"")"),0.09903381642512077)</f>
        <v>0.09903381643</v>
      </c>
      <c r="BC27" s="11">
        <f>IFERROR(__xludf.DUMMYFUNCTION("IMPORTRANGE(""https://docs.google.com/spreadsheets/d/""&amp;HojasDatos!BB3,""RESUMEN!J13"")"),0.7944076693383623)</f>
        <v>0.7944076693</v>
      </c>
      <c r="BD27" s="11">
        <f>IFERROR(__xludf.DUMMYFUNCTION("IMPORTRANGE(""https://docs.google.com/spreadsheets/d/""&amp;HojasDatos!BC3,""RESUMEN!J13"")"),0.7171590486807877)</f>
        <v>0.7171590487</v>
      </c>
      <c r="BE27" s="11">
        <f>IFERROR(__xludf.DUMMYFUNCTION("IMPORTRANGE(""https://docs.google.com/spreadsheets/d/""&amp;HojasDatos!BD3,""RESUMEN!J13"")"),0.1999999999999999)</f>
        <v>0.2</v>
      </c>
      <c r="BF27" s="11">
        <f>IFERROR(__xludf.DUMMYFUNCTION("IMPORTRANGE(""https://docs.google.com/spreadsheets/d/""&amp;HojasDatos!BE3,""RESUMEN!J13"")"),0.15074906367041202)</f>
        <v>0.1507490637</v>
      </c>
      <c r="BG27" s="11">
        <f>IFERROR(__xludf.DUMMYFUNCTION("IMPORTRANGE(""https://docs.google.com/spreadsheets/d/""&amp;HojasDatos!BF3,""RESUMEN!J13"")"),0.6478547854785477)</f>
        <v>0.6478547855</v>
      </c>
      <c r="BH27" s="11">
        <f>IFERROR(__xludf.DUMMYFUNCTION("IMPORTRANGE(""https://docs.google.com/spreadsheets/d/""&amp;HojasDatos!BG3,""RESUMEN!J13"")"),0.25412541254125404)</f>
        <v>0.2541254125</v>
      </c>
      <c r="BJ27" s="32">
        <v>45649.333333333336</v>
      </c>
      <c r="BK27" s="11">
        <f>IFERROR(__xludf.DUMMYFUNCTION("IMPORTRANGE(""https://docs.google.com/spreadsheets/d/""&amp;HojasDatos!BI2,""RESUMEN!J13"")"),0.5747099708946622)</f>
        <v>0.5747099709</v>
      </c>
      <c r="BL27" s="11">
        <f>IFERROR(__xludf.DUMMYFUNCTION("IMPORTRANGE(""https://docs.google.com/spreadsheets/d/""&amp;HojasDatos!BJ2,""RESUMEN!J13"")"),0.20605617150680455)</f>
        <v>0.2060561715</v>
      </c>
      <c r="BM27" s="11">
        <f>IFERROR(__xludf.DUMMYFUNCTION("IMPORTRANGE(""https://docs.google.com/spreadsheets/d/""&amp;HojasDatos!BK2,""RESUMEN!J13"")"),0.17033285717698182)</f>
        <v>0.1703328572</v>
      </c>
      <c r="BN27" s="11">
        <f>IFERROR(__xludf.DUMMYFUNCTION("IMPORTRANGE(""https://docs.google.com/spreadsheets/d/""&amp;HojasDatos!BL2,""RESUMEN!J13"")"),0.040209589064359084)</f>
        <v>0.04020958906</v>
      </c>
      <c r="BO27" s="11">
        <f>IFERROR(__xludf.DUMMYFUNCTION("IMPORTRANGE(""https://docs.google.com/spreadsheets/d/""&amp;HojasDatos!BM2,""RESUMEN!J13"")"),0.6215240675755414)</f>
        <v>0.6215240676</v>
      </c>
      <c r="BP27" s="11">
        <f>IFERROR(__xludf.DUMMYFUNCTION("IMPORTRANGE(""https://docs.google.com/spreadsheets/d/""&amp;HojasDatos!BN2,""RESUMEN!J13"")"),0.5868767047002104)</f>
        <v>0.5868767047</v>
      </c>
      <c r="BQ27" s="11">
        <f>IFERROR(__xludf.DUMMYFUNCTION("IMPORTRANGE(""https://docs.google.com/spreadsheets/d/""&amp;HojasDatos!BO2,""RESUMEN!J13"")"),0.1867126349394748)</f>
        <v>0.1867126349</v>
      </c>
      <c r="BR27" s="11">
        <f>IFERROR(__xludf.DUMMYFUNCTION("IMPORTRANGE(""https://docs.google.com/spreadsheets/d/""&amp;HojasDatos!BP2,""RESUMEN!J13"")"),0.41058146035550114)</f>
        <v>0.4105814604</v>
      </c>
      <c r="BS27" s="11">
        <f>IFERROR(__xludf.DUMMYFUNCTION("IMPORTRANGE(""https://docs.google.com/spreadsheets/d/""&amp;HojasDatos!BQ2,""RESUMEN!J13"")"),0.5041034993730766)</f>
        <v>0.5041034994</v>
      </c>
      <c r="BT27" s="11">
        <f>IFERROR(__xludf.DUMMYFUNCTION("IMPORTRANGE(""https://docs.google.com/spreadsheets/d/""&amp;HojasDatos!BR2,""RESUMEN!J13"")"),0.7118930151152227)</f>
        <v>0.7118930151</v>
      </c>
    </row>
    <row r="28">
      <c r="G28" s="7"/>
      <c r="H28" s="7"/>
      <c r="I28" s="7"/>
      <c r="J28" s="7"/>
      <c r="K28" s="7"/>
      <c r="L28" s="7"/>
      <c r="N28" s="30"/>
      <c r="V28" s="12"/>
      <c r="Z28" s="14"/>
      <c r="AB28" s="12"/>
      <c r="AC28" s="12"/>
      <c r="AD28" s="12"/>
      <c r="AE28" s="12"/>
      <c r="AF28" s="12"/>
      <c r="AG28" s="12"/>
      <c r="AH28" s="12"/>
      <c r="AI28" s="12"/>
      <c r="AJ28" s="12"/>
      <c r="AL28" s="14"/>
      <c r="AX28" s="14"/>
    </row>
    <row r="29">
      <c r="A29" s="29"/>
      <c r="B29" s="40"/>
      <c r="C29" s="7"/>
      <c r="D29" s="7"/>
      <c r="E29" s="7"/>
      <c r="F29" s="7"/>
      <c r="G29" s="7"/>
      <c r="H29" s="7"/>
      <c r="I29" s="7"/>
      <c r="J29" s="7"/>
      <c r="K29" s="7"/>
      <c r="L29" s="7"/>
      <c r="N29" s="41"/>
      <c r="V29" s="12"/>
      <c r="Z29" s="14"/>
      <c r="AB29" s="12"/>
      <c r="AC29" s="12"/>
      <c r="AD29" s="12"/>
      <c r="AE29" s="12"/>
      <c r="AF29" s="12"/>
      <c r="AG29" s="12"/>
      <c r="AH29" s="12"/>
      <c r="AI29" s="12"/>
      <c r="AJ29" s="12"/>
      <c r="AL29" s="14"/>
      <c r="AX29" s="14"/>
    </row>
    <row r="30">
      <c r="A30" s="42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N30" s="41"/>
      <c r="V30" s="12"/>
      <c r="Z30" s="14"/>
      <c r="AB30" s="12"/>
      <c r="AC30" s="12"/>
      <c r="AD30" s="12"/>
      <c r="AE30" s="12"/>
      <c r="AF30" s="12"/>
      <c r="AG30" s="12"/>
      <c r="AH30" s="12"/>
      <c r="AI30" s="12"/>
      <c r="AJ30" s="12"/>
      <c r="AL30" s="14"/>
      <c r="AX30" s="14"/>
    </row>
    <row r="31">
      <c r="A31" s="42"/>
      <c r="B31" s="5"/>
      <c r="C31" s="7"/>
      <c r="D31" s="7"/>
      <c r="E31" s="7"/>
      <c r="F31" s="7"/>
      <c r="G31" s="7"/>
      <c r="H31" s="7"/>
      <c r="I31" s="7"/>
      <c r="J31" s="7"/>
      <c r="K31" s="7"/>
      <c r="L31" s="7"/>
      <c r="N31" s="41"/>
      <c r="V31" s="12"/>
      <c r="Z31" s="14"/>
      <c r="AB31" s="12"/>
      <c r="AC31" s="12"/>
      <c r="AD31" s="12"/>
      <c r="AE31" s="12"/>
      <c r="AF31" s="12"/>
      <c r="AG31" s="12"/>
      <c r="AH31" s="12"/>
      <c r="AI31" s="12"/>
      <c r="AJ31" s="12"/>
      <c r="AL31" s="14"/>
      <c r="AX31" s="14"/>
    </row>
    <row r="32">
      <c r="A32" s="42"/>
      <c r="B32" s="5"/>
      <c r="C32" s="7"/>
      <c r="D32" s="7"/>
      <c r="E32" s="7"/>
      <c r="F32" s="7"/>
      <c r="G32" s="7"/>
      <c r="H32" s="7"/>
      <c r="I32" s="7"/>
      <c r="J32" s="7"/>
      <c r="K32" s="7"/>
      <c r="L32" s="7"/>
      <c r="N32" s="14"/>
      <c r="V32" s="12"/>
      <c r="Z32" s="14"/>
      <c r="AB32" s="12"/>
      <c r="AC32" s="12"/>
      <c r="AD32" s="12"/>
      <c r="AE32" s="12"/>
      <c r="AF32" s="12"/>
      <c r="AG32" s="12"/>
      <c r="AH32" s="12"/>
      <c r="AI32" s="12"/>
      <c r="AJ32" s="12"/>
      <c r="AL32" s="14"/>
      <c r="AX32" s="14"/>
    </row>
    <row r="33">
      <c r="A33" s="42"/>
      <c r="B33" s="5"/>
      <c r="C33" s="7"/>
      <c r="D33" s="7"/>
      <c r="E33" s="7"/>
      <c r="F33" s="7"/>
      <c r="G33" s="7"/>
      <c r="H33" s="7"/>
      <c r="I33" s="7"/>
      <c r="J33" s="7"/>
      <c r="K33" s="7"/>
      <c r="L33" s="7"/>
      <c r="N33" s="14"/>
      <c r="V33" s="12"/>
      <c r="Z33" s="14"/>
      <c r="AB33" s="12"/>
      <c r="AC33" s="12"/>
      <c r="AD33" s="12"/>
      <c r="AE33" s="12"/>
      <c r="AF33" s="12"/>
      <c r="AG33" s="12"/>
      <c r="AH33" s="12"/>
      <c r="AI33" s="12"/>
      <c r="AJ33" s="12"/>
      <c r="AL33" s="14"/>
      <c r="AX33" s="14"/>
    </row>
    <row r="34">
      <c r="A34" s="42"/>
      <c r="B34" s="5"/>
      <c r="C34" s="7"/>
      <c r="D34" s="7"/>
      <c r="E34" s="7"/>
      <c r="F34" s="7"/>
      <c r="G34" s="7"/>
      <c r="H34" s="7"/>
      <c r="I34" s="7"/>
      <c r="J34" s="7"/>
      <c r="K34" s="7"/>
      <c r="L34" s="7"/>
      <c r="N34" s="14"/>
      <c r="V34" s="12"/>
      <c r="Z34" s="14"/>
      <c r="AB34" s="12"/>
      <c r="AC34" s="12"/>
      <c r="AD34" s="12"/>
      <c r="AE34" s="12"/>
      <c r="AF34" s="12"/>
      <c r="AG34" s="12"/>
      <c r="AH34" s="12"/>
      <c r="AI34" s="12"/>
      <c r="AJ34" s="12"/>
      <c r="AL34" s="14"/>
      <c r="AX34" s="14"/>
    </row>
    <row r="35">
      <c r="A35" s="42"/>
      <c r="B35" s="5"/>
      <c r="C35" s="7"/>
      <c r="D35" s="7"/>
      <c r="E35" s="7"/>
      <c r="F35" s="7"/>
      <c r="G35" s="7"/>
      <c r="H35" s="7"/>
      <c r="I35" s="7"/>
      <c r="J35" s="7"/>
      <c r="K35" s="7"/>
      <c r="L35" s="7"/>
      <c r="N35" s="14"/>
      <c r="V35" s="12"/>
      <c r="Z35" s="14"/>
      <c r="AB35" s="12"/>
      <c r="AC35" s="12"/>
      <c r="AD35" s="12"/>
      <c r="AE35" s="12"/>
      <c r="AF35" s="12"/>
      <c r="AG35" s="12"/>
      <c r="AH35" s="12"/>
      <c r="AI35" s="12"/>
      <c r="AJ35" s="12"/>
      <c r="AL35" s="14"/>
      <c r="AX35" s="14"/>
    </row>
    <row r="36">
      <c r="A36" s="42"/>
      <c r="B36" s="5"/>
      <c r="C36" s="7"/>
      <c r="D36" s="7"/>
      <c r="E36" s="7"/>
      <c r="F36" s="7"/>
      <c r="G36" s="7"/>
      <c r="H36" s="7"/>
      <c r="I36" s="7"/>
      <c r="J36" s="7"/>
      <c r="K36" s="7"/>
      <c r="L36" s="7"/>
      <c r="N36" s="14"/>
      <c r="V36" s="12"/>
      <c r="Z36" s="14"/>
      <c r="AB36" s="12"/>
      <c r="AC36" s="12"/>
      <c r="AD36" s="12"/>
      <c r="AE36" s="12"/>
      <c r="AF36" s="12"/>
      <c r="AG36" s="12"/>
      <c r="AH36" s="12"/>
      <c r="AI36" s="12"/>
      <c r="AJ36" s="12"/>
      <c r="AL36" s="14"/>
      <c r="AX36" s="14"/>
    </row>
    <row r="37">
      <c r="A37" s="42"/>
      <c r="B37" s="5"/>
      <c r="C37" s="7"/>
      <c r="D37" s="7"/>
      <c r="E37" s="7"/>
      <c r="F37" s="7"/>
      <c r="G37" s="7"/>
      <c r="H37" s="7"/>
      <c r="I37" s="7"/>
      <c r="J37" s="7"/>
      <c r="K37" s="7"/>
      <c r="L37" s="7"/>
      <c r="N37" s="14"/>
      <c r="V37" s="12"/>
      <c r="Z37" s="14"/>
      <c r="AB37" s="12"/>
      <c r="AC37" s="12"/>
      <c r="AD37" s="12"/>
      <c r="AE37" s="12"/>
      <c r="AF37" s="12"/>
      <c r="AG37" s="12"/>
      <c r="AH37" s="12"/>
      <c r="AI37" s="12"/>
      <c r="AJ37" s="12"/>
      <c r="AL37" s="14"/>
      <c r="AX37" s="14"/>
    </row>
    <row r="38">
      <c r="A38" s="42"/>
      <c r="B38" s="5"/>
      <c r="C38" s="7"/>
      <c r="D38" s="7"/>
      <c r="E38" s="7"/>
      <c r="F38" s="7"/>
      <c r="G38" s="7"/>
      <c r="H38" s="7"/>
      <c r="I38" s="7"/>
      <c r="J38" s="7"/>
      <c r="K38" s="7"/>
      <c r="L38" s="7"/>
      <c r="N38" s="14"/>
      <c r="V38" s="12"/>
      <c r="Z38" s="14"/>
      <c r="AB38" s="12"/>
      <c r="AC38" s="12"/>
      <c r="AD38" s="12"/>
      <c r="AE38" s="12"/>
      <c r="AF38" s="12"/>
      <c r="AG38" s="12"/>
      <c r="AH38" s="12"/>
      <c r="AI38" s="12"/>
      <c r="AJ38" s="12"/>
      <c r="AL38" s="14"/>
      <c r="AX38" s="14"/>
    </row>
    <row r="39">
      <c r="A39" s="42"/>
      <c r="B39" s="5"/>
      <c r="C39" s="7"/>
      <c r="D39" s="7"/>
      <c r="E39" s="7"/>
      <c r="F39" s="7"/>
      <c r="G39" s="7"/>
      <c r="H39" s="7"/>
      <c r="I39" s="7"/>
      <c r="J39" s="7"/>
      <c r="K39" s="7"/>
      <c r="L39" s="7"/>
      <c r="N39" s="14"/>
      <c r="V39" s="12"/>
      <c r="Z39" s="14"/>
      <c r="AB39" s="12"/>
      <c r="AC39" s="12"/>
      <c r="AD39" s="12"/>
      <c r="AE39" s="12"/>
      <c r="AF39" s="12"/>
      <c r="AG39" s="12"/>
      <c r="AH39" s="12"/>
      <c r="AI39" s="12"/>
      <c r="AJ39" s="12"/>
      <c r="AL39" s="14"/>
      <c r="AX39" s="14"/>
    </row>
    <row r="40">
      <c r="A40" s="42"/>
      <c r="B40" s="5"/>
      <c r="C40" s="7"/>
      <c r="D40" s="7"/>
      <c r="E40" s="7"/>
      <c r="F40" s="7"/>
      <c r="G40" s="7"/>
      <c r="H40" s="7"/>
      <c r="I40" s="7"/>
      <c r="J40" s="7"/>
      <c r="K40" s="7"/>
      <c r="L40" s="7"/>
      <c r="N40" s="14"/>
      <c r="V40" s="12"/>
      <c r="Z40" s="14"/>
      <c r="AB40" s="12"/>
      <c r="AC40" s="12"/>
      <c r="AD40" s="12"/>
      <c r="AE40" s="12"/>
      <c r="AF40" s="12"/>
      <c r="AG40" s="12"/>
      <c r="AH40" s="12"/>
      <c r="AI40" s="12"/>
      <c r="AJ40" s="12"/>
      <c r="AL40" s="14"/>
      <c r="AX40" s="14"/>
    </row>
    <row r="41">
      <c r="A41" s="42"/>
      <c r="B41" s="5"/>
      <c r="C41" s="7"/>
      <c r="D41" s="7"/>
      <c r="E41" s="7"/>
      <c r="F41" s="7"/>
      <c r="G41" s="7"/>
      <c r="H41" s="7"/>
      <c r="I41" s="7"/>
      <c r="J41" s="7"/>
      <c r="K41" s="7"/>
      <c r="L41" s="7"/>
      <c r="N41" s="14"/>
      <c r="V41" s="12"/>
      <c r="Z41" s="14"/>
      <c r="AB41" s="12"/>
      <c r="AC41" s="12"/>
      <c r="AD41" s="12"/>
      <c r="AE41" s="12"/>
      <c r="AF41" s="12"/>
      <c r="AG41" s="12"/>
      <c r="AH41" s="12"/>
      <c r="AI41" s="12"/>
      <c r="AJ41" s="12"/>
      <c r="AL41" s="14"/>
      <c r="AX41" s="14"/>
    </row>
    <row r="42">
      <c r="A42" s="42"/>
      <c r="B42" s="5"/>
      <c r="C42" s="7"/>
      <c r="D42" s="7"/>
      <c r="E42" s="7"/>
      <c r="F42" s="7"/>
      <c r="G42" s="7"/>
      <c r="H42" s="44"/>
      <c r="I42" s="7"/>
      <c r="J42" s="7"/>
      <c r="K42" s="7"/>
      <c r="L42" s="7"/>
      <c r="N42" s="14"/>
      <c r="V42" s="12"/>
      <c r="Z42" s="14"/>
      <c r="AB42" s="12"/>
      <c r="AC42" s="12"/>
      <c r="AD42" s="12"/>
      <c r="AE42" s="12"/>
      <c r="AF42" s="12"/>
      <c r="AG42" s="12"/>
      <c r="AH42" s="12"/>
      <c r="AI42" s="12"/>
      <c r="AJ42" s="12"/>
      <c r="AL42" s="14"/>
      <c r="AX42" s="14"/>
    </row>
    <row r="43">
      <c r="A43" s="42"/>
      <c r="B43" s="5"/>
      <c r="C43" s="7"/>
      <c r="D43" s="7"/>
      <c r="E43" s="7"/>
      <c r="F43" s="7"/>
      <c r="G43" s="7"/>
      <c r="H43" s="7"/>
      <c r="I43" s="7"/>
      <c r="J43" s="7"/>
      <c r="K43" s="7"/>
      <c r="L43" s="7"/>
      <c r="N43" s="14"/>
      <c r="V43" s="12"/>
      <c r="Z43" s="14"/>
      <c r="AB43" s="12"/>
      <c r="AC43" s="12"/>
      <c r="AD43" s="12"/>
      <c r="AE43" s="12"/>
      <c r="AF43" s="12"/>
      <c r="AG43" s="12"/>
      <c r="AH43" s="12"/>
      <c r="AI43" s="12"/>
      <c r="AJ43" s="12"/>
      <c r="AL43" s="14"/>
      <c r="AX43" s="14"/>
    </row>
    <row r="44">
      <c r="A44" s="42"/>
      <c r="B44" s="5"/>
      <c r="C44" s="7"/>
      <c r="D44" s="7"/>
      <c r="E44" s="7"/>
      <c r="F44" s="7"/>
      <c r="G44" s="7"/>
      <c r="H44" s="7"/>
      <c r="I44" s="7"/>
      <c r="J44" s="7"/>
      <c r="K44" s="7"/>
      <c r="L44" s="7"/>
      <c r="N44" s="14"/>
      <c r="V44" s="12"/>
      <c r="Z44" s="14"/>
      <c r="AB44" s="12"/>
      <c r="AC44" s="12"/>
      <c r="AD44" s="12"/>
      <c r="AE44" s="12"/>
      <c r="AF44" s="12"/>
      <c r="AG44" s="12"/>
      <c r="AH44" s="12"/>
      <c r="AI44" s="12"/>
      <c r="AJ44" s="12"/>
      <c r="AL44" s="14"/>
      <c r="AX44" s="14"/>
    </row>
    <row r="45">
      <c r="A45" s="42"/>
      <c r="B45" s="5"/>
      <c r="C45" s="7"/>
      <c r="D45" s="7"/>
      <c r="E45" s="7"/>
      <c r="F45" s="7"/>
      <c r="G45" s="7"/>
      <c r="H45" s="7"/>
      <c r="I45" s="7"/>
      <c r="J45" s="7"/>
      <c r="K45" s="7"/>
      <c r="L45" s="7"/>
      <c r="N45" s="14"/>
      <c r="V45" s="12"/>
      <c r="Z45" s="14"/>
      <c r="AB45" s="12"/>
      <c r="AC45" s="12"/>
      <c r="AD45" s="12"/>
      <c r="AE45" s="12"/>
      <c r="AF45" s="12"/>
      <c r="AG45" s="12"/>
      <c r="AH45" s="12"/>
      <c r="AI45" s="12"/>
      <c r="AJ45" s="12"/>
      <c r="AL45" s="14"/>
      <c r="AX45" s="14"/>
    </row>
    <row r="46">
      <c r="A46" s="42"/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N46" s="14"/>
      <c r="V46" s="12"/>
      <c r="Z46" s="14"/>
      <c r="AB46" s="12"/>
      <c r="AC46" s="12"/>
      <c r="AD46" s="12"/>
      <c r="AE46" s="12"/>
      <c r="AF46" s="12"/>
      <c r="AG46" s="12"/>
      <c r="AH46" s="12"/>
      <c r="AI46" s="12"/>
      <c r="AJ46" s="12"/>
      <c r="AL46" s="14"/>
      <c r="AX46" s="14"/>
    </row>
    <row r="47">
      <c r="A47" s="42"/>
      <c r="B47" s="5"/>
      <c r="C47" s="7"/>
      <c r="D47" s="7"/>
      <c r="E47" s="7"/>
      <c r="F47" s="7"/>
      <c r="G47" s="7"/>
      <c r="H47" s="7"/>
      <c r="I47" s="7"/>
      <c r="J47" s="7"/>
      <c r="K47" s="7"/>
      <c r="L47" s="7"/>
      <c r="N47" s="14"/>
      <c r="V47" s="12"/>
      <c r="Z47" s="14"/>
      <c r="AB47" s="12"/>
      <c r="AC47" s="12"/>
      <c r="AD47" s="12"/>
      <c r="AE47" s="12"/>
      <c r="AF47" s="12"/>
      <c r="AG47" s="12"/>
      <c r="AH47" s="12"/>
      <c r="AI47" s="12"/>
      <c r="AJ47" s="12"/>
      <c r="AL47" s="14"/>
      <c r="AX47" s="14"/>
    </row>
    <row r="48">
      <c r="A48" s="42"/>
      <c r="B48" s="5"/>
      <c r="C48" s="7"/>
      <c r="D48" s="7"/>
      <c r="E48" s="7"/>
      <c r="F48" s="7"/>
      <c r="G48" s="7"/>
      <c r="H48" s="7"/>
      <c r="I48" s="7"/>
      <c r="J48" s="7"/>
      <c r="K48" s="7"/>
      <c r="L48" s="7"/>
      <c r="N48" s="14"/>
      <c r="V48" s="12"/>
      <c r="Z48" s="14"/>
      <c r="AB48" s="12"/>
      <c r="AC48" s="12"/>
      <c r="AD48" s="12"/>
      <c r="AE48" s="12"/>
      <c r="AF48" s="12"/>
      <c r="AG48" s="12"/>
      <c r="AH48" s="12"/>
      <c r="AI48" s="12"/>
      <c r="AJ48" s="12"/>
      <c r="AL48" s="14"/>
      <c r="AX48" s="14"/>
    </row>
    <row r="49">
      <c r="A49" s="42"/>
      <c r="B49" s="5"/>
      <c r="C49" s="7"/>
      <c r="D49" s="7"/>
      <c r="E49" s="7"/>
      <c r="F49" s="7"/>
      <c r="G49" s="7"/>
      <c r="H49" s="7"/>
      <c r="I49" s="7"/>
      <c r="J49" s="7"/>
      <c r="K49" s="7"/>
      <c r="L49" s="7"/>
      <c r="N49" s="14"/>
      <c r="V49" s="12"/>
      <c r="Z49" s="14"/>
      <c r="AB49" s="12"/>
      <c r="AC49" s="12"/>
      <c r="AD49" s="12"/>
      <c r="AE49" s="12"/>
      <c r="AF49" s="12"/>
      <c r="AG49" s="12"/>
      <c r="AH49" s="12"/>
      <c r="AI49" s="12"/>
      <c r="AJ49" s="12"/>
      <c r="AL49" s="14"/>
      <c r="AX49" s="14"/>
    </row>
    <row r="50">
      <c r="A50" s="42"/>
      <c r="B50" s="5"/>
      <c r="C50" s="7"/>
      <c r="D50" s="7"/>
      <c r="E50" s="7"/>
      <c r="F50" s="7"/>
      <c r="G50" s="7"/>
      <c r="H50" s="7"/>
      <c r="I50" s="7"/>
      <c r="J50" s="7"/>
      <c r="K50" s="7"/>
      <c r="L50" s="7"/>
      <c r="N50" s="14"/>
      <c r="V50" s="12"/>
      <c r="Z50" s="14"/>
      <c r="AB50" s="12"/>
      <c r="AC50" s="12"/>
      <c r="AD50" s="12"/>
      <c r="AE50" s="12"/>
      <c r="AF50" s="12"/>
      <c r="AG50" s="12"/>
      <c r="AH50" s="12"/>
      <c r="AI50" s="12"/>
      <c r="AJ50" s="12"/>
      <c r="AL50" s="14"/>
      <c r="AX50" s="14"/>
    </row>
    <row r="51">
      <c r="A51" s="42"/>
      <c r="B51" s="5"/>
      <c r="C51" s="7"/>
      <c r="D51" s="7"/>
      <c r="E51" s="7"/>
      <c r="F51" s="7"/>
      <c r="G51" s="7"/>
      <c r="H51" s="7"/>
      <c r="I51" s="7"/>
      <c r="J51" s="7"/>
      <c r="K51" s="7"/>
      <c r="L51" s="7"/>
      <c r="N51" s="14"/>
      <c r="V51" s="12"/>
      <c r="Z51" s="14"/>
      <c r="AB51" s="12"/>
      <c r="AC51" s="12"/>
      <c r="AD51" s="12"/>
      <c r="AE51" s="12"/>
      <c r="AF51" s="12"/>
      <c r="AG51" s="12"/>
      <c r="AH51" s="12"/>
      <c r="AI51" s="12"/>
      <c r="AJ51" s="12"/>
      <c r="AL51" s="14"/>
      <c r="AX51" s="14"/>
    </row>
    <row r="52">
      <c r="A52" s="42"/>
      <c r="B52" s="5"/>
      <c r="C52" s="7"/>
      <c r="D52" s="7"/>
      <c r="E52" s="7"/>
      <c r="F52" s="7"/>
      <c r="G52" s="7"/>
      <c r="H52" s="7"/>
      <c r="I52" s="7"/>
      <c r="J52" s="7"/>
      <c r="K52" s="7"/>
      <c r="L52" s="7"/>
      <c r="N52" s="14"/>
      <c r="V52" s="12"/>
      <c r="Z52" s="14"/>
      <c r="AL52" s="14"/>
      <c r="AX52" s="14"/>
    </row>
    <row r="53">
      <c r="A53" s="42"/>
      <c r="B53" s="40"/>
      <c r="C53" s="7"/>
      <c r="D53" s="7"/>
      <c r="E53" s="7"/>
      <c r="F53" s="7"/>
      <c r="G53" s="7"/>
      <c r="H53" s="7"/>
      <c r="I53" s="7"/>
      <c r="J53" s="7"/>
      <c r="K53" s="7"/>
      <c r="L53" s="7"/>
      <c r="N53" s="14"/>
      <c r="V53" s="12"/>
      <c r="Z53" s="14"/>
      <c r="AL53" s="14"/>
      <c r="AX53" s="14"/>
    </row>
    <row r="54">
      <c r="A54" s="42"/>
      <c r="B54" s="40"/>
      <c r="N54" s="6"/>
      <c r="O54" s="6">
        <v>10.0</v>
      </c>
      <c r="P54" s="6">
        <v>0.0</v>
      </c>
      <c r="Q54" s="6">
        <v>0.0</v>
      </c>
      <c r="R54" s="6">
        <v>0.0</v>
      </c>
      <c r="S54" s="6">
        <v>0.0</v>
      </c>
      <c r="T54" s="6">
        <v>20.0</v>
      </c>
      <c r="U54" s="6">
        <v>20.0</v>
      </c>
      <c r="V54" s="12">
        <v>20.0</v>
      </c>
      <c r="W54" s="6">
        <v>3.5</v>
      </c>
      <c r="X54" s="6">
        <v>3.5</v>
      </c>
    </row>
    <row r="55">
      <c r="A55" s="13"/>
      <c r="B55" s="5"/>
      <c r="V55" s="12"/>
    </row>
    <row r="56">
      <c r="A56" s="4">
        <v>1.0</v>
      </c>
      <c r="B56" s="6"/>
      <c r="C56" s="6">
        <v>2.0</v>
      </c>
      <c r="D56" s="6">
        <v>3.0</v>
      </c>
      <c r="E56" s="6">
        <v>4.0</v>
      </c>
      <c r="F56" s="6">
        <v>5.0</v>
      </c>
      <c r="G56" s="6">
        <v>6.0</v>
      </c>
      <c r="H56" s="6">
        <v>7.0</v>
      </c>
      <c r="I56" s="6">
        <v>8.0</v>
      </c>
      <c r="J56" s="6">
        <v>9.0</v>
      </c>
      <c r="K56" s="6">
        <v>10.0</v>
      </c>
      <c r="L56" s="6">
        <v>11.0</v>
      </c>
      <c r="M56" s="6">
        <v>12.0</v>
      </c>
      <c r="N56" s="6"/>
      <c r="O56" s="6">
        <v>13.0</v>
      </c>
      <c r="P56" s="6">
        <v>14.0</v>
      </c>
      <c r="Q56" s="6">
        <v>15.0</v>
      </c>
      <c r="R56" s="6">
        <v>16.0</v>
      </c>
      <c r="S56" s="6">
        <v>17.0</v>
      </c>
      <c r="T56" s="6">
        <v>18.0</v>
      </c>
      <c r="U56" s="6">
        <v>19.0</v>
      </c>
      <c r="V56" s="6">
        <v>20.0</v>
      </c>
      <c r="W56" s="6">
        <v>21.0</v>
      </c>
      <c r="X56" s="6">
        <v>22.0</v>
      </c>
      <c r="Y56" s="6">
        <v>23.0</v>
      </c>
      <c r="Z56" s="6"/>
      <c r="AA56" s="6">
        <f>Y56+1</f>
        <v>24</v>
      </c>
      <c r="AB56" s="6">
        <f t="shared" ref="AB56:AK56" si="1">AA56+1</f>
        <v>25</v>
      </c>
      <c r="AC56" s="6">
        <f t="shared" si="1"/>
        <v>26</v>
      </c>
      <c r="AD56" s="6">
        <f t="shared" si="1"/>
        <v>27</v>
      </c>
      <c r="AE56" s="6">
        <f t="shared" si="1"/>
        <v>28</v>
      </c>
      <c r="AF56" s="6">
        <f t="shared" si="1"/>
        <v>29</v>
      </c>
      <c r="AG56" s="6">
        <f t="shared" si="1"/>
        <v>30</v>
      </c>
      <c r="AH56" s="6">
        <f t="shared" si="1"/>
        <v>31</v>
      </c>
      <c r="AI56" s="6">
        <f t="shared" si="1"/>
        <v>32</v>
      </c>
      <c r="AJ56" s="6">
        <f t="shared" si="1"/>
        <v>33</v>
      </c>
      <c r="AK56" s="6">
        <f t="shared" si="1"/>
        <v>34</v>
      </c>
      <c r="AL56" s="6"/>
      <c r="AM56" s="6">
        <f>AK56+1</f>
        <v>35</v>
      </c>
      <c r="AN56" s="6">
        <f t="shared" ref="AN56:AW56" si="2">AM56+1</f>
        <v>36</v>
      </c>
      <c r="AO56" s="6">
        <f t="shared" si="2"/>
        <v>37</v>
      </c>
      <c r="AP56" s="6">
        <f t="shared" si="2"/>
        <v>38</v>
      </c>
      <c r="AQ56" s="6">
        <f t="shared" si="2"/>
        <v>39</v>
      </c>
      <c r="AR56" s="6">
        <f t="shared" si="2"/>
        <v>40</v>
      </c>
      <c r="AS56" s="6">
        <f t="shared" si="2"/>
        <v>41</v>
      </c>
      <c r="AT56" s="6">
        <f t="shared" si="2"/>
        <v>42</v>
      </c>
      <c r="AU56" s="6">
        <f t="shared" si="2"/>
        <v>43</v>
      </c>
      <c r="AV56" s="6">
        <f t="shared" si="2"/>
        <v>44</v>
      </c>
      <c r="AW56" s="6">
        <f t="shared" si="2"/>
        <v>45</v>
      </c>
      <c r="AX56" s="6"/>
      <c r="AY56" s="6">
        <f>AW56+1</f>
        <v>46</v>
      </c>
      <c r="AZ56" s="6">
        <f t="shared" ref="AZ56:BH56" si="3">AY56+1</f>
        <v>47</v>
      </c>
      <c r="BA56" s="6">
        <f t="shared" si="3"/>
        <v>48</v>
      </c>
      <c r="BB56" s="6">
        <f t="shared" si="3"/>
        <v>49</v>
      </c>
      <c r="BC56" s="6">
        <f t="shared" si="3"/>
        <v>50</v>
      </c>
      <c r="BD56" s="6">
        <f t="shared" si="3"/>
        <v>51</v>
      </c>
      <c r="BE56" s="6">
        <f t="shared" si="3"/>
        <v>52</v>
      </c>
      <c r="BF56" s="6">
        <f t="shared" si="3"/>
        <v>53</v>
      </c>
      <c r="BG56" s="6">
        <f t="shared" si="3"/>
        <v>54</v>
      </c>
      <c r="BH56" s="6">
        <f t="shared" si="3"/>
        <v>55</v>
      </c>
      <c r="BI56" s="6"/>
      <c r="BJ56" s="6"/>
      <c r="BK56" s="6">
        <f>BH56+1</f>
        <v>56</v>
      </c>
      <c r="BL56" s="6">
        <f t="shared" ref="BL56:BT56" si="4">BK56+1</f>
        <v>57</v>
      </c>
      <c r="BM56" s="6">
        <f t="shared" si="4"/>
        <v>58</v>
      </c>
      <c r="BN56" s="6">
        <f t="shared" si="4"/>
        <v>59</v>
      </c>
      <c r="BO56" s="6">
        <f t="shared" si="4"/>
        <v>60</v>
      </c>
      <c r="BP56" s="6">
        <f t="shared" si="4"/>
        <v>61</v>
      </c>
      <c r="BQ56" s="6">
        <f t="shared" si="4"/>
        <v>62</v>
      </c>
      <c r="BR56" s="6">
        <f t="shared" si="4"/>
        <v>63</v>
      </c>
      <c r="BS56" s="6">
        <f t="shared" si="4"/>
        <v>64</v>
      </c>
      <c r="BT56" s="6">
        <f t="shared" si="4"/>
        <v>65</v>
      </c>
    </row>
    <row r="57">
      <c r="A57" s="13"/>
      <c r="M57" s="6"/>
      <c r="N57" s="6"/>
      <c r="O57" s="6" t="str">
        <f t="shared" ref="O57:X57" si="5">O1</f>
        <v>Mensuales RO</v>
      </c>
      <c r="P57" s="6" t="str">
        <f t="shared" si="5"/>
        <v>Mensuales AM</v>
      </c>
      <c r="Q57" s="6" t="str">
        <f t="shared" si="5"/>
        <v>Mensuales VE</v>
      </c>
      <c r="R57" s="6" t="str">
        <f t="shared" si="5"/>
        <v>Mensuales AZ</v>
      </c>
      <c r="S57" s="6" t="str">
        <f t="shared" si="5"/>
        <v>Mensuales NA</v>
      </c>
      <c r="T57" s="6" t="str">
        <f t="shared" si="5"/>
        <v>Mensuales BL</v>
      </c>
      <c r="U57" s="6" t="str">
        <f t="shared" si="5"/>
        <v>Mensuales CE</v>
      </c>
      <c r="V57" s="6" t="str">
        <f t="shared" si="5"/>
        <v>Mensuales MO</v>
      </c>
      <c r="W57" s="6" t="str">
        <f t="shared" si="5"/>
        <v>Mensuales CA</v>
      </c>
      <c r="X57" s="6" t="str">
        <f t="shared" si="5"/>
        <v>Mensuales PL</v>
      </c>
      <c r="Y57" s="6"/>
      <c r="AK57" s="6"/>
      <c r="AW57" s="6"/>
      <c r="BI57" s="6"/>
    </row>
    <row r="58">
      <c r="A58" s="13"/>
      <c r="L58" s="18" t="str">
        <f t="shared" ref="L58:L65" si="11">MATCH(M58,$M$1:$M$54)</f>
        <v>#N/A</v>
      </c>
      <c r="M58" s="6" t="s">
        <v>63</v>
      </c>
      <c r="N58" s="6"/>
      <c r="O58" s="6" t="str">
        <f t="shared" ref="O58:X58" si="6">INDEX($A$1:$BT$54,$L58,O$56)</f>
        <v>#N/A</v>
      </c>
      <c r="P58" s="6" t="str">
        <f t="shared" si="6"/>
        <v>#N/A</v>
      </c>
      <c r="Q58" s="6" t="str">
        <f t="shared" si="6"/>
        <v>#N/A</v>
      </c>
      <c r="R58" s="6" t="str">
        <f t="shared" si="6"/>
        <v>#N/A</v>
      </c>
      <c r="S58" s="6" t="str">
        <f t="shared" si="6"/>
        <v>#N/A</v>
      </c>
      <c r="T58" s="6" t="str">
        <f t="shared" si="6"/>
        <v>#N/A</v>
      </c>
      <c r="U58" s="6" t="str">
        <f t="shared" si="6"/>
        <v>#N/A</v>
      </c>
      <c r="V58" s="6" t="str">
        <f t="shared" si="6"/>
        <v>#N/A</v>
      </c>
      <c r="W58" s="6" t="str">
        <f t="shared" si="6"/>
        <v>#N/A</v>
      </c>
      <c r="X58" s="6" t="str">
        <f t="shared" si="6"/>
        <v>#N/A</v>
      </c>
      <c r="Y58" s="6" t="s">
        <v>82</v>
      </c>
      <c r="AA58" s="18" t="str">
        <f t="shared" ref="AA58:AJ58" si="7">INDEX($A$1:$BT$53,MATCH($Y58,$Y$1:$Y$54),AA$56)</f>
        <v>#N/A</v>
      </c>
      <c r="AB58" s="18" t="str">
        <f t="shared" si="7"/>
        <v>#N/A</v>
      </c>
      <c r="AC58" s="18" t="str">
        <f t="shared" si="7"/>
        <v>#N/A</v>
      </c>
      <c r="AD58" s="18" t="str">
        <f t="shared" si="7"/>
        <v>#N/A</v>
      </c>
      <c r="AE58" s="18" t="str">
        <f t="shared" si="7"/>
        <v>#N/A</v>
      </c>
      <c r="AF58" s="18" t="str">
        <f t="shared" si="7"/>
        <v>#N/A</v>
      </c>
      <c r="AG58" s="18" t="str">
        <f t="shared" si="7"/>
        <v>#N/A</v>
      </c>
      <c r="AH58" s="18" t="str">
        <f t="shared" si="7"/>
        <v>#N/A</v>
      </c>
      <c r="AI58" s="18" t="str">
        <f t="shared" si="7"/>
        <v>#N/A</v>
      </c>
      <c r="AJ58" s="18" t="str">
        <f t="shared" si="7"/>
        <v>#N/A</v>
      </c>
      <c r="AK58" s="6" t="s">
        <v>83</v>
      </c>
      <c r="AM58" s="18" t="str">
        <f t="shared" ref="AM58:AV58" si="8">INDEX($A$1:$BT$53,MATCH($AK58,$AK$1:$AK$54),AM$56)</f>
        <v>#N/A</v>
      </c>
      <c r="AN58" s="18" t="str">
        <f t="shared" si="8"/>
        <v>#N/A</v>
      </c>
      <c r="AO58" s="18" t="str">
        <f t="shared" si="8"/>
        <v>#N/A</v>
      </c>
      <c r="AP58" s="18" t="str">
        <f t="shared" si="8"/>
        <v>#N/A</v>
      </c>
      <c r="AQ58" s="18" t="str">
        <f t="shared" si="8"/>
        <v>#N/A</v>
      </c>
      <c r="AR58" s="18" t="str">
        <f t="shared" si="8"/>
        <v>#N/A</v>
      </c>
      <c r="AS58" s="18" t="str">
        <f t="shared" si="8"/>
        <v>#N/A</v>
      </c>
      <c r="AT58" s="18" t="str">
        <f t="shared" si="8"/>
        <v>#N/A</v>
      </c>
      <c r="AU58" s="18" t="str">
        <f t="shared" si="8"/>
        <v>#N/A</v>
      </c>
      <c r="AV58" s="18" t="str">
        <f t="shared" si="8"/>
        <v>#N/A</v>
      </c>
      <c r="AW58" s="6" t="s">
        <v>81</v>
      </c>
      <c r="AY58" s="7">
        <f t="shared" ref="AY58:BH58" si="9">INDEX($A$1:$BT$53,MATCH($AW58,$AW$1:$AW$54),AY$56)</f>
        <v>0</v>
      </c>
      <c r="AZ58" s="7">
        <f t="shared" si="9"/>
        <v>0.02962962963</v>
      </c>
      <c r="BA58" s="7">
        <f t="shared" si="9"/>
        <v>0</v>
      </c>
      <c r="BB58" s="18" t="str">
        <f t="shared" si="9"/>
        <v>S1</v>
      </c>
      <c r="BC58" s="14">
        <f t="shared" si="9"/>
        <v>45649.33333</v>
      </c>
      <c r="BD58" s="7">
        <f t="shared" si="9"/>
        <v>0.1111111111</v>
      </c>
      <c r="BE58" s="7">
        <f t="shared" si="9"/>
        <v>0.9820966184</v>
      </c>
      <c r="BF58" s="7">
        <f t="shared" si="9"/>
        <v>0.1042589973</v>
      </c>
      <c r="BG58" s="7">
        <f t="shared" si="9"/>
        <v>0.09903381643</v>
      </c>
      <c r="BH58" s="7">
        <f t="shared" si="9"/>
        <v>0.7944076693</v>
      </c>
      <c r="BI58" s="6" t="s">
        <v>84</v>
      </c>
      <c r="BK58" s="18" t="str">
        <f t="shared" ref="BK58:BT58" si="10">BK53</f>
        <v/>
      </c>
      <c r="BL58" s="18" t="str">
        <f t="shared" si="10"/>
        <v/>
      </c>
      <c r="BM58" s="18" t="str">
        <f t="shared" si="10"/>
        <v/>
      </c>
      <c r="BN58" s="18" t="str">
        <f t="shared" si="10"/>
        <v/>
      </c>
      <c r="BO58" s="18" t="str">
        <f t="shared" si="10"/>
        <v/>
      </c>
      <c r="BP58" s="18" t="str">
        <f t="shared" si="10"/>
        <v/>
      </c>
      <c r="BQ58" s="18" t="str">
        <f t="shared" si="10"/>
        <v/>
      </c>
      <c r="BR58" s="18" t="str">
        <f t="shared" si="10"/>
        <v/>
      </c>
      <c r="BS58" s="18" t="str">
        <f t="shared" si="10"/>
        <v/>
      </c>
      <c r="BT58" s="18" t="str">
        <f t="shared" si="10"/>
        <v/>
      </c>
    </row>
    <row r="59">
      <c r="A59" s="13"/>
      <c r="L59" s="18" t="str">
        <f t="shared" si="11"/>
        <v>#N/A</v>
      </c>
      <c r="M59" s="6" t="s">
        <v>64</v>
      </c>
      <c r="N59" s="6"/>
      <c r="O59" s="6" t="str">
        <f t="shared" ref="O59:X59" si="12">INDEX($A$1:$BT$54,$L59,O$56)</f>
        <v>#N/A</v>
      </c>
      <c r="P59" s="6" t="str">
        <f t="shared" si="12"/>
        <v>#N/A</v>
      </c>
      <c r="Q59" s="6" t="str">
        <f t="shared" si="12"/>
        <v>#N/A</v>
      </c>
      <c r="R59" s="6" t="str">
        <f t="shared" si="12"/>
        <v>#N/A</v>
      </c>
      <c r="S59" s="6" t="str">
        <f t="shared" si="12"/>
        <v>#N/A</v>
      </c>
      <c r="T59" s="6" t="str">
        <f t="shared" si="12"/>
        <v>#N/A</v>
      </c>
      <c r="U59" s="6" t="str">
        <f t="shared" si="12"/>
        <v>#N/A</v>
      </c>
      <c r="V59" s="6" t="str">
        <f t="shared" si="12"/>
        <v>#N/A</v>
      </c>
      <c r="W59" s="6" t="str">
        <f t="shared" si="12"/>
        <v>#N/A</v>
      </c>
      <c r="X59" s="6" t="str">
        <f t="shared" si="12"/>
        <v>#N/A</v>
      </c>
      <c r="Y59" s="6" t="s">
        <v>85</v>
      </c>
      <c r="AA59" s="18" t="str">
        <f t="shared" ref="AA59:AJ59" si="13">INDEX($A$1:$BT$53,MATCH($Y59,$Y$1:$Y$54),AA$56)</f>
        <v>#N/A</v>
      </c>
      <c r="AB59" s="18" t="str">
        <f t="shared" si="13"/>
        <v>#N/A</v>
      </c>
      <c r="AC59" s="18" t="str">
        <f t="shared" si="13"/>
        <v>#N/A</v>
      </c>
      <c r="AD59" s="18" t="str">
        <f t="shared" si="13"/>
        <v>#N/A</v>
      </c>
      <c r="AE59" s="18" t="str">
        <f t="shared" si="13"/>
        <v>#N/A</v>
      </c>
      <c r="AF59" s="18" t="str">
        <f t="shared" si="13"/>
        <v>#N/A</v>
      </c>
      <c r="AG59" s="18" t="str">
        <f t="shared" si="13"/>
        <v>#N/A</v>
      </c>
      <c r="AH59" s="18" t="str">
        <f t="shared" si="13"/>
        <v>#N/A</v>
      </c>
      <c r="AI59" s="18" t="str">
        <f t="shared" si="13"/>
        <v>#N/A</v>
      </c>
      <c r="AJ59" s="18" t="str">
        <f t="shared" si="13"/>
        <v>#N/A</v>
      </c>
      <c r="AK59" s="6" t="s">
        <v>86</v>
      </c>
      <c r="AM59" s="18" t="str">
        <f t="shared" ref="AM59:AV59" si="14">INDEX($A$1:$BT$53,MATCH($AK59,$AK$1:$AK$54),AM$56)</f>
        <v>#N/A</v>
      </c>
      <c r="AN59" s="18" t="str">
        <f t="shared" si="14"/>
        <v>#N/A</v>
      </c>
      <c r="AO59" s="18" t="str">
        <f t="shared" si="14"/>
        <v>#N/A</v>
      </c>
      <c r="AP59" s="18" t="str">
        <f t="shared" si="14"/>
        <v>#N/A</v>
      </c>
      <c r="AQ59" s="18" t="str">
        <f t="shared" si="14"/>
        <v>#N/A</v>
      </c>
      <c r="AR59" s="18" t="str">
        <f t="shared" si="14"/>
        <v>#N/A</v>
      </c>
      <c r="AS59" s="18" t="str">
        <f t="shared" si="14"/>
        <v>#N/A</v>
      </c>
      <c r="AT59" s="18" t="str">
        <f t="shared" si="14"/>
        <v>#N/A</v>
      </c>
      <c r="AU59" s="18" t="str">
        <f t="shared" si="14"/>
        <v>#N/A</v>
      </c>
      <c r="AV59" s="18" t="str">
        <f t="shared" si="14"/>
        <v>#N/A</v>
      </c>
      <c r="AW59" s="6" t="s">
        <v>87</v>
      </c>
      <c r="AY59" s="7">
        <f t="shared" ref="AY59:BH59" si="15">INDEX($A$1:$BT$53,MATCH($AW59,$AW$1:$AW$54),AY$56)</f>
        <v>0</v>
      </c>
      <c r="AZ59" s="7">
        <f t="shared" si="15"/>
        <v>0.02962962963</v>
      </c>
      <c r="BA59" s="7">
        <f t="shared" si="15"/>
        <v>0</v>
      </c>
      <c r="BB59" s="18" t="str">
        <f t="shared" si="15"/>
        <v>S1</v>
      </c>
      <c r="BC59" s="14">
        <f t="shared" si="15"/>
        <v>45649.33333</v>
      </c>
      <c r="BD59" s="7">
        <f t="shared" si="15"/>
        <v>0.1111111111</v>
      </c>
      <c r="BE59" s="7">
        <f t="shared" si="15"/>
        <v>0.9820966184</v>
      </c>
      <c r="BF59" s="7">
        <f t="shared" si="15"/>
        <v>0.1042589973</v>
      </c>
      <c r="BG59" s="7">
        <f t="shared" si="15"/>
        <v>0.09903381643</v>
      </c>
      <c r="BH59" s="7">
        <f t="shared" si="15"/>
        <v>0.7944076693</v>
      </c>
    </row>
    <row r="60">
      <c r="A60" s="13"/>
      <c r="L60" s="18" t="str">
        <f t="shared" si="11"/>
        <v>#N/A</v>
      </c>
      <c r="M60" s="6" t="s">
        <v>65</v>
      </c>
      <c r="N60" s="6"/>
      <c r="O60" s="6" t="str">
        <f t="shared" ref="O60:X60" si="16">INDEX($A$1:$BT$54,$L60,O$56)</f>
        <v>#N/A</v>
      </c>
      <c r="P60" s="6" t="str">
        <f t="shared" si="16"/>
        <v>#N/A</v>
      </c>
      <c r="Q60" s="6" t="str">
        <f t="shared" si="16"/>
        <v>#N/A</v>
      </c>
      <c r="R60" s="6" t="str">
        <f t="shared" si="16"/>
        <v>#N/A</v>
      </c>
      <c r="S60" s="6" t="str">
        <f t="shared" si="16"/>
        <v>#N/A</v>
      </c>
      <c r="T60" s="6" t="str">
        <f t="shared" si="16"/>
        <v>#N/A</v>
      </c>
      <c r="U60" s="6" t="str">
        <f t="shared" si="16"/>
        <v>#N/A</v>
      </c>
      <c r="V60" s="6" t="str">
        <f t="shared" si="16"/>
        <v>#N/A</v>
      </c>
      <c r="W60" s="6" t="str">
        <f t="shared" si="16"/>
        <v>#N/A</v>
      </c>
      <c r="X60" s="6" t="str">
        <f t="shared" si="16"/>
        <v>#N/A</v>
      </c>
      <c r="Y60" s="6" t="s">
        <v>88</v>
      </c>
      <c r="AA60" s="18" t="str">
        <f t="shared" ref="AA60:AJ60" si="17">INDEX($A$1:$BT$53,MATCH($Y60,$Y$1:$Y$54),AA$56)</f>
        <v>#N/A</v>
      </c>
      <c r="AB60" s="18" t="str">
        <f t="shared" si="17"/>
        <v>#N/A</v>
      </c>
      <c r="AC60" s="18" t="str">
        <f t="shared" si="17"/>
        <v>#N/A</v>
      </c>
      <c r="AD60" s="18" t="str">
        <f t="shared" si="17"/>
        <v>#N/A</v>
      </c>
      <c r="AE60" s="18" t="str">
        <f t="shared" si="17"/>
        <v>#N/A</v>
      </c>
      <c r="AF60" s="18" t="str">
        <f t="shared" si="17"/>
        <v>#N/A</v>
      </c>
      <c r="AG60" s="18" t="str">
        <f t="shared" si="17"/>
        <v>#N/A</v>
      </c>
      <c r="AH60" s="18" t="str">
        <f t="shared" si="17"/>
        <v>#N/A</v>
      </c>
      <c r="AI60" s="18" t="str">
        <f t="shared" si="17"/>
        <v>#N/A</v>
      </c>
      <c r="AJ60" s="18" t="str">
        <f t="shared" si="17"/>
        <v>#N/A</v>
      </c>
      <c r="AK60" s="6" t="s">
        <v>76</v>
      </c>
      <c r="AM60" s="7">
        <f t="shared" ref="AM60:AV60" si="18">INDEX($A$1:$BT$53,MATCH($AK60,$AK$1:$AK$54),AM$56)</f>
        <v>1</v>
      </c>
      <c r="AN60" s="7">
        <f t="shared" si="18"/>
        <v>1</v>
      </c>
      <c r="AO60" s="18" t="str">
        <f t="shared" si="18"/>
        <v>T3</v>
      </c>
      <c r="AP60" s="14">
        <f t="shared" si="18"/>
        <v>45565.33333</v>
      </c>
      <c r="AQ60" s="7" t="str">
        <f t="shared" si="18"/>
        <v/>
      </c>
      <c r="AR60" s="7" t="str">
        <f t="shared" si="18"/>
        <v/>
      </c>
      <c r="AS60" s="7" t="str">
        <f t="shared" si="18"/>
        <v/>
      </c>
      <c r="AT60" s="7" t="str">
        <f t="shared" si="18"/>
        <v/>
      </c>
      <c r="AU60" s="7" t="str">
        <f t="shared" si="18"/>
        <v/>
      </c>
      <c r="AV60" s="7" t="str">
        <f t="shared" si="18"/>
        <v/>
      </c>
    </row>
    <row r="61">
      <c r="A61" s="13"/>
      <c r="L61" s="18" t="str">
        <f t="shared" si="11"/>
        <v>#N/A</v>
      </c>
      <c r="M61" s="6" t="s">
        <v>66</v>
      </c>
      <c r="N61" s="6"/>
      <c r="O61" s="6" t="str">
        <f t="shared" ref="O61:X61" si="19">INDEX($A$1:$BT$54,$L61,O$56)</f>
        <v>#N/A</v>
      </c>
      <c r="P61" s="6" t="str">
        <f t="shared" si="19"/>
        <v>#N/A</v>
      </c>
      <c r="Q61" s="6" t="str">
        <f t="shared" si="19"/>
        <v>#N/A</v>
      </c>
      <c r="R61" s="6" t="str">
        <f t="shared" si="19"/>
        <v>#N/A</v>
      </c>
      <c r="S61" s="6" t="str">
        <f t="shared" si="19"/>
        <v>#N/A</v>
      </c>
      <c r="T61" s="6" t="str">
        <f t="shared" si="19"/>
        <v>#N/A</v>
      </c>
      <c r="U61" s="6" t="str">
        <f t="shared" si="19"/>
        <v>#N/A</v>
      </c>
      <c r="V61" s="6" t="str">
        <f t="shared" si="19"/>
        <v>#N/A</v>
      </c>
      <c r="W61" s="6" t="str">
        <f t="shared" si="19"/>
        <v>#N/A</v>
      </c>
      <c r="X61" s="6" t="str">
        <f t="shared" si="19"/>
        <v>#N/A</v>
      </c>
      <c r="Y61" s="6" t="s">
        <v>75</v>
      </c>
      <c r="AA61" s="7">
        <f t="shared" ref="AA61:AJ61" si="20">INDEX($A$1:$BT$53,MATCH($Y61,$Y$1:$Y$54),AA$56)</f>
        <v>0.6034803829</v>
      </c>
      <c r="AB61" s="18" t="str">
        <f t="shared" si="20"/>
        <v>B4</v>
      </c>
      <c r="AC61" s="14">
        <f t="shared" si="20"/>
        <v>45565.33333</v>
      </c>
      <c r="AD61" s="7">
        <f t="shared" si="20"/>
        <v>0.990625</v>
      </c>
      <c r="AE61" s="7">
        <f t="shared" si="20"/>
        <v>1</v>
      </c>
      <c r="AF61" s="7">
        <f t="shared" si="20"/>
        <v>0.240625</v>
      </c>
      <c r="AG61" s="7">
        <f t="shared" si="20"/>
        <v>1</v>
      </c>
      <c r="AH61" s="7">
        <f t="shared" si="20"/>
        <v>0.9923469388</v>
      </c>
      <c r="AI61" s="7">
        <f t="shared" si="20"/>
        <v>1</v>
      </c>
      <c r="AJ61" s="7">
        <f t="shared" si="20"/>
        <v>0.9923469388</v>
      </c>
    </row>
    <row r="62">
      <c r="A62" s="13"/>
      <c r="L62" s="18" t="str">
        <f t="shared" si="11"/>
        <v>#N/A</v>
      </c>
      <c r="M62" s="6" t="s">
        <v>67</v>
      </c>
      <c r="N62" s="6"/>
      <c r="O62" s="6" t="str">
        <f t="shared" ref="O62:X62" si="21">INDEX($A$1:$BT$54,$L62,O$56)</f>
        <v>#N/A</v>
      </c>
      <c r="P62" s="6" t="str">
        <f t="shared" si="21"/>
        <v>#N/A</v>
      </c>
      <c r="Q62" s="6" t="str">
        <f t="shared" si="21"/>
        <v>#N/A</v>
      </c>
      <c r="R62" s="6" t="str">
        <f t="shared" si="21"/>
        <v>#N/A</v>
      </c>
      <c r="S62" s="6" t="str">
        <f t="shared" si="21"/>
        <v>#N/A</v>
      </c>
      <c r="T62" s="6" t="str">
        <f t="shared" si="21"/>
        <v>#N/A</v>
      </c>
      <c r="U62" s="6" t="str">
        <f t="shared" si="21"/>
        <v>#N/A</v>
      </c>
      <c r="V62" s="6" t="str">
        <f t="shared" si="21"/>
        <v>#N/A</v>
      </c>
      <c r="W62" s="6" t="str">
        <f t="shared" si="21"/>
        <v>#N/A</v>
      </c>
      <c r="X62" s="6" t="str">
        <f t="shared" si="21"/>
        <v>#N/A</v>
      </c>
    </row>
    <row r="63">
      <c r="A63" s="13"/>
      <c r="L63" s="18">
        <f t="shared" si="11"/>
        <v>5</v>
      </c>
      <c r="M63" s="6" t="s">
        <v>72</v>
      </c>
      <c r="N63" s="6"/>
      <c r="O63" s="6" t="str">
        <f t="shared" ref="O63:X63" si="22">INDEX($A$1:$BT$54,$L63,O$56)</f>
        <v>M6</v>
      </c>
      <c r="P63" s="41">
        <f t="shared" si="22"/>
        <v>45495.33333</v>
      </c>
      <c r="Q63" s="9">
        <f t="shared" si="22"/>
        <v>0.9757366918</v>
      </c>
      <c r="R63" s="9">
        <f t="shared" si="22"/>
        <v>1</v>
      </c>
      <c r="S63" s="9">
        <f t="shared" si="22"/>
        <v>0.9607114654</v>
      </c>
      <c r="T63" s="9">
        <f t="shared" si="22"/>
        <v>0.9941051012</v>
      </c>
      <c r="U63" s="9">
        <f t="shared" si="22"/>
        <v>0.9816089993</v>
      </c>
      <c r="V63" s="9">
        <f t="shared" si="22"/>
        <v>0.9959675076</v>
      </c>
      <c r="W63" s="9">
        <f t="shared" si="22"/>
        <v>0.9384678458</v>
      </c>
      <c r="X63" s="9">
        <f t="shared" si="22"/>
        <v>0.9976007921</v>
      </c>
    </row>
    <row r="64">
      <c r="A64" s="13"/>
      <c r="L64" s="18">
        <f t="shared" si="11"/>
        <v>10</v>
      </c>
      <c r="M64" s="6" t="s">
        <v>73</v>
      </c>
      <c r="N64" s="6"/>
      <c r="O64" s="6" t="str">
        <f t="shared" ref="O64:X64" si="23">INDEX($A$1:$BT$54,$L64,O$56)</f>
        <v>M7</v>
      </c>
      <c r="P64" s="41">
        <f t="shared" si="23"/>
        <v>45530.33333</v>
      </c>
      <c r="Q64" s="9">
        <f t="shared" si="23"/>
        <v>0.982407422</v>
      </c>
      <c r="R64" s="9">
        <f t="shared" si="23"/>
        <v>0.9978181818</v>
      </c>
      <c r="S64" s="9">
        <f t="shared" si="23"/>
        <v>0.9770240649</v>
      </c>
      <c r="T64" s="9">
        <f t="shared" si="23"/>
        <v>0.993824419</v>
      </c>
      <c r="U64" s="9">
        <f t="shared" si="23"/>
        <v>0.9043681961</v>
      </c>
      <c r="V64" s="9">
        <f t="shared" si="23"/>
        <v>0.9681605088</v>
      </c>
      <c r="W64" s="9">
        <f t="shared" si="23"/>
        <v>0.950596483</v>
      </c>
      <c r="X64" s="9">
        <f t="shared" si="23"/>
        <v>0.8875126142</v>
      </c>
    </row>
    <row r="65">
      <c r="A65" s="13"/>
      <c r="L65" s="18">
        <f t="shared" si="11"/>
        <v>15</v>
      </c>
      <c r="M65" s="6" t="s">
        <v>74</v>
      </c>
      <c r="N65" s="6"/>
      <c r="O65" s="6" t="str">
        <f t="shared" ref="O65:X65" si="24">INDEX($A$1:$BT$54,$L65,O$56)</f>
        <v>M8</v>
      </c>
      <c r="P65" s="41">
        <f t="shared" si="24"/>
        <v>45565.33333</v>
      </c>
      <c r="Q65" s="9">
        <f t="shared" si="24"/>
        <v>0.7749397106</v>
      </c>
      <c r="R65" s="9">
        <f t="shared" si="24"/>
        <v>0.9581070888</v>
      </c>
      <c r="S65" s="45">
        <f t="shared" si="24"/>
        <v>0.9285590447</v>
      </c>
      <c r="T65" s="9">
        <f t="shared" si="24"/>
        <v>0.6766760067</v>
      </c>
      <c r="U65" s="9">
        <f t="shared" si="24"/>
        <v>0.8975205358</v>
      </c>
      <c r="V65" s="9">
        <f t="shared" si="24"/>
        <v>0.901224593</v>
      </c>
      <c r="W65" s="9">
        <f t="shared" si="24"/>
        <v>0.9562966395</v>
      </c>
      <c r="X65" s="9">
        <f t="shared" si="24"/>
        <v>0.9520917099</v>
      </c>
    </row>
    <row r="66">
      <c r="A66" s="13"/>
      <c r="L66" s="6">
        <v>46.0</v>
      </c>
      <c r="M66" s="6" t="s">
        <v>77</v>
      </c>
      <c r="N66" s="6"/>
      <c r="O66" s="6" t="str">
        <f t="shared" ref="O66:X66" si="25">INDEX($A$1:$BT$54,$L66,O$56)</f>
        <v/>
      </c>
      <c r="P66" s="41" t="str">
        <f t="shared" si="25"/>
        <v/>
      </c>
      <c r="Q66" s="6" t="str">
        <f t="shared" si="25"/>
        <v/>
      </c>
      <c r="R66" s="6" t="str">
        <f t="shared" si="25"/>
        <v/>
      </c>
      <c r="S66" s="6" t="str">
        <f t="shared" si="25"/>
        <v/>
      </c>
      <c r="T66" s="6" t="str">
        <f t="shared" si="25"/>
        <v/>
      </c>
      <c r="U66" s="6" t="str">
        <f t="shared" si="25"/>
        <v/>
      </c>
      <c r="V66" s="6" t="str">
        <f t="shared" si="25"/>
        <v/>
      </c>
      <c r="W66" s="6" t="str">
        <f t="shared" si="25"/>
        <v/>
      </c>
      <c r="X66" s="6" t="str">
        <f t="shared" si="25"/>
        <v/>
      </c>
    </row>
    <row r="67">
      <c r="A67" s="13"/>
      <c r="L67" s="6">
        <v>51.0</v>
      </c>
      <c r="M67" s="6" t="s">
        <v>78</v>
      </c>
      <c r="N67" s="6"/>
      <c r="O67" s="6" t="str">
        <f t="shared" ref="O67:X67" si="26">INDEX($A$1:$BT$54,$L67,O$56)</f>
        <v/>
      </c>
      <c r="P67" s="41" t="str">
        <f t="shared" si="26"/>
        <v/>
      </c>
      <c r="Q67" s="6" t="str">
        <f t="shared" si="26"/>
        <v/>
      </c>
      <c r="R67" s="6" t="str">
        <f t="shared" si="26"/>
        <v/>
      </c>
      <c r="S67" s="6" t="str">
        <f t="shared" si="26"/>
        <v/>
      </c>
      <c r="T67" s="6" t="str">
        <f t="shared" si="26"/>
        <v/>
      </c>
      <c r="U67" s="6" t="str">
        <f t="shared" si="26"/>
        <v/>
      </c>
      <c r="V67" s="6" t="str">
        <f t="shared" si="26"/>
        <v/>
      </c>
      <c r="W67" s="6" t="str">
        <f t="shared" si="26"/>
        <v/>
      </c>
      <c r="X67" s="6" t="str">
        <f t="shared" si="26"/>
        <v/>
      </c>
    </row>
    <row r="68">
      <c r="A68" s="13"/>
      <c r="L68" s="18" t="str">
        <f t="shared" ref="L68:L69" si="28">MATCH(M68,$M$1:$M$54)</f>
        <v>#N/A</v>
      </c>
      <c r="M68" s="6" t="s">
        <v>89</v>
      </c>
      <c r="N68" s="6"/>
      <c r="O68" s="6" t="str">
        <f t="shared" ref="O68:X68" si="27">INDEX($A$1:$BT$54,$L68,O$56)</f>
        <v>#N/A</v>
      </c>
      <c r="P68" s="6" t="str">
        <f t="shared" si="27"/>
        <v>#N/A</v>
      </c>
      <c r="Q68" s="6" t="str">
        <f t="shared" si="27"/>
        <v>#N/A</v>
      </c>
      <c r="R68" s="6" t="str">
        <f t="shared" si="27"/>
        <v>#N/A</v>
      </c>
      <c r="S68" s="6" t="str">
        <f t="shared" si="27"/>
        <v>#N/A</v>
      </c>
      <c r="T68" s="6" t="str">
        <f t="shared" si="27"/>
        <v>#N/A</v>
      </c>
      <c r="U68" s="6" t="str">
        <f t="shared" si="27"/>
        <v>#N/A</v>
      </c>
      <c r="V68" s="6" t="str">
        <f t="shared" si="27"/>
        <v>#N/A</v>
      </c>
      <c r="W68" s="6" t="str">
        <f t="shared" si="27"/>
        <v>#N/A</v>
      </c>
      <c r="X68" s="6" t="str">
        <f t="shared" si="27"/>
        <v>#N/A</v>
      </c>
    </row>
    <row r="69">
      <c r="A69" s="13"/>
      <c r="L69" s="18" t="str">
        <f t="shared" si="28"/>
        <v>#N/A</v>
      </c>
      <c r="M69" s="6" t="s">
        <v>90</v>
      </c>
      <c r="N69" s="6"/>
      <c r="O69" s="6" t="str">
        <f t="shared" ref="O69:X69" si="29">INDEX($A$1:$BT$54,$L69,O$56)</f>
        <v>#N/A</v>
      </c>
      <c r="P69" s="6" t="str">
        <f t="shared" si="29"/>
        <v>#N/A</v>
      </c>
      <c r="Q69" s="6" t="str">
        <f t="shared" si="29"/>
        <v>#N/A</v>
      </c>
      <c r="R69" s="6" t="str">
        <f t="shared" si="29"/>
        <v>#N/A</v>
      </c>
      <c r="S69" s="6" t="str">
        <f t="shared" si="29"/>
        <v>#N/A</v>
      </c>
      <c r="T69" s="6" t="str">
        <f t="shared" si="29"/>
        <v>#N/A</v>
      </c>
      <c r="U69" s="6" t="str">
        <f t="shared" si="29"/>
        <v>#N/A</v>
      </c>
      <c r="V69" s="6" t="str">
        <f t="shared" si="29"/>
        <v>#N/A</v>
      </c>
      <c r="W69" s="6" t="str">
        <f t="shared" si="29"/>
        <v>#N/A</v>
      </c>
      <c r="X69" s="6" t="str">
        <f t="shared" si="29"/>
        <v>#N/A</v>
      </c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</sheetData>
  <drawing r:id="rId1"/>
</worksheet>
</file>