
<file path=[Content_Types].xml><?xml version="1.0" encoding="utf-8"?>
<Types xmlns="http://schemas.openxmlformats.org/package/2006/content-types">
  <Override PartName="/xl/tables/table4.xml" ContentType="application/vnd.openxmlformats-officedocument.spreadsheetml.table+xml"/>
  <Override PartName="/xl/tables/table16.xml" ContentType="application/vnd.openxmlformats-officedocument.spreadsheetml.table+xml"/>
  <Override PartName="/xl/tables/table25.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xl/tables/table14.xml" ContentType="application/vnd.openxmlformats-officedocument.spreadsheetml.table+xml"/>
  <Override PartName="/xl/tables/table23.xml" ContentType="application/vnd.openxmlformats-officedocument.spreadsheetml.table+xml"/>
  <Override PartName="/xl/drawings/drawing6.xml" ContentType="application/vnd.openxmlformats-officedocument.drawing+xml"/>
  <Override PartName="/xl/tables/table3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19.xml" ContentType="application/vnd.openxmlformats-officedocument.spreadsheetml.table+xml"/>
  <Override PartName="/xl/tables/table29.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Default Extension="bin" ContentType="application/vnd.openxmlformats-officedocument.spreadsheetml.printerSettings"/>
  <Default Extension="png" ContentType="image/png"/>
  <Override PartName="/xl/tables/table3.xml" ContentType="application/vnd.openxmlformats-officedocument.spreadsheetml.table+xml"/>
  <Override PartName="/xl/tables/table15.xml" ContentType="application/vnd.openxmlformats-officedocument.spreadsheetml.table+xml"/>
  <Override PartName="/xl/tables/table24.xml" ContentType="application/vnd.openxmlformats-officedocument.spreadsheetml.table+xml"/>
  <Override PartName="/xl/tables/table1.xml" ContentType="application/vnd.openxmlformats-officedocument.spreadsheetml.table+xml"/>
  <Override PartName="/xl/tables/table13.xml" ContentType="application/vnd.openxmlformats-officedocument.spreadsheetml.table+xml"/>
  <Override PartName="/xl/tables/table22.xml" ContentType="application/vnd.openxmlformats-officedocument.spreadsheetml.table+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8720" windowHeight="8265"/>
  </bookViews>
  <sheets>
    <sheet name="Enunciado" sheetId="1" r:id="rId1"/>
    <sheet name="Características técnicas" sheetId="6" r:id="rId2"/>
    <sheet name="Comparativa 1 (Opt. cero)" sheetId="2" r:id="rId3"/>
    <sheet name="Comparativa 2 (Opt. tres)" sheetId="5" r:id="rId4"/>
    <sheet name="Comparativa 3 (Opt. cero)" sheetId="7" r:id="rId5"/>
    <sheet name="Comparativa 4 (Opt. tres)" sheetId="8" r:id="rId6"/>
    <sheet name="Conclusiones" sheetId="4" r:id="rId7"/>
  </sheets>
  <definedNames>
    <definedName name="_Toc279757424" localSheetId="1">'Características técnicas'!$B$2</definedName>
    <definedName name="_Toc279757425" localSheetId="1">'Características técnicas'!$B$3</definedName>
    <definedName name="_Toc279757426" localSheetId="1">'Características técnicas'!$B$8</definedName>
  </definedNames>
  <calcPr calcId="124519"/>
</workbook>
</file>

<file path=xl/calcChain.xml><?xml version="1.0" encoding="utf-8"?>
<calcChain xmlns="http://schemas.openxmlformats.org/spreadsheetml/2006/main">
  <c r="L37" i="4"/>
  <c r="M37"/>
  <c r="N37"/>
  <c r="L36"/>
  <c r="M36"/>
  <c r="N36"/>
  <c r="L35"/>
  <c r="M35"/>
  <c r="N35"/>
  <c r="L34"/>
  <c r="M34"/>
  <c r="N34"/>
  <c r="K37"/>
  <c r="K36"/>
  <c r="K35"/>
  <c r="K34"/>
  <c r="P48"/>
  <c r="O48"/>
  <c r="P47"/>
  <c r="O47"/>
  <c r="P46"/>
  <c r="O46"/>
  <c r="P45"/>
  <c r="O45"/>
  <c r="I48"/>
  <c r="H48"/>
  <c r="I47"/>
  <c r="H47"/>
  <c r="I46"/>
  <c r="I45"/>
  <c r="H46"/>
  <c r="H45"/>
  <c r="O37"/>
  <c r="O36"/>
  <c r="O35"/>
  <c r="O34"/>
  <c r="I37"/>
  <c r="I36"/>
  <c r="I35"/>
  <c r="I34"/>
  <c r="P37"/>
  <c r="P36"/>
  <c r="P35"/>
  <c r="P34"/>
  <c r="H37"/>
  <c r="H36"/>
  <c r="H35"/>
  <c r="H34"/>
  <c r="L48"/>
  <c r="M48"/>
  <c r="N48"/>
  <c r="L47"/>
  <c r="M47"/>
  <c r="N47"/>
  <c r="L46"/>
  <c r="M46"/>
  <c r="N46"/>
  <c r="L45"/>
  <c r="M45"/>
  <c r="N45"/>
  <c r="K48"/>
  <c r="K47"/>
  <c r="K46"/>
  <c r="K45"/>
  <c r="E48"/>
  <c r="F48"/>
  <c r="G48"/>
  <c r="E47"/>
  <c r="F47"/>
  <c r="G47"/>
  <c r="E46"/>
  <c r="F46"/>
  <c r="G46"/>
  <c r="E45"/>
  <c r="F45"/>
  <c r="G45"/>
  <c r="D48"/>
  <c r="D47"/>
  <c r="D46"/>
  <c r="D45"/>
  <c r="E37"/>
  <c r="F37"/>
  <c r="G37"/>
  <c r="E36"/>
  <c r="F36"/>
  <c r="G36"/>
  <c r="E35"/>
  <c r="F35"/>
  <c r="G35"/>
  <c r="E34"/>
  <c r="F34"/>
  <c r="G34"/>
  <c r="D37"/>
  <c r="D36"/>
  <c r="D35"/>
  <c r="D34"/>
  <c r="P26"/>
  <c r="P25"/>
  <c r="P24"/>
  <c r="P23"/>
  <c r="O26"/>
  <c r="O25"/>
  <c r="O24"/>
  <c r="O23"/>
  <c r="I26"/>
  <c r="I25"/>
  <c r="I24"/>
  <c r="I23"/>
  <c r="H23"/>
  <c r="H26"/>
  <c r="H25"/>
  <c r="H24"/>
  <c r="N26"/>
  <c r="L26"/>
  <c r="M26"/>
  <c r="L25"/>
  <c r="M25"/>
  <c r="N25"/>
  <c r="L24"/>
  <c r="M24"/>
  <c r="N24"/>
  <c r="L23"/>
  <c r="M23"/>
  <c r="N23"/>
  <c r="K26"/>
  <c r="K25"/>
  <c r="K24"/>
  <c r="K23"/>
  <c r="E26"/>
  <c r="F26"/>
  <c r="G26"/>
  <c r="E25"/>
  <c r="F25"/>
  <c r="G25"/>
  <c r="E24"/>
  <c r="F24"/>
  <c r="G24"/>
  <c r="E23"/>
  <c r="F23"/>
  <c r="G23"/>
  <c r="D26"/>
  <c r="D25"/>
  <c r="D24"/>
  <c r="D23"/>
  <c r="P15"/>
  <c r="P14"/>
  <c r="P13"/>
  <c r="P12"/>
  <c r="O15"/>
  <c r="O14"/>
  <c r="O13"/>
  <c r="O12"/>
  <c r="I15"/>
  <c r="H15"/>
  <c r="I14"/>
  <c r="H14"/>
  <c r="I13"/>
  <c r="H13"/>
  <c r="I12"/>
  <c r="H12"/>
  <c r="L15"/>
  <c r="M15"/>
  <c r="N15"/>
  <c r="L14"/>
  <c r="M14"/>
  <c r="N14"/>
  <c r="L13"/>
  <c r="M13"/>
  <c r="N13"/>
  <c r="L12"/>
  <c r="M12"/>
  <c r="N12"/>
  <c r="K15"/>
  <c r="K14"/>
  <c r="K13"/>
  <c r="K12"/>
  <c r="E15"/>
  <c r="F15"/>
  <c r="G15"/>
  <c r="E14"/>
  <c r="F14"/>
  <c r="G14"/>
  <c r="E13"/>
  <c r="F13"/>
  <c r="G13"/>
  <c r="E12"/>
  <c r="F12"/>
  <c r="G12"/>
  <c r="D12"/>
  <c r="D13"/>
  <c r="D14"/>
  <c r="D15"/>
</calcChain>
</file>

<file path=xl/sharedStrings.xml><?xml version="1.0" encoding="utf-8"?>
<sst xmlns="http://schemas.openxmlformats.org/spreadsheetml/2006/main" count="530" uniqueCount="181">
  <si>
    <t xml:space="preserve">Comparativa del rendimiento de permutación de bucles para el código que se muestra a continuación utilizando las librerías PAPI.
</t>
  </si>
  <si>
    <t>Prueba nº 1</t>
  </si>
  <si>
    <t>Modo de ejecución:</t>
  </si>
  <si>
    <t>Normal</t>
  </si>
  <si>
    <t>Número de iteraciones:</t>
  </si>
  <si>
    <t>Prueba nº 2</t>
  </si>
  <si>
    <t>Prueba nº 3</t>
  </si>
  <si>
    <t>Prueba nº 4</t>
  </si>
  <si>
    <t>Exclusivo (CPU 0)</t>
  </si>
  <si>
    <t>Contador</t>
  </si>
  <si>
    <t>Resultado medio</t>
  </si>
  <si>
    <t>Desviación</t>
  </si>
  <si>
    <t>Tiempo</t>
  </si>
  <si>
    <t>Tiempo Sys</t>
  </si>
  <si>
    <t>N. Ejecuciones</t>
  </si>
  <si>
    <t>PAPI_L1_DCM</t>
  </si>
  <si>
    <t>N. Ejecución</t>
  </si>
  <si>
    <t>Resultado</t>
  </si>
  <si>
    <t>PAPI_L2_DCM</t>
  </si>
  <si>
    <t>0,64s</t>
  </si>
  <si>
    <t>0,37s</t>
  </si>
  <si>
    <t>0,38s</t>
  </si>
  <si>
    <t>1,32s</t>
  </si>
  <si>
    <t>0,76s</t>
  </si>
  <si>
    <t>1,31s</t>
  </si>
  <si>
    <t>0,78s</t>
  </si>
  <si>
    <t>3,53s</t>
  </si>
  <si>
    <t>0,46s</t>
  </si>
  <si>
    <t>0,44s</t>
  </si>
  <si>
    <t>1,54s</t>
  </si>
  <si>
    <t>0,88s</t>
  </si>
  <si>
    <t>1,51s</t>
  </si>
  <si>
    <t>0,45s</t>
  </si>
  <si>
    <t>0,36s</t>
  </si>
  <si>
    <t>0,91s</t>
  </si>
  <si>
    <t>0,73s</t>
  </si>
  <si>
    <t>0,62s</t>
  </si>
  <si>
    <t>0,43s</t>
  </si>
  <si>
    <t>1,24s</t>
  </si>
  <si>
    <t>0,87s</t>
  </si>
  <si>
    <t>Prueba 1</t>
  </si>
  <si>
    <t>Prueba 2</t>
  </si>
  <si>
    <t>Prueba 3</t>
  </si>
  <si>
    <t>Prueba 4</t>
  </si>
  <si>
    <t>Tipo de cache</t>
  </si>
  <si>
    <t>L1</t>
  </si>
  <si>
    <t>L2</t>
  </si>
  <si>
    <t>Resultado min.</t>
  </si>
  <si>
    <t>Resultado max.</t>
  </si>
  <si>
    <t>Iteraciones</t>
  </si>
  <si>
    <t>Las comparativas realizadas se pueden ver en las hojas siguientes pulsando en las pestañas de abajo. Al final se encuentra la pestaña con las conclusiones obtenidas.</t>
  </si>
  <si>
    <t>Características técnicas específicas del equipo</t>
  </si>
  <si>
    <t>CPU</t>
  </si>
  <si>
    <t>Intel® Core™2 Duo Processor T7300 (4M Cache, 2.00 GHz, 800 MHz FSB)</t>
  </si>
  <si>
    <t>Especificaciones</t>
  </si>
  <si>
    <t>Essentials</t>
  </si>
  <si>
    <t>Status</t>
  </si>
  <si>
    <t>Launched</t>
  </si>
  <si>
    <t>Launch Date</t>
  </si>
  <si>
    <t>Q2'07</t>
  </si>
  <si>
    <t>Processor Number</t>
  </si>
  <si>
    <t>T7300</t>
  </si>
  <si>
    <t># of Cores</t>
  </si>
  <si>
    <t># of Threads</t>
  </si>
  <si>
    <t>Clock Speed</t>
  </si>
  <si>
    <t>2 GHz</t>
  </si>
  <si>
    <t>L2 Cache</t>
  </si>
  <si>
    <t>4 MB</t>
  </si>
  <si>
    <t>Bus/Core Ratio</t>
  </si>
  <si>
    <t>10.0</t>
  </si>
  <si>
    <t>FSB Speed</t>
  </si>
  <si>
    <t>800 MHz</t>
  </si>
  <si>
    <t>FSB Parity</t>
  </si>
  <si>
    <t>No</t>
  </si>
  <si>
    <t>Instruction Set</t>
  </si>
  <si>
    <t>64-bit</t>
  </si>
  <si>
    <t>Embedded Options Available</t>
  </si>
  <si>
    <t>Supplemental SKU</t>
  </si>
  <si>
    <t>Lithography</t>
  </si>
  <si>
    <t>65 nm</t>
  </si>
  <si>
    <t>Max TDP</t>
  </si>
  <si>
    <t>35 W</t>
  </si>
  <si>
    <t>Package Specifications</t>
  </si>
  <si>
    <r>
      <t>T</t>
    </r>
    <r>
      <rPr>
        <sz val="8"/>
        <color theme="1"/>
        <rFont val="Calibri"/>
        <family val="2"/>
        <scheme val="minor"/>
      </rPr>
      <t>JUNCTION</t>
    </r>
  </si>
  <si>
    <t>100°C</t>
  </si>
  <si>
    <t>Package Size</t>
  </si>
  <si>
    <t>35mm x 35mm</t>
  </si>
  <si>
    <t>Processing Die Size</t>
  </si>
  <si>
    <t>143 mm2</t>
  </si>
  <si>
    <t># of Processing Die Transistors</t>
  </si>
  <si>
    <t>291 million</t>
  </si>
  <si>
    <t>Sockets Supported</t>
  </si>
  <si>
    <t>PBGA479, PPGA478</t>
  </si>
  <si>
    <t>Halogen Free Options Available</t>
  </si>
  <si>
    <t>Advanced Technologies</t>
  </si>
  <si>
    <t>Intel® Turbo Boost Technology</t>
  </si>
  <si>
    <t>Intel® Hyper-Threading Technology</t>
  </si>
  <si>
    <t>Intel® Virtualization Technology (VT-x)</t>
  </si>
  <si>
    <t>Yes</t>
  </si>
  <si>
    <t>Intel® Trusted Execution Technology</t>
  </si>
  <si>
    <t>Intel® 64</t>
  </si>
  <si>
    <t>Idle States</t>
  </si>
  <si>
    <t>Enhanced Intel SpeedStep® Technology</t>
  </si>
  <si>
    <t>Intel® Demand Based Switching</t>
  </si>
  <si>
    <t>Execute Disable Bit</t>
  </si>
  <si>
    <t>Architecture / Microarchitecture</t>
  </si>
  <si>
    <t>Processor core</t>
  </si>
  <si>
    <t>Merom</t>
  </si>
  <si>
    <t>Core steppings</t>
  </si>
  <si>
    <t>B0 (QLYV)</t>
  </si>
  <si>
    <t>E1 (QXJL, SLA45)</t>
  </si>
  <si>
    <t>G0 (SLAMD)</t>
  </si>
  <si>
    <t>Manufacturing process</t>
  </si>
  <si>
    <t>0.065 micron</t>
  </si>
  <si>
    <t>Data width</t>
  </si>
  <si>
    <t>64 bit</t>
  </si>
  <si>
    <t>Number of cores</t>
  </si>
  <si>
    <t>Floating Point Unit</t>
  </si>
  <si>
    <t>Integrated</t>
  </si>
  <si>
    <t>Level 1 cache size</t>
  </si>
  <si>
    <t>2 x 32 KB instruction caches</t>
  </si>
  <si>
    <t>2 x 32 KB write-back data caches</t>
  </si>
  <si>
    <t>Level 2 cache size</t>
  </si>
  <si>
    <t>shared 4 MB</t>
  </si>
  <si>
    <t>Features</t>
  </si>
  <si>
    <t>MMX instruction set</t>
  </si>
  <si>
    <t>SSE</t>
  </si>
  <si>
    <t>SSE2</t>
  </si>
  <si>
    <t>SSE3</t>
  </si>
  <si>
    <t>Supplemental SSE3</t>
  </si>
  <si>
    <t>EM64T technology</t>
  </si>
  <si>
    <t>Execute Disable Bit technology</t>
  </si>
  <si>
    <t>Virtualization Technology</t>
  </si>
  <si>
    <t>Dynamic Acceleration technology</t>
  </si>
  <si>
    <t>Low power features</t>
  </si>
  <si>
    <t>Stop Grant mode</t>
  </si>
  <si>
    <t>Sleep mode</t>
  </si>
  <si>
    <t>Deep Sleep mode</t>
  </si>
  <si>
    <t>Deeper Sleep mode</t>
  </si>
  <si>
    <t>Enhanced Deeper Sleep mode</t>
  </si>
  <si>
    <t>Dynamic Cache sizing</t>
  </si>
  <si>
    <t>Enhanced SpeedStep technology</t>
  </si>
  <si>
    <t>Dynamic FSB frequency switching</t>
  </si>
  <si>
    <t>Electrical/Thermal parameters</t>
  </si>
  <si>
    <t>V core (V)</t>
  </si>
  <si>
    <t>1.0375 - 1.3</t>
  </si>
  <si>
    <t>Minimum/Maximum operating temperature (°C)</t>
  </si>
  <si>
    <t>0 - 100</t>
  </si>
  <si>
    <t>Minimum/Maximum power dissipation (W)</t>
  </si>
  <si>
    <t>7.1 (Enhanced Deeper Sleep mode)/ 53.3</t>
  </si>
  <si>
    <t>Thermal Design Power (W)</t>
  </si>
  <si>
    <t>Notes on Intel LF80537GG0414M</t>
  </si>
  <si>
    <t>Bus frequency is 200 MHz. Because the processor uses Quad Data Rate bus the effective bus speed is 800 MHz.</t>
  </si>
  <si>
    <t>Comparativa número 1: código inicial sin permutación de bucles, se ha realizado con una compilación O0 (optimización cero).</t>
  </si>
  <si>
    <t>Comparativa número 2: código inicial sin permutación de bucles, se ha realizado con una compilación O3 (optimización tres).</t>
  </si>
  <si>
    <t>Código sin permutar</t>
  </si>
  <si>
    <t>Código permutado</t>
  </si>
  <si>
    <t>Comparativa número 3: código inicial con permutación de bucles, se ha realizado con una compilación O0 (optimización cero).</t>
  </si>
  <si>
    <t>Comparativa número 4: código inicial con permutación de bucles, se ha realizado con una compilación O3 (optimización tres).</t>
  </si>
  <si>
    <t>1,09s</t>
  </si>
  <si>
    <t>0,39s</t>
  </si>
  <si>
    <t>2,17s</t>
  </si>
  <si>
    <t>1,02s</t>
  </si>
  <si>
    <t>1,01s</t>
  </si>
  <si>
    <t>2,02s</t>
  </si>
  <si>
    <t>0,86s</t>
  </si>
  <si>
    <t>0,85s</t>
  </si>
  <si>
    <t>0,84s</t>
  </si>
  <si>
    <t>0,90s</t>
  </si>
  <si>
    <t>0,35s</t>
  </si>
  <si>
    <t>1,68s</t>
  </si>
  <si>
    <t>0,72s</t>
  </si>
  <si>
    <t>1,70s</t>
  </si>
  <si>
    <t>0,92s</t>
  </si>
  <si>
    <t>1,85s</t>
  </si>
  <si>
    <t>1,84s</t>
  </si>
  <si>
    <t>Comparativa 4: con permutación de bucles (Optimización tres)</t>
  </si>
  <si>
    <t>Comparativa 3: con permutación de bucles (Optimización cero)</t>
  </si>
  <si>
    <t>Comparativa 2: sin permutación de bucles (Optimización tres)</t>
  </si>
  <si>
    <t>Comparativa 1: sin permutación de bucles (Optimización cero)</t>
  </si>
  <si>
    <t>Conclusiones obtenidas de las compatarivas 1, 2, 3 y 4. Estas conclusiones se han obtenido a partir de los resultados individuales de cada comparativa. Finalmente se obtienen las conclusiones globales de las comparativas.</t>
  </si>
</sst>
</file>

<file path=xl/styles.xml><?xml version="1.0" encoding="utf-8"?>
<styleSheet xmlns="http://schemas.openxmlformats.org/spreadsheetml/2006/main">
  <numFmts count="2">
    <numFmt numFmtId="164" formatCode="#,##0.000000"/>
    <numFmt numFmtId="165" formatCode="0.000000"/>
  </numFmts>
  <fonts count="14">
    <font>
      <sz val="11"/>
      <color theme="1"/>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sz val="11"/>
      <color rgb="FFFA7D00"/>
      <name val="Calibri"/>
      <family val="2"/>
      <scheme val="minor"/>
    </font>
    <font>
      <b/>
      <sz val="11"/>
      <color theme="0"/>
      <name val="Calibri"/>
      <family val="2"/>
      <scheme val="minor"/>
    </font>
    <font>
      <b/>
      <sz val="12"/>
      <color theme="1"/>
      <name val="Calibri"/>
      <family val="2"/>
      <scheme val="minor"/>
    </font>
    <font>
      <u/>
      <sz val="11"/>
      <color theme="1"/>
      <name val="Calibri"/>
      <family val="2"/>
      <scheme val="minor"/>
    </font>
    <font>
      <b/>
      <sz val="11"/>
      <color theme="1"/>
      <name val="Calibri"/>
      <family val="2"/>
      <scheme val="minor"/>
    </font>
    <font>
      <b/>
      <sz val="14"/>
      <color rgb="FF365F91"/>
      <name val="Cambria"/>
      <family val="1"/>
    </font>
    <font>
      <b/>
      <sz val="13"/>
      <color rgb="FF4F81BD"/>
      <name val="Cambria"/>
      <family val="1"/>
    </font>
    <font>
      <b/>
      <sz val="11"/>
      <color rgb="FF4F81BD"/>
      <name val="Cambria"/>
      <family val="1"/>
    </font>
    <font>
      <b/>
      <sz val="14"/>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double">
        <color indexed="64"/>
      </right>
      <top style="double">
        <color rgb="FF3F3F3F"/>
      </top>
      <bottom style="thin">
        <color rgb="FF7F7F7F"/>
      </bottom>
      <diagonal/>
    </border>
    <border>
      <left style="thin">
        <color rgb="FF7F7F7F"/>
      </left>
      <right style="double">
        <color indexed="64"/>
      </right>
      <top style="thin">
        <color rgb="FF7F7F7F"/>
      </top>
      <bottom style="thin">
        <color rgb="FF7F7F7F"/>
      </bottom>
      <diagonal/>
    </border>
    <border>
      <left style="double">
        <color rgb="FF3F3F3F"/>
      </left>
      <right style="thin">
        <color rgb="FF7F7F7F"/>
      </right>
      <top style="thin">
        <color rgb="FF7F7F7F"/>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double">
        <color indexed="64"/>
      </right>
      <top style="thin">
        <color rgb="FF7F7F7F"/>
      </top>
      <bottom style="double">
        <color indexed="64"/>
      </bottom>
      <diagonal/>
    </border>
    <border>
      <left/>
      <right style="double">
        <color rgb="FF3F3F3F"/>
      </right>
      <top style="double">
        <color rgb="FF3F3F3F"/>
      </top>
      <bottom style="double">
        <color rgb="FF3F3F3F"/>
      </bottom>
      <diagonal/>
    </border>
    <border>
      <left/>
      <right style="thin">
        <color rgb="FF7F7F7F"/>
      </right>
      <top style="thin">
        <color rgb="FF7F7F7F"/>
      </top>
      <bottom style="thin">
        <color rgb="FF7F7F7F"/>
      </bottom>
      <diagonal/>
    </border>
    <border>
      <left/>
      <right style="thin">
        <color rgb="FF7F7F7F"/>
      </right>
      <top style="thin">
        <color rgb="FF7F7F7F"/>
      </top>
      <bottom style="double">
        <color indexed="64"/>
      </bottom>
      <diagonal/>
    </border>
    <border>
      <left style="thin">
        <color rgb="FF7F7F7F"/>
      </left>
      <right style="thick">
        <color indexed="64"/>
      </right>
      <top style="thin">
        <color rgb="FF7F7F7F"/>
      </top>
      <bottom style="thin">
        <color rgb="FF7F7F7F"/>
      </bottom>
      <diagonal/>
    </border>
    <border>
      <left style="thin">
        <color rgb="FF7F7F7F"/>
      </left>
      <right style="thick">
        <color indexed="64"/>
      </right>
      <top style="thin">
        <color rgb="FF7F7F7F"/>
      </top>
      <bottom style="double">
        <color indexed="64"/>
      </bottom>
      <diagonal/>
    </border>
    <border>
      <left style="thin">
        <color rgb="FF7F7F7F"/>
      </left>
      <right style="thick">
        <color indexed="64"/>
      </right>
      <top style="double">
        <color rgb="FF3F3F3F"/>
      </top>
      <bottom style="thin">
        <color rgb="FF7F7F7F"/>
      </bottom>
      <diagonal/>
    </border>
    <border>
      <left style="double">
        <color rgb="FF3F3F3F"/>
      </left>
      <right style="double">
        <color indexed="64"/>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7">
    <xf numFmtId="0" fontId="0" fillId="0" borderId="0"/>
    <xf numFmtId="0" fontId="2" fillId="0" borderId="0" applyNumberFormat="0" applyFill="0" applyBorder="0" applyAlignment="0" applyProtection="0"/>
    <xf numFmtId="0" fontId="3" fillId="2" borderId="1" applyNumberFormat="0" applyAlignment="0" applyProtection="0"/>
    <xf numFmtId="0" fontId="4" fillId="0" borderId="2" applyNumberFormat="0" applyFill="0" applyAlignment="0" applyProtection="0"/>
    <xf numFmtId="0" fontId="5" fillId="3" borderId="3" applyNumberFormat="0" applyAlignment="0" applyProtection="0"/>
    <xf numFmtId="0" fontId="1" fillId="4" borderId="0" applyNumberFormat="0" applyBorder="0" applyAlignment="0" applyProtection="0"/>
    <xf numFmtId="0" fontId="1" fillId="5" borderId="0" applyNumberFormat="0" applyBorder="0" applyAlignment="0" applyProtection="0"/>
  </cellStyleXfs>
  <cellXfs count="80">
    <xf numFmtId="0" fontId="0" fillId="0" borderId="0" xfId="0"/>
    <xf numFmtId="0" fontId="2" fillId="0" borderId="0" xfId="1"/>
    <xf numFmtId="0" fontId="1" fillId="4" borderId="0" xfId="5"/>
    <xf numFmtId="0" fontId="1" fillId="4" borderId="0" xfId="5" applyAlignment="1">
      <alignment horizontal="left"/>
    </xf>
    <xf numFmtId="0" fontId="1" fillId="5" borderId="0" xfId="6"/>
    <xf numFmtId="0" fontId="0" fillId="4" borderId="0" xfId="5" applyFont="1" applyAlignment="1">
      <alignment horizontal="left"/>
    </xf>
    <xf numFmtId="0" fontId="6" fillId="0" borderId="0" xfId="0" applyFont="1" applyAlignment="1">
      <alignment vertical="top" wrapText="1"/>
    </xf>
    <xf numFmtId="164" fontId="1" fillId="5" borderId="0" xfId="6" applyNumberFormat="1"/>
    <xf numFmtId="0" fontId="1" fillId="5" borderId="0" xfId="6" applyAlignment="1">
      <alignment horizontal="right"/>
    </xf>
    <xf numFmtId="0" fontId="4" fillId="0" borderId="2" xfId="3"/>
    <xf numFmtId="165" fontId="1" fillId="5" borderId="0" xfId="6" applyNumberFormat="1" applyAlignment="1">
      <alignment horizontal="right"/>
    </xf>
    <xf numFmtId="0" fontId="7" fillId="4" borderId="0" xfId="5" applyFont="1"/>
    <xf numFmtId="0" fontId="5" fillId="3" borderId="3" xfId="4"/>
    <xf numFmtId="0" fontId="6" fillId="0" borderId="0" xfId="0" applyFont="1" applyAlignment="1">
      <alignment horizontal="left" vertical="top" wrapText="1"/>
    </xf>
    <xf numFmtId="0" fontId="2" fillId="0" borderId="0" xfId="1" applyNumberFormat="1" applyAlignment="1">
      <alignment horizontal="left"/>
    </xf>
    <xf numFmtId="0" fontId="2" fillId="0" borderId="0" xfId="1" applyFill="1" applyBorder="1"/>
    <xf numFmtId="165" fontId="3" fillId="6" borderId="1" xfId="2" applyNumberFormat="1" applyFill="1" applyAlignment="1">
      <alignment horizontal="center" vertical="center"/>
    </xf>
    <xf numFmtId="0" fontId="3" fillId="6" borderId="1" xfId="2" applyFill="1" applyAlignment="1">
      <alignment horizontal="center" vertical="center"/>
    </xf>
    <xf numFmtId="0" fontId="3" fillId="7" borderId="1" xfId="2" applyFill="1" applyAlignment="1">
      <alignment horizontal="center" vertical="center"/>
    </xf>
    <xf numFmtId="165" fontId="3" fillId="7" borderId="1" xfId="2" applyNumberFormat="1" applyFill="1" applyAlignment="1">
      <alignment horizontal="center" vertical="center"/>
    </xf>
    <xf numFmtId="0" fontId="3" fillId="7" borderId="6" xfId="2" applyFill="1" applyBorder="1" applyAlignment="1">
      <alignment horizontal="center" vertical="center"/>
    </xf>
    <xf numFmtId="165" fontId="3" fillId="7" borderId="7" xfId="2" applyNumberFormat="1" applyFill="1" applyBorder="1" applyAlignment="1">
      <alignment horizontal="center" vertical="center"/>
    </xf>
    <xf numFmtId="0" fontId="0" fillId="0" borderId="0" xfId="0" applyFill="1"/>
    <xf numFmtId="0" fontId="3" fillId="7" borderId="10" xfId="2" applyFill="1" applyBorder="1" applyAlignment="1">
      <alignment horizontal="center" vertical="center"/>
    </xf>
    <xf numFmtId="0" fontId="3" fillId="7" borderId="11" xfId="2" applyFill="1" applyBorder="1" applyAlignment="1">
      <alignment horizontal="center" vertical="center"/>
    </xf>
    <xf numFmtId="0" fontId="9" fillId="0" borderId="16" xfId="0" applyFont="1" applyBorder="1"/>
    <xf numFmtId="0" fontId="0" fillId="0" borderId="16" xfId="0" applyBorder="1"/>
    <xf numFmtId="0" fontId="10" fillId="0" borderId="16" xfId="0" applyFont="1" applyBorder="1"/>
    <xf numFmtId="0" fontId="11" fillId="0" borderId="16" xfId="0" applyFont="1" applyBorder="1"/>
    <xf numFmtId="0" fontId="0" fillId="0" borderId="16" xfId="0" applyBorder="1" applyAlignment="1">
      <alignment vertical="top" wrapText="1"/>
    </xf>
    <xf numFmtId="0" fontId="0" fillId="0" borderId="16" xfId="0" applyBorder="1" applyAlignment="1">
      <alignment horizontal="left" vertical="top" wrapText="1"/>
    </xf>
    <xf numFmtId="0" fontId="12" fillId="0" borderId="16" xfId="0" applyFont="1" applyBorder="1" applyAlignment="1">
      <alignment vertical="top" wrapText="1"/>
    </xf>
    <xf numFmtId="0" fontId="0" fillId="0" borderId="16" xfId="0" applyBorder="1" applyAlignment="1">
      <alignment vertical="top"/>
    </xf>
    <xf numFmtId="0" fontId="6" fillId="0" borderId="0" xfId="0" applyFont="1" applyAlignment="1">
      <alignment horizontal="left" vertical="top" wrapText="1"/>
    </xf>
    <xf numFmtId="0" fontId="8" fillId="0" borderId="16" xfId="0" applyFont="1" applyBorder="1" applyAlignment="1">
      <alignment vertical="top" wrapText="1"/>
    </xf>
    <xf numFmtId="0" fontId="8" fillId="0" borderId="16" xfId="0" applyFont="1" applyBorder="1" applyAlignment="1">
      <alignment horizontal="left" vertical="top" wrapText="1"/>
    </xf>
    <xf numFmtId="164" fontId="1" fillId="5" borderId="0" xfId="6" applyNumberFormat="1" applyAlignment="1">
      <alignment horizontal="right"/>
    </xf>
    <xf numFmtId="164" fontId="3" fillId="7" borderId="1" xfId="2" applyNumberFormat="1" applyFill="1" applyAlignment="1">
      <alignment horizontal="center" vertical="center"/>
    </xf>
    <xf numFmtId="164" fontId="3" fillId="7" borderId="7" xfId="2" applyNumberFormat="1" applyFill="1" applyBorder="1" applyAlignment="1">
      <alignment horizontal="center" vertical="center"/>
    </xf>
    <xf numFmtId="164" fontId="3" fillId="6" borderId="1" xfId="2" applyNumberFormat="1" applyFill="1" applyAlignment="1">
      <alignment horizontal="center" vertical="center"/>
    </xf>
    <xf numFmtId="0" fontId="3" fillId="6" borderId="10" xfId="2" applyFill="1" applyBorder="1" applyAlignment="1">
      <alignment horizontal="center" vertical="center"/>
    </xf>
    <xf numFmtId="4" fontId="3" fillId="6" borderId="1" xfId="2" applyNumberFormat="1" applyFill="1" applyAlignment="1">
      <alignment horizontal="center" vertical="center"/>
    </xf>
    <xf numFmtId="4" fontId="3" fillId="6" borderId="14" xfId="2" applyNumberFormat="1" applyFill="1" applyBorder="1" applyAlignment="1">
      <alignment horizontal="center" vertical="center"/>
    </xf>
    <xf numFmtId="4" fontId="3" fillId="7" borderId="1" xfId="2" applyNumberFormat="1" applyFill="1" applyAlignment="1">
      <alignment horizontal="center" vertical="center"/>
    </xf>
    <xf numFmtId="4" fontId="3" fillId="7" borderId="12" xfId="2" applyNumberFormat="1" applyFill="1" applyBorder="1" applyAlignment="1">
      <alignment horizontal="center" vertical="center"/>
    </xf>
    <xf numFmtId="4" fontId="3" fillId="6" borderId="12" xfId="2" applyNumberFormat="1" applyFill="1" applyBorder="1" applyAlignment="1">
      <alignment horizontal="center" vertical="center"/>
    </xf>
    <xf numFmtId="4" fontId="3" fillId="7" borderId="7" xfId="2" applyNumberFormat="1" applyFill="1" applyBorder="1" applyAlignment="1">
      <alignment horizontal="center" vertical="center"/>
    </xf>
    <xf numFmtId="4" fontId="3" fillId="7" borderId="13" xfId="2" applyNumberFormat="1" applyFill="1" applyBorder="1" applyAlignment="1">
      <alignment horizontal="center" vertical="center"/>
    </xf>
    <xf numFmtId="4" fontId="3" fillId="6" borderId="4" xfId="2" applyNumberFormat="1" applyFill="1" applyBorder="1" applyAlignment="1">
      <alignment horizontal="center" vertical="center"/>
    </xf>
    <xf numFmtId="4" fontId="3" fillId="7" borderId="5" xfId="2" applyNumberFormat="1" applyFill="1" applyBorder="1" applyAlignment="1">
      <alignment horizontal="center" vertical="center"/>
    </xf>
    <xf numFmtId="4" fontId="3" fillId="6" borderId="5" xfId="2" applyNumberFormat="1" applyFill="1" applyBorder="1" applyAlignment="1">
      <alignment horizontal="center" vertical="center"/>
    </xf>
    <xf numFmtId="4" fontId="3" fillId="7" borderId="8" xfId="2" applyNumberFormat="1" applyFill="1" applyBorder="1" applyAlignment="1">
      <alignment horizontal="center" vertical="center"/>
    </xf>
    <xf numFmtId="0" fontId="5" fillId="3" borderId="3" xfId="4" applyAlignment="1">
      <alignment horizontal="center" vertical="center"/>
    </xf>
    <xf numFmtId="0" fontId="5" fillId="3" borderId="15" xfId="4" applyBorder="1" applyAlignment="1">
      <alignment horizontal="center" vertical="center"/>
    </xf>
    <xf numFmtId="0" fontId="5" fillId="3" borderId="9" xfId="4" applyBorder="1" applyAlignment="1">
      <alignment horizontal="center" vertical="center"/>
    </xf>
    <xf numFmtId="0" fontId="8" fillId="0" borderId="17" xfId="0" applyFont="1" applyBorder="1" applyAlignment="1">
      <alignment horizontal="center"/>
    </xf>
    <xf numFmtId="0" fontId="8" fillId="0" borderId="19" xfId="0" applyFont="1" applyBorder="1" applyAlignment="1">
      <alignment horizontal="center"/>
    </xf>
    <xf numFmtId="0" fontId="8" fillId="0" borderId="18" xfId="0" applyFont="1" applyBorder="1" applyAlignment="1">
      <alignment horizontal="center"/>
    </xf>
    <xf numFmtId="0" fontId="8" fillId="0" borderId="17" xfId="0" applyFont="1" applyBorder="1" applyAlignment="1">
      <alignment horizontal="center" vertical="top"/>
    </xf>
    <xf numFmtId="0" fontId="8" fillId="0" borderId="19" xfId="0" applyFont="1" applyBorder="1" applyAlignment="1">
      <alignment horizontal="center" vertical="top"/>
    </xf>
    <xf numFmtId="0" fontId="8" fillId="0" borderId="18" xfId="0" applyFont="1" applyBorder="1" applyAlignment="1">
      <alignment horizontal="center" vertical="top"/>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6" fillId="0" borderId="0"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8" fillId="0" borderId="16" xfId="0" applyFont="1" applyBorder="1" applyAlignment="1">
      <alignment vertical="top" wrapText="1"/>
    </xf>
    <xf numFmtId="0" fontId="0" fillId="0" borderId="16" xfId="0" applyBorder="1" applyAlignment="1">
      <alignment vertical="top" wrapText="1"/>
    </xf>
    <xf numFmtId="0" fontId="0" fillId="0" borderId="17" xfId="0" applyBorder="1" applyAlignment="1">
      <alignment horizontal="left" vertical="top"/>
    </xf>
    <xf numFmtId="0" fontId="0" fillId="0" borderId="18" xfId="0" applyBorder="1" applyAlignment="1">
      <alignment horizontal="left" vertical="top"/>
    </xf>
    <xf numFmtId="0" fontId="12" fillId="0" borderId="16" xfId="0" applyFont="1" applyBorder="1" applyAlignment="1">
      <alignment vertical="top" wrapText="1"/>
    </xf>
    <xf numFmtId="0" fontId="6" fillId="0" borderId="0" xfId="0" applyFont="1" applyAlignment="1">
      <alignment horizontal="left" vertical="top" wrapText="1"/>
    </xf>
    <xf numFmtId="0" fontId="5" fillId="3" borderId="3" xfId="4" applyAlignment="1">
      <alignment horizontal="center" vertical="top" wrapText="1"/>
    </xf>
    <xf numFmtId="0" fontId="5" fillId="3" borderId="3" xfId="4" applyBorder="1" applyAlignment="1">
      <alignment horizontal="center" vertical="top" wrapText="1"/>
    </xf>
    <xf numFmtId="0" fontId="5" fillId="3" borderId="15" xfId="4" applyBorder="1" applyAlignment="1">
      <alignment horizontal="center" vertical="top" wrapText="1"/>
    </xf>
    <xf numFmtId="0" fontId="5" fillId="3" borderId="9" xfId="4" applyBorder="1" applyAlignment="1">
      <alignment horizontal="center" vertical="top" wrapText="1"/>
    </xf>
  </cellXfs>
  <cellStyles count="7">
    <cellStyle name="20% - Énfasis5" xfId="5" builtinId="46"/>
    <cellStyle name="40% - Énfasis5" xfId="6" builtinId="47"/>
    <cellStyle name="Cálculo" xfId="2" builtinId="22"/>
    <cellStyle name="Celda de comprobación" xfId="4" builtinId="23"/>
    <cellStyle name="Celda vinculada" xfId="3" builtinId="24"/>
    <cellStyle name="Normal" xfId="0" builtinId="0"/>
    <cellStyle name="Título" xfId="1" builtinId="1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1.jpeg"/><Relationship Id="rId3" Type="http://schemas.openxmlformats.org/officeDocument/2006/relationships/image" Target="../media/image6.jpeg"/><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9.jpeg"/><Relationship Id="rId3" Type="http://schemas.openxmlformats.org/officeDocument/2006/relationships/image" Target="../media/image14.jpeg"/><Relationship Id="rId7" Type="http://schemas.openxmlformats.org/officeDocument/2006/relationships/image" Target="../media/image18.jpeg"/><Relationship Id="rId2" Type="http://schemas.openxmlformats.org/officeDocument/2006/relationships/image" Target="../media/image13.jpeg"/><Relationship Id="rId1" Type="http://schemas.openxmlformats.org/officeDocument/2006/relationships/image" Target="../media/image12.jpeg"/><Relationship Id="rId6" Type="http://schemas.openxmlformats.org/officeDocument/2006/relationships/image" Target="../media/image17.jpeg"/><Relationship Id="rId5" Type="http://schemas.openxmlformats.org/officeDocument/2006/relationships/image" Target="../media/image16.jpeg"/><Relationship Id="rId4" Type="http://schemas.openxmlformats.org/officeDocument/2006/relationships/image" Target="../media/image15.jpeg"/></Relationships>
</file>

<file path=xl/drawings/_rels/drawing5.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jpeg"/><Relationship Id="rId7" Type="http://schemas.openxmlformats.org/officeDocument/2006/relationships/image" Target="../media/image26.jpeg"/><Relationship Id="rId2" Type="http://schemas.openxmlformats.org/officeDocument/2006/relationships/image" Target="../media/image21.jpeg"/><Relationship Id="rId1" Type="http://schemas.openxmlformats.org/officeDocument/2006/relationships/image" Target="../media/image20.jpeg"/><Relationship Id="rId6" Type="http://schemas.openxmlformats.org/officeDocument/2006/relationships/image" Target="../media/image25.jpeg"/><Relationship Id="rId5" Type="http://schemas.openxmlformats.org/officeDocument/2006/relationships/image" Target="../media/image24.jpeg"/><Relationship Id="rId4" Type="http://schemas.openxmlformats.org/officeDocument/2006/relationships/image" Target="../media/image23.jpeg"/></Relationships>
</file>

<file path=xl/drawings/_rels/drawing6.xml.rels><?xml version="1.0" encoding="UTF-8" standalone="yes"?>
<Relationships xmlns="http://schemas.openxmlformats.org/package/2006/relationships"><Relationship Id="rId8" Type="http://schemas.openxmlformats.org/officeDocument/2006/relationships/image" Target="../media/image35.jpeg"/><Relationship Id="rId3" Type="http://schemas.openxmlformats.org/officeDocument/2006/relationships/image" Target="../media/image30.jpeg"/><Relationship Id="rId7" Type="http://schemas.openxmlformats.org/officeDocument/2006/relationships/image" Target="../media/image34.jpeg"/><Relationship Id="rId2" Type="http://schemas.openxmlformats.org/officeDocument/2006/relationships/image" Target="../media/image29.jpeg"/><Relationship Id="rId1" Type="http://schemas.openxmlformats.org/officeDocument/2006/relationships/image" Target="../media/image28.jpeg"/><Relationship Id="rId6" Type="http://schemas.openxmlformats.org/officeDocument/2006/relationships/image" Target="../media/image33.jpeg"/><Relationship Id="rId5" Type="http://schemas.openxmlformats.org/officeDocument/2006/relationships/image" Target="../media/image32.jpeg"/><Relationship Id="rId4"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twoCellAnchor editAs="oneCell">
    <xdr:from>
      <xdr:col>6</xdr:col>
      <xdr:colOff>733425</xdr:colOff>
      <xdr:row>3</xdr:row>
      <xdr:rowOff>152400</xdr:rowOff>
    </xdr:from>
    <xdr:to>
      <xdr:col>11</xdr:col>
      <xdr:colOff>647700</xdr:colOff>
      <xdr:row>22</xdr:row>
      <xdr:rowOff>123825</xdr:rowOff>
    </xdr:to>
    <xdr:pic>
      <xdr:nvPicPr>
        <xdr:cNvPr id="3" name="2 Imagen"/>
        <xdr:cNvPicPr>
          <a:picLocks noChangeAspect="1"/>
        </xdr:cNvPicPr>
      </xdr:nvPicPr>
      <xdr:blipFill>
        <a:blip xmlns:r="http://schemas.openxmlformats.org/officeDocument/2006/relationships" r:embed="rId1"/>
        <a:stretch>
          <a:fillRect/>
        </a:stretch>
      </xdr:blipFill>
      <xdr:spPr>
        <a:xfrm>
          <a:off x="5305425" y="723900"/>
          <a:ext cx="3724275" cy="3590925"/>
        </a:xfrm>
        <a:prstGeom prst="rect">
          <a:avLst/>
        </a:prstGeom>
        <a:ln>
          <a:solidFill>
            <a:sysClr val="windowText" lastClr="000000"/>
          </a:solidFill>
        </a:ln>
      </xdr:spPr>
    </xdr:pic>
    <xdr:clientData/>
  </xdr:twoCellAnchor>
  <xdr:twoCellAnchor editAs="oneCell">
    <xdr:from>
      <xdr:col>1</xdr:col>
      <xdr:colOff>0</xdr:colOff>
      <xdr:row>4</xdr:row>
      <xdr:rowOff>0</xdr:rowOff>
    </xdr:from>
    <xdr:to>
      <xdr:col>6</xdr:col>
      <xdr:colOff>9525</xdr:colOff>
      <xdr:row>22</xdr:row>
      <xdr:rowOff>142875</xdr:rowOff>
    </xdr:to>
    <xdr:pic>
      <xdr:nvPicPr>
        <xdr:cNvPr id="5" name="4 Imagen"/>
        <xdr:cNvPicPr>
          <a:picLocks noChangeAspect="1"/>
        </xdr:cNvPicPr>
      </xdr:nvPicPr>
      <xdr:blipFill>
        <a:blip xmlns:r="http://schemas.openxmlformats.org/officeDocument/2006/relationships" r:embed="rId2"/>
        <a:stretch>
          <a:fillRect/>
        </a:stretch>
      </xdr:blipFill>
      <xdr:spPr>
        <a:xfrm>
          <a:off x="762000" y="762000"/>
          <a:ext cx="3819525" cy="3571875"/>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1</xdr:row>
      <xdr:rowOff>66675</xdr:rowOff>
    </xdr:from>
    <xdr:to>
      <xdr:col>2</xdr:col>
      <xdr:colOff>1247775</xdr:colOff>
      <xdr:row>4</xdr:row>
      <xdr:rowOff>142875</xdr:rowOff>
    </xdr:to>
    <xdr:pic>
      <xdr:nvPicPr>
        <xdr:cNvPr id="3073" name="Imagen 1"/>
        <xdr:cNvPicPr>
          <a:picLocks noChangeAspect="1" noChangeArrowheads="1"/>
        </xdr:cNvPicPr>
      </xdr:nvPicPr>
      <xdr:blipFill>
        <a:blip xmlns:r="http://schemas.openxmlformats.org/officeDocument/2006/relationships" r:embed="rId1"/>
        <a:srcRect/>
        <a:stretch>
          <a:fillRect/>
        </a:stretch>
      </xdr:blipFill>
      <xdr:spPr bwMode="auto">
        <a:xfrm>
          <a:off x="5057775" y="257175"/>
          <a:ext cx="933450" cy="7048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22411</xdr:colOff>
      <xdr:row>9</xdr:row>
      <xdr:rowOff>134472</xdr:rowOff>
    </xdr:from>
    <xdr:to>
      <xdr:col>10</xdr:col>
      <xdr:colOff>266117</xdr:colOff>
      <xdr:row>19</xdr:row>
      <xdr:rowOff>29472</xdr:rowOff>
    </xdr:to>
    <xdr:pic>
      <xdr:nvPicPr>
        <xdr:cNvPr id="2" name="1 Imagen" descr="me(normal)10iter(L1).jpg"/>
        <xdr:cNvPicPr>
          <a:picLocks noChangeAspect="1"/>
        </xdr:cNvPicPr>
      </xdr:nvPicPr>
      <xdr:blipFill>
        <a:blip xmlns:r="http://schemas.openxmlformats.org/officeDocument/2006/relationships" r:embed="rId1"/>
        <a:stretch>
          <a:fillRect/>
        </a:stretch>
      </xdr:blipFill>
      <xdr:spPr>
        <a:xfrm>
          <a:off x="6544235" y="1972237"/>
          <a:ext cx="2137500" cy="1800000"/>
        </a:xfrm>
        <a:prstGeom prst="rect">
          <a:avLst/>
        </a:prstGeom>
        <a:ln>
          <a:solidFill>
            <a:sysClr val="windowText" lastClr="000000"/>
          </a:solidFill>
        </a:ln>
      </xdr:spPr>
    </xdr:pic>
    <xdr:clientData/>
  </xdr:twoCellAnchor>
  <xdr:twoCellAnchor editAs="oneCell">
    <xdr:from>
      <xdr:col>7</xdr:col>
      <xdr:colOff>862852</xdr:colOff>
      <xdr:row>21</xdr:row>
      <xdr:rowOff>145676</xdr:rowOff>
    </xdr:from>
    <xdr:to>
      <xdr:col>10</xdr:col>
      <xdr:colOff>232499</xdr:colOff>
      <xdr:row>31</xdr:row>
      <xdr:rowOff>40676</xdr:rowOff>
    </xdr:to>
    <xdr:pic>
      <xdr:nvPicPr>
        <xdr:cNvPr id="3" name="2 Imagen" descr="me(normal)10iter(L2).jpg"/>
        <xdr:cNvPicPr>
          <a:picLocks noChangeAspect="1"/>
        </xdr:cNvPicPr>
      </xdr:nvPicPr>
      <xdr:blipFill>
        <a:blip xmlns:r="http://schemas.openxmlformats.org/officeDocument/2006/relationships" r:embed="rId2"/>
        <a:stretch>
          <a:fillRect/>
        </a:stretch>
      </xdr:blipFill>
      <xdr:spPr>
        <a:xfrm>
          <a:off x="6510617" y="4269441"/>
          <a:ext cx="2137500" cy="1800000"/>
        </a:xfrm>
        <a:prstGeom prst="rect">
          <a:avLst/>
        </a:prstGeom>
        <a:ln>
          <a:solidFill>
            <a:sysClr val="windowText" lastClr="000000"/>
          </a:solidFill>
        </a:ln>
      </xdr:spPr>
    </xdr:pic>
    <xdr:clientData/>
  </xdr:twoCellAnchor>
  <xdr:twoCellAnchor editAs="oneCell">
    <xdr:from>
      <xdr:col>8</xdr:col>
      <xdr:colOff>0</xdr:colOff>
      <xdr:row>38</xdr:row>
      <xdr:rowOff>33618</xdr:rowOff>
    </xdr:from>
    <xdr:to>
      <xdr:col>12</xdr:col>
      <xdr:colOff>226324</xdr:colOff>
      <xdr:row>53</xdr:row>
      <xdr:rowOff>56118</xdr:rowOff>
    </xdr:to>
    <xdr:pic>
      <xdr:nvPicPr>
        <xdr:cNvPr id="4" name="3 Imagen" descr="me(normal)20iter(L1).jpg"/>
        <xdr:cNvPicPr>
          <a:picLocks noChangeAspect="1"/>
        </xdr:cNvPicPr>
      </xdr:nvPicPr>
      <xdr:blipFill>
        <a:blip xmlns:r="http://schemas.openxmlformats.org/officeDocument/2006/relationships" r:embed="rId3"/>
        <a:stretch>
          <a:fillRect/>
        </a:stretch>
      </xdr:blipFill>
      <xdr:spPr>
        <a:xfrm>
          <a:off x="6208059" y="7519147"/>
          <a:ext cx="3420000" cy="2880000"/>
        </a:xfrm>
        <a:prstGeom prst="rect">
          <a:avLst/>
        </a:prstGeom>
        <a:ln>
          <a:solidFill>
            <a:sysClr val="windowText" lastClr="000000"/>
          </a:solidFill>
        </a:ln>
      </xdr:spPr>
    </xdr:pic>
    <xdr:clientData/>
  </xdr:twoCellAnchor>
  <xdr:twoCellAnchor editAs="oneCell">
    <xdr:from>
      <xdr:col>8</xdr:col>
      <xdr:colOff>0</xdr:colOff>
      <xdr:row>60</xdr:row>
      <xdr:rowOff>0</xdr:rowOff>
    </xdr:from>
    <xdr:to>
      <xdr:col>12</xdr:col>
      <xdr:colOff>226324</xdr:colOff>
      <xdr:row>75</xdr:row>
      <xdr:rowOff>22500</xdr:rowOff>
    </xdr:to>
    <xdr:pic>
      <xdr:nvPicPr>
        <xdr:cNvPr id="5" name="4 Imagen" descr="me(normal)20iter(L2).jpg"/>
        <xdr:cNvPicPr>
          <a:picLocks noChangeAspect="1"/>
        </xdr:cNvPicPr>
      </xdr:nvPicPr>
      <xdr:blipFill>
        <a:blip xmlns:r="http://schemas.openxmlformats.org/officeDocument/2006/relationships" r:embed="rId4"/>
        <a:stretch>
          <a:fillRect/>
        </a:stretch>
      </xdr:blipFill>
      <xdr:spPr>
        <a:xfrm>
          <a:off x="6208059" y="11676529"/>
          <a:ext cx="3420000" cy="2880000"/>
        </a:xfrm>
        <a:prstGeom prst="rect">
          <a:avLst/>
        </a:prstGeom>
        <a:ln>
          <a:solidFill>
            <a:sysClr val="windowText" lastClr="000000"/>
          </a:solidFill>
        </a:ln>
      </xdr:spPr>
    </xdr:pic>
    <xdr:clientData/>
  </xdr:twoCellAnchor>
  <xdr:twoCellAnchor editAs="oneCell">
    <xdr:from>
      <xdr:col>8</xdr:col>
      <xdr:colOff>11206</xdr:colOff>
      <xdr:row>83</xdr:row>
      <xdr:rowOff>145676</xdr:rowOff>
    </xdr:from>
    <xdr:to>
      <xdr:col>10</xdr:col>
      <xdr:colOff>254912</xdr:colOff>
      <xdr:row>93</xdr:row>
      <xdr:rowOff>40676</xdr:rowOff>
    </xdr:to>
    <xdr:pic>
      <xdr:nvPicPr>
        <xdr:cNvPr id="6" name="5 Imagen" descr="me(exc,cpu0)10iter(L1).jpg"/>
        <xdr:cNvPicPr>
          <a:picLocks noChangeAspect="1"/>
        </xdr:cNvPicPr>
      </xdr:nvPicPr>
      <xdr:blipFill>
        <a:blip xmlns:r="http://schemas.openxmlformats.org/officeDocument/2006/relationships" r:embed="rId5"/>
        <a:stretch>
          <a:fillRect/>
        </a:stretch>
      </xdr:blipFill>
      <xdr:spPr>
        <a:xfrm>
          <a:off x="6533030" y="16326970"/>
          <a:ext cx="2137500" cy="1800000"/>
        </a:xfrm>
        <a:prstGeom prst="rect">
          <a:avLst/>
        </a:prstGeom>
        <a:ln>
          <a:solidFill>
            <a:sysClr val="windowText" lastClr="000000"/>
          </a:solidFill>
        </a:ln>
      </xdr:spPr>
    </xdr:pic>
    <xdr:clientData/>
  </xdr:twoCellAnchor>
  <xdr:twoCellAnchor editAs="oneCell">
    <xdr:from>
      <xdr:col>7</xdr:col>
      <xdr:colOff>862854</xdr:colOff>
      <xdr:row>95</xdr:row>
      <xdr:rowOff>179294</xdr:rowOff>
    </xdr:from>
    <xdr:to>
      <xdr:col>10</xdr:col>
      <xdr:colOff>232501</xdr:colOff>
      <xdr:row>105</xdr:row>
      <xdr:rowOff>74294</xdr:rowOff>
    </xdr:to>
    <xdr:pic>
      <xdr:nvPicPr>
        <xdr:cNvPr id="7" name="6 Imagen" descr="me(exc,cpu0)10iter(L2).jpg"/>
        <xdr:cNvPicPr>
          <a:picLocks noChangeAspect="1"/>
        </xdr:cNvPicPr>
      </xdr:nvPicPr>
      <xdr:blipFill>
        <a:blip xmlns:r="http://schemas.openxmlformats.org/officeDocument/2006/relationships" r:embed="rId6"/>
        <a:stretch>
          <a:fillRect/>
        </a:stretch>
      </xdr:blipFill>
      <xdr:spPr>
        <a:xfrm>
          <a:off x="6510619" y="18646588"/>
          <a:ext cx="2137500" cy="1800000"/>
        </a:xfrm>
        <a:prstGeom prst="rect">
          <a:avLst/>
        </a:prstGeom>
        <a:ln>
          <a:solidFill>
            <a:sysClr val="windowText" lastClr="000000"/>
          </a:solidFill>
        </a:ln>
      </xdr:spPr>
    </xdr:pic>
    <xdr:clientData/>
  </xdr:twoCellAnchor>
  <xdr:twoCellAnchor editAs="oneCell">
    <xdr:from>
      <xdr:col>8</xdr:col>
      <xdr:colOff>0</xdr:colOff>
      <xdr:row>113</xdr:row>
      <xdr:rowOff>0</xdr:rowOff>
    </xdr:from>
    <xdr:to>
      <xdr:col>12</xdr:col>
      <xdr:colOff>226324</xdr:colOff>
      <xdr:row>128</xdr:row>
      <xdr:rowOff>22500</xdr:rowOff>
    </xdr:to>
    <xdr:pic>
      <xdr:nvPicPr>
        <xdr:cNvPr id="8" name="7 Imagen" descr="me(exc,cpu0)20iter(L1).jpg"/>
        <xdr:cNvPicPr>
          <a:picLocks noChangeAspect="1"/>
        </xdr:cNvPicPr>
      </xdr:nvPicPr>
      <xdr:blipFill>
        <a:blip xmlns:r="http://schemas.openxmlformats.org/officeDocument/2006/relationships" r:embed="rId7"/>
        <a:stretch>
          <a:fillRect/>
        </a:stretch>
      </xdr:blipFill>
      <xdr:spPr>
        <a:xfrm>
          <a:off x="6521824" y="22019559"/>
          <a:ext cx="3420000" cy="2880000"/>
        </a:xfrm>
        <a:prstGeom prst="rect">
          <a:avLst/>
        </a:prstGeom>
        <a:ln>
          <a:solidFill>
            <a:sysClr val="windowText" lastClr="000000"/>
          </a:solidFill>
        </a:ln>
      </xdr:spPr>
    </xdr:pic>
    <xdr:clientData/>
  </xdr:twoCellAnchor>
  <xdr:twoCellAnchor editAs="oneCell">
    <xdr:from>
      <xdr:col>8</xdr:col>
      <xdr:colOff>0</xdr:colOff>
      <xdr:row>135</xdr:row>
      <xdr:rowOff>0</xdr:rowOff>
    </xdr:from>
    <xdr:to>
      <xdr:col>12</xdr:col>
      <xdr:colOff>226324</xdr:colOff>
      <xdr:row>150</xdr:row>
      <xdr:rowOff>22500</xdr:rowOff>
    </xdr:to>
    <xdr:pic>
      <xdr:nvPicPr>
        <xdr:cNvPr id="9" name="8 Imagen" descr="me(exc,cpu0)20iter(L2).jpg"/>
        <xdr:cNvPicPr>
          <a:picLocks noChangeAspect="1"/>
        </xdr:cNvPicPr>
      </xdr:nvPicPr>
      <xdr:blipFill>
        <a:blip xmlns:r="http://schemas.openxmlformats.org/officeDocument/2006/relationships" r:embed="rId8"/>
        <a:stretch>
          <a:fillRect/>
        </a:stretch>
      </xdr:blipFill>
      <xdr:spPr>
        <a:xfrm>
          <a:off x="6521824" y="26210559"/>
          <a:ext cx="3420000" cy="288000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862853</xdr:colOff>
      <xdr:row>9</xdr:row>
      <xdr:rowOff>168088</xdr:rowOff>
    </xdr:from>
    <xdr:to>
      <xdr:col>10</xdr:col>
      <xdr:colOff>232500</xdr:colOff>
      <xdr:row>19</xdr:row>
      <xdr:rowOff>63088</xdr:rowOff>
    </xdr:to>
    <xdr:pic>
      <xdr:nvPicPr>
        <xdr:cNvPr id="11" name="10 Imagen" descr="me(normal)10iter(L1).jpg"/>
        <xdr:cNvPicPr>
          <a:picLocks noChangeAspect="1"/>
        </xdr:cNvPicPr>
      </xdr:nvPicPr>
      <xdr:blipFill>
        <a:blip xmlns:r="http://schemas.openxmlformats.org/officeDocument/2006/relationships" r:embed="rId1"/>
        <a:stretch>
          <a:fillRect/>
        </a:stretch>
      </xdr:blipFill>
      <xdr:spPr>
        <a:xfrm>
          <a:off x="6510618" y="2005853"/>
          <a:ext cx="2137500" cy="1800000"/>
        </a:xfrm>
        <a:prstGeom prst="rect">
          <a:avLst/>
        </a:prstGeom>
        <a:ln>
          <a:solidFill>
            <a:sysClr val="windowText" lastClr="000000"/>
          </a:solidFill>
        </a:ln>
      </xdr:spPr>
    </xdr:pic>
    <xdr:clientData/>
  </xdr:twoCellAnchor>
  <xdr:twoCellAnchor editAs="oneCell">
    <xdr:from>
      <xdr:col>8</xdr:col>
      <xdr:colOff>0</xdr:colOff>
      <xdr:row>21</xdr:row>
      <xdr:rowOff>168088</xdr:rowOff>
    </xdr:from>
    <xdr:to>
      <xdr:col>10</xdr:col>
      <xdr:colOff>243706</xdr:colOff>
      <xdr:row>31</xdr:row>
      <xdr:rowOff>63088</xdr:rowOff>
    </xdr:to>
    <xdr:pic>
      <xdr:nvPicPr>
        <xdr:cNvPr id="12" name="11 Imagen" descr="me(normal)10iter(L2).jpg"/>
        <xdr:cNvPicPr>
          <a:picLocks noChangeAspect="1"/>
        </xdr:cNvPicPr>
      </xdr:nvPicPr>
      <xdr:blipFill>
        <a:blip xmlns:r="http://schemas.openxmlformats.org/officeDocument/2006/relationships" r:embed="rId2"/>
        <a:stretch>
          <a:fillRect/>
        </a:stretch>
      </xdr:blipFill>
      <xdr:spPr>
        <a:xfrm>
          <a:off x="6521824" y="4291853"/>
          <a:ext cx="2137500" cy="1800000"/>
        </a:xfrm>
        <a:prstGeom prst="rect">
          <a:avLst/>
        </a:prstGeom>
        <a:ln>
          <a:solidFill>
            <a:sysClr val="windowText" lastClr="000000"/>
          </a:solidFill>
        </a:ln>
      </xdr:spPr>
    </xdr:pic>
    <xdr:clientData/>
  </xdr:twoCellAnchor>
  <xdr:twoCellAnchor editAs="oneCell">
    <xdr:from>
      <xdr:col>8</xdr:col>
      <xdr:colOff>0</xdr:colOff>
      <xdr:row>38</xdr:row>
      <xdr:rowOff>0</xdr:rowOff>
    </xdr:from>
    <xdr:to>
      <xdr:col>12</xdr:col>
      <xdr:colOff>226324</xdr:colOff>
      <xdr:row>53</xdr:row>
      <xdr:rowOff>22500</xdr:rowOff>
    </xdr:to>
    <xdr:pic>
      <xdr:nvPicPr>
        <xdr:cNvPr id="13" name="12 Imagen" descr="me(normal)20iter(L1).jpg"/>
        <xdr:cNvPicPr>
          <a:picLocks noChangeAspect="1"/>
        </xdr:cNvPicPr>
      </xdr:nvPicPr>
      <xdr:blipFill>
        <a:blip xmlns:r="http://schemas.openxmlformats.org/officeDocument/2006/relationships" r:embed="rId3"/>
        <a:stretch>
          <a:fillRect/>
        </a:stretch>
      </xdr:blipFill>
      <xdr:spPr>
        <a:xfrm>
          <a:off x="6521824" y="7485529"/>
          <a:ext cx="3420000" cy="2880000"/>
        </a:xfrm>
        <a:prstGeom prst="rect">
          <a:avLst/>
        </a:prstGeom>
        <a:ln>
          <a:solidFill>
            <a:sysClr val="windowText" lastClr="000000"/>
          </a:solidFill>
        </a:ln>
      </xdr:spPr>
    </xdr:pic>
    <xdr:clientData/>
  </xdr:twoCellAnchor>
  <xdr:twoCellAnchor editAs="oneCell">
    <xdr:from>
      <xdr:col>8</xdr:col>
      <xdr:colOff>0</xdr:colOff>
      <xdr:row>60</xdr:row>
      <xdr:rowOff>0</xdr:rowOff>
    </xdr:from>
    <xdr:to>
      <xdr:col>12</xdr:col>
      <xdr:colOff>226324</xdr:colOff>
      <xdr:row>75</xdr:row>
      <xdr:rowOff>22500</xdr:rowOff>
    </xdr:to>
    <xdr:pic>
      <xdr:nvPicPr>
        <xdr:cNvPr id="14" name="13 Imagen" descr="me(normal)20iter(L2).jpg"/>
        <xdr:cNvPicPr>
          <a:picLocks noChangeAspect="1"/>
        </xdr:cNvPicPr>
      </xdr:nvPicPr>
      <xdr:blipFill>
        <a:blip xmlns:r="http://schemas.openxmlformats.org/officeDocument/2006/relationships" r:embed="rId4"/>
        <a:stretch>
          <a:fillRect/>
        </a:stretch>
      </xdr:blipFill>
      <xdr:spPr>
        <a:xfrm>
          <a:off x="6521824" y="11676529"/>
          <a:ext cx="3420000" cy="2880000"/>
        </a:xfrm>
        <a:prstGeom prst="rect">
          <a:avLst/>
        </a:prstGeom>
        <a:ln>
          <a:solidFill>
            <a:sysClr val="windowText" lastClr="000000"/>
          </a:solidFill>
        </a:ln>
      </xdr:spPr>
    </xdr:pic>
    <xdr:clientData/>
  </xdr:twoCellAnchor>
  <xdr:twoCellAnchor editAs="oneCell">
    <xdr:from>
      <xdr:col>8</xdr:col>
      <xdr:colOff>0</xdr:colOff>
      <xdr:row>84</xdr:row>
      <xdr:rowOff>0</xdr:rowOff>
    </xdr:from>
    <xdr:to>
      <xdr:col>10</xdr:col>
      <xdr:colOff>243706</xdr:colOff>
      <xdr:row>93</xdr:row>
      <xdr:rowOff>85500</xdr:rowOff>
    </xdr:to>
    <xdr:pic>
      <xdr:nvPicPr>
        <xdr:cNvPr id="15" name="14 Imagen" descr="me(exc,cpu0)10iter(L1).jpg"/>
        <xdr:cNvPicPr>
          <a:picLocks noChangeAspect="1"/>
        </xdr:cNvPicPr>
      </xdr:nvPicPr>
      <xdr:blipFill>
        <a:blip xmlns:r="http://schemas.openxmlformats.org/officeDocument/2006/relationships" r:embed="rId5"/>
        <a:stretch>
          <a:fillRect/>
        </a:stretch>
      </xdr:blipFill>
      <xdr:spPr>
        <a:xfrm>
          <a:off x="6521824" y="16371794"/>
          <a:ext cx="2137500" cy="1800000"/>
        </a:xfrm>
        <a:prstGeom prst="rect">
          <a:avLst/>
        </a:prstGeom>
        <a:ln>
          <a:solidFill>
            <a:sysClr val="windowText" lastClr="000000"/>
          </a:solidFill>
        </a:ln>
      </xdr:spPr>
    </xdr:pic>
    <xdr:clientData/>
  </xdr:twoCellAnchor>
  <xdr:twoCellAnchor editAs="oneCell">
    <xdr:from>
      <xdr:col>8</xdr:col>
      <xdr:colOff>0</xdr:colOff>
      <xdr:row>96</xdr:row>
      <xdr:rowOff>0</xdr:rowOff>
    </xdr:from>
    <xdr:to>
      <xdr:col>10</xdr:col>
      <xdr:colOff>243706</xdr:colOff>
      <xdr:row>105</xdr:row>
      <xdr:rowOff>85500</xdr:rowOff>
    </xdr:to>
    <xdr:pic>
      <xdr:nvPicPr>
        <xdr:cNvPr id="16" name="15 Imagen" descr="me(exc,cpu0)10iter(L2).jpg"/>
        <xdr:cNvPicPr>
          <a:picLocks noChangeAspect="1"/>
        </xdr:cNvPicPr>
      </xdr:nvPicPr>
      <xdr:blipFill>
        <a:blip xmlns:r="http://schemas.openxmlformats.org/officeDocument/2006/relationships" r:embed="rId6"/>
        <a:stretch>
          <a:fillRect/>
        </a:stretch>
      </xdr:blipFill>
      <xdr:spPr>
        <a:xfrm>
          <a:off x="6521824" y="18657794"/>
          <a:ext cx="2137500" cy="1800000"/>
        </a:xfrm>
        <a:prstGeom prst="rect">
          <a:avLst/>
        </a:prstGeom>
        <a:ln>
          <a:solidFill>
            <a:sysClr val="windowText" lastClr="000000"/>
          </a:solidFill>
        </a:ln>
      </xdr:spPr>
    </xdr:pic>
    <xdr:clientData/>
  </xdr:twoCellAnchor>
  <xdr:twoCellAnchor editAs="oneCell">
    <xdr:from>
      <xdr:col>8</xdr:col>
      <xdr:colOff>0</xdr:colOff>
      <xdr:row>113</xdr:row>
      <xdr:rowOff>0</xdr:rowOff>
    </xdr:from>
    <xdr:to>
      <xdr:col>12</xdr:col>
      <xdr:colOff>226324</xdr:colOff>
      <xdr:row>128</xdr:row>
      <xdr:rowOff>22500</xdr:rowOff>
    </xdr:to>
    <xdr:pic>
      <xdr:nvPicPr>
        <xdr:cNvPr id="17" name="16 Imagen" descr="me(exc,cpu0)20iter(L1).jpg"/>
        <xdr:cNvPicPr>
          <a:picLocks noChangeAspect="1"/>
        </xdr:cNvPicPr>
      </xdr:nvPicPr>
      <xdr:blipFill>
        <a:blip xmlns:r="http://schemas.openxmlformats.org/officeDocument/2006/relationships" r:embed="rId7"/>
        <a:stretch>
          <a:fillRect/>
        </a:stretch>
      </xdr:blipFill>
      <xdr:spPr>
        <a:xfrm>
          <a:off x="6521824" y="22019559"/>
          <a:ext cx="3420000" cy="2880000"/>
        </a:xfrm>
        <a:prstGeom prst="rect">
          <a:avLst/>
        </a:prstGeom>
        <a:ln>
          <a:solidFill>
            <a:sysClr val="windowText" lastClr="000000"/>
          </a:solidFill>
        </a:ln>
      </xdr:spPr>
    </xdr:pic>
    <xdr:clientData/>
  </xdr:twoCellAnchor>
  <xdr:twoCellAnchor editAs="oneCell">
    <xdr:from>
      <xdr:col>8</xdr:col>
      <xdr:colOff>0</xdr:colOff>
      <xdr:row>135</xdr:row>
      <xdr:rowOff>0</xdr:rowOff>
    </xdr:from>
    <xdr:to>
      <xdr:col>12</xdr:col>
      <xdr:colOff>226324</xdr:colOff>
      <xdr:row>150</xdr:row>
      <xdr:rowOff>22500</xdr:rowOff>
    </xdr:to>
    <xdr:pic>
      <xdr:nvPicPr>
        <xdr:cNvPr id="18" name="17 Imagen" descr="me(exc,cpu0)20iter(L2).jpg"/>
        <xdr:cNvPicPr>
          <a:picLocks noChangeAspect="1"/>
        </xdr:cNvPicPr>
      </xdr:nvPicPr>
      <xdr:blipFill>
        <a:blip xmlns:r="http://schemas.openxmlformats.org/officeDocument/2006/relationships" r:embed="rId8"/>
        <a:stretch>
          <a:fillRect/>
        </a:stretch>
      </xdr:blipFill>
      <xdr:spPr>
        <a:xfrm>
          <a:off x="6521824" y="26210559"/>
          <a:ext cx="3420000" cy="2880000"/>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10</xdr:row>
      <xdr:rowOff>0</xdr:rowOff>
    </xdr:from>
    <xdr:to>
      <xdr:col>9</xdr:col>
      <xdr:colOff>713250</xdr:colOff>
      <xdr:row>19</xdr:row>
      <xdr:rowOff>85500</xdr:rowOff>
    </xdr:to>
    <xdr:pic>
      <xdr:nvPicPr>
        <xdr:cNvPr id="11" name="10 Imagen" descr="me(normal)10iter(L1).jpg"/>
        <xdr:cNvPicPr>
          <a:picLocks noChangeAspect="1"/>
        </xdr:cNvPicPr>
      </xdr:nvPicPr>
      <xdr:blipFill>
        <a:blip xmlns:r="http://schemas.openxmlformats.org/officeDocument/2006/relationships" r:embed="rId1"/>
        <a:stretch>
          <a:fillRect/>
        </a:stretch>
      </xdr:blipFill>
      <xdr:spPr>
        <a:xfrm>
          <a:off x="6521824" y="2028265"/>
          <a:ext cx="1856250" cy="1800000"/>
        </a:xfrm>
        <a:prstGeom prst="rect">
          <a:avLst/>
        </a:prstGeom>
        <a:ln>
          <a:solidFill>
            <a:sysClr val="windowText" lastClr="000000"/>
          </a:solidFill>
        </a:ln>
      </xdr:spPr>
    </xdr:pic>
    <xdr:clientData/>
  </xdr:twoCellAnchor>
  <xdr:twoCellAnchor editAs="oneCell">
    <xdr:from>
      <xdr:col>8</xdr:col>
      <xdr:colOff>0</xdr:colOff>
      <xdr:row>22</xdr:row>
      <xdr:rowOff>0</xdr:rowOff>
    </xdr:from>
    <xdr:to>
      <xdr:col>9</xdr:col>
      <xdr:colOff>713250</xdr:colOff>
      <xdr:row>31</xdr:row>
      <xdr:rowOff>85500</xdr:rowOff>
    </xdr:to>
    <xdr:pic>
      <xdr:nvPicPr>
        <xdr:cNvPr id="12" name="11 Imagen" descr="me(normal)10iter(L2).jpg"/>
        <xdr:cNvPicPr>
          <a:picLocks noChangeAspect="1"/>
        </xdr:cNvPicPr>
      </xdr:nvPicPr>
      <xdr:blipFill>
        <a:blip xmlns:r="http://schemas.openxmlformats.org/officeDocument/2006/relationships" r:embed="rId2"/>
        <a:stretch>
          <a:fillRect/>
        </a:stretch>
      </xdr:blipFill>
      <xdr:spPr>
        <a:xfrm>
          <a:off x="6521824" y="4314265"/>
          <a:ext cx="1856250" cy="1800000"/>
        </a:xfrm>
        <a:prstGeom prst="rect">
          <a:avLst/>
        </a:prstGeom>
        <a:ln>
          <a:solidFill>
            <a:sysClr val="windowText" lastClr="000000"/>
          </a:solidFill>
        </a:ln>
      </xdr:spPr>
    </xdr:pic>
    <xdr:clientData/>
  </xdr:twoCellAnchor>
  <xdr:twoCellAnchor editAs="oneCell">
    <xdr:from>
      <xdr:col>8</xdr:col>
      <xdr:colOff>-1</xdr:colOff>
      <xdr:row>38</xdr:row>
      <xdr:rowOff>0</xdr:rowOff>
    </xdr:from>
    <xdr:to>
      <xdr:col>11</xdr:col>
      <xdr:colOff>471088</xdr:colOff>
      <xdr:row>53</xdr:row>
      <xdr:rowOff>22500</xdr:rowOff>
    </xdr:to>
    <xdr:pic>
      <xdr:nvPicPr>
        <xdr:cNvPr id="13" name="12 Imagen" descr="me(normal)20iter(L1).jpg"/>
        <xdr:cNvPicPr>
          <a:picLocks noChangeAspect="1"/>
        </xdr:cNvPicPr>
      </xdr:nvPicPr>
      <xdr:blipFill>
        <a:blip xmlns:r="http://schemas.openxmlformats.org/officeDocument/2006/relationships" r:embed="rId3"/>
        <a:stretch>
          <a:fillRect/>
        </a:stretch>
      </xdr:blipFill>
      <xdr:spPr>
        <a:xfrm>
          <a:off x="6521823" y="7485529"/>
          <a:ext cx="2970000" cy="2880000"/>
        </a:xfrm>
        <a:prstGeom prst="rect">
          <a:avLst/>
        </a:prstGeom>
        <a:ln>
          <a:solidFill>
            <a:sysClr val="windowText" lastClr="000000"/>
          </a:solidFill>
        </a:ln>
      </xdr:spPr>
    </xdr:pic>
    <xdr:clientData/>
  </xdr:twoCellAnchor>
  <xdr:twoCellAnchor editAs="oneCell">
    <xdr:from>
      <xdr:col>7</xdr:col>
      <xdr:colOff>874057</xdr:colOff>
      <xdr:row>60</xdr:row>
      <xdr:rowOff>0</xdr:rowOff>
    </xdr:from>
    <xdr:to>
      <xdr:col>11</xdr:col>
      <xdr:colOff>471087</xdr:colOff>
      <xdr:row>75</xdr:row>
      <xdr:rowOff>22500</xdr:rowOff>
    </xdr:to>
    <xdr:pic>
      <xdr:nvPicPr>
        <xdr:cNvPr id="14" name="13 Imagen" descr="me(normal)20iter(L2).jpg"/>
        <xdr:cNvPicPr>
          <a:picLocks noChangeAspect="1"/>
        </xdr:cNvPicPr>
      </xdr:nvPicPr>
      <xdr:blipFill>
        <a:blip xmlns:r="http://schemas.openxmlformats.org/officeDocument/2006/relationships" r:embed="rId4"/>
        <a:stretch>
          <a:fillRect/>
        </a:stretch>
      </xdr:blipFill>
      <xdr:spPr>
        <a:xfrm>
          <a:off x="6521822" y="11676529"/>
          <a:ext cx="2970000" cy="2880000"/>
        </a:xfrm>
        <a:prstGeom prst="rect">
          <a:avLst/>
        </a:prstGeom>
        <a:ln>
          <a:solidFill>
            <a:sysClr val="windowText" lastClr="000000"/>
          </a:solidFill>
        </a:ln>
      </xdr:spPr>
    </xdr:pic>
    <xdr:clientData/>
  </xdr:twoCellAnchor>
  <xdr:twoCellAnchor editAs="oneCell">
    <xdr:from>
      <xdr:col>8</xdr:col>
      <xdr:colOff>0</xdr:colOff>
      <xdr:row>84</xdr:row>
      <xdr:rowOff>0</xdr:rowOff>
    </xdr:from>
    <xdr:to>
      <xdr:col>9</xdr:col>
      <xdr:colOff>713250</xdr:colOff>
      <xdr:row>93</xdr:row>
      <xdr:rowOff>85500</xdr:rowOff>
    </xdr:to>
    <xdr:pic>
      <xdr:nvPicPr>
        <xdr:cNvPr id="15" name="14 Imagen" descr="me(exc,cpu0)10iter(L1).jpg"/>
        <xdr:cNvPicPr>
          <a:picLocks noChangeAspect="1"/>
        </xdr:cNvPicPr>
      </xdr:nvPicPr>
      <xdr:blipFill>
        <a:blip xmlns:r="http://schemas.openxmlformats.org/officeDocument/2006/relationships" r:embed="rId5"/>
        <a:stretch>
          <a:fillRect/>
        </a:stretch>
      </xdr:blipFill>
      <xdr:spPr>
        <a:xfrm>
          <a:off x="6521824" y="16371794"/>
          <a:ext cx="1856250" cy="1800000"/>
        </a:xfrm>
        <a:prstGeom prst="rect">
          <a:avLst/>
        </a:prstGeom>
        <a:ln>
          <a:solidFill>
            <a:sysClr val="windowText" lastClr="000000"/>
          </a:solidFill>
        </a:ln>
      </xdr:spPr>
    </xdr:pic>
    <xdr:clientData/>
  </xdr:twoCellAnchor>
  <xdr:twoCellAnchor editAs="oneCell">
    <xdr:from>
      <xdr:col>8</xdr:col>
      <xdr:colOff>0</xdr:colOff>
      <xdr:row>96</xdr:row>
      <xdr:rowOff>0</xdr:rowOff>
    </xdr:from>
    <xdr:to>
      <xdr:col>9</xdr:col>
      <xdr:colOff>713250</xdr:colOff>
      <xdr:row>105</xdr:row>
      <xdr:rowOff>85500</xdr:rowOff>
    </xdr:to>
    <xdr:pic>
      <xdr:nvPicPr>
        <xdr:cNvPr id="16" name="15 Imagen" descr="me(exc,cpu0)10iter(L2).jpg"/>
        <xdr:cNvPicPr>
          <a:picLocks noChangeAspect="1"/>
        </xdr:cNvPicPr>
      </xdr:nvPicPr>
      <xdr:blipFill>
        <a:blip xmlns:r="http://schemas.openxmlformats.org/officeDocument/2006/relationships" r:embed="rId6"/>
        <a:stretch>
          <a:fillRect/>
        </a:stretch>
      </xdr:blipFill>
      <xdr:spPr>
        <a:xfrm>
          <a:off x="6521824" y="18657794"/>
          <a:ext cx="1856250" cy="1800000"/>
        </a:xfrm>
        <a:prstGeom prst="rect">
          <a:avLst/>
        </a:prstGeom>
        <a:ln>
          <a:solidFill>
            <a:sysClr val="windowText" lastClr="000000"/>
          </a:solidFill>
        </a:ln>
      </xdr:spPr>
    </xdr:pic>
    <xdr:clientData/>
  </xdr:twoCellAnchor>
  <xdr:twoCellAnchor editAs="oneCell">
    <xdr:from>
      <xdr:col>7</xdr:col>
      <xdr:colOff>874057</xdr:colOff>
      <xdr:row>113</xdr:row>
      <xdr:rowOff>0</xdr:rowOff>
    </xdr:from>
    <xdr:to>
      <xdr:col>11</xdr:col>
      <xdr:colOff>471087</xdr:colOff>
      <xdr:row>128</xdr:row>
      <xdr:rowOff>22500</xdr:rowOff>
    </xdr:to>
    <xdr:pic>
      <xdr:nvPicPr>
        <xdr:cNvPr id="17" name="16 Imagen" descr="me(exc,cpu0)20iter(L1).jpg"/>
        <xdr:cNvPicPr>
          <a:picLocks noChangeAspect="1"/>
        </xdr:cNvPicPr>
      </xdr:nvPicPr>
      <xdr:blipFill>
        <a:blip xmlns:r="http://schemas.openxmlformats.org/officeDocument/2006/relationships" r:embed="rId7"/>
        <a:stretch>
          <a:fillRect/>
        </a:stretch>
      </xdr:blipFill>
      <xdr:spPr>
        <a:xfrm>
          <a:off x="6521822" y="22019559"/>
          <a:ext cx="2970000" cy="2880000"/>
        </a:xfrm>
        <a:prstGeom prst="rect">
          <a:avLst/>
        </a:prstGeom>
        <a:ln>
          <a:solidFill>
            <a:sysClr val="windowText" lastClr="000000"/>
          </a:solidFill>
        </a:ln>
      </xdr:spPr>
    </xdr:pic>
    <xdr:clientData/>
  </xdr:twoCellAnchor>
  <xdr:twoCellAnchor editAs="oneCell">
    <xdr:from>
      <xdr:col>7</xdr:col>
      <xdr:colOff>874057</xdr:colOff>
      <xdr:row>135</xdr:row>
      <xdr:rowOff>0</xdr:rowOff>
    </xdr:from>
    <xdr:to>
      <xdr:col>11</xdr:col>
      <xdr:colOff>471087</xdr:colOff>
      <xdr:row>150</xdr:row>
      <xdr:rowOff>22500</xdr:rowOff>
    </xdr:to>
    <xdr:pic>
      <xdr:nvPicPr>
        <xdr:cNvPr id="18" name="17 Imagen" descr="me(exc,cpu0)20iter(L2).jpg"/>
        <xdr:cNvPicPr>
          <a:picLocks noChangeAspect="1"/>
        </xdr:cNvPicPr>
      </xdr:nvPicPr>
      <xdr:blipFill>
        <a:blip xmlns:r="http://schemas.openxmlformats.org/officeDocument/2006/relationships" r:embed="rId8"/>
        <a:stretch>
          <a:fillRect/>
        </a:stretch>
      </xdr:blipFill>
      <xdr:spPr>
        <a:xfrm>
          <a:off x="6521822" y="26210559"/>
          <a:ext cx="2970000" cy="2880000"/>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10</xdr:row>
      <xdr:rowOff>0</xdr:rowOff>
    </xdr:from>
    <xdr:to>
      <xdr:col>9</xdr:col>
      <xdr:colOff>713250</xdr:colOff>
      <xdr:row>19</xdr:row>
      <xdr:rowOff>85500</xdr:rowOff>
    </xdr:to>
    <xdr:pic>
      <xdr:nvPicPr>
        <xdr:cNvPr id="10" name="9 Imagen" descr="me(normal)10iter(L1).jpg"/>
        <xdr:cNvPicPr>
          <a:picLocks noChangeAspect="1"/>
        </xdr:cNvPicPr>
      </xdr:nvPicPr>
      <xdr:blipFill>
        <a:blip xmlns:r="http://schemas.openxmlformats.org/officeDocument/2006/relationships" r:embed="rId1"/>
        <a:stretch>
          <a:fillRect/>
        </a:stretch>
      </xdr:blipFill>
      <xdr:spPr>
        <a:xfrm>
          <a:off x="6521824" y="2028265"/>
          <a:ext cx="1856250" cy="1800000"/>
        </a:xfrm>
        <a:prstGeom prst="rect">
          <a:avLst/>
        </a:prstGeom>
        <a:ln>
          <a:solidFill>
            <a:sysClr val="windowText" lastClr="000000"/>
          </a:solidFill>
        </a:ln>
      </xdr:spPr>
    </xdr:pic>
    <xdr:clientData/>
  </xdr:twoCellAnchor>
  <xdr:twoCellAnchor editAs="oneCell">
    <xdr:from>
      <xdr:col>8</xdr:col>
      <xdr:colOff>0</xdr:colOff>
      <xdr:row>22</xdr:row>
      <xdr:rowOff>0</xdr:rowOff>
    </xdr:from>
    <xdr:to>
      <xdr:col>9</xdr:col>
      <xdr:colOff>713250</xdr:colOff>
      <xdr:row>31</xdr:row>
      <xdr:rowOff>85500</xdr:rowOff>
    </xdr:to>
    <xdr:pic>
      <xdr:nvPicPr>
        <xdr:cNvPr id="11" name="10 Imagen" descr="me(normal)10iter(L2).jpg"/>
        <xdr:cNvPicPr>
          <a:picLocks noChangeAspect="1"/>
        </xdr:cNvPicPr>
      </xdr:nvPicPr>
      <xdr:blipFill>
        <a:blip xmlns:r="http://schemas.openxmlformats.org/officeDocument/2006/relationships" r:embed="rId2"/>
        <a:stretch>
          <a:fillRect/>
        </a:stretch>
      </xdr:blipFill>
      <xdr:spPr>
        <a:xfrm>
          <a:off x="6521824" y="4314265"/>
          <a:ext cx="1856250" cy="1800000"/>
        </a:xfrm>
        <a:prstGeom prst="rect">
          <a:avLst/>
        </a:prstGeom>
        <a:ln>
          <a:solidFill>
            <a:sysClr val="windowText" lastClr="000000"/>
          </a:solidFill>
        </a:ln>
      </xdr:spPr>
    </xdr:pic>
    <xdr:clientData/>
  </xdr:twoCellAnchor>
  <xdr:twoCellAnchor editAs="oneCell">
    <xdr:from>
      <xdr:col>7</xdr:col>
      <xdr:colOff>874057</xdr:colOff>
      <xdr:row>38</xdr:row>
      <xdr:rowOff>0</xdr:rowOff>
    </xdr:from>
    <xdr:to>
      <xdr:col>11</xdr:col>
      <xdr:colOff>471087</xdr:colOff>
      <xdr:row>53</xdr:row>
      <xdr:rowOff>22500</xdr:rowOff>
    </xdr:to>
    <xdr:pic>
      <xdr:nvPicPr>
        <xdr:cNvPr id="12" name="11 Imagen" descr="me(normal)20iter(L1).jpg"/>
        <xdr:cNvPicPr>
          <a:picLocks noChangeAspect="1"/>
        </xdr:cNvPicPr>
      </xdr:nvPicPr>
      <xdr:blipFill>
        <a:blip xmlns:r="http://schemas.openxmlformats.org/officeDocument/2006/relationships" r:embed="rId3"/>
        <a:stretch>
          <a:fillRect/>
        </a:stretch>
      </xdr:blipFill>
      <xdr:spPr>
        <a:xfrm>
          <a:off x="6521822" y="7485529"/>
          <a:ext cx="2970000" cy="2880000"/>
        </a:xfrm>
        <a:prstGeom prst="rect">
          <a:avLst/>
        </a:prstGeom>
        <a:ln>
          <a:solidFill>
            <a:sysClr val="windowText" lastClr="000000"/>
          </a:solidFill>
        </a:ln>
      </xdr:spPr>
    </xdr:pic>
    <xdr:clientData/>
  </xdr:twoCellAnchor>
  <xdr:twoCellAnchor editAs="oneCell">
    <xdr:from>
      <xdr:col>7</xdr:col>
      <xdr:colOff>874057</xdr:colOff>
      <xdr:row>60</xdr:row>
      <xdr:rowOff>0</xdr:rowOff>
    </xdr:from>
    <xdr:to>
      <xdr:col>11</xdr:col>
      <xdr:colOff>471087</xdr:colOff>
      <xdr:row>75</xdr:row>
      <xdr:rowOff>22500</xdr:rowOff>
    </xdr:to>
    <xdr:pic>
      <xdr:nvPicPr>
        <xdr:cNvPr id="13" name="12 Imagen" descr="me(normal)20iter(L2).jpg"/>
        <xdr:cNvPicPr>
          <a:picLocks noChangeAspect="1"/>
        </xdr:cNvPicPr>
      </xdr:nvPicPr>
      <xdr:blipFill>
        <a:blip xmlns:r="http://schemas.openxmlformats.org/officeDocument/2006/relationships" r:embed="rId4"/>
        <a:stretch>
          <a:fillRect/>
        </a:stretch>
      </xdr:blipFill>
      <xdr:spPr>
        <a:xfrm>
          <a:off x="6521822" y="11676529"/>
          <a:ext cx="2970000" cy="2880000"/>
        </a:xfrm>
        <a:prstGeom prst="rect">
          <a:avLst/>
        </a:prstGeom>
        <a:ln>
          <a:solidFill>
            <a:sysClr val="windowText" lastClr="000000"/>
          </a:solidFill>
        </a:ln>
      </xdr:spPr>
    </xdr:pic>
    <xdr:clientData/>
  </xdr:twoCellAnchor>
  <xdr:twoCellAnchor editAs="oneCell">
    <xdr:from>
      <xdr:col>8</xdr:col>
      <xdr:colOff>0</xdr:colOff>
      <xdr:row>84</xdr:row>
      <xdr:rowOff>0</xdr:rowOff>
    </xdr:from>
    <xdr:to>
      <xdr:col>9</xdr:col>
      <xdr:colOff>713250</xdr:colOff>
      <xdr:row>93</xdr:row>
      <xdr:rowOff>85500</xdr:rowOff>
    </xdr:to>
    <xdr:pic>
      <xdr:nvPicPr>
        <xdr:cNvPr id="14" name="13 Imagen" descr="me(exc,cpu0)10iter(L1).jpg"/>
        <xdr:cNvPicPr>
          <a:picLocks noChangeAspect="1"/>
        </xdr:cNvPicPr>
      </xdr:nvPicPr>
      <xdr:blipFill>
        <a:blip xmlns:r="http://schemas.openxmlformats.org/officeDocument/2006/relationships" r:embed="rId5"/>
        <a:stretch>
          <a:fillRect/>
        </a:stretch>
      </xdr:blipFill>
      <xdr:spPr>
        <a:xfrm>
          <a:off x="6521824" y="16371794"/>
          <a:ext cx="1856250" cy="1800000"/>
        </a:xfrm>
        <a:prstGeom prst="rect">
          <a:avLst/>
        </a:prstGeom>
        <a:ln>
          <a:solidFill>
            <a:sysClr val="windowText" lastClr="000000"/>
          </a:solidFill>
        </a:ln>
      </xdr:spPr>
    </xdr:pic>
    <xdr:clientData/>
  </xdr:twoCellAnchor>
  <xdr:twoCellAnchor editAs="oneCell">
    <xdr:from>
      <xdr:col>8</xdr:col>
      <xdr:colOff>0</xdr:colOff>
      <xdr:row>96</xdr:row>
      <xdr:rowOff>0</xdr:rowOff>
    </xdr:from>
    <xdr:to>
      <xdr:col>9</xdr:col>
      <xdr:colOff>713250</xdr:colOff>
      <xdr:row>105</xdr:row>
      <xdr:rowOff>85500</xdr:rowOff>
    </xdr:to>
    <xdr:pic>
      <xdr:nvPicPr>
        <xdr:cNvPr id="15" name="14 Imagen" descr="me(exc,cpu0)10iter(L2).jpg"/>
        <xdr:cNvPicPr>
          <a:picLocks noChangeAspect="1"/>
        </xdr:cNvPicPr>
      </xdr:nvPicPr>
      <xdr:blipFill>
        <a:blip xmlns:r="http://schemas.openxmlformats.org/officeDocument/2006/relationships" r:embed="rId6"/>
        <a:stretch>
          <a:fillRect/>
        </a:stretch>
      </xdr:blipFill>
      <xdr:spPr>
        <a:xfrm>
          <a:off x="6521824" y="18657794"/>
          <a:ext cx="1856250" cy="1800000"/>
        </a:xfrm>
        <a:prstGeom prst="rect">
          <a:avLst/>
        </a:prstGeom>
        <a:ln>
          <a:solidFill>
            <a:sysClr val="windowText" lastClr="000000"/>
          </a:solidFill>
        </a:ln>
      </xdr:spPr>
    </xdr:pic>
    <xdr:clientData/>
  </xdr:twoCellAnchor>
  <xdr:twoCellAnchor editAs="oneCell">
    <xdr:from>
      <xdr:col>7</xdr:col>
      <xdr:colOff>874057</xdr:colOff>
      <xdr:row>113</xdr:row>
      <xdr:rowOff>0</xdr:rowOff>
    </xdr:from>
    <xdr:to>
      <xdr:col>11</xdr:col>
      <xdr:colOff>471087</xdr:colOff>
      <xdr:row>128</xdr:row>
      <xdr:rowOff>22500</xdr:rowOff>
    </xdr:to>
    <xdr:pic>
      <xdr:nvPicPr>
        <xdr:cNvPr id="16" name="15 Imagen" descr="me(exc,cpu0)20iter(L1).jpg"/>
        <xdr:cNvPicPr>
          <a:picLocks noChangeAspect="1"/>
        </xdr:cNvPicPr>
      </xdr:nvPicPr>
      <xdr:blipFill>
        <a:blip xmlns:r="http://schemas.openxmlformats.org/officeDocument/2006/relationships" r:embed="rId7"/>
        <a:stretch>
          <a:fillRect/>
        </a:stretch>
      </xdr:blipFill>
      <xdr:spPr>
        <a:xfrm>
          <a:off x="6521822" y="22019559"/>
          <a:ext cx="2970000" cy="2880000"/>
        </a:xfrm>
        <a:prstGeom prst="rect">
          <a:avLst/>
        </a:prstGeom>
        <a:ln>
          <a:solidFill>
            <a:sysClr val="windowText" lastClr="000000"/>
          </a:solidFill>
        </a:ln>
      </xdr:spPr>
    </xdr:pic>
    <xdr:clientData/>
  </xdr:twoCellAnchor>
  <xdr:twoCellAnchor editAs="oneCell">
    <xdr:from>
      <xdr:col>7</xdr:col>
      <xdr:colOff>874057</xdr:colOff>
      <xdr:row>135</xdr:row>
      <xdr:rowOff>0</xdr:rowOff>
    </xdr:from>
    <xdr:to>
      <xdr:col>11</xdr:col>
      <xdr:colOff>471087</xdr:colOff>
      <xdr:row>150</xdr:row>
      <xdr:rowOff>22500</xdr:rowOff>
    </xdr:to>
    <xdr:pic>
      <xdr:nvPicPr>
        <xdr:cNvPr id="17" name="16 Imagen" descr="me(exc,cpu0)20iter(L2).jpg"/>
        <xdr:cNvPicPr>
          <a:picLocks noChangeAspect="1"/>
        </xdr:cNvPicPr>
      </xdr:nvPicPr>
      <xdr:blipFill>
        <a:blip xmlns:r="http://schemas.openxmlformats.org/officeDocument/2006/relationships" r:embed="rId8"/>
        <a:stretch>
          <a:fillRect/>
        </a:stretch>
      </xdr:blipFill>
      <xdr:spPr>
        <a:xfrm>
          <a:off x="6521822" y="26210559"/>
          <a:ext cx="2970000" cy="2880000"/>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49</xdr:row>
      <xdr:rowOff>190499</xdr:rowOff>
    </xdr:from>
    <xdr:to>
      <xdr:col>15</xdr:col>
      <xdr:colOff>1120589</xdr:colOff>
      <xdr:row>91</xdr:row>
      <xdr:rowOff>145677</xdr:rowOff>
    </xdr:to>
    <xdr:sp macro="" textlink="">
      <xdr:nvSpPr>
        <xdr:cNvPr id="5" name="4 CuadroTexto"/>
        <xdr:cNvSpPr txBox="1"/>
      </xdr:nvSpPr>
      <xdr:spPr>
        <a:xfrm>
          <a:off x="381000" y="10645587"/>
          <a:ext cx="13278971" cy="79561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_tradnl" sz="1100"/>
            <a:t>Observando las  </a:t>
          </a:r>
          <a:r>
            <a:rPr lang="es-ES_tradnl" sz="1100" b="1"/>
            <a:t>pruebas 1 y 3 </a:t>
          </a:r>
          <a:r>
            <a:rPr lang="es-ES_tradnl" sz="1100"/>
            <a:t>de lascomparativas se puede observar que:</a:t>
          </a:r>
        </a:p>
        <a:p>
          <a:pPr lvl="1"/>
          <a:r>
            <a:rPr lang="es-ES_tradnl" sz="1100"/>
            <a:t>+ </a:t>
          </a:r>
          <a:r>
            <a:rPr lang="es-ES_tradnl" sz="1100" u="sng"/>
            <a:t>En</a:t>
          </a:r>
          <a:r>
            <a:rPr lang="es-ES_tradnl" sz="1100" u="sng" baseline="0"/>
            <a:t> caché L1</a:t>
          </a:r>
          <a:r>
            <a:rPr lang="es-ES_tradnl" sz="1100" baseline="0"/>
            <a:t>:</a:t>
          </a:r>
        </a:p>
        <a:p>
          <a:pPr lvl="2"/>
          <a:r>
            <a:rPr lang="es-ES_tradnl" sz="1100" baseline="0"/>
            <a:t>- </a:t>
          </a:r>
          <a:r>
            <a:rPr lang="es-ES_tradnl" sz="1100" i="1" baseline="0"/>
            <a:t>Sin optimización</a:t>
          </a:r>
          <a:r>
            <a:rPr lang="es-ES_tradnl" sz="1100" baseline="0"/>
            <a:t>:</a:t>
          </a:r>
        </a:p>
        <a:p>
          <a:pPr lvl="3"/>
          <a:r>
            <a:rPr lang="es-ES_tradnl" sz="1100" baseline="0"/>
            <a:t>* </a:t>
          </a:r>
          <a:r>
            <a:rPr lang="es-ES_tradnl" sz="1100" baseline="0">
              <a:solidFill>
                <a:schemeClr val="dk1"/>
              </a:solidFill>
              <a:latin typeface="+mn-lt"/>
              <a:ea typeface="+mn-ea"/>
              <a:cs typeface="+mn-cs"/>
            </a:rPr>
            <a:t>El resultado medio de fallos de caché es  menor cuando no se permutan los bucles que cuando están permutados.</a:t>
          </a:r>
          <a:endParaRPr lang="es-ES_tradnl" sz="1100" baseline="0"/>
        </a:p>
        <a:p>
          <a:pPr lvl="3"/>
          <a:r>
            <a:rPr lang="es-ES_tradnl" sz="1100" baseline="0"/>
            <a:t>* </a:t>
          </a:r>
          <a:r>
            <a:rPr lang="es-ES_tradnl" sz="1100" baseline="0">
              <a:solidFill>
                <a:schemeClr val="dk1"/>
              </a:solidFill>
              <a:latin typeface="+mn-lt"/>
              <a:ea typeface="+mn-ea"/>
              <a:cs typeface="+mn-cs"/>
            </a:rPr>
            <a:t>El tiempo es  menor con el modo de ejcución  normal cuando no hay permutación de bucles, sin embargo  con el modo de ejecución exclusivo es más rápido cuando hay permutación de bucles.</a:t>
          </a:r>
          <a:endParaRPr lang="es-ES_tradnl" sz="1100" baseline="0"/>
        </a:p>
        <a:p>
          <a:pPr lvl="3"/>
          <a:r>
            <a:rPr lang="es-ES_tradnl" sz="1100" baseline="0"/>
            <a:t>* </a:t>
          </a:r>
          <a:r>
            <a:rPr lang="es-ES_tradnl" sz="1100" baseline="0">
              <a:solidFill>
                <a:schemeClr val="dk1"/>
              </a:solidFill>
              <a:latin typeface="+mn-lt"/>
              <a:ea typeface="+mn-ea"/>
              <a:cs typeface="+mn-cs"/>
            </a:rPr>
            <a:t>El tiempo del sistema es menor con el modo de ejecución normal cuando no hay permutación de bucles, sin embargo con el modo de ejecución exclusivo es más rápido cuando hay permutación de bucles.</a:t>
          </a:r>
          <a:endParaRPr lang="es-ES_tradnl" sz="1100" baseline="0"/>
        </a:p>
        <a:p>
          <a:pPr lvl="2"/>
          <a:r>
            <a:rPr lang="es-ES_tradnl" sz="1100" baseline="0"/>
            <a:t>- </a:t>
          </a:r>
          <a:r>
            <a:rPr lang="es-ES_tradnl" sz="1100" i="1" baseline="0"/>
            <a:t>Con optimización</a:t>
          </a:r>
          <a:r>
            <a:rPr lang="es-ES_tradnl" sz="1100" baseline="0"/>
            <a:t>:</a:t>
          </a:r>
        </a:p>
        <a:p>
          <a:pPr lvl="3"/>
          <a:r>
            <a:rPr lang="es-ES_tradnl" sz="1100" baseline="0"/>
            <a:t>* </a:t>
          </a:r>
          <a:r>
            <a:rPr lang="es-ES_tradnl" sz="1100" baseline="0">
              <a:solidFill>
                <a:schemeClr val="dk1"/>
              </a:solidFill>
              <a:latin typeface="+mn-lt"/>
              <a:ea typeface="+mn-ea"/>
              <a:cs typeface="+mn-cs"/>
            </a:rPr>
            <a:t>El resultado medio de fallos de caché es  menor cuando no se permutan los bucles.</a:t>
          </a:r>
          <a:endParaRPr lang="es-ES_tradnl" sz="1100" baseline="0"/>
        </a:p>
        <a:p>
          <a:pPr lvl="3"/>
          <a:r>
            <a:rPr lang="es-ES_tradnl" sz="1100" baseline="0"/>
            <a:t>* </a:t>
          </a:r>
          <a:r>
            <a:rPr lang="es-ES_tradnl" sz="1100" baseline="0">
              <a:solidFill>
                <a:schemeClr val="dk1"/>
              </a:solidFill>
              <a:latin typeface="+mn-lt"/>
              <a:ea typeface="+mn-ea"/>
              <a:cs typeface="+mn-cs"/>
            </a:rPr>
            <a:t>El tiempo es  menor cuando no hay permutación de bucles en ambos casos.</a:t>
          </a:r>
          <a:endParaRPr lang="es-ES_tradnl" sz="1100" baseline="0"/>
        </a:p>
        <a:p>
          <a:pPr lvl="3"/>
          <a:r>
            <a:rPr lang="es-ES_tradnl" sz="1100" baseline="0"/>
            <a:t>* </a:t>
          </a:r>
          <a:r>
            <a:rPr lang="es-ES_tradnl" sz="1100" baseline="0">
              <a:solidFill>
                <a:schemeClr val="dk1"/>
              </a:solidFill>
              <a:latin typeface="+mn-lt"/>
              <a:ea typeface="+mn-ea"/>
              <a:cs typeface="+mn-cs"/>
            </a:rPr>
            <a:t>El tiempo del sistema es igual para ambos casos.</a:t>
          </a:r>
          <a:endParaRPr lang="es-ES_tradnl" sz="1100" baseline="0"/>
        </a:p>
        <a:p>
          <a:pPr lvl="1"/>
          <a:r>
            <a:rPr lang="es-ES_tradnl" sz="1100" baseline="0"/>
            <a:t>+ </a:t>
          </a:r>
          <a:r>
            <a:rPr lang="es-ES_tradnl" sz="1100" u="sng" baseline="0"/>
            <a:t>En caché L2</a:t>
          </a:r>
          <a:r>
            <a:rPr lang="es-ES_tradnl" sz="1100" baseline="0"/>
            <a:t>:</a:t>
          </a:r>
        </a:p>
        <a:p>
          <a:r>
            <a:rPr lang="es-ES_tradnl" sz="1100" baseline="0"/>
            <a:t>	</a:t>
          </a:r>
          <a:r>
            <a:rPr lang="es-ES_tradnl" sz="1100" baseline="0">
              <a:solidFill>
                <a:schemeClr val="dk1"/>
              </a:solidFill>
              <a:latin typeface="+mn-lt"/>
              <a:ea typeface="+mn-ea"/>
              <a:cs typeface="+mn-cs"/>
            </a:rPr>
            <a:t>- </a:t>
          </a:r>
          <a:r>
            <a:rPr lang="es-ES_tradnl" sz="1100" i="1" baseline="0">
              <a:solidFill>
                <a:schemeClr val="dk1"/>
              </a:solidFill>
              <a:latin typeface="+mn-lt"/>
              <a:ea typeface="+mn-ea"/>
              <a:cs typeface="+mn-cs"/>
            </a:rPr>
            <a:t>Sin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es  menor cuando  no hay permutación de bucles en el modo de ejecución normal, en cambio, en el modo de ejecución exclusivo es menor cuando hay permutación de bucles curiosamente.</a:t>
          </a:r>
        </a:p>
        <a:p>
          <a:pPr lvl="3" fontAlgn="base"/>
          <a:r>
            <a:rPr lang="es-ES_tradnl" sz="1100" baseline="0">
              <a:solidFill>
                <a:schemeClr val="dk1"/>
              </a:solidFill>
              <a:latin typeface="+mn-lt"/>
              <a:ea typeface="+mn-ea"/>
              <a:cs typeface="+mn-cs"/>
            </a:rPr>
            <a:t>* El tiempo es  menor cuando no se permutan los bucles en ambos casos.</a:t>
          </a:r>
        </a:p>
        <a:p>
          <a:pPr lvl="3" fontAlgn="base"/>
          <a:r>
            <a:rPr lang="es-ES_tradnl" sz="1100" baseline="0">
              <a:solidFill>
                <a:schemeClr val="dk1"/>
              </a:solidFill>
              <a:latin typeface="+mn-lt"/>
              <a:ea typeface="+mn-ea"/>
              <a:cs typeface="+mn-cs"/>
            </a:rPr>
            <a:t>* El tiempo del sistema es menor cuando no hay permutación de bucles  en el modo de ejecución normal y es igual en el modo de ejecución exclusivo.</a:t>
          </a:r>
        </a:p>
        <a:p>
          <a:r>
            <a:rPr lang="es-ES_tradnl" sz="1100" baseline="0">
              <a:solidFill>
                <a:schemeClr val="dk1"/>
              </a:solidFill>
              <a:latin typeface="+mn-lt"/>
              <a:ea typeface="+mn-ea"/>
              <a:cs typeface="+mn-cs"/>
            </a:rPr>
            <a:t>	- </a:t>
          </a:r>
          <a:r>
            <a:rPr lang="es-ES_tradnl" sz="1100" i="1" baseline="0">
              <a:solidFill>
                <a:schemeClr val="dk1"/>
              </a:solidFill>
              <a:latin typeface="+mn-lt"/>
              <a:ea typeface="+mn-ea"/>
              <a:cs typeface="+mn-cs"/>
            </a:rPr>
            <a:t>Con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tiene la misma situación que cuando no hay optimización.</a:t>
          </a:r>
        </a:p>
        <a:p>
          <a:pPr lvl="3" fontAlgn="base"/>
          <a:r>
            <a:rPr lang="es-ES_tradnl" sz="1100" baseline="0">
              <a:solidFill>
                <a:schemeClr val="dk1"/>
              </a:solidFill>
              <a:latin typeface="+mn-lt"/>
              <a:ea typeface="+mn-ea"/>
              <a:cs typeface="+mn-cs"/>
            </a:rPr>
            <a:t>* El tiempo es menor cuando no se permutan los bucles como ocurría cuando no había optimización.</a:t>
          </a:r>
        </a:p>
        <a:p>
          <a:pPr lvl="3" fontAlgn="base"/>
          <a:r>
            <a:rPr lang="es-ES_tradnl" sz="1100" baseline="0">
              <a:solidFill>
                <a:schemeClr val="dk1"/>
              </a:solidFill>
              <a:latin typeface="+mn-lt"/>
              <a:ea typeface="+mn-ea"/>
              <a:cs typeface="+mn-cs"/>
            </a:rPr>
            <a:t>* El tiempo del sistema es curiosamente menor cuando no hay permutación de bucles.</a:t>
          </a:r>
        </a:p>
        <a:p>
          <a:pPr lvl="0"/>
          <a:endParaRPr lang="es-ES_tradnl" sz="1100" baseline="0"/>
        </a:p>
        <a:p>
          <a:pPr lvl="0"/>
          <a:r>
            <a:rPr lang="es-ES_tradnl" sz="1100" baseline="0"/>
            <a:t>Observando las  </a:t>
          </a:r>
          <a:r>
            <a:rPr lang="es-ES_tradnl" sz="1100" b="1" baseline="0"/>
            <a:t>pruebas 2 y 4 </a:t>
          </a:r>
          <a:r>
            <a:rPr lang="es-ES_tradnl" sz="1100" baseline="0"/>
            <a:t>de lascomparativas se puede observar que:</a:t>
          </a:r>
        </a:p>
        <a:p>
          <a:pPr lvl="1"/>
          <a:r>
            <a:rPr lang="es-ES_tradnl" sz="1100">
              <a:solidFill>
                <a:schemeClr val="dk1"/>
              </a:solidFill>
              <a:latin typeface="+mn-lt"/>
              <a:ea typeface="+mn-ea"/>
              <a:cs typeface="+mn-cs"/>
            </a:rPr>
            <a:t>+ </a:t>
          </a:r>
          <a:r>
            <a:rPr lang="es-ES_tradnl" sz="1100" u="sng">
              <a:solidFill>
                <a:schemeClr val="dk1"/>
              </a:solidFill>
              <a:latin typeface="+mn-lt"/>
              <a:ea typeface="+mn-ea"/>
              <a:cs typeface="+mn-cs"/>
            </a:rPr>
            <a:t>En</a:t>
          </a:r>
          <a:r>
            <a:rPr lang="es-ES_tradnl" sz="1100" u="sng" baseline="0">
              <a:solidFill>
                <a:schemeClr val="dk1"/>
              </a:solidFill>
              <a:latin typeface="+mn-lt"/>
              <a:ea typeface="+mn-ea"/>
              <a:cs typeface="+mn-cs"/>
            </a:rPr>
            <a:t> caché L1</a:t>
          </a:r>
          <a:r>
            <a:rPr lang="es-ES_tradnl" sz="1100" baseline="0">
              <a:solidFill>
                <a:schemeClr val="dk1"/>
              </a:solidFill>
              <a:latin typeface="+mn-lt"/>
              <a:ea typeface="+mn-ea"/>
              <a:cs typeface="+mn-cs"/>
            </a:rPr>
            <a:t>:</a:t>
          </a:r>
          <a:endParaRPr lang="es-ES_tradnl"/>
        </a:p>
        <a:p>
          <a:r>
            <a:rPr lang="es-ES_tradnl" sz="1100" baseline="0">
              <a:solidFill>
                <a:schemeClr val="dk1"/>
              </a:solidFill>
              <a:latin typeface="+mn-lt"/>
              <a:ea typeface="+mn-ea"/>
              <a:cs typeface="+mn-cs"/>
            </a:rPr>
            <a:t>	- </a:t>
          </a:r>
          <a:r>
            <a:rPr lang="es-ES_tradnl" sz="1100" i="1" baseline="0">
              <a:solidFill>
                <a:schemeClr val="dk1"/>
              </a:solidFill>
              <a:latin typeface="+mn-lt"/>
              <a:ea typeface="+mn-ea"/>
              <a:cs typeface="+mn-cs"/>
            </a:rPr>
            <a:t>Sin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es mucho menor cuando no hay permutación de bucles.</a:t>
          </a:r>
        </a:p>
        <a:p>
          <a:pPr lvl="3" fontAlgn="base"/>
          <a:r>
            <a:rPr lang="es-ES_tradnl" sz="1100" baseline="0">
              <a:solidFill>
                <a:schemeClr val="dk1"/>
              </a:solidFill>
              <a:latin typeface="+mn-lt"/>
              <a:ea typeface="+mn-ea"/>
              <a:cs typeface="+mn-cs"/>
            </a:rPr>
            <a:t>* El tiempo es también menor cuando no hay permutación de bucles.</a:t>
          </a:r>
        </a:p>
        <a:p>
          <a:pPr lvl="3" fontAlgn="base"/>
          <a:r>
            <a:rPr lang="es-ES_tradnl" sz="1100" baseline="0">
              <a:solidFill>
                <a:schemeClr val="dk1"/>
              </a:solidFill>
              <a:latin typeface="+mn-lt"/>
              <a:ea typeface="+mn-ea"/>
              <a:cs typeface="+mn-cs"/>
            </a:rPr>
            <a:t>* El tiempo del sistema, al contrario que en los casos anteriores, es menor cuando hay permutación de bucles.</a:t>
          </a:r>
        </a:p>
        <a:p>
          <a:r>
            <a:rPr lang="es-ES_tradnl" sz="1100" baseline="0">
              <a:solidFill>
                <a:schemeClr val="dk1"/>
              </a:solidFill>
              <a:latin typeface="+mn-lt"/>
              <a:ea typeface="+mn-ea"/>
              <a:cs typeface="+mn-cs"/>
            </a:rPr>
            <a:t>	- </a:t>
          </a:r>
          <a:r>
            <a:rPr lang="es-ES_tradnl" sz="1100" i="1" baseline="0">
              <a:solidFill>
                <a:schemeClr val="dk1"/>
              </a:solidFill>
              <a:latin typeface="+mn-lt"/>
              <a:ea typeface="+mn-ea"/>
              <a:cs typeface="+mn-cs"/>
            </a:rPr>
            <a:t>Con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es, como cuando no hay optimización, mucho menor cuando no hay permutación de bucles.</a:t>
          </a:r>
        </a:p>
        <a:p>
          <a:pPr lvl="3" fontAlgn="base"/>
          <a:r>
            <a:rPr lang="es-ES_tradnl" sz="1100" baseline="0">
              <a:solidFill>
                <a:schemeClr val="dk1"/>
              </a:solidFill>
              <a:latin typeface="+mn-lt"/>
              <a:ea typeface="+mn-ea"/>
              <a:cs typeface="+mn-cs"/>
            </a:rPr>
            <a:t>* El tiempo es también como cuando no hay optimización, menor cuando no hay permutación de bucles.</a:t>
          </a:r>
        </a:p>
        <a:p>
          <a:pPr lvl="3" fontAlgn="base"/>
          <a:r>
            <a:rPr lang="es-ES_tradnl" sz="1100" baseline="0">
              <a:solidFill>
                <a:schemeClr val="dk1"/>
              </a:solidFill>
              <a:latin typeface="+mn-lt"/>
              <a:ea typeface="+mn-ea"/>
              <a:cs typeface="+mn-cs"/>
            </a:rPr>
            <a:t>* El tiempo del sistema es menor en el modo de ejecución normal cuando no hay permutación de bucles, sin embargo, en el modo de ejecución exclusivo es menor cuando hay permutación de bucles.</a:t>
          </a:r>
        </a:p>
        <a:p>
          <a:pPr lvl="1"/>
          <a:r>
            <a:rPr lang="es-ES_tradnl" sz="1100" baseline="0">
              <a:solidFill>
                <a:schemeClr val="dk1"/>
              </a:solidFill>
              <a:latin typeface="+mn-lt"/>
              <a:ea typeface="+mn-ea"/>
              <a:cs typeface="+mn-cs"/>
            </a:rPr>
            <a:t>+ </a:t>
          </a:r>
          <a:r>
            <a:rPr lang="es-ES_tradnl" sz="1100" u="sng" baseline="0">
              <a:solidFill>
                <a:schemeClr val="dk1"/>
              </a:solidFill>
              <a:latin typeface="+mn-lt"/>
              <a:ea typeface="+mn-ea"/>
              <a:cs typeface="+mn-cs"/>
            </a:rPr>
            <a:t>En caché L2</a:t>
          </a:r>
          <a:r>
            <a:rPr lang="es-ES_tradnl" sz="1100" baseline="0">
              <a:solidFill>
                <a:schemeClr val="dk1"/>
              </a:solidFill>
              <a:latin typeface="+mn-lt"/>
              <a:ea typeface="+mn-ea"/>
              <a:cs typeface="+mn-cs"/>
            </a:rPr>
            <a:t>:</a:t>
          </a:r>
          <a:endParaRPr lang="es-ES_tradnl"/>
        </a:p>
        <a:p>
          <a:r>
            <a:rPr lang="es-ES_tradnl" sz="1100" baseline="0">
              <a:solidFill>
                <a:schemeClr val="dk1"/>
              </a:solidFill>
              <a:latin typeface="+mn-lt"/>
              <a:ea typeface="+mn-ea"/>
              <a:cs typeface="+mn-cs"/>
            </a:rPr>
            <a:t>	- </a:t>
          </a:r>
          <a:r>
            <a:rPr lang="es-ES_tradnl" sz="1100" i="1" baseline="0">
              <a:solidFill>
                <a:schemeClr val="dk1"/>
              </a:solidFill>
              <a:latin typeface="+mn-lt"/>
              <a:ea typeface="+mn-ea"/>
              <a:cs typeface="+mn-cs"/>
            </a:rPr>
            <a:t>Sin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es menor cuando no hay permutación de bucles en el modo de ejecución normal y, curiosamente, en el modo de ejecución exclusivo es menor cuando hay permutación de bucles.</a:t>
          </a:r>
        </a:p>
        <a:p>
          <a:pPr lvl="3" fontAlgn="base"/>
          <a:r>
            <a:rPr lang="es-ES_tradnl" sz="1100" baseline="0">
              <a:solidFill>
                <a:schemeClr val="dk1"/>
              </a:solidFill>
              <a:latin typeface="+mn-lt"/>
              <a:ea typeface="+mn-ea"/>
              <a:cs typeface="+mn-cs"/>
            </a:rPr>
            <a:t>* El tiempo es menor cuando no hay permutación de bucles.</a:t>
          </a:r>
        </a:p>
        <a:p>
          <a:pPr lvl="3" fontAlgn="base"/>
          <a:r>
            <a:rPr lang="es-ES_tradnl" sz="1100" baseline="0">
              <a:solidFill>
                <a:schemeClr val="dk1"/>
              </a:solidFill>
              <a:latin typeface="+mn-lt"/>
              <a:ea typeface="+mn-ea"/>
              <a:cs typeface="+mn-cs"/>
            </a:rPr>
            <a:t>* El tiempo del sistema es, al contrario de lo que se podría pensar, menor cuando hay permutación de bucles.</a:t>
          </a:r>
        </a:p>
        <a:p>
          <a:r>
            <a:rPr lang="es-ES_tradnl" sz="1100" baseline="0">
              <a:solidFill>
                <a:schemeClr val="dk1"/>
              </a:solidFill>
              <a:latin typeface="+mn-lt"/>
              <a:ea typeface="+mn-ea"/>
              <a:cs typeface="+mn-cs"/>
            </a:rPr>
            <a:t>	- </a:t>
          </a:r>
          <a:r>
            <a:rPr lang="es-ES_tradnl" sz="1100" i="1" baseline="0">
              <a:solidFill>
                <a:schemeClr val="dk1"/>
              </a:solidFill>
              <a:latin typeface="+mn-lt"/>
              <a:ea typeface="+mn-ea"/>
              <a:cs typeface="+mn-cs"/>
            </a:rPr>
            <a:t>Con optimización</a:t>
          </a:r>
          <a:r>
            <a:rPr lang="es-ES_tradnl" sz="1100" baseline="0">
              <a:solidFill>
                <a:schemeClr val="dk1"/>
              </a:solidFill>
              <a:latin typeface="+mn-lt"/>
              <a:ea typeface="+mn-ea"/>
              <a:cs typeface="+mn-cs"/>
            </a:rPr>
            <a:t>:</a:t>
          </a:r>
          <a:endParaRPr lang="es-ES_tradnl"/>
        </a:p>
        <a:p>
          <a:pPr lvl="3" fontAlgn="base"/>
          <a:r>
            <a:rPr lang="es-ES_tradnl" sz="1100" baseline="0">
              <a:solidFill>
                <a:schemeClr val="dk1"/>
              </a:solidFill>
              <a:latin typeface="+mn-lt"/>
              <a:ea typeface="+mn-ea"/>
              <a:cs typeface="+mn-cs"/>
            </a:rPr>
            <a:t>* El resultado medio de fallos de caché es, como cuando no hay optimización, menor en el modo de ejecución normal y, en el modo exlusivo es menor cuando hay permutación de bucles.</a:t>
          </a:r>
        </a:p>
        <a:p>
          <a:pPr lvl="3" fontAlgn="base"/>
          <a:r>
            <a:rPr lang="es-ES_tradnl" sz="1100" baseline="0">
              <a:solidFill>
                <a:schemeClr val="dk1"/>
              </a:solidFill>
              <a:latin typeface="+mn-lt"/>
              <a:ea typeface="+mn-ea"/>
              <a:cs typeface="+mn-cs"/>
            </a:rPr>
            <a:t>* El tiempo es menor cuando no hay permutación de bucles como cuando no hay optimización.</a:t>
          </a:r>
        </a:p>
        <a:p>
          <a:pPr lvl="3" fontAlgn="base"/>
          <a:r>
            <a:rPr lang="es-ES_tradnl" sz="1100" baseline="0">
              <a:solidFill>
                <a:schemeClr val="dk1"/>
              </a:solidFill>
              <a:latin typeface="+mn-lt"/>
              <a:ea typeface="+mn-ea"/>
              <a:cs typeface="+mn-cs"/>
            </a:rPr>
            <a:t>* El tiempo del sistema es también, como cuando no hay optimización, menor cuando hay permutación de bucles.</a:t>
          </a:r>
        </a:p>
        <a:p>
          <a:pPr lvl="0"/>
          <a:endParaRPr lang="es-ES_tradnl" sz="1100" baseline="0"/>
        </a:p>
        <a:p>
          <a:pPr lvl="0"/>
          <a:r>
            <a:rPr lang="es-ES_tradnl" sz="1100" b="1" u="sng" baseline="0"/>
            <a:t>Nota</a:t>
          </a:r>
          <a:r>
            <a:rPr lang="es-ES_tradnl" sz="1100" b="1" baseline="0"/>
            <a:t>: recordar que las pruebas 1 y 2 se han realizado con el modo de ejecucion "Normal" y las pruebas 3 y 4 se han realizado con el modo de ejecucion "Exclusivo" en la "CPU 0".</a:t>
          </a:r>
        </a:p>
      </xdr:txBody>
    </xdr:sp>
    <xdr:clientData/>
  </xdr:twoCellAnchor>
</xdr:wsDr>
</file>

<file path=xl/tables/table1.xml><?xml version="1.0" encoding="utf-8"?>
<table xmlns="http://schemas.openxmlformats.org/spreadsheetml/2006/main" id="4" name="Tabla4" displayName="Tabla4" ref="O9:P19" totalsRowShown="0">
  <autoFilter ref="O9:P19"/>
  <tableColumns count="2">
    <tableColumn id="1" name="N. Ejecución"/>
    <tableColumn id="2" name="Resultado"/>
  </tableColumns>
  <tableStyleInfo name="TableStyleLight11" showFirstColumn="0" showLastColumn="0" showRowStripes="1" showColumnStripes="0"/>
</table>
</file>

<file path=xl/tables/table10.xml><?xml version="1.0" encoding="utf-8"?>
<table xmlns="http://schemas.openxmlformats.org/spreadsheetml/2006/main" id="13" name="Tabla514" displayName="Tabla514" ref="O21:P31" totalsRowShown="0">
  <autoFilter ref="O21:P31"/>
  <tableColumns count="2">
    <tableColumn id="1" name="N. Ejecución"/>
    <tableColumn id="2" name="Resultado"/>
  </tableColumns>
  <tableStyleInfo name="TableStyleLight11" showFirstColumn="0" showLastColumn="0" showRowStripes="1" showColumnStripes="0"/>
</table>
</file>

<file path=xl/tables/table11.xml><?xml version="1.0" encoding="utf-8"?>
<table xmlns="http://schemas.openxmlformats.org/spreadsheetml/2006/main" id="14" name="Tabla615" displayName="Tabla615" ref="O36:P56" totalsRowShown="0">
  <autoFilter ref="O36:P56"/>
  <tableColumns count="2">
    <tableColumn id="1" name="N. Ejecución"/>
    <tableColumn id="2" name="Resultado"/>
  </tableColumns>
  <tableStyleInfo name="TableStyleLight11" showFirstColumn="0" showLastColumn="0" showRowStripes="1" showColumnStripes="0"/>
</table>
</file>

<file path=xl/tables/table12.xml><?xml version="1.0" encoding="utf-8"?>
<table xmlns="http://schemas.openxmlformats.org/spreadsheetml/2006/main" id="15" name="Tabla716" displayName="Tabla716" ref="O58:P78" totalsRowShown="0">
  <autoFilter ref="O58:P78"/>
  <tableColumns count="2">
    <tableColumn id="1" name="N. Ejecución"/>
    <tableColumn id="2" name="Resultado"/>
  </tableColumns>
  <tableStyleInfo name="TableStyleLight11" showFirstColumn="0" showLastColumn="0" showRowStripes="1" showColumnStripes="0"/>
</table>
</file>

<file path=xl/tables/table13.xml><?xml version="1.0" encoding="utf-8"?>
<table xmlns="http://schemas.openxmlformats.org/spreadsheetml/2006/main" id="16" name="Tabla817" displayName="Tabla817" ref="O83:P93" totalsRowShown="0">
  <autoFilter ref="O83:P93"/>
  <tableColumns count="2">
    <tableColumn id="1" name="N. Ejecución"/>
    <tableColumn id="2" name="Resultado"/>
  </tableColumns>
  <tableStyleInfo name="TableStyleLight11" showFirstColumn="0" showLastColumn="0" showRowStripes="1" showColumnStripes="0"/>
</table>
</file>

<file path=xl/tables/table14.xml><?xml version="1.0" encoding="utf-8"?>
<table xmlns="http://schemas.openxmlformats.org/spreadsheetml/2006/main" id="17" name="Tabla918" displayName="Tabla918" ref="O95:P105" totalsRowShown="0">
  <autoFilter ref="O95:P105"/>
  <tableColumns count="2">
    <tableColumn id="1" name="N. Ejecución"/>
    <tableColumn id="2" name="Resultado"/>
  </tableColumns>
  <tableStyleInfo name="TableStyleLight11" showFirstColumn="0" showLastColumn="0" showRowStripes="1" showColumnStripes="0"/>
</table>
</file>

<file path=xl/tables/table15.xml><?xml version="1.0" encoding="utf-8"?>
<table xmlns="http://schemas.openxmlformats.org/spreadsheetml/2006/main" id="18" name="Tabla1019" displayName="Tabla1019" ref="O111:P131" totalsRowShown="0">
  <autoFilter ref="O111:P131"/>
  <tableColumns count="2">
    <tableColumn id="1" name="N. Ejecución"/>
    <tableColumn id="2" name="Resultado"/>
  </tableColumns>
  <tableStyleInfo name="TableStyleLight11" showFirstColumn="0" showLastColumn="0" showRowStripes="1" showColumnStripes="0"/>
</table>
</file>

<file path=xl/tables/table16.xml><?xml version="1.0" encoding="utf-8"?>
<table xmlns="http://schemas.openxmlformats.org/spreadsheetml/2006/main" id="19" name="Tabla1120" displayName="Tabla1120" ref="O133:P153" totalsRowShown="0">
  <autoFilter ref="O133:P153"/>
  <tableColumns count="2">
    <tableColumn id="1" name="N. Ejecución"/>
    <tableColumn id="2" name="Resultado"/>
  </tableColumns>
  <tableStyleInfo name="TableStyleLight11" showFirstColumn="0" showLastColumn="0" showRowStripes="1" showColumnStripes="0"/>
</table>
</file>

<file path=xl/tables/table17.xml><?xml version="1.0" encoding="utf-8"?>
<table xmlns="http://schemas.openxmlformats.org/spreadsheetml/2006/main" id="1" name="Tabla42" displayName="Tabla42" ref="O9:P19" totalsRowShown="0">
  <autoFilter ref="O9:P19"/>
  <tableColumns count="2">
    <tableColumn id="1" name="N. Ejecución"/>
    <tableColumn id="2" name="Resultado"/>
  </tableColumns>
  <tableStyleInfo name="TableStyleLight11" showFirstColumn="0" showLastColumn="0" showRowStripes="1" showColumnStripes="0"/>
</table>
</file>

<file path=xl/tables/table18.xml><?xml version="1.0" encoding="utf-8"?>
<table xmlns="http://schemas.openxmlformats.org/spreadsheetml/2006/main" id="2" name="Tabla53" displayName="Tabla53" ref="O21:P31" totalsRowShown="0">
  <autoFilter ref="O21:P31"/>
  <tableColumns count="2">
    <tableColumn id="1" name="N. Ejecución"/>
    <tableColumn id="2" name="Resultado"/>
  </tableColumns>
  <tableStyleInfo name="TableStyleLight11" showFirstColumn="0" showLastColumn="0" showRowStripes="1" showColumnStripes="0"/>
</table>
</file>

<file path=xl/tables/table19.xml><?xml version="1.0" encoding="utf-8"?>
<table xmlns="http://schemas.openxmlformats.org/spreadsheetml/2006/main" id="3" name="Tabla64" displayName="Tabla64" ref="O36:P56" totalsRowShown="0">
  <autoFilter ref="O36:P56"/>
  <tableColumns count="2">
    <tableColumn id="1" name="N. Ejecución"/>
    <tableColumn id="2" name="Resultado"/>
  </tableColumns>
  <tableStyleInfo name="TableStyleLight11" showFirstColumn="0" showLastColumn="0" showRowStripes="1" showColumnStripes="0"/>
</table>
</file>

<file path=xl/tables/table2.xml><?xml version="1.0" encoding="utf-8"?>
<table xmlns="http://schemas.openxmlformats.org/spreadsheetml/2006/main" id="5" name="Tabla5" displayName="Tabla5" ref="O21:P31" totalsRowShown="0">
  <autoFilter ref="O21:P31"/>
  <tableColumns count="2">
    <tableColumn id="1" name="N. Ejecución"/>
    <tableColumn id="2" name="Resultado"/>
  </tableColumns>
  <tableStyleInfo name="TableStyleLight11" showFirstColumn="0" showLastColumn="0" showRowStripes="1" showColumnStripes="0"/>
</table>
</file>

<file path=xl/tables/table20.xml><?xml version="1.0" encoding="utf-8"?>
<table xmlns="http://schemas.openxmlformats.org/spreadsheetml/2006/main" id="20" name="Tabla721" displayName="Tabla721" ref="O58:P78" totalsRowShown="0">
  <autoFilter ref="O58:P78"/>
  <tableColumns count="2">
    <tableColumn id="1" name="N. Ejecución"/>
    <tableColumn id="2" name="Resultado"/>
  </tableColumns>
  <tableStyleInfo name="TableStyleLight11" showFirstColumn="0" showLastColumn="0" showRowStripes="1" showColumnStripes="0"/>
</table>
</file>

<file path=xl/tables/table21.xml><?xml version="1.0" encoding="utf-8"?>
<table xmlns="http://schemas.openxmlformats.org/spreadsheetml/2006/main" id="21" name="Tabla822" displayName="Tabla822" ref="O83:P93" totalsRowShown="0">
  <autoFilter ref="O83:P93"/>
  <tableColumns count="2">
    <tableColumn id="1" name="N. Ejecución"/>
    <tableColumn id="2" name="Resultado"/>
  </tableColumns>
  <tableStyleInfo name="TableStyleLight11" showFirstColumn="0" showLastColumn="0" showRowStripes="1" showColumnStripes="0"/>
</table>
</file>

<file path=xl/tables/table22.xml><?xml version="1.0" encoding="utf-8"?>
<table xmlns="http://schemas.openxmlformats.org/spreadsheetml/2006/main" id="22" name="Tabla923" displayName="Tabla923" ref="O95:P105" totalsRowShown="0">
  <autoFilter ref="O95:P105"/>
  <tableColumns count="2">
    <tableColumn id="1" name="N. Ejecución"/>
    <tableColumn id="2" name="Resultado"/>
  </tableColumns>
  <tableStyleInfo name="TableStyleLight11" showFirstColumn="0" showLastColumn="0" showRowStripes="1" showColumnStripes="0"/>
</table>
</file>

<file path=xl/tables/table23.xml><?xml version="1.0" encoding="utf-8"?>
<table xmlns="http://schemas.openxmlformats.org/spreadsheetml/2006/main" id="23" name="Tabla1024" displayName="Tabla1024" ref="O111:P131" totalsRowShown="0">
  <autoFilter ref="O111:P131"/>
  <tableColumns count="2">
    <tableColumn id="1" name="N. Ejecución"/>
    <tableColumn id="2" name="Resultado"/>
  </tableColumns>
  <tableStyleInfo name="TableStyleLight11" showFirstColumn="0" showLastColumn="0" showRowStripes="1" showColumnStripes="0"/>
</table>
</file>

<file path=xl/tables/table24.xml><?xml version="1.0" encoding="utf-8"?>
<table xmlns="http://schemas.openxmlformats.org/spreadsheetml/2006/main" id="24" name="Tabla1125" displayName="Tabla1125" ref="O133:P153" totalsRowShown="0">
  <autoFilter ref="O133:P153"/>
  <tableColumns count="2">
    <tableColumn id="1" name="N. Ejecución"/>
    <tableColumn id="2" name="Resultado"/>
  </tableColumns>
  <tableStyleInfo name="TableStyleLight11" showFirstColumn="0" showLastColumn="0" showRowStripes="1" showColumnStripes="0"/>
</table>
</file>

<file path=xl/tables/table25.xml><?xml version="1.0" encoding="utf-8"?>
<table xmlns="http://schemas.openxmlformats.org/spreadsheetml/2006/main" id="25" name="Tabla41326" displayName="Tabla41326" ref="O9:P19" totalsRowShown="0">
  <autoFilter ref="O9:P19"/>
  <tableColumns count="2">
    <tableColumn id="1" name="N. Ejecución"/>
    <tableColumn id="2" name="Resultado"/>
  </tableColumns>
  <tableStyleInfo name="TableStyleLight11" showFirstColumn="0" showLastColumn="0" showRowStripes="1" showColumnStripes="0"/>
</table>
</file>

<file path=xl/tables/table26.xml><?xml version="1.0" encoding="utf-8"?>
<table xmlns="http://schemas.openxmlformats.org/spreadsheetml/2006/main" id="26" name="Tabla51427" displayName="Tabla51427" ref="O21:P31" totalsRowShown="0">
  <autoFilter ref="O21:P31"/>
  <tableColumns count="2">
    <tableColumn id="1" name="N. Ejecución"/>
    <tableColumn id="2" name="Resultado"/>
  </tableColumns>
  <tableStyleInfo name="TableStyleLight11" showFirstColumn="0" showLastColumn="0" showRowStripes="1" showColumnStripes="0"/>
</table>
</file>

<file path=xl/tables/table27.xml><?xml version="1.0" encoding="utf-8"?>
<table xmlns="http://schemas.openxmlformats.org/spreadsheetml/2006/main" id="27" name="Tabla61528" displayName="Tabla61528" ref="O36:P56" totalsRowShown="0">
  <autoFilter ref="O36:P56"/>
  <tableColumns count="2">
    <tableColumn id="1" name="N. Ejecución"/>
    <tableColumn id="2" name="Resultado"/>
  </tableColumns>
  <tableStyleInfo name="TableStyleLight11" showFirstColumn="0" showLastColumn="0" showRowStripes="1" showColumnStripes="0"/>
</table>
</file>

<file path=xl/tables/table28.xml><?xml version="1.0" encoding="utf-8"?>
<table xmlns="http://schemas.openxmlformats.org/spreadsheetml/2006/main" id="28" name="Tabla71629" displayName="Tabla71629" ref="O58:P78" totalsRowShown="0">
  <autoFilter ref="O58:P78"/>
  <tableColumns count="2">
    <tableColumn id="1" name="N. Ejecución"/>
    <tableColumn id="2" name="Resultado"/>
  </tableColumns>
  <tableStyleInfo name="TableStyleLight11" showFirstColumn="0" showLastColumn="0" showRowStripes="1" showColumnStripes="0"/>
</table>
</file>

<file path=xl/tables/table29.xml><?xml version="1.0" encoding="utf-8"?>
<table xmlns="http://schemas.openxmlformats.org/spreadsheetml/2006/main" id="29" name="Tabla81730" displayName="Tabla81730" ref="O83:P93" totalsRowShown="0">
  <autoFilter ref="O83:P93"/>
  <tableColumns count="2">
    <tableColumn id="1" name="N. Ejecución"/>
    <tableColumn id="2" name="Resultado"/>
  </tableColumns>
  <tableStyleInfo name="TableStyleLight11" showFirstColumn="0" showLastColumn="0" showRowStripes="1" showColumnStripes="0"/>
</table>
</file>

<file path=xl/tables/table3.xml><?xml version="1.0" encoding="utf-8"?>
<table xmlns="http://schemas.openxmlformats.org/spreadsheetml/2006/main" id="6" name="Tabla6" displayName="Tabla6" ref="O36:P56" totalsRowShown="0">
  <autoFilter ref="O36:P56"/>
  <tableColumns count="2">
    <tableColumn id="1" name="N. Ejecución"/>
    <tableColumn id="2" name="Resultado"/>
  </tableColumns>
  <tableStyleInfo name="TableStyleLight11" showFirstColumn="0" showLastColumn="0" showRowStripes="1" showColumnStripes="0"/>
</table>
</file>

<file path=xl/tables/table30.xml><?xml version="1.0" encoding="utf-8"?>
<table xmlns="http://schemas.openxmlformats.org/spreadsheetml/2006/main" id="30" name="Tabla91831" displayName="Tabla91831" ref="O95:P105" totalsRowShown="0">
  <autoFilter ref="O95:P105"/>
  <tableColumns count="2">
    <tableColumn id="1" name="N. Ejecución"/>
    <tableColumn id="2" name="Resultado"/>
  </tableColumns>
  <tableStyleInfo name="TableStyleLight11" showFirstColumn="0" showLastColumn="0" showRowStripes="1" showColumnStripes="0"/>
</table>
</file>

<file path=xl/tables/table31.xml><?xml version="1.0" encoding="utf-8"?>
<table xmlns="http://schemas.openxmlformats.org/spreadsheetml/2006/main" id="31" name="Tabla101932" displayName="Tabla101932" ref="O111:P131" totalsRowShown="0">
  <autoFilter ref="O111:P131"/>
  <tableColumns count="2">
    <tableColumn id="1" name="N. Ejecución"/>
    <tableColumn id="2" name="Resultado"/>
  </tableColumns>
  <tableStyleInfo name="TableStyleLight11" showFirstColumn="0" showLastColumn="0" showRowStripes="1" showColumnStripes="0"/>
</table>
</file>

<file path=xl/tables/table32.xml><?xml version="1.0" encoding="utf-8"?>
<table xmlns="http://schemas.openxmlformats.org/spreadsheetml/2006/main" id="32" name="Tabla112033" displayName="Tabla112033" ref="O133:P153" totalsRowShown="0">
  <autoFilter ref="O133:P153"/>
  <tableColumns count="2">
    <tableColumn id="1" name="N. Ejecución"/>
    <tableColumn id="2" name="Resultado"/>
  </tableColumns>
  <tableStyleInfo name="TableStyleLight11" showFirstColumn="0" showLastColumn="0" showRowStripes="1" showColumnStripes="0"/>
</table>
</file>

<file path=xl/tables/table4.xml><?xml version="1.0" encoding="utf-8"?>
<table xmlns="http://schemas.openxmlformats.org/spreadsheetml/2006/main" id="7" name="Tabla7" displayName="Tabla7" ref="O58:P78" totalsRowShown="0">
  <autoFilter ref="O58:P78"/>
  <tableColumns count="2">
    <tableColumn id="1" name="N. Ejecución"/>
    <tableColumn id="2" name="Resultado"/>
  </tableColumns>
  <tableStyleInfo name="TableStyleLight11" showFirstColumn="0" showLastColumn="0" showRowStripes="1" showColumnStripes="0"/>
</table>
</file>

<file path=xl/tables/table5.xml><?xml version="1.0" encoding="utf-8"?>
<table xmlns="http://schemas.openxmlformats.org/spreadsheetml/2006/main" id="8" name="Tabla8" displayName="Tabla8" ref="O83:P93" totalsRowShown="0">
  <autoFilter ref="O83:P93"/>
  <tableColumns count="2">
    <tableColumn id="1" name="N. Ejecución"/>
    <tableColumn id="2" name="Resultado"/>
  </tableColumns>
  <tableStyleInfo name="TableStyleLight11" showFirstColumn="0" showLastColumn="0" showRowStripes="1" showColumnStripes="0"/>
</table>
</file>

<file path=xl/tables/table6.xml><?xml version="1.0" encoding="utf-8"?>
<table xmlns="http://schemas.openxmlformats.org/spreadsheetml/2006/main" id="9" name="Tabla9" displayName="Tabla9" ref="O95:P105" totalsRowShown="0">
  <autoFilter ref="O95:P105"/>
  <tableColumns count="2">
    <tableColumn id="1" name="N. Ejecución"/>
    <tableColumn id="2" name="Resultado"/>
  </tableColumns>
  <tableStyleInfo name="TableStyleLight11" showFirstColumn="0" showLastColumn="0" showRowStripes="1" showColumnStripes="0"/>
</table>
</file>

<file path=xl/tables/table7.xml><?xml version="1.0" encoding="utf-8"?>
<table xmlns="http://schemas.openxmlformats.org/spreadsheetml/2006/main" id="10" name="Tabla10" displayName="Tabla10" ref="O111:P131" totalsRowShown="0">
  <autoFilter ref="O111:P131"/>
  <tableColumns count="2">
    <tableColumn id="1" name="N. Ejecución"/>
    <tableColumn id="2" name="Resultado"/>
  </tableColumns>
  <tableStyleInfo name="TableStyleLight11" showFirstColumn="0" showLastColumn="0" showRowStripes="1" showColumnStripes="0"/>
</table>
</file>

<file path=xl/tables/table8.xml><?xml version="1.0" encoding="utf-8"?>
<table xmlns="http://schemas.openxmlformats.org/spreadsheetml/2006/main" id="11" name="Tabla11" displayName="Tabla11" ref="O133:P153" totalsRowShown="0">
  <autoFilter ref="O133:P153"/>
  <tableColumns count="2">
    <tableColumn id="1" name="N. Ejecución"/>
    <tableColumn id="2" name="Resultado"/>
  </tableColumns>
  <tableStyleInfo name="TableStyleLight11" showFirstColumn="0" showLastColumn="0" showRowStripes="1" showColumnStripes="0"/>
</table>
</file>

<file path=xl/tables/table9.xml><?xml version="1.0" encoding="utf-8"?>
<table xmlns="http://schemas.openxmlformats.org/spreadsheetml/2006/main" id="12" name="Tabla413" displayName="Tabla413" ref="O9:P19" totalsRowShown="0">
  <autoFilter ref="O9:P19"/>
  <tableColumns count="2">
    <tableColumn id="1" name="N. Ejecución"/>
    <tableColumn id="2" name="Resultado"/>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3.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drawing" Target="../drawings/drawing4.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 Id="rId9"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drawing" Target="../drawings/drawing5.xm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 Id="rId9" Type="http://schemas.openxmlformats.org/officeDocument/2006/relationships/table" Target="../tables/table2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drawing" Target="../drawings/drawing6.xml"/><Relationship Id="rId6" Type="http://schemas.openxmlformats.org/officeDocument/2006/relationships/table" Target="../tables/table29.xml"/><Relationship Id="rId5" Type="http://schemas.openxmlformats.org/officeDocument/2006/relationships/table" Target="../tables/table28.xml"/><Relationship Id="rId4" Type="http://schemas.openxmlformats.org/officeDocument/2006/relationships/table" Target="../tables/table27.xml"/><Relationship Id="rId9" Type="http://schemas.openxmlformats.org/officeDocument/2006/relationships/table" Target="../tables/table3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L27"/>
  <sheetViews>
    <sheetView tabSelected="1" workbookViewId="0"/>
  </sheetViews>
  <sheetFormatPr baseColWidth="10" defaultRowHeight="15"/>
  <cols>
    <col min="1" max="16384" width="11.42578125" style="26"/>
  </cols>
  <sheetData>
    <row r="2" spans="2:12" ht="15" customHeight="1">
      <c r="B2" s="61" t="s">
        <v>0</v>
      </c>
      <c r="C2" s="62"/>
      <c r="D2" s="62"/>
      <c r="E2" s="62"/>
      <c r="F2" s="62"/>
      <c r="G2" s="62"/>
      <c r="H2" s="62"/>
      <c r="I2" s="62"/>
      <c r="J2" s="62"/>
      <c r="K2" s="62"/>
      <c r="L2" s="63"/>
    </row>
    <row r="3" spans="2:12">
      <c r="B3" s="64"/>
      <c r="C3" s="65"/>
      <c r="D3" s="65"/>
      <c r="E3" s="65"/>
      <c r="F3" s="65"/>
      <c r="G3" s="65"/>
      <c r="H3" s="65"/>
      <c r="I3" s="65"/>
      <c r="J3" s="65"/>
      <c r="K3" s="65"/>
      <c r="L3" s="66"/>
    </row>
    <row r="4" spans="2:12">
      <c r="B4" s="67"/>
      <c r="C4" s="68"/>
      <c r="D4" s="68"/>
      <c r="E4" s="68"/>
      <c r="F4" s="68"/>
      <c r="G4" s="68"/>
      <c r="H4" s="68"/>
      <c r="I4" s="68"/>
      <c r="J4" s="68"/>
      <c r="K4" s="68"/>
      <c r="L4" s="69"/>
    </row>
    <row r="6" spans="2:12" ht="15" customHeight="1">
      <c r="B6" s="29"/>
      <c r="C6" s="32"/>
      <c r="D6" s="32"/>
      <c r="E6" s="32"/>
      <c r="F6" s="32"/>
      <c r="G6" s="32"/>
      <c r="H6" s="32"/>
    </row>
    <row r="7" spans="2:12">
      <c r="B7" s="32"/>
      <c r="C7" s="32"/>
      <c r="D7" s="32"/>
      <c r="E7" s="32"/>
      <c r="F7" s="32"/>
      <c r="G7" s="32"/>
      <c r="H7" s="32"/>
    </row>
    <row r="8" spans="2:12">
      <c r="B8" s="32"/>
      <c r="C8" s="32"/>
      <c r="D8" s="32"/>
      <c r="E8" s="32"/>
      <c r="F8" s="32"/>
      <c r="G8" s="32"/>
      <c r="H8" s="32"/>
    </row>
    <row r="9" spans="2:12">
      <c r="B9" s="32"/>
      <c r="C9" s="32"/>
      <c r="D9" s="32"/>
      <c r="E9" s="32"/>
      <c r="F9" s="32"/>
      <c r="G9" s="32"/>
      <c r="H9" s="32"/>
    </row>
    <row r="10" spans="2:12">
      <c r="B10" s="32"/>
      <c r="C10" s="32"/>
      <c r="D10" s="32"/>
      <c r="E10" s="32"/>
      <c r="F10" s="32"/>
      <c r="G10" s="32"/>
      <c r="H10" s="32"/>
    </row>
    <row r="11" spans="2:12">
      <c r="B11" s="32"/>
      <c r="C11" s="32"/>
      <c r="D11" s="32"/>
      <c r="E11" s="32"/>
      <c r="F11" s="32"/>
      <c r="G11" s="32"/>
      <c r="H11" s="32"/>
    </row>
    <row r="12" spans="2:12">
      <c r="B12" s="32"/>
      <c r="C12" s="32"/>
      <c r="D12" s="32"/>
      <c r="E12" s="32"/>
      <c r="F12" s="32"/>
      <c r="G12" s="32"/>
      <c r="H12" s="32"/>
    </row>
    <row r="13" spans="2:12">
      <c r="B13" s="32"/>
      <c r="C13" s="32"/>
      <c r="D13" s="32"/>
      <c r="E13" s="32"/>
      <c r="F13" s="32"/>
      <c r="G13" s="32"/>
      <c r="H13" s="32"/>
    </row>
    <row r="14" spans="2:12">
      <c r="B14" s="32"/>
      <c r="C14" s="32"/>
      <c r="D14" s="32"/>
      <c r="E14" s="32"/>
      <c r="F14" s="32"/>
      <c r="G14" s="32"/>
      <c r="H14" s="32"/>
    </row>
    <row r="15" spans="2:12">
      <c r="B15" s="32"/>
      <c r="C15" s="32"/>
      <c r="D15" s="32"/>
      <c r="E15" s="32"/>
      <c r="F15" s="32"/>
      <c r="G15" s="32"/>
      <c r="H15" s="32"/>
    </row>
    <row r="16" spans="2:12">
      <c r="B16" s="32"/>
      <c r="C16" s="32"/>
      <c r="D16" s="32"/>
      <c r="E16" s="32"/>
      <c r="F16" s="32"/>
      <c r="G16" s="32"/>
      <c r="H16" s="32"/>
    </row>
    <row r="17" spans="2:12">
      <c r="B17" s="32"/>
      <c r="C17" s="32"/>
      <c r="D17" s="32"/>
      <c r="E17" s="32"/>
      <c r="F17" s="32"/>
      <c r="G17" s="32"/>
      <c r="H17" s="32"/>
    </row>
    <row r="18" spans="2:12">
      <c r="B18" s="32"/>
      <c r="C18" s="32"/>
      <c r="D18" s="32"/>
      <c r="E18" s="32"/>
      <c r="F18" s="32"/>
      <c r="G18" s="32"/>
      <c r="H18" s="32"/>
    </row>
    <row r="19" spans="2:12">
      <c r="B19" s="32"/>
      <c r="C19" s="32"/>
      <c r="D19" s="32"/>
      <c r="E19" s="32"/>
      <c r="F19" s="32"/>
      <c r="G19" s="32"/>
      <c r="H19" s="32"/>
    </row>
    <row r="20" spans="2:12">
      <c r="B20" s="32"/>
      <c r="C20" s="32"/>
      <c r="D20" s="32"/>
      <c r="E20" s="32"/>
      <c r="F20" s="32"/>
      <c r="G20" s="32"/>
      <c r="H20" s="32"/>
    </row>
    <row r="21" spans="2:12">
      <c r="B21" s="32"/>
      <c r="C21" s="32"/>
      <c r="D21" s="32"/>
      <c r="E21" s="32"/>
      <c r="F21" s="32"/>
      <c r="G21" s="32"/>
      <c r="H21" s="32"/>
    </row>
    <row r="22" spans="2:12">
      <c r="B22" s="32"/>
      <c r="C22" s="32"/>
      <c r="D22" s="32"/>
      <c r="E22" s="32"/>
      <c r="F22" s="32"/>
      <c r="G22" s="32"/>
      <c r="H22" s="32"/>
    </row>
    <row r="23" spans="2:12">
      <c r="B23" s="32"/>
      <c r="C23" s="32"/>
      <c r="D23" s="32"/>
      <c r="E23" s="32"/>
      <c r="F23" s="32"/>
      <c r="G23" s="32"/>
      <c r="H23" s="32"/>
    </row>
    <row r="24" spans="2:12">
      <c r="B24" s="32"/>
      <c r="C24" s="58" t="s">
        <v>155</v>
      </c>
      <c r="D24" s="59"/>
      <c r="E24" s="60"/>
      <c r="F24" s="32"/>
      <c r="G24" s="32"/>
      <c r="H24" s="32"/>
      <c r="I24" s="55" t="s">
        <v>156</v>
      </c>
      <c r="J24" s="56"/>
      <c r="K24" s="57"/>
    </row>
    <row r="25" spans="2:12">
      <c r="B25" s="32"/>
      <c r="C25" s="32"/>
      <c r="D25" s="32"/>
      <c r="E25" s="32"/>
      <c r="F25" s="32"/>
      <c r="G25" s="32"/>
      <c r="H25" s="32"/>
    </row>
    <row r="26" spans="2:12">
      <c r="B26" s="61" t="s">
        <v>50</v>
      </c>
      <c r="C26" s="62"/>
      <c r="D26" s="62"/>
      <c r="E26" s="62"/>
      <c r="F26" s="62"/>
      <c r="G26" s="62"/>
      <c r="H26" s="62"/>
      <c r="I26" s="62"/>
      <c r="J26" s="62"/>
      <c r="K26" s="62"/>
      <c r="L26" s="63"/>
    </row>
    <row r="27" spans="2:12">
      <c r="B27" s="67"/>
      <c r="C27" s="68"/>
      <c r="D27" s="68"/>
      <c r="E27" s="68"/>
      <c r="F27" s="68"/>
      <c r="G27" s="68"/>
      <c r="H27" s="68"/>
      <c r="I27" s="68"/>
      <c r="J27" s="68"/>
      <c r="K27" s="68"/>
      <c r="L27" s="69"/>
    </row>
  </sheetData>
  <mergeCells count="4">
    <mergeCell ref="I24:K24"/>
    <mergeCell ref="C24:E24"/>
    <mergeCell ref="B2:L4"/>
    <mergeCell ref="B26:L27"/>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dimension ref="B2:C89"/>
  <sheetViews>
    <sheetView workbookViewId="0"/>
  </sheetViews>
  <sheetFormatPr baseColWidth="10" defaultRowHeight="15"/>
  <cols>
    <col min="1" max="1" width="11.42578125" style="26"/>
    <col min="2" max="2" width="59.7109375" style="26" bestFit="1" customWidth="1"/>
    <col min="3" max="3" width="39.85546875" style="26" customWidth="1"/>
    <col min="4" max="16384" width="11.42578125" style="26"/>
  </cols>
  <sheetData>
    <row r="2" spans="2:3" ht="18">
      <c r="B2" s="25" t="s">
        <v>51</v>
      </c>
    </row>
    <row r="3" spans="2:3" ht="16.5">
      <c r="B3" s="27" t="s">
        <v>52</v>
      </c>
    </row>
    <row r="6" spans="2:3">
      <c r="B6" s="72" t="s">
        <v>53</v>
      </c>
      <c r="C6" s="73"/>
    </row>
    <row r="8" spans="2:3">
      <c r="B8" s="28" t="s">
        <v>54</v>
      </c>
    </row>
    <row r="10" spans="2:3" ht="18.75" customHeight="1">
      <c r="B10" s="74" t="s">
        <v>55</v>
      </c>
      <c r="C10" s="74"/>
    </row>
    <row r="11" spans="2:3">
      <c r="B11" s="71"/>
      <c r="C11" s="71"/>
    </row>
    <row r="12" spans="2:3">
      <c r="B12" s="29" t="s">
        <v>56</v>
      </c>
      <c r="C12" s="29" t="s">
        <v>57</v>
      </c>
    </row>
    <row r="13" spans="2:3">
      <c r="B13" s="29" t="s">
        <v>58</v>
      </c>
      <c r="C13" s="29" t="s">
        <v>59</v>
      </c>
    </row>
    <row r="14" spans="2:3">
      <c r="B14" s="29" t="s">
        <v>60</v>
      </c>
      <c r="C14" s="29" t="s">
        <v>61</v>
      </c>
    </row>
    <row r="15" spans="2:3">
      <c r="B15" s="29" t="s">
        <v>62</v>
      </c>
      <c r="C15" s="30">
        <v>2</v>
      </c>
    </row>
    <row r="16" spans="2:3">
      <c r="B16" s="29" t="s">
        <v>63</v>
      </c>
      <c r="C16" s="30">
        <v>2</v>
      </c>
    </row>
    <row r="17" spans="2:3">
      <c r="B17" s="29" t="s">
        <v>64</v>
      </c>
      <c r="C17" s="29" t="s">
        <v>65</v>
      </c>
    </row>
    <row r="18" spans="2:3">
      <c r="B18" s="29" t="s">
        <v>66</v>
      </c>
      <c r="C18" s="29" t="s">
        <v>67</v>
      </c>
    </row>
    <row r="19" spans="2:3">
      <c r="B19" s="29" t="s">
        <v>68</v>
      </c>
      <c r="C19" s="29" t="s">
        <v>69</v>
      </c>
    </row>
    <row r="20" spans="2:3">
      <c r="B20" s="29" t="s">
        <v>70</v>
      </c>
      <c r="C20" s="29" t="s">
        <v>71</v>
      </c>
    </row>
    <row r="21" spans="2:3">
      <c r="B21" s="29" t="s">
        <v>72</v>
      </c>
      <c r="C21" s="29" t="s">
        <v>73</v>
      </c>
    </row>
    <row r="22" spans="2:3">
      <c r="B22" s="29" t="s">
        <v>74</v>
      </c>
      <c r="C22" s="29" t="s">
        <v>75</v>
      </c>
    </row>
    <row r="23" spans="2:3">
      <c r="B23" s="29" t="s">
        <v>76</v>
      </c>
      <c r="C23" s="29" t="s">
        <v>73</v>
      </c>
    </row>
    <row r="24" spans="2:3">
      <c r="B24" s="29" t="s">
        <v>77</v>
      </c>
      <c r="C24" s="29" t="s">
        <v>73</v>
      </c>
    </row>
    <row r="25" spans="2:3">
      <c r="B25" s="29" t="s">
        <v>78</v>
      </c>
      <c r="C25" s="29" t="s">
        <v>79</v>
      </c>
    </row>
    <row r="26" spans="2:3">
      <c r="B26" s="29" t="s">
        <v>80</v>
      </c>
      <c r="C26" s="29" t="s">
        <v>81</v>
      </c>
    </row>
    <row r="27" spans="2:3">
      <c r="B27" s="29"/>
      <c r="C27" s="29"/>
    </row>
    <row r="28" spans="2:3" ht="18.75">
      <c r="B28" s="31" t="s">
        <v>82</v>
      </c>
      <c r="C28" s="29"/>
    </row>
    <row r="29" spans="2:3">
      <c r="B29" s="29"/>
      <c r="C29" s="29"/>
    </row>
    <row r="30" spans="2:3">
      <c r="B30" s="29" t="s">
        <v>83</v>
      </c>
      <c r="C30" s="29" t="s">
        <v>84</v>
      </c>
    </row>
    <row r="31" spans="2:3">
      <c r="B31" s="29" t="s">
        <v>85</v>
      </c>
      <c r="C31" s="29" t="s">
        <v>86</v>
      </c>
    </row>
    <row r="32" spans="2:3">
      <c r="B32" s="29" t="s">
        <v>87</v>
      </c>
      <c r="C32" s="29" t="s">
        <v>88</v>
      </c>
    </row>
    <row r="33" spans="2:3">
      <c r="B33" s="29" t="s">
        <v>89</v>
      </c>
      <c r="C33" s="29" t="s">
        <v>90</v>
      </c>
    </row>
    <row r="34" spans="2:3">
      <c r="B34" s="29" t="s">
        <v>91</v>
      </c>
      <c r="C34" s="29" t="s">
        <v>92</v>
      </c>
    </row>
    <row r="35" spans="2:3">
      <c r="B35" s="29" t="s">
        <v>93</v>
      </c>
      <c r="C35" s="29" t="s">
        <v>73</v>
      </c>
    </row>
    <row r="36" spans="2:3" ht="15" customHeight="1">
      <c r="B36" s="71" t="s">
        <v>94</v>
      </c>
      <c r="C36" s="71"/>
    </row>
    <row r="37" spans="2:3">
      <c r="B37" s="29" t="s">
        <v>95</v>
      </c>
      <c r="C37" s="29" t="s">
        <v>73</v>
      </c>
    </row>
    <row r="38" spans="2:3">
      <c r="B38" s="29" t="s">
        <v>96</v>
      </c>
      <c r="C38" s="29" t="s">
        <v>73</v>
      </c>
    </row>
    <row r="39" spans="2:3">
      <c r="B39" s="29" t="s">
        <v>97</v>
      </c>
      <c r="C39" s="29" t="s">
        <v>98</v>
      </c>
    </row>
    <row r="40" spans="2:3">
      <c r="B40" s="29" t="s">
        <v>99</v>
      </c>
      <c r="C40" s="29" t="s">
        <v>73</v>
      </c>
    </row>
    <row r="41" spans="2:3">
      <c r="B41" s="29" t="s">
        <v>100</v>
      </c>
      <c r="C41" s="29" t="s">
        <v>98</v>
      </c>
    </row>
    <row r="42" spans="2:3">
      <c r="B42" s="29" t="s">
        <v>101</v>
      </c>
      <c r="C42" s="29" t="s">
        <v>98</v>
      </c>
    </row>
    <row r="43" spans="2:3">
      <c r="B43" s="29" t="s">
        <v>102</v>
      </c>
      <c r="C43" s="29" t="s">
        <v>98</v>
      </c>
    </row>
    <row r="44" spans="2:3">
      <c r="B44" s="29" t="s">
        <v>103</v>
      </c>
      <c r="C44" s="29" t="s">
        <v>73</v>
      </c>
    </row>
    <row r="45" spans="2:3">
      <c r="B45" s="29" t="s">
        <v>104</v>
      </c>
      <c r="C45" s="29" t="s">
        <v>98</v>
      </c>
    </row>
    <row r="47" spans="2:3" ht="18.75">
      <c r="B47" s="74" t="s">
        <v>105</v>
      </c>
      <c r="C47" s="74"/>
    </row>
    <row r="48" spans="2:3">
      <c r="B48" s="70"/>
      <c r="C48" s="70"/>
    </row>
    <row r="49" spans="2:3">
      <c r="B49" s="29" t="s">
        <v>106</v>
      </c>
      <c r="C49" s="29" t="s">
        <v>107</v>
      </c>
    </row>
    <row r="50" spans="2:3">
      <c r="B50" s="71" t="s">
        <v>108</v>
      </c>
      <c r="C50" s="29" t="s">
        <v>109</v>
      </c>
    </row>
    <row r="51" spans="2:3">
      <c r="B51" s="71"/>
      <c r="C51" s="29" t="s">
        <v>110</v>
      </c>
    </row>
    <row r="52" spans="2:3">
      <c r="B52" s="71"/>
      <c r="C52" s="29" t="s">
        <v>111</v>
      </c>
    </row>
    <row r="53" spans="2:3">
      <c r="B53" s="29" t="s">
        <v>112</v>
      </c>
      <c r="C53" s="29" t="s">
        <v>113</v>
      </c>
    </row>
    <row r="54" spans="2:3">
      <c r="B54" s="29" t="s">
        <v>114</v>
      </c>
      <c r="C54" s="29" t="s">
        <v>115</v>
      </c>
    </row>
    <row r="55" spans="2:3">
      <c r="B55" s="34" t="s">
        <v>116</v>
      </c>
      <c r="C55" s="35">
        <v>2</v>
      </c>
    </row>
    <row r="56" spans="2:3">
      <c r="B56" s="29" t="s">
        <v>117</v>
      </c>
      <c r="C56" s="29" t="s">
        <v>118</v>
      </c>
    </row>
    <row r="57" spans="2:3">
      <c r="B57" s="70" t="s">
        <v>119</v>
      </c>
      <c r="C57" s="34" t="s">
        <v>120</v>
      </c>
    </row>
    <row r="58" spans="2:3">
      <c r="B58" s="70"/>
      <c r="C58" s="34" t="s">
        <v>121</v>
      </c>
    </row>
    <row r="59" spans="2:3">
      <c r="B59" s="34" t="s">
        <v>122</v>
      </c>
      <c r="C59" s="34" t="s">
        <v>123</v>
      </c>
    </row>
    <row r="60" spans="2:3">
      <c r="B60" s="29"/>
      <c r="C60" s="29"/>
    </row>
    <row r="61" spans="2:3">
      <c r="B61" s="71" t="s">
        <v>124</v>
      </c>
      <c r="C61" s="29" t="s">
        <v>125</v>
      </c>
    </row>
    <row r="62" spans="2:3">
      <c r="B62" s="71"/>
      <c r="C62" s="29" t="s">
        <v>126</v>
      </c>
    </row>
    <row r="63" spans="2:3">
      <c r="B63" s="71"/>
      <c r="C63" s="29" t="s">
        <v>127</v>
      </c>
    </row>
    <row r="64" spans="2:3">
      <c r="B64" s="71"/>
      <c r="C64" s="29" t="s">
        <v>128</v>
      </c>
    </row>
    <row r="65" spans="2:3">
      <c r="B65" s="71"/>
      <c r="C65" s="29" t="s">
        <v>129</v>
      </c>
    </row>
    <row r="66" spans="2:3">
      <c r="B66" s="71"/>
      <c r="C66" s="29" t="s">
        <v>130</v>
      </c>
    </row>
    <row r="67" spans="2:3">
      <c r="B67" s="71"/>
      <c r="C67" s="29" t="s">
        <v>131</v>
      </c>
    </row>
    <row r="68" spans="2:3">
      <c r="B68" s="71"/>
      <c r="C68" s="29" t="s">
        <v>132</v>
      </c>
    </row>
    <row r="69" spans="2:3">
      <c r="B69" s="71"/>
      <c r="C69" s="29" t="s">
        <v>133</v>
      </c>
    </row>
    <row r="70" spans="2:3">
      <c r="B70" s="29"/>
      <c r="C70" s="29"/>
    </row>
    <row r="71" spans="2:3">
      <c r="B71" s="71" t="s">
        <v>134</v>
      </c>
      <c r="C71" s="29" t="s">
        <v>135</v>
      </c>
    </row>
    <row r="72" spans="2:3">
      <c r="B72" s="71"/>
      <c r="C72" s="29" t="s">
        <v>136</v>
      </c>
    </row>
    <row r="73" spans="2:3">
      <c r="B73" s="71"/>
      <c r="C73" s="29" t="s">
        <v>137</v>
      </c>
    </row>
    <row r="74" spans="2:3">
      <c r="B74" s="71"/>
      <c r="C74" s="29" t="s">
        <v>138</v>
      </c>
    </row>
    <row r="75" spans="2:3">
      <c r="B75" s="71"/>
      <c r="C75" s="29" t="s">
        <v>139</v>
      </c>
    </row>
    <row r="76" spans="2:3">
      <c r="B76" s="71"/>
      <c r="C76" s="29" t="s">
        <v>140</v>
      </c>
    </row>
    <row r="77" spans="2:3">
      <c r="B77" s="71"/>
      <c r="C77" s="29" t="s">
        <v>141</v>
      </c>
    </row>
    <row r="78" spans="2:3">
      <c r="B78" s="71"/>
      <c r="C78" s="29" t="s">
        <v>142</v>
      </c>
    </row>
    <row r="79" spans="2:3">
      <c r="B79" s="29"/>
      <c r="C79" s="29"/>
    </row>
    <row r="80" spans="2:3" ht="18.75">
      <c r="B80" s="74" t="s">
        <v>143</v>
      </c>
      <c r="C80" s="74"/>
    </row>
    <row r="81" spans="2:3">
      <c r="B81" s="70"/>
      <c r="C81" s="70"/>
    </row>
    <row r="82" spans="2:3">
      <c r="B82" s="29" t="s">
        <v>144</v>
      </c>
      <c r="C82" s="29" t="s">
        <v>145</v>
      </c>
    </row>
    <row r="83" spans="2:3">
      <c r="B83" s="29" t="s">
        <v>146</v>
      </c>
      <c r="C83" s="29" t="s">
        <v>147</v>
      </c>
    </row>
    <row r="84" spans="2:3">
      <c r="B84" s="29" t="s">
        <v>148</v>
      </c>
      <c r="C84" s="29" t="s">
        <v>149</v>
      </c>
    </row>
    <row r="85" spans="2:3">
      <c r="B85" s="29" t="s">
        <v>150</v>
      </c>
      <c r="C85" s="30">
        <v>35</v>
      </c>
    </row>
    <row r="86" spans="2:3">
      <c r="B86" s="29"/>
      <c r="C86" s="29"/>
    </row>
    <row r="87" spans="2:3" ht="18.75">
      <c r="B87" s="74" t="s">
        <v>151</v>
      </c>
      <c r="C87" s="74"/>
    </row>
    <row r="88" spans="2:3">
      <c r="B88" s="70"/>
      <c r="C88" s="70"/>
    </row>
    <row r="89" spans="2:3">
      <c r="B89" s="71" t="s">
        <v>152</v>
      </c>
      <c r="C89" s="71"/>
    </row>
  </sheetData>
  <mergeCells count="15">
    <mergeCell ref="B88:C88"/>
    <mergeCell ref="B89:C89"/>
    <mergeCell ref="B6:C6"/>
    <mergeCell ref="B57:B58"/>
    <mergeCell ref="B61:B69"/>
    <mergeCell ref="B71:B78"/>
    <mergeCell ref="B80:C80"/>
    <mergeCell ref="B81:C81"/>
    <mergeCell ref="B87:C87"/>
    <mergeCell ref="B10:C10"/>
    <mergeCell ref="B11:C11"/>
    <mergeCell ref="B36:C36"/>
    <mergeCell ref="B47:C47"/>
    <mergeCell ref="B48:C48"/>
    <mergeCell ref="B50:B5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dimension ref="B2:P153"/>
  <sheetViews>
    <sheetView zoomScale="85" zoomScaleNormal="85" workbookViewId="0"/>
  </sheetViews>
  <sheetFormatPr baseColWidth="10" defaultRowHeight="15"/>
  <cols>
    <col min="5" max="5" width="16.140625" bestFit="1" customWidth="1"/>
    <col min="8" max="8" width="13.140625" bestFit="1" customWidth="1"/>
    <col min="9" max="9" width="17.140625" bestFit="1" customWidth="1"/>
    <col min="10" max="10" width="11.28515625" bestFit="1" customWidth="1"/>
    <col min="11" max="11" width="8" bestFit="1" customWidth="1"/>
    <col min="12" max="12" width="11.42578125" bestFit="1" customWidth="1"/>
    <col min="13" max="13" width="14.28515625" bestFit="1" customWidth="1"/>
    <col min="14" max="14" width="14" customWidth="1"/>
    <col min="15" max="15" width="14" bestFit="1" customWidth="1"/>
    <col min="16" max="16" width="12.42578125" customWidth="1"/>
  </cols>
  <sheetData>
    <row r="2" spans="2:16" ht="15" customHeight="1">
      <c r="B2" s="75" t="s">
        <v>153</v>
      </c>
      <c r="C2" s="75"/>
      <c r="D2" s="75"/>
      <c r="E2" s="75"/>
      <c r="F2" s="75"/>
      <c r="G2" s="75"/>
      <c r="H2" s="6"/>
    </row>
    <row r="3" spans="2:16">
      <c r="B3" s="75"/>
      <c r="C3" s="75"/>
      <c r="D3" s="75"/>
      <c r="E3" s="75"/>
      <c r="F3" s="75"/>
      <c r="G3" s="75"/>
      <c r="H3" s="6"/>
    </row>
    <row r="6" spans="2:16" ht="22.5">
      <c r="B6" s="1" t="s">
        <v>1</v>
      </c>
    </row>
    <row r="8" spans="2:16" ht="15.75" thickBot="1">
      <c r="B8" s="11" t="s">
        <v>2</v>
      </c>
      <c r="C8" s="2"/>
      <c r="D8" s="2"/>
      <c r="E8" s="3" t="s">
        <v>3</v>
      </c>
      <c r="H8" s="9" t="s">
        <v>9</v>
      </c>
      <c r="I8" s="9" t="s">
        <v>10</v>
      </c>
      <c r="J8" s="9" t="s">
        <v>11</v>
      </c>
      <c r="K8" s="9" t="s">
        <v>12</v>
      </c>
      <c r="L8" s="9" t="s">
        <v>13</v>
      </c>
      <c r="M8" s="9" t="s">
        <v>14</v>
      </c>
    </row>
    <row r="9" spans="2:16" ht="15.75" thickTop="1">
      <c r="B9" s="11" t="s">
        <v>4</v>
      </c>
      <c r="C9" s="2"/>
      <c r="D9" s="2"/>
      <c r="E9" s="3">
        <v>10</v>
      </c>
      <c r="H9" s="4" t="s">
        <v>15</v>
      </c>
      <c r="I9" s="7">
        <v>161371.296875</v>
      </c>
      <c r="J9" s="7">
        <v>116.117226</v>
      </c>
      <c r="K9" s="8" t="s">
        <v>19</v>
      </c>
      <c r="L9" s="8" t="s">
        <v>20</v>
      </c>
      <c r="M9" s="8">
        <v>10</v>
      </c>
      <c r="O9" t="s">
        <v>16</v>
      </c>
      <c r="P9" t="s">
        <v>17</v>
      </c>
    </row>
    <row r="10" spans="2:16">
      <c r="O10">
        <v>1</v>
      </c>
      <c r="P10">
        <v>161266</v>
      </c>
    </row>
    <row r="11" spans="2:16">
      <c r="O11">
        <v>2</v>
      </c>
      <c r="P11">
        <v>161618</v>
      </c>
    </row>
    <row r="12" spans="2:16">
      <c r="O12">
        <v>3</v>
      </c>
      <c r="P12">
        <v>161275</v>
      </c>
    </row>
    <row r="13" spans="2:16">
      <c r="O13">
        <v>4</v>
      </c>
      <c r="P13">
        <v>161360</v>
      </c>
    </row>
    <row r="14" spans="2:16">
      <c r="O14">
        <v>5</v>
      </c>
      <c r="P14">
        <v>161308</v>
      </c>
    </row>
    <row r="15" spans="2:16">
      <c r="O15">
        <v>6</v>
      </c>
      <c r="P15">
        <v>161510</v>
      </c>
    </row>
    <row r="16" spans="2:16">
      <c r="O16">
        <v>7</v>
      </c>
      <c r="P16">
        <v>161442</v>
      </c>
    </row>
    <row r="17" spans="8:16">
      <c r="O17">
        <v>8</v>
      </c>
      <c r="P17">
        <v>161396</v>
      </c>
    </row>
    <row r="18" spans="8:16">
      <c r="O18">
        <v>9</v>
      </c>
      <c r="P18">
        <v>161226</v>
      </c>
    </row>
    <row r="19" spans="8:16">
      <c r="O19">
        <v>10</v>
      </c>
      <c r="P19">
        <v>161312</v>
      </c>
    </row>
    <row r="21" spans="8:16">
      <c r="H21" s="4" t="s">
        <v>18</v>
      </c>
      <c r="I21" s="7">
        <v>171439.296875</v>
      </c>
      <c r="J21" s="7">
        <v>35.994582999999999</v>
      </c>
      <c r="K21" s="8" t="s">
        <v>19</v>
      </c>
      <c r="L21" s="8" t="s">
        <v>21</v>
      </c>
      <c r="M21" s="8">
        <v>10</v>
      </c>
      <c r="O21" t="s">
        <v>16</v>
      </c>
      <c r="P21" t="s">
        <v>17</v>
      </c>
    </row>
    <row r="22" spans="8:16">
      <c r="O22">
        <v>1</v>
      </c>
      <c r="P22">
        <v>171428</v>
      </c>
    </row>
    <row r="23" spans="8:16">
      <c r="O23">
        <v>2</v>
      </c>
      <c r="P23">
        <v>171381</v>
      </c>
    </row>
    <row r="24" spans="8:16">
      <c r="O24">
        <v>3</v>
      </c>
      <c r="P24">
        <v>171413</v>
      </c>
    </row>
    <row r="25" spans="8:16">
      <c r="O25">
        <v>4</v>
      </c>
      <c r="P25">
        <v>171438</v>
      </c>
    </row>
    <row r="26" spans="8:16">
      <c r="O26">
        <v>5</v>
      </c>
      <c r="P26">
        <v>171455</v>
      </c>
    </row>
    <row r="27" spans="8:16">
      <c r="O27">
        <v>6</v>
      </c>
      <c r="P27">
        <v>171455</v>
      </c>
    </row>
    <row r="28" spans="8:16">
      <c r="O28">
        <v>7</v>
      </c>
      <c r="P28">
        <v>171506</v>
      </c>
    </row>
    <row r="29" spans="8:16">
      <c r="O29">
        <v>8</v>
      </c>
      <c r="P29">
        <v>171487</v>
      </c>
    </row>
    <row r="30" spans="8:16">
      <c r="O30">
        <v>9</v>
      </c>
      <c r="P30">
        <v>171428</v>
      </c>
    </row>
    <row r="31" spans="8:16">
      <c r="O31">
        <v>10</v>
      </c>
      <c r="P31">
        <v>171402</v>
      </c>
    </row>
    <row r="33" spans="2:16" ht="22.5">
      <c r="B33" s="1" t="s">
        <v>5</v>
      </c>
    </row>
    <row r="35" spans="2:16" ht="15.75" thickBot="1">
      <c r="B35" s="11" t="s">
        <v>2</v>
      </c>
      <c r="C35" s="2"/>
      <c r="D35" s="2"/>
      <c r="E35" s="3" t="s">
        <v>3</v>
      </c>
      <c r="H35" s="9" t="s">
        <v>9</v>
      </c>
      <c r="I35" s="9" t="s">
        <v>10</v>
      </c>
      <c r="J35" s="9" t="s">
        <v>11</v>
      </c>
      <c r="K35" s="9" t="s">
        <v>12</v>
      </c>
      <c r="L35" s="9" t="s">
        <v>13</v>
      </c>
      <c r="M35" s="9" t="s">
        <v>14</v>
      </c>
    </row>
    <row r="36" spans="2:16" ht="15.75" thickTop="1">
      <c r="B36" s="11" t="s">
        <v>4</v>
      </c>
      <c r="C36" s="2"/>
      <c r="D36" s="2"/>
      <c r="E36" s="3">
        <v>20</v>
      </c>
      <c r="H36" s="4" t="s">
        <v>15</v>
      </c>
      <c r="I36" s="36">
        <v>161434.59375</v>
      </c>
      <c r="J36" s="10">
        <v>173.038544</v>
      </c>
      <c r="K36" s="8" t="s">
        <v>22</v>
      </c>
      <c r="L36" s="8" t="s">
        <v>23</v>
      </c>
      <c r="M36" s="8">
        <v>20</v>
      </c>
      <c r="O36" t="s">
        <v>16</v>
      </c>
      <c r="P36" t="s">
        <v>17</v>
      </c>
    </row>
    <row r="37" spans="2:16">
      <c r="O37">
        <v>1</v>
      </c>
      <c r="P37">
        <v>161610</v>
      </c>
    </row>
    <row r="38" spans="2:16">
      <c r="O38">
        <v>2</v>
      </c>
      <c r="P38">
        <v>161238</v>
      </c>
    </row>
    <row r="39" spans="2:16">
      <c r="O39">
        <v>3</v>
      </c>
      <c r="P39">
        <v>161308</v>
      </c>
    </row>
    <row r="40" spans="2:16">
      <c r="O40">
        <v>4</v>
      </c>
      <c r="P40">
        <v>161243</v>
      </c>
    </row>
    <row r="41" spans="2:16">
      <c r="O41">
        <v>5</v>
      </c>
      <c r="P41">
        <v>161623</v>
      </c>
    </row>
    <row r="42" spans="2:16">
      <c r="O42">
        <v>6</v>
      </c>
      <c r="P42">
        <v>161612</v>
      </c>
    </row>
    <row r="43" spans="2:16">
      <c r="O43">
        <v>7</v>
      </c>
      <c r="P43">
        <v>161516</v>
      </c>
    </row>
    <row r="44" spans="2:16">
      <c r="O44">
        <v>8</v>
      </c>
      <c r="P44">
        <v>161685</v>
      </c>
    </row>
    <row r="45" spans="2:16">
      <c r="O45">
        <v>9</v>
      </c>
      <c r="P45">
        <v>161458</v>
      </c>
    </row>
    <row r="46" spans="2:16">
      <c r="O46">
        <v>10</v>
      </c>
      <c r="P46">
        <v>161748</v>
      </c>
    </row>
    <row r="47" spans="2:16">
      <c r="O47">
        <v>11</v>
      </c>
      <c r="P47">
        <v>161354</v>
      </c>
    </row>
    <row r="48" spans="2:16">
      <c r="O48">
        <v>12</v>
      </c>
      <c r="P48">
        <v>161401</v>
      </c>
    </row>
    <row r="49" spans="8:16">
      <c r="O49">
        <v>13</v>
      </c>
      <c r="P49">
        <v>161362</v>
      </c>
    </row>
    <row r="50" spans="8:16">
      <c r="O50">
        <v>14</v>
      </c>
      <c r="P50">
        <v>161308</v>
      </c>
    </row>
    <row r="51" spans="8:16">
      <c r="O51">
        <v>15</v>
      </c>
      <c r="P51">
        <v>161267</v>
      </c>
    </row>
    <row r="52" spans="8:16">
      <c r="O52">
        <v>16</v>
      </c>
      <c r="P52">
        <v>161374</v>
      </c>
    </row>
    <row r="53" spans="8:16">
      <c r="O53">
        <v>17</v>
      </c>
      <c r="P53">
        <v>161244</v>
      </c>
    </row>
    <row r="54" spans="8:16">
      <c r="O54">
        <v>18</v>
      </c>
      <c r="P54">
        <v>161294</v>
      </c>
    </row>
    <row r="55" spans="8:16">
      <c r="O55">
        <v>19</v>
      </c>
      <c r="P55">
        <v>161757</v>
      </c>
    </row>
    <row r="56" spans="8:16">
      <c r="O56">
        <v>20</v>
      </c>
      <c r="P56">
        <v>161290</v>
      </c>
    </row>
    <row r="58" spans="8:16">
      <c r="H58" s="4" t="s">
        <v>18</v>
      </c>
      <c r="I58" s="36">
        <v>171328.5</v>
      </c>
      <c r="J58" s="10">
        <v>39.989372000000003</v>
      </c>
      <c r="K58" s="8" t="s">
        <v>24</v>
      </c>
      <c r="L58" s="8" t="s">
        <v>25</v>
      </c>
      <c r="M58" s="8">
        <v>20</v>
      </c>
      <c r="O58" t="s">
        <v>16</v>
      </c>
      <c r="P58" t="s">
        <v>17</v>
      </c>
    </row>
    <row r="59" spans="8:16">
      <c r="O59">
        <v>1</v>
      </c>
      <c r="P59">
        <v>171355</v>
      </c>
    </row>
    <row r="60" spans="8:16">
      <c r="O60">
        <v>2</v>
      </c>
      <c r="P60">
        <v>171360</v>
      </c>
    </row>
    <row r="61" spans="8:16">
      <c r="O61">
        <v>3</v>
      </c>
      <c r="P61">
        <v>171293</v>
      </c>
    </row>
    <row r="62" spans="8:16">
      <c r="O62">
        <v>4</v>
      </c>
      <c r="P62">
        <v>171337</v>
      </c>
    </row>
    <row r="63" spans="8:16">
      <c r="O63">
        <v>5</v>
      </c>
      <c r="P63">
        <v>171282</v>
      </c>
    </row>
    <row r="64" spans="8:16">
      <c r="O64">
        <v>6</v>
      </c>
      <c r="P64">
        <v>171328</v>
      </c>
    </row>
    <row r="65" spans="2:16">
      <c r="O65">
        <v>7</v>
      </c>
      <c r="P65">
        <v>171236</v>
      </c>
    </row>
    <row r="66" spans="2:16">
      <c r="O66">
        <v>8</v>
      </c>
      <c r="P66">
        <v>171336</v>
      </c>
    </row>
    <row r="67" spans="2:16">
      <c r="O67">
        <v>9</v>
      </c>
      <c r="P67">
        <v>171391</v>
      </c>
    </row>
    <row r="68" spans="2:16">
      <c r="O68">
        <v>10</v>
      </c>
      <c r="P68">
        <v>171381</v>
      </c>
    </row>
    <row r="69" spans="2:16">
      <c r="O69">
        <v>11</v>
      </c>
      <c r="P69">
        <v>171300</v>
      </c>
    </row>
    <row r="70" spans="2:16">
      <c r="O70">
        <v>12</v>
      </c>
      <c r="P70">
        <v>171286</v>
      </c>
    </row>
    <row r="71" spans="2:16">
      <c r="O71">
        <v>13</v>
      </c>
      <c r="P71">
        <v>171314</v>
      </c>
    </row>
    <row r="72" spans="2:16">
      <c r="O72">
        <v>14</v>
      </c>
      <c r="P72">
        <v>171348</v>
      </c>
    </row>
    <row r="73" spans="2:16">
      <c r="O73">
        <v>15</v>
      </c>
      <c r="P73">
        <v>171311</v>
      </c>
    </row>
    <row r="74" spans="2:16">
      <c r="O74">
        <v>16</v>
      </c>
      <c r="P74">
        <v>171370</v>
      </c>
    </row>
    <row r="75" spans="2:16">
      <c r="O75">
        <v>17</v>
      </c>
      <c r="P75">
        <v>171351</v>
      </c>
    </row>
    <row r="76" spans="2:16">
      <c r="O76">
        <v>18</v>
      </c>
      <c r="P76">
        <v>171392</v>
      </c>
    </row>
    <row r="77" spans="2:16">
      <c r="O77">
        <v>19</v>
      </c>
      <c r="P77">
        <v>171305</v>
      </c>
    </row>
    <row r="78" spans="2:16">
      <c r="O78">
        <v>20</v>
      </c>
      <c r="P78">
        <v>171294</v>
      </c>
    </row>
    <row r="80" spans="2:16" ht="22.5">
      <c r="B80" s="1" t="s">
        <v>6</v>
      </c>
    </row>
    <row r="82" spans="2:16" ht="15.75" thickBot="1">
      <c r="B82" s="11" t="s">
        <v>2</v>
      </c>
      <c r="C82" s="2"/>
      <c r="D82" s="2"/>
      <c r="E82" s="5" t="s">
        <v>8</v>
      </c>
      <c r="H82" s="9" t="s">
        <v>9</v>
      </c>
      <c r="I82" s="9" t="s">
        <v>10</v>
      </c>
      <c r="J82" s="9" t="s">
        <v>11</v>
      </c>
      <c r="K82" s="9" t="s">
        <v>12</v>
      </c>
      <c r="L82" s="9" t="s">
        <v>13</v>
      </c>
      <c r="M82" s="9" t="s">
        <v>14</v>
      </c>
    </row>
    <row r="83" spans="2:16" ht="15.75" thickTop="1">
      <c r="B83" s="11" t="s">
        <v>4</v>
      </c>
      <c r="C83" s="2"/>
      <c r="D83" s="2"/>
      <c r="E83" s="3">
        <v>10</v>
      </c>
      <c r="H83" s="4" t="s">
        <v>15</v>
      </c>
      <c r="I83" s="36">
        <v>572476.1875</v>
      </c>
      <c r="J83" s="10">
        <v>15.873253</v>
      </c>
      <c r="K83" s="8" t="s">
        <v>26</v>
      </c>
      <c r="L83" s="8" t="s">
        <v>27</v>
      </c>
      <c r="M83" s="8">
        <v>10</v>
      </c>
      <c r="O83" t="s">
        <v>16</v>
      </c>
      <c r="P83" t="s">
        <v>17</v>
      </c>
    </row>
    <row r="84" spans="2:16">
      <c r="O84">
        <v>1</v>
      </c>
      <c r="P84">
        <v>572479</v>
      </c>
    </row>
    <row r="85" spans="2:16">
      <c r="O85">
        <v>2</v>
      </c>
      <c r="P85">
        <v>572495</v>
      </c>
    </row>
    <row r="86" spans="2:16">
      <c r="O86">
        <v>3</v>
      </c>
      <c r="P86">
        <v>572477</v>
      </c>
    </row>
    <row r="87" spans="2:16">
      <c r="O87">
        <v>4</v>
      </c>
      <c r="P87">
        <v>572495</v>
      </c>
    </row>
    <row r="88" spans="2:16">
      <c r="O88">
        <v>5</v>
      </c>
      <c r="P88">
        <v>572468</v>
      </c>
    </row>
    <row r="89" spans="2:16">
      <c r="O89">
        <v>6</v>
      </c>
      <c r="P89">
        <v>572491</v>
      </c>
    </row>
    <row r="90" spans="2:16">
      <c r="O90">
        <v>7</v>
      </c>
      <c r="P90">
        <v>572463</v>
      </c>
    </row>
    <row r="91" spans="2:16">
      <c r="O91">
        <v>8</v>
      </c>
      <c r="P91">
        <v>572488</v>
      </c>
    </row>
    <row r="92" spans="2:16">
      <c r="O92">
        <v>9</v>
      </c>
      <c r="P92">
        <v>572461</v>
      </c>
    </row>
    <row r="93" spans="2:16">
      <c r="O93">
        <v>10</v>
      </c>
      <c r="P93">
        <v>572445</v>
      </c>
    </row>
    <row r="95" spans="2:16">
      <c r="H95" s="4" t="s">
        <v>18</v>
      </c>
      <c r="I95" s="36">
        <v>596327</v>
      </c>
      <c r="J95" s="10">
        <v>32.130980999999998</v>
      </c>
      <c r="K95" s="8" t="s">
        <v>23</v>
      </c>
      <c r="L95" s="8" t="s">
        <v>28</v>
      </c>
      <c r="M95" s="8">
        <v>10</v>
      </c>
      <c r="O95" t="s">
        <v>16</v>
      </c>
      <c r="P95" t="s">
        <v>17</v>
      </c>
    </row>
    <row r="96" spans="2:16">
      <c r="O96">
        <v>1</v>
      </c>
      <c r="P96">
        <v>596296</v>
      </c>
    </row>
    <row r="97" spans="2:16">
      <c r="O97">
        <v>2</v>
      </c>
      <c r="P97">
        <v>596346</v>
      </c>
    </row>
    <row r="98" spans="2:16">
      <c r="O98">
        <v>3</v>
      </c>
      <c r="P98">
        <v>596315</v>
      </c>
    </row>
    <row r="99" spans="2:16">
      <c r="O99">
        <v>4</v>
      </c>
      <c r="P99">
        <v>596296</v>
      </c>
    </row>
    <row r="100" spans="2:16">
      <c r="O100">
        <v>5</v>
      </c>
      <c r="P100">
        <v>596332</v>
      </c>
    </row>
    <row r="101" spans="2:16">
      <c r="O101">
        <v>6</v>
      </c>
      <c r="P101">
        <v>596338</v>
      </c>
    </row>
    <row r="102" spans="2:16">
      <c r="O102">
        <v>7</v>
      </c>
      <c r="P102">
        <v>596276</v>
      </c>
    </row>
    <row r="103" spans="2:16">
      <c r="O103">
        <v>8</v>
      </c>
      <c r="P103">
        <v>596332</v>
      </c>
    </row>
    <row r="104" spans="2:16">
      <c r="O104">
        <v>9</v>
      </c>
      <c r="P104">
        <v>596397</v>
      </c>
    </row>
    <row r="105" spans="2:16">
      <c r="O105">
        <v>10</v>
      </c>
      <c r="P105">
        <v>596342</v>
      </c>
    </row>
    <row r="108" spans="2:16" ht="22.5">
      <c r="B108" s="1" t="s">
        <v>7</v>
      </c>
    </row>
    <row r="110" spans="2:16" ht="15.75" thickBot="1">
      <c r="B110" s="11" t="s">
        <v>2</v>
      </c>
      <c r="C110" s="2"/>
      <c r="D110" s="2"/>
      <c r="E110" s="3" t="s">
        <v>8</v>
      </c>
      <c r="H110" s="9" t="s">
        <v>9</v>
      </c>
      <c r="I110" s="9" t="s">
        <v>10</v>
      </c>
      <c r="J110" s="9" t="s">
        <v>11</v>
      </c>
      <c r="K110" s="9" t="s">
        <v>12</v>
      </c>
      <c r="L110" s="9" t="s">
        <v>13</v>
      </c>
      <c r="M110" s="9" t="s">
        <v>14</v>
      </c>
    </row>
    <row r="111" spans="2:16" ht="15.75" thickTop="1">
      <c r="B111" s="11" t="s">
        <v>4</v>
      </c>
      <c r="C111" s="2"/>
      <c r="D111" s="2"/>
      <c r="E111" s="3">
        <v>20</v>
      </c>
      <c r="H111" s="4" t="s">
        <v>15</v>
      </c>
      <c r="I111" s="36">
        <v>572484.8125</v>
      </c>
      <c r="J111" s="10">
        <v>14.756698999999999</v>
      </c>
      <c r="K111" s="8" t="s">
        <v>29</v>
      </c>
      <c r="L111" s="8" t="s">
        <v>30</v>
      </c>
      <c r="M111" s="8">
        <v>20</v>
      </c>
      <c r="O111" t="s">
        <v>16</v>
      </c>
      <c r="P111" t="s">
        <v>17</v>
      </c>
    </row>
    <row r="112" spans="2:16">
      <c r="O112">
        <v>1</v>
      </c>
      <c r="P112">
        <v>572464</v>
      </c>
    </row>
    <row r="113" spans="15:16">
      <c r="O113">
        <v>2</v>
      </c>
      <c r="P113">
        <v>572460</v>
      </c>
    </row>
    <row r="114" spans="15:16">
      <c r="O114">
        <v>3</v>
      </c>
      <c r="P114">
        <v>572473</v>
      </c>
    </row>
    <row r="115" spans="15:16">
      <c r="O115">
        <v>4</v>
      </c>
      <c r="P115">
        <v>572459</v>
      </c>
    </row>
    <row r="116" spans="15:16">
      <c r="O116">
        <v>5</v>
      </c>
      <c r="P116">
        <v>572497</v>
      </c>
    </row>
    <row r="117" spans="15:16">
      <c r="O117">
        <v>6</v>
      </c>
      <c r="P117">
        <v>572489</v>
      </c>
    </row>
    <row r="118" spans="15:16">
      <c r="O118">
        <v>7</v>
      </c>
      <c r="P118">
        <v>572489</v>
      </c>
    </row>
    <row r="119" spans="15:16">
      <c r="O119">
        <v>8</v>
      </c>
      <c r="P119">
        <v>572497</v>
      </c>
    </row>
    <row r="120" spans="15:16">
      <c r="O120">
        <v>9</v>
      </c>
      <c r="P120">
        <v>572491</v>
      </c>
    </row>
    <row r="121" spans="15:16">
      <c r="O121">
        <v>10</v>
      </c>
      <c r="P121">
        <v>572502</v>
      </c>
    </row>
    <row r="122" spans="15:16">
      <c r="O122">
        <v>11</v>
      </c>
      <c r="P122">
        <v>572480</v>
      </c>
    </row>
    <row r="123" spans="15:16">
      <c r="O123">
        <v>12</v>
      </c>
      <c r="P123">
        <v>572497</v>
      </c>
    </row>
    <row r="124" spans="15:16">
      <c r="O124">
        <v>13</v>
      </c>
      <c r="P124">
        <v>572498</v>
      </c>
    </row>
    <row r="125" spans="15:16">
      <c r="O125">
        <v>14</v>
      </c>
      <c r="P125">
        <v>572504</v>
      </c>
    </row>
    <row r="126" spans="15:16">
      <c r="O126">
        <v>15</v>
      </c>
      <c r="P126">
        <v>572480</v>
      </c>
    </row>
    <row r="127" spans="15:16">
      <c r="O127">
        <v>16</v>
      </c>
      <c r="P127">
        <v>572507</v>
      </c>
    </row>
    <row r="128" spans="15:16">
      <c r="O128">
        <v>17</v>
      </c>
      <c r="P128">
        <v>572489</v>
      </c>
    </row>
    <row r="129" spans="8:16">
      <c r="O129">
        <v>18</v>
      </c>
      <c r="P129">
        <v>572479</v>
      </c>
    </row>
    <row r="130" spans="8:16">
      <c r="O130">
        <v>19</v>
      </c>
      <c r="P130">
        <v>572462</v>
      </c>
    </row>
    <row r="131" spans="8:16">
      <c r="O131">
        <v>20</v>
      </c>
      <c r="P131">
        <v>572479</v>
      </c>
    </row>
    <row r="133" spans="8:16">
      <c r="H133" s="4" t="s">
        <v>18</v>
      </c>
      <c r="I133" s="36">
        <v>596320.0625</v>
      </c>
      <c r="J133" s="10">
        <v>60.495849999999997</v>
      </c>
      <c r="K133" s="8" t="s">
        <v>31</v>
      </c>
      <c r="L133" s="8" t="s">
        <v>30</v>
      </c>
      <c r="M133" s="8">
        <v>20</v>
      </c>
      <c r="O133" t="s">
        <v>16</v>
      </c>
      <c r="P133" t="s">
        <v>17</v>
      </c>
    </row>
    <row r="134" spans="8:16">
      <c r="O134">
        <v>1</v>
      </c>
      <c r="P134">
        <v>596334</v>
      </c>
    </row>
    <row r="135" spans="8:16">
      <c r="O135">
        <v>2</v>
      </c>
      <c r="P135">
        <v>596355</v>
      </c>
    </row>
    <row r="136" spans="8:16">
      <c r="O136">
        <v>3</v>
      </c>
      <c r="P136">
        <v>596435</v>
      </c>
    </row>
    <row r="137" spans="8:16">
      <c r="O137">
        <v>4</v>
      </c>
      <c r="P137">
        <v>596272</v>
      </c>
    </row>
    <row r="138" spans="8:16">
      <c r="O138">
        <v>5</v>
      </c>
      <c r="P138">
        <v>596294</v>
      </c>
    </row>
    <row r="139" spans="8:16">
      <c r="O139">
        <v>6</v>
      </c>
      <c r="P139">
        <v>596342</v>
      </c>
    </row>
    <row r="140" spans="8:16">
      <c r="O140">
        <v>7</v>
      </c>
      <c r="P140">
        <v>596361</v>
      </c>
    </row>
    <row r="141" spans="8:16">
      <c r="O141">
        <v>8</v>
      </c>
      <c r="P141">
        <v>596390</v>
      </c>
    </row>
    <row r="142" spans="8:16">
      <c r="O142">
        <v>9</v>
      </c>
      <c r="P142">
        <v>596326</v>
      </c>
    </row>
    <row r="143" spans="8:16">
      <c r="O143">
        <v>10</v>
      </c>
      <c r="P143">
        <v>596343</v>
      </c>
    </row>
    <row r="144" spans="8:16">
      <c r="O144">
        <v>11</v>
      </c>
      <c r="P144">
        <v>596273</v>
      </c>
    </row>
    <row r="145" spans="15:16">
      <c r="O145">
        <v>12</v>
      </c>
      <c r="P145">
        <v>596171</v>
      </c>
    </row>
    <row r="146" spans="15:16">
      <c r="O146">
        <v>13</v>
      </c>
      <c r="P146">
        <v>596320</v>
      </c>
    </row>
    <row r="147" spans="15:16">
      <c r="O147">
        <v>14</v>
      </c>
      <c r="P147">
        <v>596334</v>
      </c>
    </row>
    <row r="148" spans="15:16">
      <c r="O148">
        <v>15</v>
      </c>
      <c r="P148">
        <v>596369</v>
      </c>
    </row>
    <row r="149" spans="15:16">
      <c r="O149">
        <v>16</v>
      </c>
      <c r="P149">
        <v>596320</v>
      </c>
    </row>
    <row r="150" spans="15:16">
      <c r="O150">
        <v>17</v>
      </c>
      <c r="P150">
        <v>596353</v>
      </c>
    </row>
    <row r="151" spans="15:16">
      <c r="O151">
        <v>18</v>
      </c>
      <c r="P151">
        <v>596299</v>
      </c>
    </row>
    <row r="152" spans="15:16">
      <c r="O152">
        <v>19</v>
      </c>
      <c r="P152">
        <v>596329</v>
      </c>
    </row>
    <row r="153" spans="15:16">
      <c r="O153">
        <v>20</v>
      </c>
      <c r="P153">
        <v>596181</v>
      </c>
    </row>
  </sheetData>
  <mergeCells count="1">
    <mergeCell ref="B2:G3"/>
  </mergeCell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dimension ref="B2:P153"/>
  <sheetViews>
    <sheetView zoomScale="85" zoomScaleNormal="85" workbookViewId="0"/>
  </sheetViews>
  <sheetFormatPr baseColWidth="10" defaultRowHeight="15"/>
  <cols>
    <col min="5" max="5" width="16.140625" bestFit="1" customWidth="1"/>
    <col min="8" max="8" width="13.140625" bestFit="1" customWidth="1"/>
    <col min="9" max="9" width="17.140625" bestFit="1" customWidth="1"/>
    <col min="10" max="10" width="11.28515625" bestFit="1" customWidth="1"/>
    <col min="11" max="11" width="8" bestFit="1" customWidth="1"/>
    <col min="12" max="12" width="11.42578125" bestFit="1" customWidth="1"/>
    <col min="13" max="13" width="14.28515625" bestFit="1" customWidth="1"/>
    <col min="14" max="14" width="14" customWidth="1"/>
    <col min="15" max="15" width="14" bestFit="1" customWidth="1"/>
    <col min="16" max="16" width="12.42578125" customWidth="1"/>
  </cols>
  <sheetData>
    <row r="2" spans="2:16" ht="15" customHeight="1">
      <c r="B2" s="75" t="s">
        <v>154</v>
      </c>
      <c r="C2" s="75"/>
      <c r="D2" s="75"/>
      <c r="E2" s="75"/>
      <c r="F2" s="75"/>
      <c r="G2" s="75"/>
      <c r="H2" s="6"/>
    </row>
    <row r="3" spans="2:16">
      <c r="B3" s="75"/>
      <c r="C3" s="75"/>
      <c r="D3" s="75"/>
      <c r="E3" s="75"/>
      <c r="F3" s="75"/>
      <c r="G3" s="75"/>
      <c r="H3" s="6"/>
    </row>
    <row r="6" spans="2:16" ht="22.5">
      <c r="B6" s="1" t="s">
        <v>1</v>
      </c>
    </row>
    <row r="8" spans="2:16" ht="15.75" thickBot="1">
      <c r="B8" s="11" t="s">
        <v>2</v>
      </c>
      <c r="C8" s="2"/>
      <c r="D8" s="2"/>
      <c r="E8" s="3" t="s">
        <v>3</v>
      </c>
      <c r="H8" s="9" t="s">
        <v>9</v>
      </c>
      <c r="I8" s="9" t="s">
        <v>10</v>
      </c>
      <c r="J8" s="9" t="s">
        <v>11</v>
      </c>
      <c r="K8" s="9" t="s">
        <v>12</v>
      </c>
      <c r="L8" s="9" t="s">
        <v>13</v>
      </c>
      <c r="M8" s="9" t="s">
        <v>14</v>
      </c>
    </row>
    <row r="9" spans="2:16" ht="15.75" thickTop="1">
      <c r="B9" s="11" t="s">
        <v>4</v>
      </c>
      <c r="C9" s="2"/>
      <c r="D9" s="2"/>
      <c r="E9" s="3">
        <v>10</v>
      </c>
      <c r="H9" s="4" t="s">
        <v>15</v>
      </c>
      <c r="I9" s="7">
        <v>161491</v>
      </c>
      <c r="J9" s="7">
        <v>313.25228900000002</v>
      </c>
      <c r="K9" s="8" t="s">
        <v>27</v>
      </c>
      <c r="L9" s="8" t="s">
        <v>20</v>
      </c>
      <c r="M9" s="8">
        <v>10</v>
      </c>
      <c r="O9" t="s">
        <v>16</v>
      </c>
      <c r="P9" t="s">
        <v>17</v>
      </c>
    </row>
    <row r="10" spans="2:16">
      <c r="O10">
        <v>1</v>
      </c>
      <c r="P10">
        <v>161386</v>
      </c>
    </row>
    <row r="11" spans="2:16">
      <c r="O11">
        <v>2</v>
      </c>
      <c r="P11">
        <v>161223</v>
      </c>
    </row>
    <row r="12" spans="2:16">
      <c r="O12">
        <v>3</v>
      </c>
      <c r="P12">
        <v>162386</v>
      </c>
    </row>
    <row r="13" spans="2:16">
      <c r="O13">
        <v>4</v>
      </c>
      <c r="P13">
        <v>161339</v>
      </c>
    </row>
    <row r="14" spans="2:16">
      <c r="O14">
        <v>5</v>
      </c>
      <c r="P14">
        <v>161539</v>
      </c>
    </row>
    <row r="15" spans="2:16">
      <c r="O15">
        <v>6</v>
      </c>
      <c r="P15">
        <v>161554</v>
      </c>
    </row>
    <row r="16" spans="2:16">
      <c r="O16">
        <v>7</v>
      </c>
      <c r="P16">
        <v>161408</v>
      </c>
    </row>
    <row r="17" spans="8:16">
      <c r="O17">
        <v>8</v>
      </c>
      <c r="P17">
        <v>161286</v>
      </c>
    </row>
    <row r="18" spans="8:16">
      <c r="O18">
        <v>9</v>
      </c>
      <c r="P18">
        <v>161379</v>
      </c>
    </row>
    <row r="19" spans="8:16">
      <c r="O19">
        <v>10</v>
      </c>
      <c r="P19">
        <v>161410</v>
      </c>
    </row>
    <row r="21" spans="8:16">
      <c r="H21" s="4" t="s">
        <v>18</v>
      </c>
      <c r="I21" s="7">
        <v>171414</v>
      </c>
      <c r="J21" s="7">
        <v>26.336286999999999</v>
      </c>
      <c r="K21" s="8" t="s">
        <v>32</v>
      </c>
      <c r="L21" s="8" t="s">
        <v>33</v>
      </c>
      <c r="M21" s="8">
        <v>10</v>
      </c>
      <c r="O21" t="s">
        <v>16</v>
      </c>
      <c r="P21" t="s">
        <v>17</v>
      </c>
    </row>
    <row r="22" spans="8:16">
      <c r="O22">
        <v>1</v>
      </c>
      <c r="P22">
        <v>171374</v>
      </c>
    </row>
    <row r="23" spans="8:16">
      <c r="O23">
        <v>2</v>
      </c>
      <c r="P23">
        <v>171394</v>
      </c>
    </row>
    <row r="24" spans="8:16">
      <c r="O24">
        <v>3</v>
      </c>
      <c r="P24">
        <v>171424</v>
      </c>
    </row>
    <row r="25" spans="8:16">
      <c r="O25">
        <v>4</v>
      </c>
      <c r="P25">
        <v>171438</v>
      </c>
    </row>
    <row r="26" spans="8:16">
      <c r="O26">
        <v>5</v>
      </c>
      <c r="P26">
        <v>171429</v>
      </c>
    </row>
    <row r="27" spans="8:16">
      <c r="O27">
        <v>6</v>
      </c>
      <c r="P27">
        <v>171458</v>
      </c>
    </row>
    <row r="28" spans="8:16">
      <c r="O28">
        <v>7</v>
      </c>
      <c r="P28">
        <v>171421</v>
      </c>
    </row>
    <row r="29" spans="8:16">
      <c r="O29">
        <v>8</v>
      </c>
      <c r="P29">
        <v>171419</v>
      </c>
    </row>
    <row r="30" spans="8:16">
      <c r="O30">
        <v>9</v>
      </c>
      <c r="P30">
        <v>171369</v>
      </c>
    </row>
    <row r="31" spans="8:16">
      <c r="O31">
        <v>10</v>
      </c>
      <c r="P31">
        <v>171414</v>
      </c>
    </row>
    <row r="33" spans="2:16" ht="22.5">
      <c r="B33" s="1" t="s">
        <v>5</v>
      </c>
    </row>
    <row r="35" spans="2:16" ht="15.75" thickBot="1">
      <c r="B35" s="11" t="s">
        <v>2</v>
      </c>
      <c r="C35" s="2"/>
      <c r="D35" s="2"/>
      <c r="E35" s="3" t="s">
        <v>3</v>
      </c>
      <c r="H35" s="9" t="s">
        <v>9</v>
      </c>
      <c r="I35" s="9" t="s">
        <v>10</v>
      </c>
      <c r="J35" s="9" t="s">
        <v>11</v>
      </c>
      <c r="K35" s="9" t="s">
        <v>12</v>
      </c>
      <c r="L35" s="9" t="s">
        <v>13</v>
      </c>
      <c r="M35" s="9" t="s">
        <v>14</v>
      </c>
    </row>
    <row r="36" spans="2:16" ht="15.75" thickTop="1">
      <c r="B36" s="11" t="s">
        <v>4</v>
      </c>
      <c r="C36" s="2"/>
      <c r="D36" s="2"/>
      <c r="E36" s="3">
        <v>20</v>
      </c>
      <c r="H36" s="4" t="s">
        <v>15</v>
      </c>
      <c r="I36" s="36">
        <v>161396.90625</v>
      </c>
      <c r="J36" s="10">
        <v>107.757553</v>
      </c>
      <c r="K36" s="8" t="s">
        <v>34</v>
      </c>
      <c r="L36" s="8" t="s">
        <v>35</v>
      </c>
      <c r="M36" s="8">
        <v>20</v>
      </c>
      <c r="O36" t="s">
        <v>16</v>
      </c>
      <c r="P36" t="s">
        <v>17</v>
      </c>
    </row>
    <row r="37" spans="2:16">
      <c r="O37">
        <v>1</v>
      </c>
      <c r="P37">
        <v>161248</v>
      </c>
    </row>
    <row r="38" spans="2:16">
      <c r="O38">
        <v>2</v>
      </c>
      <c r="P38">
        <v>161309</v>
      </c>
    </row>
    <row r="39" spans="2:16">
      <c r="O39">
        <v>3</v>
      </c>
      <c r="P39">
        <v>161341</v>
      </c>
    </row>
    <row r="40" spans="2:16">
      <c r="O40">
        <v>4</v>
      </c>
      <c r="P40">
        <v>161373</v>
      </c>
    </row>
    <row r="41" spans="2:16">
      <c r="O41">
        <v>5</v>
      </c>
      <c r="P41">
        <v>161582</v>
      </c>
    </row>
    <row r="42" spans="2:16">
      <c r="O42">
        <v>6</v>
      </c>
      <c r="P42">
        <v>161562</v>
      </c>
    </row>
    <row r="43" spans="2:16">
      <c r="O43">
        <v>7</v>
      </c>
      <c r="P43">
        <v>161534</v>
      </c>
    </row>
    <row r="44" spans="2:16">
      <c r="O44">
        <v>8</v>
      </c>
      <c r="P44">
        <v>161373</v>
      </c>
    </row>
    <row r="45" spans="2:16">
      <c r="O45">
        <v>9</v>
      </c>
      <c r="P45">
        <v>161581</v>
      </c>
    </row>
    <row r="46" spans="2:16">
      <c r="O46">
        <v>10</v>
      </c>
      <c r="P46">
        <v>161285</v>
      </c>
    </row>
    <row r="47" spans="2:16">
      <c r="O47">
        <v>11</v>
      </c>
      <c r="P47">
        <v>161482</v>
      </c>
    </row>
    <row r="48" spans="2:16">
      <c r="O48">
        <v>12</v>
      </c>
      <c r="P48">
        <v>161538</v>
      </c>
    </row>
    <row r="49" spans="8:16">
      <c r="O49">
        <v>13</v>
      </c>
      <c r="P49">
        <v>161420</v>
      </c>
    </row>
    <row r="50" spans="8:16">
      <c r="O50">
        <v>14</v>
      </c>
      <c r="P50">
        <v>161329</v>
      </c>
    </row>
    <row r="51" spans="8:16">
      <c r="O51">
        <v>15</v>
      </c>
      <c r="P51">
        <v>161395</v>
      </c>
    </row>
    <row r="52" spans="8:16">
      <c r="O52">
        <v>16</v>
      </c>
      <c r="P52">
        <v>161352</v>
      </c>
    </row>
    <row r="53" spans="8:16">
      <c r="O53">
        <v>17</v>
      </c>
      <c r="P53">
        <v>161250</v>
      </c>
    </row>
    <row r="54" spans="8:16">
      <c r="O54">
        <v>18</v>
      </c>
      <c r="P54">
        <v>161329</v>
      </c>
    </row>
    <row r="55" spans="8:16">
      <c r="O55">
        <v>19</v>
      </c>
      <c r="P55">
        <v>161352</v>
      </c>
    </row>
    <row r="56" spans="8:16">
      <c r="O56">
        <v>20</v>
      </c>
      <c r="P56">
        <v>161303</v>
      </c>
    </row>
    <row r="58" spans="8:16">
      <c r="H58" s="4" t="s">
        <v>18</v>
      </c>
      <c r="I58" s="36">
        <v>171425.40625</v>
      </c>
      <c r="J58" s="10">
        <v>48.313972</v>
      </c>
      <c r="K58" s="8" t="s">
        <v>34</v>
      </c>
      <c r="L58" s="8" t="s">
        <v>23</v>
      </c>
      <c r="M58" s="8">
        <v>20</v>
      </c>
      <c r="O58" t="s">
        <v>16</v>
      </c>
      <c r="P58" t="s">
        <v>17</v>
      </c>
    </row>
    <row r="59" spans="8:16">
      <c r="O59">
        <v>1</v>
      </c>
      <c r="P59">
        <v>171387</v>
      </c>
    </row>
    <row r="60" spans="8:16">
      <c r="O60">
        <v>2</v>
      </c>
      <c r="P60">
        <v>171397</v>
      </c>
    </row>
    <row r="61" spans="8:16">
      <c r="O61">
        <v>3</v>
      </c>
      <c r="P61">
        <v>171416</v>
      </c>
    </row>
    <row r="62" spans="8:16">
      <c r="O62">
        <v>4</v>
      </c>
      <c r="P62">
        <v>171387</v>
      </c>
    </row>
    <row r="63" spans="8:16">
      <c r="O63">
        <v>5</v>
      </c>
      <c r="P63">
        <v>171475</v>
      </c>
    </row>
    <row r="64" spans="8:16">
      <c r="O64">
        <v>6</v>
      </c>
      <c r="P64">
        <v>171465</v>
      </c>
    </row>
    <row r="65" spans="2:16">
      <c r="O65">
        <v>7</v>
      </c>
      <c r="P65">
        <v>171426</v>
      </c>
    </row>
    <row r="66" spans="2:16">
      <c r="O66">
        <v>8</v>
      </c>
      <c r="P66">
        <v>171463</v>
      </c>
    </row>
    <row r="67" spans="2:16">
      <c r="O67">
        <v>9</v>
      </c>
      <c r="P67">
        <v>171374</v>
      </c>
    </row>
    <row r="68" spans="2:16">
      <c r="O68">
        <v>10</v>
      </c>
      <c r="P68">
        <v>171519</v>
      </c>
    </row>
    <row r="69" spans="2:16">
      <c r="O69">
        <v>11</v>
      </c>
      <c r="P69">
        <v>171447</v>
      </c>
    </row>
    <row r="70" spans="2:16">
      <c r="O70">
        <v>12</v>
      </c>
      <c r="P70">
        <v>171325</v>
      </c>
    </row>
    <row r="71" spans="2:16">
      <c r="O71">
        <v>13</v>
      </c>
      <c r="P71">
        <v>171489</v>
      </c>
    </row>
    <row r="72" spans="2:16">
      <c r="O72">
        <v>14</v>
      </c>
      <c r="P72">
        <v>171373</v>
      </c>
    </row>
    <row r="73" spans="2:16">
      <c r="O73">
        <v>15</v>
      </c>
      <c r="P73">
        <v>171411</v>
      </c>
    </row>
    <row r="74" spans="2:16">
      <c r="O74">
        <v>16</v>
      </c>
      <c r="P74">
        <v>171486</v>
      </c>
    </row>
    <row r="75" spans="2:16">
      <c r="O75">
        <v>17</v>
      </c>
      <c r="P75">
        <v>171407</v>
      </c>
    </row>
    <row r="76" spans="2:16">
      <c r="O76">
        <v>18</v>
      </c>
      <c r="P76">
        <v>171471</v>
      </c>
    </row>
    <row r="77" spans="2:16">
      <c r="O77">
        <v>19</v>
      </c>
      <c r="P77">
        <v>171411</v>
      </c>
    </row>
    <row r="78" spans="2:16">
      <c r="O78">
        <v>20</v>
      </c>
      <c r="P78">
        <v>171379</v>
      </c>
    </row>
    <row r="80" spans="2:16" ht="22.5">
      <c r="B80" s="1" t="s">
        <v>6</v>
      </c>
    </row>
    <row r="82" spans="2:16" ht="15.75" thickBot="1">
      <c r="B82" s="11" t="s">
        <v>2</v>
      </c>
      <c r="C82" s="2"/>
      <c r="D82" s="2"/>
      <c r="E82" s="5" t="s">
        <v>8</v>
      </c>
      <c r="H82" s="9" t="s">
        <v>9</v>
      </c>
      <c r="I82" s="9" t="s">
        <v>10</v>
      </c>
      <c r="J82" s="9" t="s">
        <v>11</v>
      </c>
      <c r="K82" s="9" t="s">
        <v>12</v>
      </c>
      <c r="L82" s="9" t="s">
        <v>13</v>
      </c>
      <c r="M82" s="9" t="s">
        <v>14</v>
      </c>
    </row>
    <row r="83" spans="2:16" ht="15.75" thickTop="1">
      <c r="B83" s="11" t="s">
        <v>4</v>
      </c>
      <c r="C83" s="2"/>
      <c r="D83" s="2"/>
      <c r="E83" s="3">
        <v>10</v>
      </c>
      <c r="H83" s="4" t="s">
        <v>15</v>
      </c>
      <c r="I83" s="36">
        <v>573129.6875</v>
      </c>
      <c r="J83" s="10">
        <v>19.126162999999998</v>
      </c>
      <c r="K83" s="8" t="s">
        <v>36</v>
      </c>
      <c r="L83" s="8" t="s">
        <v>37</v>
      </c>
      <c r="M83" s="8">
        <v>10</v>
      </c>
      <c r="O83" t="s">
        <v>16</v>
      </c>
      <c r="P83" t="s">
        <v>17</v>
      </c>
    </row>
    <row r="84" spans="2:16">
      <c r="O84">
        <v>1</v>
      </c>
      <c r="P84">
        <v>573124</v>
      </c>
    </row>
    <row r="85" spans="2:16">
      <c r="O85">
        <v>2</v>
      </c>
      <c r="P85">
        <v>573158</v>
      </c>
    </row>
    <row r="86" spans="2:16">
      <c r="O86">
        <v>3</v>
      </c>
      <c r="P86">
        <v>573143</v>
      </c>
    </row>
    <row r="87" spans="2:16">
      <c r="O87">
        <v>4</v>
      </c>
      <c r="P87">
        <v>573123</v>
      </c>
    </row>
    <row r="88" spans="2:16">
      <c r="O88">
        <v>5</v>
      </c>
      <c r="P88">
        <v>573145</v>
      </c>
    </row>
    <row r="89" spans="2:16">
      <c r="O89">
        <v>6</v>
      </c>
      <c r="P89">
        <v>573140</v>
      </c>
    </row>
    <row r="90" spans="2:16">
      <c r="O90">
        <v>7</v>
      </c>
      <c r="P90">
        <v>573112</v>
      </c>
    </row>
    <row r="91" spans="2:16">
      <c r="O91">
        <v>8</v>
      </c>
      <c r="P91">
        <v>573086</v>
      </c>
    </row>
    <row r="92" spans="2:16">
      <c r="O92">
        <v>9</v>
      </c>
      <c r="P92">
        <v>573130</v>
      </c>
    </row>
    <row r="93" spans="2:16">
      <c r="O93">
        <v>10</v>
      </c>
      <c r="P93">
        <v>573136</v>
      </c>
    </row>
    <row r="95" spans="2:16">
      <c r="H95" s="4" t="s">
        <v>18</v>
      </c>
      <c r="I95" s="36">
        <v>594179</v>
      </c>
      <c r="J95" s="10">
        <v>67.195235999999994</v>
      </c>
      <c r="K95" s="8" t="s">
        <v>36</v>
      </c>
      <c r="L95" s="8" t="s">
        <v>28</v>
      </c>
      <c r="M95" s="8">
        <v>10</v>
      </c>
      <c r="O95" t="s">
        <v>16</v>
      </c>
      <c r="P95" t="s">
        <v>17</v>
      </c>
    </row>
    <row r="96" spans="2:16">
      <c r="O96">
        <v>1</v>
      </c>
      <c r="P96">
        <v>594114</v>
      </c>
    </row>
    <row r="97" spans="2:16">
      <c r="O97">
        <v>2</v>
      </c>
      <c r="P97">
        <v>594179</v>
      </c>
    </row>
    <row r="98" spans="2:16">
      <c r="O98">
        <v>3</v>
      </c>
      <c r="P98">
        <v>594092</v>
      </c>
    </row>
    <row r="99" spans="2:16">
      <c r="O99">
        <v>4</v>
      </c>
      <c r="P99">
        <v>594192</v>
      </c>
    </row>
    <row r="100" spans="2:16">
      <c r="O100">
        <v>5</v>
      </c>
      <c r="P100">
        <v>594290</v>
      </c>
    </row>
    <row r="101" spans="2:16">
      <c r="O101">
        <v>6</v>
      </c>
      <c r="P101">
        <v>594084</v>
      </c>
    </row>
    <row r="102" spans="2:16">
      <c r="O102">
        <v>7</v>
      </c>
      <c r="P102">
        <v>594220</v>
      </c>
    </row>
    <row r="103" spans="2:16">
      <c r="O103">
        <v>8</v>
      </c>
      <c r="P103">
        <v>594254</v>
      </c>
    </row>
    <row r="104" spans="2:16">
      <c r="O104">
        <v>9</v>
      </c>
      <c r="P104">
        <v>594230</v>
      </c>
    </row>
    <row r="105" spans="2:16">
      <c r="O105">
        <v>10</v>
      </c>
      <c r="P105">
        <v>594135</v>
      </c>
    </row>
    <row r="108" spans="2:16" ht="22.5">
      <c r="B108" s="1" t="s">
        <v>7</v>
      </c>
    </row>
    <row r="110" spans="2:16" ht="15.75" thickBot="1">
      <c r="B110" s="11" t="s">
        <v>2</v>
      </c>
      <c r="C110" s="2"/>
      <c r="D110" s="2"/>
      <c r="E110" s="3" t="s">
        <v>8</v>
      </c>
      <c r="H110" s="9" t="s">
        <v>9</v>
      </c>
      <c r="I110" s="9" t="s">
        <v>10</v>
      </c>
      <c r="J110" s="9" t="s">
        <v>11</v>
      </c>
      <c r="K110" s="9" t="s">
        <v>12</v>
      </c>
      <c r="L110" s="9" t="s">
        <v>13</v>
      </c>
      <c r="M110" s="9" t="s">
        <v>14</v>
      </c>
    </row>
    <row r="111" spans="2:16" ht="15.75" thickTop="1">
      <c r="B111" s="11" t="s">
        <v>4</v>
      </c>
      <c r="C111" s="2"/>
      <c r="D111" s="2"/>
      <c r="E111" s="3">
        <v>20</v>
      </c>
      <c r="H111" s="4" t="s">
        <v>15</v>
      </c>
      <c r="I111" s="36">
        <v>573126.125</v>
      </c>
      <c r="J111" s="10">
        <v>20.647715000000002</v>
      </c>
      <c r="K111" s="8" t="s">
        <v>38</v>
      </c>
      <c r="L111" s="8" t="s">
        <v>39</v>
      </c>
      <c r="M111" s="8">
        <v>20</v>
      </c>
      <c r="O111" t="s">
        <v>16</v>
      </c>
      <c r="P111" t="s">
        <v>17</v>
      </c>
    </row>
    <row r="112" spans="2:16">
      <c r="O112">
        <v>1</v>
      </c>
      <c r="P112">
        <v>573144</v>
      </c>
    </row>
    <row r="113" spans="15:16">
      <c r="O113">
        <v>2</v>
      </c>
      <c r="P113">
        <v>573094</v>
      </c>
    </row>
    <row r="114" spans="15:16">
      <c r="O114">
        <v>3</v>
      </c>
      <c r="P114">
        <v>573127</v>
      </c>
    </row>
    <row r="115" spans="15:16">
      <c r="O115">
        <v>4</v>
      </c>
      <c r="P115">
        <v>573147</v>
      </c>
    </row>
    <row r="116" spans="15:16">
      <c r="O116">
        <v>5</v>
      </c>
      <c r="P116">
        <v>573114</v>
      </c>
    </row>
    <row r="117" spans="15:16">
      <c r="O117">
        <v>6</v>
      </c>
      <c r="P117">
        <v>573105</v>
      </c>
    </row>
    <row r="118" spans="15:16">
      <c r="O118">
        <v>7</v>
      </c>
      <c r="P118">
        <v>573141</v>
      </c>
    </row>
    <row r="119" spans="15:16">
      <c r="O119">
        <v>8</v>
      </c>
      <c r="P119">
        <v>573109</v>
      </c>
    </row>
    <row r="120" spans="15:16">
      <c r="O120">
        <v>9</v>
      </c>
      <c r="P120">
        <v>573137</v>
      </c>
    </row>
    <row r="121" spans="15:16">
      <c r="O121">
        <v>10</v>
      </c>
      <c r="P121">
        <v>573071</v>
      </c>
    </row>
    <row r="122" spans="15:16">
      <c r="O122">
        <v>11</v>
      </c>
      <c r="P122">
        <v>573141</v>
      </c>
    </row>
    <row r="123" spans="15:16">
      <c r="O123">
        <v>12</v>
      </c>
      <c r="P123">
        <v>573156</v>
      </c>
    </row>
    <row r="124" spans="15:16">
      <c r="O124">
        <v>13</v>
      </c>
      <c r="P124">
        <v>573149</v>
      </c>
    </row>
    <row r="125" spans="15:16">
      <c r="O125">
        <v>14</v>
      </c>
      <c r="P125">
        <v>573144</v>
      </c>
    </row>
    <row r="126" spans="15:16">
      <c r="O126">
        <v>15</v>
      </c>
      <c r="P126">
        <v>573131</v>
      </c>
    </row>
    <row r="127" spans="15:16">
      <c r="O127">
        <v>16</v>
      </c>
      <c r="P127">
        <v>573121</v>
      </c>
    </row>
    <row r="128" spans="15:16">
      <c r="O128">
        <v>17</v>
      </c>
      <c r="P128">
        <v>573128</v>
      </c>
    </row>
    <row r="129" spans="8:16">
      <c r="O129">
        <v>18</v>
      </c>
      <c r="P129">
        <v>573136</v>
      </c>
    </row>
    <row r="130" spans="8:16">
      <c r="O130">
        <v>19</v>
      </c>
      <c r="P130">
        <v>573108</v>
      </c>
    </row>
    <row r="131" spans="8:16">
      <c r="O131">
        <v>20</v>
      </c>
      <c r="P131">
        <v>573120</v>
      </c>
    </row>
    <row r="133" spans="8:16">
      <c r="H133" s="4" t="s">
        <v>18</v>
      </c>
      <c r="I133" s="36">
        <v>594126.5</v>
      </c>
      <c r="J133" s="10">
        <v>309.47979700000002</v>
      </c>
      <c r="K133" s="8" t="s">
        <v>38</v>
      </c>
      <c r="L133" s="8" t="s">
        <v>30</v>
      </c>
      <c r="M133" s="8">
        <v>20</v>
      </c>
      <c r="O133" t="s">
        <v>16</v>
      </c>
      <c r="P133" t="s">
        <v>17</v>
      </c>
    </row>
    <row r="134" spans="8:16">
      <c r="O134">
        <v>1</v>
      </c>
      <c r="P134">
        <v>594249</v>
      </c>
    </row>
    <row r="135" spans="8:16">
      <c r="O135">
        <v>2</v>
      </c>
      <c r="P135">
        <v>594185</v>
      </c>
    </row>
    <row r="136" spans="8:16">
      <c r="O136">
        <v>3</v>
      </c>
      <c r="P136">
        <v>594205</v>
      </c>
    </row>
    <row r="137" spans="8:16">
      <c r="O137">
        <v>4</v>
      </c>
      <c r="P137">
        <v>594290</v>
      </c>
    </row>
    <row r="138" spans="8:16">
      <c r="O138">
        <v>5</v>
      </c>
      <c r="P138">
        <v>594187</v>
      </c>
    </row>
    <row r="139" spans="8:16">
      <c r="O139">
        <v>6</v>
      </c>
      <c r="P139">
        <v>594120</v>
      </c>
    </row>
    <row r="140" spans="8:16">
      <c r="O140">
        <v>7</v>
      </c>
      <c r="P140">
        <v>594346</v>
      </c>
    </row>
    <row r="141" spans="8:16">
      <c r="O141">
        <v>8</v>
      </c>
      <c r="P141">
        <v>594218</v>
      </c>
    </row>
    <row r="142" spans="8:16">
      <c r="O142">
        <v>9</v>
      </c>
      <c r="P142">
        <v>594241</v>
      </c>
    </row>
    <row r="143" spans="8:16">
      <c r="O143">
        <v>10</v>
      </c>
      <c r="P143">
        <v>594187</v>
      </c>
    </row>
    <row r="144" spans="8:16">
      <c r="O144">
        <v>11</v>
      </c>
      <c r="P144">
        <v>594117</v>
      </c>
    </row>
    <row r="145" spans="15:16">
      <c r="O145">
        <v>12</v>
      </c>
      <c r="P145">
        <v>594114</v>
      </c>
    </row>
    <row r="146" spans="15:16">
      <c r="O146">
        <v>13</v>
      </c>
      <c r="P146">
        <v>594063</v>
      </c>
    </row>
    <row r="147" spans="15:16">
      <c r="O147">
        <v>14</v>
      </c>
      <c r="P147">
        <v>594247</v>
      </c>
    </row>
    <row r="148" spans="15:16">
      <c r="O148">
        <v>15</v>
      </c>
      <c r="P148">
        <v>594234</v>
      </c>
    </row>
    <row r="149" spans="15:16">
      <c r="O149">
        <v>16</v>
      </c>
      <c r="P149">
        <v>594309</v>
      </c>
    </row>
    <row r="150" spans="15:16">
      <c r="O150">
        <v>17</v>
      </c>
      <c r="P150">
        <v>594131</v>
      </c>
    </row>
    <row r="151" spans="15:16">
      <c r="O151">
        <v>18</v>
      </c>
      <c r="P151">
        <v>593895</v>
      </c>
    </row>
    <row r="152" spans="15:16">
      <c r="O152">
        <v>19</v>
      </c>
      <c r="P152">
        <v>594340</v>
      </c>
    </row>
    <row r="153" spans="15:16">
      <c r="O153">
        <v>20</v>
      </c>
      <c r="P153">
        <v>592852</v>
      </c>
    </row>
  </sheetData>
  <mergeCells count="1">
    <mergeCell ref="B2:G3"/>
  </mergeCell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dimension ref="B2:P153"/>
  <sheetViews>
    <sheetView zoomScale="85" zoomScaleNormal="85" workbookViewId="0"/>
  </sheetViews>
  <sheetFormatPr baseColWidth="10" defaultRowHeight="15"/>
  <cols>
    <col min="5" max="5" width="16.140625" bestFit="1" customWidth="1"/>
    <col min="8" max="8" width="13.140625" bestFit="1" customWidth="1"/>
    <col min="9" max="9" width="17.140625" bestFit="1" customWidth="1"/>
    <col min="10" max="10" width="12.28515625" bestFit="1" customWidth="1"/>
    <col min="11" max="11" width="8" bestFit="1" customWidth="1"/>
    <col min="12" max="12" width="11.42578125" bestFit="1" customWidth="1"/>
    <col min="13" max="13" width="14.28515625" bestFit="1" customWidth="1"/>
    <col min="14" max="14" width="14" customWidth="1"/>
    <col min="15" max="15" width="14" bestFit="1" customWidth="1"/>
    <col min="16" max="16" width="12.42578125" customWidth="1"/>
  </cols>
  <sheetData>
    <row r="2" spans="2:16" ht="15" customHeight="1">
      <c r="B2" s="75" t="s">
        <v>157</v>
      </c>
      <c r="C2" s="75"/>
      <c r="D2" s="75"/>
      <c r="E2" s="75"/>
      <c r="F2" s="75"/>
      <c r="G2" s="75"/>
      <c r="H2" s="6"/>
    </row>
    <row r="3" spans="2:16">
      <c r="B3" s="75"/>
      <c r="C3" s="75"/>
      <c r="D3" s="75"/>
      <c r="E3" s="75"/>
      <c r="F3" s="75"/>
      <c r="G3" s="75"/>
      <c r="H3" s="6"/>
    </row>
    <row r="6" spans="2:16" ht="22.5">
      <c r="B6" s="1" t="s">
        <v>1</v>
      </c>
    </row>
    <row r="8" spans="2:16" ht="15.75" thickBot="1">
      <c r="B8" s="11" t="s">
        <v>2</v>
      </c>
      <c r="C8" s="2"/>
      <c r="D8" s="2"/>
      <c r="E8" s="3" t="s">
        <v>3</v>
      </c>
      <c r="H8" s="9" t="s">
        <v>9</v>
      </c>
      <c r="I8" s="9" t="s">
        <v>10</v>
      </c>
      <c r="J8" s="9" t="s">
        <v>11</v>
      </c>
      <c r="K8" s="9" t="s">
        <v>12</v>
      </c>
      <c r="L8" s="9" t="s">
        <v>13</v>
      </c>
      <c r="M8" s="9" t="s">
        <v>14</v>
      </c>
    </row>
    <row r="9" spans="2:16" ht="15.75" thickTop="1">
      <c r="B9" s="11" t="s">
        <v>4</v>
      </c>
      <c r="C9" s="2"/>
      <c r="D9" s="2"/>
      <c r="E9" s="3">
        <v>10</v>
      </c>
      <c r="H9" s="4" t="s">
        <v>15</v>
      </c>
      <c r="I9" s="7">
        <v>5742953</v>
      </c>
      <c r="J9" s="7">
        <v>759.60736099999997</v>
      </c>
      <c r="K9" s="8" t="s">
        <v>159</v>
      </c>
      <c r="L9" s="8" t="s">
        <v>21</v>
      </c>
      <c r="M9" s="8">
        <v>10</v>
      </c>
      <c r="O9" t="s">
        <v>16</v>
      </c>
      <c r="P9" t="s">
        <v>17</v>
      </c>
    </row>
    <row r="10" spans="2:16">
      <c r="O10">
        <v>1</v>
      </c>
      <c r="P10">
        <v>5743077</v>
      </c>
    </row>
    <row r="11" spans="2:16">
      <c r="O11">
        <v>2</v>
      </c>
      <c r="P11">
        <v>5743273</v>
      </c>
    </row>
    <row r="12" spans="2:16">
      <c r="O12">
        <v>3</v>
      </c>
      <c r="P12">
        <v>5743078</v>
      </c>
    </row>
    <row r="13" spans="2:16">
      <c r="O13">
        <v>4</v>
      </c>
      <c r="P13">
        <v>5743172</v>
      </c>
    </row>
    <row r="14" spans="2:16">
      <c r="O14">
        <v>5</v>
      </c>
      <c r="P14">
        <v>5743097</v>
      </c>
    </row>
    <row r="15" spans="2:16">
      <c r="O15">
        <v>6</v>
      </c>
      <c r="P15">
        <v>5743558</v>
      </c>
    </row>
    <row r="16" spans="2:16">
      <c r="O16">
        <v>7</v>
      </c>
      <c r="P16">
        <v>5743348</v>
      </c>
    </row>
    <row r="17" spans="8:16">
      <c r="O17">
        <v>8</v>
      </c>
      <c r="P17">
        <v>5743268</v>
      </c>
    </row>
    <row r="18" spans="8:16">
      <c r="O18">
        <v>9</v>
      </c>
      <c r="P18">
        <v>5742931</v>
      </c>
    </row>
    <row r="19" spans="8:16">
      <c r="O19">
        <v>10</v>
      </c>
      <c r="P19">
        <v>5740729</v>
      </c>
    </row>
    <row r="21" spans="8:16">
      <c r="H21" s="4" t="s">
        <v>18</v>
      </c>
      <c r="I21" s="7">
        <v>1597583.125</v>
      </c>
      <c r="J21" s="7">
        <v>1091.4173579999999</v>
      </c>
      <c r="K21" s="8" t="s">
        <v>159</v>
      </c>
      <c r="L21" s="8" t="s">
        <v>160</v>
      </c>
      <c r="M21" s="8">
        <v>10</v>
      </c>
      <c r="O21" t="s">
        <v>16</v>
      </c>
      <c r="P21" t="s">
        <v>17</v>
      </c>
    </row>
    <row r="22" spans="8:16">
      <c r="O22">
        <v>1</v>
      </c>
      <c r="P22">
        <v>1597280</v>
      </c>
    </row>
    <row r="23" spans="8:16">
      <c r="O23">
        <v>2</v>
      </c>
      <c r="P23">
        <v>1597527</v>
      </c>
    </row>
    <row r="24" spans="8:16">
      <c r="O24">
        <v>3</v>
      </c>
      <c r="P24">
        <v>1599086</v>
      </c>
    </row>
    <row r="25" spans="8:16">
      <c r="O25">
        <v>4</v>
      </c>
      <c r="P25">
        <v>1596666</v>
      </c>
    </row>
    <row r="26" spans="8:16">
      <c r="O26">
        <v>5</v>
      </c>
      <c r="P26">
        <v>1596789</v>
      </c>
    </row>
    <row r="27" spans="8:16">
      <c r="O27">
        <v>6</v>
      </c>
      <c r="P27">
        <v>1598311</v>
      </c>
    </row>
    <row r="28" spans="8:16">
      <c r="O28">
        <v>7</v>
      </c>
      <c r="P28">
        <v>1595737</v>
      </c>
    </row>
    <row r="29" spans="8:16">
      <c r="O29">
        <v>8</v>
      </c>
      <c r="P29">
        <v>1599537</v>
      </c>
    </row>
    <row r="30" spans="8:16">
      <c r="O30">
        <v>9</v>
      </c>
      <c r="P30">
        <v>1597065</v>
      </c>
    </row>
    <row r="31" spans="8:16">
      <c r="O31">
        <v>10</v>
      </c>
      <c r="P31">
        <v>1597833</v>
      </c>
    </row>
    <row r="33" spans="2:16" ht="22.5">
      <c r="B33" s="1" t="s">
        <v>5</v>
      </c>
    </row>
    <row r="35" spans="2:16" ht="15.75" thickBot="1">
      <c r="B35" s="11" t="s">
        <v>2</v>
      </c>
      <c r="C35" s="2"/>
      <c r="D35" s="2"/>
      <c r="E35" s="3" t="s">
        <v>3</v>
      </c>
      <c r="H35" s="9" t="s">
        <v>9</v>
      </c>
      <c r="I35" s="9" t="s">
        <v>10</v>
      </c>
      <c r="J35" s="9" t="s">
        <v>11</v>
      </c>
      <c r="K35" s="9" t="s">
        <v>12</v>
      </c>
      <c r="L35" s="9" t="s">
        <v>13</v>
      </c>
      <c r="M35" s="9" t="s">
        <v>14</v>
      </c>
    </row>
    <row r="36" spans="2:16" ht="15.75" thickTop="1">
      <c r="B36" s="11" t="s">
        <v>4</v>
      </c>
      <c r="C36" s="2"/>
      <c r="D36" s="2"/>
      <c r="E36" s="3">
        <v>20</v>
      </c>
      <c r="H36" s="4" t="s">
        <v>15</v>
      </c>
      <c r="I36" s="36">
        <v>5742569.5</v>
      </c>
      <c r="J36" s="10">
        <v>1026.9351810000001</v>
      </c>
      <c r="K36" s="8" t="s">
        <v>161</v>
      </c>
      <c r="L36" s="8" t="s">
        <v>35</v>
      </c>
      <c r="M36" s="8">
        <v>20</v>
      </c>
      <c r="O36" t="s">
        <v>16</v>
      </c>
      <c r="P36" t="s">
        <v>17</v>
      </c>
    </row>
    <row r="37" spans="2:16">
      <c r="O37">
        <v>1</v>
      </c>
      <c r="P37">
        <v>5743118</v>
      </c>
    </row>
    <row r="38" spans="2:16">
      <c r="O38">
        <v>2</v>
      </c>
      <c r="P38">
        <v>5743480</v>
      </c>
    </row>
    <row r="39" spans="2:16">
      <c r="O39">
        <v>3</v>
      </c>
      <c r="P39">
        <v>5743366</v>
      </c>
    </row>
    <row r="40" spans="2:16">
      <c r="O40">
        <v>4</v>
      </c>
      <c r="P40">
        <v>5741495</v>
      </c>
    </row>
    <row r="41" spans="2:16">
      <c r="O41">
        <v>5</v>
      </c>
      <c r="P41">
        <v>5743272</v>
      </c>
    </row>
    <row r="42" spans="2:16">
      <c r="O42">
        <v>6</v>
      </c>
      <c r="P42">
        <v>5742998</v>
      </c>
    </row>
    <row r="43" spans="2:16">
      <c r="O43">
        <v>7</v>
      </c>
      <c r="P43">
        <v>5740685</v>
      </c>
    </row>
    <row r="44" spans="2:16">
      <c r="O44">
        <v>8</v>
      </c>
      <c r="P44">
        <v>5743174</v>
      </c>
    </row>
    <row r="45" spans="2:16">
      <c r="O45">
        <v>9</v>
      </c>
      <c r="P45">
        <v>5743086</v>
      </c>
    </row>
    <row r="46" spans="2:16">
      <c r="O46">
        <v>10</v>
      </c>
      <c r="P46">
        <v>5743206</v>
      </c>
    </row>
    <row r="47" spans="2:16">
      <c r="O47">
        <v>11</v>
      </c>
      <c r="P47">
        <v>5743169</v>
      </c>
    </row>
    <row r="48" spans="2:16">
      <c r="O48">
        <v>12</v>
      </c>
      <c r="P48">
        <v>5743117</v>
      </c>
    </row>
    <row r="49" spans="8:16">
      <c r="O49">
        <v>13</v>
      </c>
      <c r="P49">
        <v>5743338</v>
      </c>
    </row>
    <row r="50" spans="8:16">
      <c r="O50">
        <v>14</v>
      </c>
      <c r="P50">
        <v>5741738</v>
      </c>
    </row>
    <row r="51" spans="8:16">
      <c r="O51">
        <v>15</v>
      </c>
      <c r="P51">
        <v>5741205</v>
      </c>
    </row>
    <row r="52" spans="8:16">
      <c r="O52">
        <v>16</v>
      </c>
      <c r="P52">
        <v>5743003</v>
      </c>
    </row>
    <row r="53" spans="8:16">
      <c r="O53">
        <v>17</v>
      </c>
      <c r="P53">
        <v>5743459</v>
      </c>
    </row>
    <row r="54" spans="8:16">
      <c r="O54">
        <v>18</v>
      </c>
      <c r="P54">
        <v>5740519</v>
      </c>
    </row>
    <row r="55" spans="8:16">
      <c r="O55">
        <v>19</v>
      </c>
      <c r="P55">
        <v>5740713</v>
      </c>
    </row>
    <row r="56" spans="8:16">
      <c r="O56">
        <v>20</v>
      </c>
      <c r="P56">
        <v>5743258</v>
      </c>
    </row>
    <row r="58" spans="8:16">
      <c r="H58" s="4" t="s">
        <v>18</v>
      </c>
      <c r="I58" s="36">
        <v>1597248.5</v>
      </c>
      <c r="J58" s="10">
        <v>1479.807861</v>
      </c>
      <c r="K58" s="8" t="s">
        <v>161</v>
      </c>
      <c r="L58" s="8" t="s">
        <v>23</v>
      </c>
      <c r="M58" s="8">
        <v>20</v>
      </c>
      <c r="O58" t="s">
        <v>16</v>
      </c>
      <c r="P58" t="s">
        <v>17</v>
      </c>
    </row>
    <row r="59" spans="8:16">
      <c r="O59">
        <v>1</v>
      </c>
      <c r="P59">
        <v>1599350</v>
      </c>
    </row>
    <row r="60" spans="8:16">
      <c r="O60">
        <v>2</v>
      </c>
      <c r="P60">
        <v>1599565</v>
      </c>
    </row>
    <row r="61" spans="8:16">
      <c r="O61">
        <v>3</v>
      </c>
      <c r="P61">
        <v>1596918</v>
      </c>
    </row>
    <row r="62" spans="8:16">
      <c r="O62">
        <v>4</v>
      </c>
      <c r="P62">
        <v>1597323</v>
      </c>
    </row>
    <row r="63" spans="8:16">
      <c r="O63">
        <v>5</v>
      </c>
      <c r="P63">
        <v>1601109</v>
      </c>
    </row>
    <row r="64" spans="8:16">
      <c r="O64">
        <v>6</v>
      </c>
      <c r="P64">
        <v>1596873</v>
      </c>
    </row>
    <row r="65" spans="2:16">
      <c r="O65">
        <v>7</v>
      </c>
      <c r="P65">
        <v>1598525</v>
      </c>
    </row>
    <row r="66" spans="2:16">
      <c r="O66">
        <v>8</v>
      </c>
      <c r="P66">
        <v>1597531</v>
      </c>
    </row>
    <row r="67" spans="2:16">
      <c r="O67">
        <v>9</v>
      </c>
      <c r="P67">
        <v>1596235</v>
      </c>
    </row>
    <row r="68" spans="2:16">
      <c r="O68">
        <v>10</v>
      </c>
      <c r="P68">
        <v>1595193</v>
      </c>
    </row>
    <row r="69" spans="2:16">
      <c r="O69">
        <v>11</v>
      </c>
      <c r="P69">
        <v>1596969</v>
      </c>
    </row>
    <row r="70" spans="2:16">
      <c r="O70">
        <v>12</v>
      </c>
      <c r="P70">
        <v>1597030</v>
      </c>
    </row>
    <row r="71" spans="2:16">
      <c r="O71">
        <v>13</v>
      </c>
      <c r="P71">
        <v>1595272</v>
      </c>
    </row>
    <row r="72" spans="2:16">
      <c r="O72">
        <v>14</v>
      </c>
      <c r="P72">
        <v>1598450</v>
      </c>
    </row>
    <row r="73" spans="2:16">
      <c r="O73">
        <v>15</v>
      </c>
      <c r="P73">
        <v>1597121</v>
      </c>
    </row>
    <row r="74" spans="2:16">
      <c r="O74">
        <v>16</v>
      </c>
      <c r="P74">
        <v>1596578</v>
      </c>
    </row>
    <row r="75" spans="2:16">
      <c r="O75">
        <v>17</v>
      </c>
      <c r="P75">
        <v>1595170</v>
      </c>
    </row>
    <row r="76" spans="2:16">
      <c r="O76">
        <v>18</v>
      </c>
      <c r="P76">
        <v>1596948</v>
      </c>
    </row>
    <row r="77" spans="2:16">
      <c r="O77">
        <v>19</v>
      </c>
      <c r="P77">
        <v>1596648</v>
      </c>
    </row>
    <row r="78" spans="2:16">
      <c r="O78">
        <v>20</v>
      </c>
      <c r="P78">
        <v>1596162</v>
      </c>
    </row>
    <row r="80" spans="2:16" ht="22.5">
      <c r="B80" s="1" t="s">
        <v>6</v>
      </c>
    </row>
    <row r="82" spans="2:16" ht="15.75" thickBot="1">
      <c r="B82" s="11" t="s">
        <v>2</v>
      </c>
      <c r="C82" s="2"/>
      <c r="D82" s="2"/>
      <c r="E82" s="5" t="s">
        <v>8</v>
      </c>
      <c r="H82" s="9" t="s">
        <v>9</v>
      </c>
      <c r="I82" s="9" t="s">
        <v>10</v>
      </c>
      <c r="J82" s="9" t="s">
        <v>11</v>
      </c>
      <c r="K82" s="9" t="s">
        <v>12</v>
      </c>
      <c r="L82" s="9" t="s">
        <v>13</v>
      </c>
      <c r="M82" s="9" t="s">
        <v>14</v>
      </c>
    </row>
    <row r="83" spans="2:16" ht="15.75" thickTop="1">
      <c r="B83" s="11" t="s">
        <v>4</v>
      </c>
      <c r="C83" s="2"/>
      <c r="D83" s="2"/>
      <c r="E83" s="3">
        <v>10</v>
      </c>
      <c r="H83" s="4" t="s">
        <v>15</v>
      </c>
      <c r="I83" s="36">
        <v>5996743.5</v>
      </c>
      <c r="J83" s="10">
        <v>1420.4726559999999</v>
      </c>
      <c r="K83" s="8" t="s">
        <v>162</v>
      </c>
      <c r="L83" s="8" t="s">
        <v>37</v>
      </c>
      <c r="M83" s="8">
        <v>10</v>
      </c>
      <c r="O83" t="s">
        <v>16</v>
      </c>
      <c r="P83" t="s">
        <v>17</v>
      </c>
    </row>
    <row r="84" spans="2:16">
      <c r="O84">
        <v>1</v>
      </c>
      <c r="P84">
        <v>5997304</v>
      </c>
    </row>
    <row r="85" spans="2:16">
      <c r="O85">
        <v>2</v>
      </c>
      <c r="P85">
        <v>5997826</v>
      </c>
    </row>
    <row r="86" spans="2:16">
      <c r="O86">
        <v>3</v>
      </c>
      <c r="P86">
        <v>5997596</v>
      </c>
    </row>
    <row r="87" spans="2:16">
      <c r="O87">
        <v>4</v>
      </c>
      <c r="P87">
        <v>5997538</v>
      </c>
    </row>
    <row r="88" spans="2:16">
      <c r="O88">
        <v>5</v>
      </c>
      <c r="P88">
        <v>5995255</v>
      </c>
    </row>
    <row r="89" spans="2:16">
      <c r="O89">
        <v>6</v>
      </c>
      <c r="P89">
        <v>5995552</v>
      </c>
    </row>
    <row r="90" spans="2:16">
      <c r="O90">
        <v>7</v>
      </c>
      <c r="P90">
        <v>5997700</v>
      </c>
    </row>
    <row r="91" spans="2:16">
      <c r="O91">
        <v>8</v>
      </c>
      <c r="P91">
        <v>5997631</v>
      </c>
    </row>
    <row r="92" spans="2:16">
      <c r="O92">
        <v>9</v>
      </c>
      <c r="P92">
        <v>5997636</v>
      </c>
    </row>
    <row r="93" spans="2:16">
      <c r="O93">
        <v>10</v>
      </c>
      <c r="P93">
        <v>5993397</v>
      </c>
    </row>
    <row r="95" spans="2:16">
      <c r="H95" s="4" t="s">
        <v>18</v>
      </c>
      <c r="I95" s="36">
        <v>568982.875</v>
      </c>
      <c r="J95" s="10">
        <v>177.94181800000001</v>
      </c>
      <c r="K95" s="8" t="s">
        <v>163</v>
      </c>
      <c r="L95" s="8" t="s">
        <v>28</v>
      </c>
      <c r="M95" s="8">
        <v>10</v>
      </c>
      <c r="O95" t="s">
        <v>16</v>
      </c>
      <c r="P95" t="s">
        <v>17</v>
      </c>
    </row>
    <row r="96" spans="2:16">
      <c r="O96">
        <v>1</v>
      </c>
      <c r="P96">
        <v>568899</v>
      </c>
    </row>
    <row r="97" spans="2:16">
      <c r="O97">
        <v>2</v>
      </c>
      <c r="P97">
        <v>568783</v>
      </c>
    </row>
    <row r="98" spans="2:16">
      <c r="O98">
        <v>3</v>
      </c>
      <c r="P98">
        <v>569121</v>
      </c>
    </row>
    <row r="99" spans="2:16">
      <c r="O99">
        <v>4</v>
      </c>
      <c r="P99">
        <v>569318</v>
      </c>
    </row>
    <row r="100" spans="2:16">
      <c r="O100">
        <v>5</v>
      </c>
      <c r="P100">
        <v>568995</v>
      </c>
    </row>
    <row r="101" spans="2:16">
      <c r="O101">
        <v>6</v>
      </c>
      <c r="P101">
        <v>569022</v>
      </c>
    </row>
    <row r="102" spans="2:16">
      <c r="O102">
        <v>7</v>
      </c>
      <c r="P102">
        <v>569151</v>
      </c>
    </row>
    <row r="103" spans="2:16">
      <c r="O103">
        <v>8</v>
      </c>
      <c r="P103">
        <v>568870</v>
      </c>
    </row>
    <row r="104" spans="2:16">
      <c r="O104">
        <v>9</v>
      </c>
      <c r="P104">
        <v>568674</v>
      </c>
    </row>
    <row r="105" spans="2:16">
      <c r="O105">
        <v>10</v>
      </c>
      <c r="P105">
        <v>568996</v>
      </c>
    </row>
    <row r="108" spans="2:16" ht="22.5">
      <c r="B108" s="1" t="s">
        <v>7</v>
      </c>
    </row>
    <row r="110" spans="2:16" ht="15.75" thickBot="1">
      <c r="B110" s="11" t="s">
        <v>2</v>
      </c>
      <c r="C110" s="2"/>
      <c r="D110" s="2"/>
      <c r="E110" s="3" t="s">
        <v>8</v>
      </c>
      <c r="H110" s="9" t="s">
        <v>9</v>
      </c>
      <c r="I110" s="9" t="s">
        <v>10</v>
      </c>
      <c r="J110" s="9" t="s">
        <v>11</v>
      </c>
      <c r="K110" s="9" t="s">
        <v>12</v>
      </c>
      <c r="L110" s="9" t="s">
        <v>13</v>
      </c>
      <c r="M110" s="9" t="s">
        <v>14</v>
      </c>
    </row>
    <row r="111" spans="2:16" ht="15.75" thickTop="1">
      <c r="B111" s="11" t="s">
        <v>4</v>
      </c>
      <c r="C111" s="2"/>
      <c r="D111" s="2"/>
      <c r="E111" s="3">
        <v>20</v>
      </c>
      <c r="H111" s="4" t="s">
        <v>15</v>
      </c>
      <c r="I111" s="36">
        <v>5996807</v>
      </c>
      <c r="J111" s="10">
        <v>1174.1839600000001</v>
      </c>
      <c r="K111" s="8" t="s">
        <v>164</v>
      </c>
      <c r="L111" s="8" t="s">
        <v>165</v>
      </c>
      <c r="M111" s="8">
        <v>20</v>
      </c>
      <c r="O111" t="s">
        <v>16</v>
      </c>
      <c r="P111" t="s">
        <v>17</v>
      </c>
    </row>
    <row r="112" spans="2:16">
      <c r="O112">
        <v>1</v>
      </c>
      <c r="P112">
        <v>5995295</v>
      </c>
    </row>
    <row r="113" spans="15:16">
      <c r="O113">
        <v>2</v>
      </c>
      <c r="P113">
        <v>5997760</v>
      </c>
    </row>
    <row r="114" spans="15:16">
      <c r="O114">
        <v>3</v>
      </c>
      <c r="P114">
        <v>5997511</v>
      </c>
    </row>
    <row r="115" spans="15:16">
      <c r="O115">
        <v>4</v>
      </c>
      <c r="P115">
        <v>5995401</v>
      </c>
    </row>
    <row r="116" spans="15:16">
      <c r="O116">
        <v>5</v>
      </c>
      <c r="P116">
        <v>5997925</v>
      </c>
    </row>
    <row r="117" spans="15:16">
      <c r="O117">
        <v>6</v>
      </c>
      <c r="P117">
        <v>5997662</v>
      </c>
    </row>
    <row r="118" spans="15:16">
      <c r="O118">
        <v>7</v>
      </c>
      <c r="P118">
        <v>5995059</v>
      </c>
    </row>
    <row r="119" spans="15:16">
      <c r="O119">
        <v>8</v>
      </c>
      <c r="P119">
        <v>5995028</v>
      </c>
    </row>
    <row r="120" spans="15:16">
      <c r="O120">
        <v>9</v>
      </c>
      <c r="P120">
        <v>5997694</v>
      </c>
    </row>
    <row r="121" spans="15:16">
      <c r="O121">
        <v>10</v>
      </c>
      <c r="P121">
        <v>5997527</v>
      </c>
    </row>
    <row r="122" spans="15:16">
      <c r="O122">
        <v>11</v>
      </c>
      <c r="P122">
        <v>5995070</v>
      </c>
    </row>
    <row r="123" spans="15:16">
      <c r="O123">
        <v>12</v>
      </c>
      <c r="P123">
        <v>5995371</v>
      </c>
    </row>
    <row r="124" spans="15:16">
      <c r="O124">
        <v>13</v>
      </c>
      <c r="P124">
        <v>5997807</v>
      </c>
    </row>
    <row r="125" spans="15:16">
      <c r="O125">
        <v>14</v>
      </c>
      <c r="P125">
        <v>5997610</v>
      </c>
    </row>
    <row r="126" spans="15:16">
      <c r="O126">
        <v>15</v>
      </c>
      <c r="P126">
        <v>5997601</v>
      </c>
    </row>
    <row r="127" spans="15:16">
      <c r="O127">
        <v>16</v>
      </c>
      <c r="P127">
        <v>5997604</v>
      </c>
    </row>
    <row r="128" spans="15:16">
      <c r="O128">
        <v>17</v>
      </c>
      <c r="P128">
        <v>5997495</v>
      </c>
    </row>
    <row r="129" spans="8:16">
      <c r="O129">
        <v>18</v>
      </c>
      <c r="P129">
        <v>5997671</v>
      </c>
    </row>
    <row r="130" spans="8:16">
      <c r="O130">
        <v>19</v>
      </c>
      <c r="P130">
        <v>5995296</v>
      </c>
    </row>
    <row r="131" spans="8:16">
      <c r="O131">
        <v>20</v>
      </c>
      <c r="P131">
        <v>5997760</v>
      </c>
    </row>
    <row r="133" spans="8:16">
      <c r="H133" s="4" t="s">
        <v>18</v>
      </c>
      <c r="I133" s="36">
        <v>568836.5</v>
      </c>
      <c r="J133" s="10">
        <v>114.277512</v>
      </c>
      <c r="K133" s="8" t="s">
        <v>164</v>
      </c>
      <c r="L133" s="8" t="s">
        <v>166</v>
      </c>
      <c r="M133" s="8">
        <v>20</v>
      </c>
      <c r="O133" t="s">
        <v>16</v>
      </c>
      <c r="P133" t="s">
        <v>17</v>
      </c>
    </row>
    <row r="134" spans="8:16">
      <c r="O134">
        <v>1</v>
      </c>
      <c r="P134">
        <v>568897</v>
      </c>
    </row>
    <row r="135" spans="8:16">
      <c r="O135">
        <v>2</v>
      </c>
      <c r="P135">
        <v>568705</v>
      </c>
    </row>
    <row r="136" spans="8:16">
      <c r="O136">
        <v>3</v>
      </c>
      <c r="P136">
        <v>568878</v>
      </c>
    </row>
    <row r="137" spans="8:16">
      <c r="O137">
        <v>4</v>
      </c>
      <c r="P137">
        <v>568840</v>
      </c>
    </row>
    <row r="138" spans="8:16">
      <c r="O138">
        <v>5</v>
      </c>
      <c r="P138">
        <v>569018</v>
      </c>
    </row>
    <row r="139" spans="8:16">
      <c r="O139">
        <v>6</v>
      </c>
      <c r="P139">
        <v>568935</v>
      </c>
    </row>
    <row r="140" spans="8:16">
      <c r="O140">
        <v>7</v>
      </c>
      <c r="P140">
        <v>568932</v>
      </c>
    </row>
    <row r="141" spans="8:16">
      <c r="O141">
        <v>8</v>
      </c>
      <c r="P141">
        <v>568747</v>
      </c>
    </row>
    <row r="142" spans="8:16">
      <c r="O142">
        <v>9</v>
      </c>
      <c r="P142">
        <v>568938</v>
      </c>
    </row>
    <row r="143" spans="8:16">
      <c r="O143">
        <v>10</v>
      </c>
      <c r="P143">
        <v>568891</v>
      </c>
    </row>
    <row r="144" spans="8:16">
      <c r="O144">
        <v>11</v>
      </c>
      <c r="P144">
        <v>569062</v>
      </c>
    </row>
    <row r="145" spans="15:16">
      <c r="O145">
        <v>12</v>
      </c>
      <c r="P145">
        <v>568804</v>
      </c>
    </row>
    <row r="146" spans="15:16">
      <c r="O146">
        <v>13</v>
      </c>
      <c r="P146">
        <v>568733</v>
      </c>
    </row>
    <row r="147" spans="15:16">
      <c r="O147">
        <v>14</v>
      </c>
      <c r="P147">
        <v>568585</v>
      </c>
    </row>
    <row r="148" spans="15:16">
      <c r="O148">
        <v>15</v>
      </c>
      <c r="P148">
        <v>568753</v>
      </c>
    </row>
    <row r="149" spans="15:16">
      <c r="O149">
        <v>16</v>
      </c>
      <c r="P149">
        <v>568748</v>
      </c>
    </row>
    <row r="150" spans="15:16">
      <c r="O150">
        <v>17</v>
      </c>
      <c r="P150">
        <v>568882</v>
      </c>
    </row>
    <row r="151" spans="15:16">
      <c r="O151">
        <v>18</v>
      </c>
      <c r="P151">
        <v>568692</v>
      </c>
    </row>
    <row r="152" spans="15:16">
      <c r="O152">
        <v>19</v>
      </c>
      <c r="P152">
        <v>568816</v>
      </c>
    </row>
    <row r="153" spans="15:16">
      <c r="O153">
        <v>20</v>
      </c>
      <c r="P153">
        <v>568874</v>
      </c>
    </row>
  </sheetData>
  <mergeCells count="1">
    <mergeCell ref="B2:G3"/>
  </mergeCell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dimension ref="B2:P153"/>
  <sheetViews>
    <sheetView zoomScale="85" zoomScaleNormal="85" workbookViewId="0"/>
  </sheetViews>
  <sheetFormatPr baseColWidth="10" defaultRowHeight="15"/>
  <cols>
    <col min="5" max="5" width="16.140625" bestFit="1" customWidth="1"/>
    <col min="8" max="8" width="13.140625" bestFit="1" customWidth="1"/>
    <col min="9" max="9" width="17.140625" bestFit="1" customWidth="1"/>
    <col min="10" max="10" width="12.28515625" bestFit="1" customWidth="1"/>
    <col min="11" max="11" width="8" bestFit="1" customWidth="1"/>
    <col min="12" max="12" width="11.42578125" bestFit="1" customWidth="1"/>
    <col min="13" max="13" width="14.28515625" bestFit="1" customWidth="1"/>
    <col min="14" max="14" width="14" customWidth="1"/>
    <col min="15" max="15" width="14" bestFit="1" customWidth="1"/>
    <col min="16" max="16" width="12.42578125" customWidth="1"/>
  </cols>
  <sheetData>
    <row r="2" spans="2:16" ht="15" customHeight="1">
      <c r="B2" s="75" t="s">
        <v>158</v>
      </c>
      <c r="C2" s="75"/>
      <c r="D2" s="75"/>
      <c r="E2" s="75"/>
      <c r="F2" s="75"/>
      <c r="G2" s="75"/>
      <c r="H2" s="6"/>
    </row>
    <row r="3" spans="2:16">
      <c r="B3" s="75"/>
      <c r="C3" s="75"/>
      <c r="D3" s="75"/>
      <c r="E3" s="75"/>
      <c r="F3" s="75"/>
      <c r="G3" s="75"/>
      <c r="H3" s="6"/>
    </row>
    <row r="6" spans="2:16" ht="22.5">
      <c r="B6" s="1" t="s">
        <v>1</v>
      </c>
    </row>
    <row r="8" spans="2:16" ht="15.75" thickBot="1">
      <c r="B8" s="11" t="s">
        <v>2</v>
      </c>
      <c r="C8" s="2"/>
      <c r="D8" s="2"/>
      <c r="E8" s="3" t="s">
        <v>3</v>
      </c>
      <c r="H8" s="9" t="s">
        <v>9</v>
      </c>
      <c r="I8" s="9" t="s">
        <v>10</v>
      </c>
      <c r="J8" s="9" t="s">
        <v>11</v>
      </c>
      <c r="K8" s="9" t="s">
        <v>12</v>
      </c>
      <c r="L8" s="9" t="s">
        <v>13</v>
      </c>
      <c r="M8" s="9" t="s">
        <v>14</v>
      </c>
    </row>
    <row r="9" spans="2:16" ht="15.75" thickTop="1">
      <c r="B9" s="11" t="s">
        <v>4</v>
      </c>
      <c r="C9" s="2"/>
      <c r="D9" s="2"/>
      <c r="E9" s="3">
        <v>10</v>
      </c>
      <c r="H9" s="4" t="s">
        <v>15</v>
      </c>
      <c r="I9" s="7">
        <v>5745510.5</v>
      </c>
      <c r="J9" s="7">
        <v>106.18969</v>
      </c>
      <c r="K9" s="8" t="s">
        <v>167</v>
      </c>
      <c r="L9" s="8" t="s">
        <v>20</v>
      </c>
      <c r="M9" s="8">
        <v>10</v>
      </c>
      <c r="O9" t="s">
        <v>16</v>
      </c>
      <c r="P9" t="s">
        <v>17</v>
      </c>
    </row>
    <row r="10" spans="2:16">
      <c r="O10">
        <v>1</v>
      </c>
      <c r="P10">
        <v>5745541</v>
      </c>
    </row>
    <row r="11" spans="2:16">
      <c r="O11">
        <v>2</v>
      </c>
      <c r="P11">
        <v>5745523</v>
      </c>
    </row>
    <row r="12" spans="2:16">
      <c r="O12">
        <v>3</v>
      </c>
      <c r="P12">
        <v>5745486</v>
      </c>
    </row>
    <row r="13" spans="2:16">
      <c r="O13">
        <v>4</v>
      </c>
      <c r="P13">
        <v>5745603</v>
      </c>
    </row>
    <row r="14" spans="2:16">
      <c r="O14">
        <v>5</v>
      </c>
      <c r="P14">
        <v>5745390</v>
      </c>
    </row>
    <row r="15" spans="2:16">
      <c r="O15">
        <v>6</v>
      </c>
      <c r="P15">
        <v>5745437</v>
      </c>
    </row>
    <row r="16" spans="2:16">
      <c r="O16">
        <v>7</v>
      </c>
      <c r="P16">
        <v>5745393</v>
      </c>
    </row>
    <row r="17" spans="8:16">
      <c r="O17">
        <v>8</v>
      </c>
      <c r="P17">
        <v>5745393</v>
      </c>
    </row>
    <row r="18" spans="8:16">
      <c r="O18">
        <v>9</v>
      </c>
      <c r="P18">
        <v>5745627</v>
      </c>
    </row>
    <row r="19" spans="8:16">
      <c r="O19">
        <v>10</v>
      </c>
      <c r="P19">
        <v>5745714</v>
      </c>
    </row>
    <row r="21" spans="8:16">
      <c r="H21" s="4" t="s">
        <v>18</v>
      </c>
      <c r="I21" s="7">
        <v>1435419.625</v>
      </c>
      <c r="J21" s="7">
        <v>2816.429443</v>
      </c>
      <c r="K21" s="8" t="s">
        <v>168</v>
      </c>
      <c r="L21" s="8" t="s">
        <v>169</v>
      </c>
      <c r="M21" s="8">
        <v>10</v>
      </c>
      <c r="O21" t="s">
        <v>16</v>
      </c>
      <c r="P21" t="s">
        <v>17</v>
      </c>
    </row>
    <row r="22" spans="8:16">
      <c r="O22">
        <v>1</v>
      </c>
      <c r="P22">
        <v>1437799</v>
      </c>
    </row>
    <row r="23" spans="8:16">
      <c r="O23">
        <v>2</v>
      </c>
      <c r="P23">
        <v>1430047</v>
      </c>
    </row>
    <row r="24" spans="8:16">
      <c r="O24">
        <v>3</v>
      </c>
      <c r="P24">
        <v>1436335</v>
      </c>
    </row>
    <row r="25" spans="8:16">
      <c r="O25">
        <v>4</v>
      </c>
      <c r="P25">
        <v>1430043</v>
      </c>
    </row>
    <row r="26" spans="8:16">
      <c r="O26">
        <v>5</v>
      </c>
      <c r="P26">
        <v>1437031</v>
      </c>
    </row>
    <row r="27" spans="8:16">
      <c r="O27">
        <v>6</v>
      </c>
      <c r="P27">
        <v>1436917</v>
      </c>
    </row>
    <row r="28" spans="8:16">
      <c r="O28">
        <v>7</v>
      </c>
      <c r="P28">
        <v>1438427</v>
      </c>
    </row>
    <row r="29" spans="8:16">
      <c r="O29">
        <v>8</v>
      </c>
      <c r="P29">
        <v>1435328</v>
      </c>
    </row>
    <row r="30" spans="8:16">
      <c r="O30">
        <v>9</v>
      </c>
      <c r="P30">
        <v>1435873</v>
      </c>
    </row>
    <row r="31" spans="8:16">
      <c r="O31">
        <v>10</v>
      </c>
      <c r="P31">
        <v>1436396</v>
      </c>
    </row>
    <row r="33" spans="2:16" ht="22.5">
      <c r="B33" s="1" t="s">
        <v>5</v>
      </c>
    </row>
    <row r="35" spans="2:16" ht="15.75" thickBot="1">
      <c r="B35" s="11" t="s">
        <v>2</v>
      </c>
      <c r="C35" s="2"/>
      <c r="D35" s="2"/>
      <c r="E35" s="3" t="s">
        <v>3</v>
      </c>
      <c r="H35" s="9" t="s">
        <v>9</v>
      </c>
      <c r="I35" s="9" t="s">
        <v>10</v>
      </c>
      <c r="J35" s="9" t="s">
        <v>11</v>
      </c>
      <c r="K35" s="9" t="s">
        <v>12</v>
      </c>
      <c r="L35" s="9" t="s">
        <v>13</v>
      </c>
      <c r="M35" s="9" t="s">
        <v>14</v>
      </c>
    </row>
    <row r="36" spans="2:16" ht="15.75" thickTop="1">
      <c r="B36" s="11" t="s">
        <v>4</v>
      </c>
      <c r="C36" s="2"/>
      <c r="D36" s="2"/>
      <c r="E36" s="3">
        <v>20</v>
      </c>
      <c r="H36" s="4" t="s">
        <v>15</v>
      </c>
      <c r="I36" s="36">
        <v>5745743.5</v>
      </c>
      <c r="J36" s="10">
        <v>314.99197400000003</v>
      </c>
      <c r="K36" s="8" t="s">
        <v>170</v>
      </c>
      <c r="L36" s="8" t="s">
        <v>171</v>
      </c>
      <c r="M36" s="8">
        <v>20</v>
      </c>
      <c r="O36" t="s">
        <v>16</v>
      </c>
      <c r="P36" t="s">
        <v>17</v>
      </c>
    </row>
    <row r="37" spans="2:16">
      <c r="O37">
        <v>1</v>
      </c>
      <c r="P37">
        <v>5745411</v>
      </c>
    </row>
    <row r="38" spans="2:16">
      <c r="O38">
        <v>2</v>
      </c>
      <c r="P38">
        <v>5745433</v>
      </c>
    </row>
    <row r="39" spans="2:16">
      <c r="O39">
        <v>3</v>
      </c>
      <c r="P39">
        <v>5745733</v>
      </c>
    </row>
    <row r="40" spans="2:16">
      <c r="O40">
        <v>4</v>
      </c>
      <c r="P40">
        <v>5745430</v>
      </c>
    </row>
    <row r="41" spans="2:16">
      <c r="O41">
        <v>5</v>
      </c>
      <c r="P41">
        <v>5745653</v>
      </c>
    </row>
    <row r="42" spans="2:16">
      <c r="O42">
        <v>6</v>
      </c>
      <c r="P42">
        <v>5745711</v>
      </c>
    </row>
    <row r="43" spans="2:16">
      <c r="O43">
        <v>7</v>
      </c>
      <c r="P43">
        <v>5746226</v>
      </c>
    </row>
    <row r="44" spans="2:16">
      <c r="O44">
        <v>8</v>
      </c>
      <c r="P44">
        <v>5746202</v>
      </c>
    </row>
    <row r="45" spans="2:16">
      <c r="O45">
        <v>9</v>
      </c>
      <c r="P45">
        <v>5745743</v>
      </c>
    </row>
    <row r="46" spans="2:16">
      <c r="O46">
        <v>10</v>
      </c>
      <c r="P46">
        <v>5746086</v>
      </c>
    </row>
    <row r="47" spans="2:16">
      <c r="O47">
        <v>11</v>
      </c>
      <c r="P47">
        <v>5746340</v>
      </c>
    </row>
    <row r="48" spans="2:16">
      <c r="O48">
        <v>12</v>
      </c>
      <c r="P48">
        <v>5745616</v>
      </c>
    </row>
    <row r="49" spans="8:16">
      <c r="O49">
        <v>13</v>
      </c>
      <c r="P49">
        <v>5745477</v>
      </c>
    </row>
    <row r="50" spans="8:16">
      <c r="O50">
        <v>14</v>
      </c>
      <c r="P50">
        <v>5745678</v>
      </c>
    </row>
    <row r="51" spans="8:16">
      <c r="O51">
        <v>15</v>
      </c>
      <c r="P51">
        <v>5746357</v>
      </c>
    </row>
    <row r="52" spans="8:16">
      <c r="O52">
        <v>16</v>
      </c>
      <c r="P52">
        <v>5745574</v>
      </c>
    </row>
    <row r="53" spans="8:16">
      <c r="O53">
        <v>17</v>
      </c>
      <c r="P53">
        <v>5745316</v>
      </c>
    </row>
    <row r="54" spans="8:16">
      <c r="O54">
        <v>18</v>
      </c>
      <c r="P54">
        <v>5745770</v>
      </c>
    </row>
    <row r="55" spans="8:16">
      <c r="O55">
        <v>19</v>
      </c>
      <c r="P55">
        <v>5745543</v>
      </c>
    </row>
    <row r="56" spans="8:16">
      <c r="O56">
        <v>20</v>
      </c>
      <c r="P56">
        <v>5745561</v>
      </c>
    </row>
    <row r="58" spans="8:16">
      <c r="H58" s="4" t="s">
        <v>18</v>
      </c>
      <c r="I58" s="36">
        <v>1432746.25</v>
      </c>
      <c r="J58" s="10">
        <v>8645.8720699999994</v>
      </c>
      <c r="K58" s="8" t="s">
        <v>172</v>
      </c>
      <c r="L58" s="8" t="s">
        <v>35</v>
      </c>
      <c r="M58" s="8">
        <v>20</v>
      </c>
      <c r="O58" t="s">
        <v>16</v>
      </c>
      <c r="P58" t="s">
        <v>17</v>
      </c>
    </row>
    <row r="59" spans="8:16">
      <c r="O59">
        <v>1</v>
      </c>
      <c r="P59">
        <v>1416415</v>
      </c>
    </row>
    <row r="60" spans="8:16">
      <c r="O60">
        <v>2</v>
      </c>
      <c r="P60">
        <v>1436680</v>
      </c>
    </row>
    <row r="61" spans="8:16">
      <c r="O61">
        <v>3</v>
      </c>
      <c r="P61">
        <v>1436988</v>
      </c>
    </row>
    <row r="62" spans="8:16">
      <c r="O62">
        <v>4</v>
      </c>
      <c r="P62">
        <v>1433667</v>
      </c>
    </row>
    <row r="63" spans="8:16">
      <c r="O63">
        <v>5</v>
      </c>
      <c r="P63">
        <v>1432141</v>
      </c>
    </row>
    <row r="64" spans="8:16">
      <c r="O64">
        <v>6</v>
      </c>
      <c r="P64">
        <v>1431461</v>
      </c>
    </row>
    <row r="65" spans="2:16">
      <c r="O65">
        <v>7</v>
      </c>
      <c r="P65">
        <v>1437157</v>
      </c>
    </row>
    <row r="66" spans="2:16">
      <c r="O66">
        <v>8</v>
      </c>
      <c r="P66">
        <v>1437183</v>
      </c>
    </row>
    <row r="67" spans="2:16">
      <c r="O67">
        <v>9</v>
      </c>
      <c r="P67">
        <v>1437718</v>
      </c>
    </row>
    <row r="68" spans="2:16">
      <c r="O68">
        <v>10</v>
      </c>
      <c r="P68">
        <v>1438128</v>
      </c>
    </row>
    <row r="69" spans="2:16">
      <c r="O69">
        <v>11</v>
      </c>
      <c r="P69">
        <v>1434661</v>
      </c>
    </row>
    <row r="70" spans="2:16">
      <c r="O70">
        <v>12</v>
      </c>
      <c r="P70">
        <v>1435032</v>
      </c>
    </row>
    <row r="71" spans="2:16">
      <c r="O71">
        <v>13</v>
      </c>
      <c r="P71">
        <v>1436244</v>
      </c>
    </row>
    <row r="72" spans="2:16">
      <c r="O72">
        <v>14</v>
      </c>
      <c r="P72">
        <v>1436019</v>
      </c>
    </row>
    <row r="73" spans="2:16">
      <c r="O73">
        <v>15</v>
      </c>
      <c r="P73">
        <v>1435798</v>
      </c>
    </row>
    <row r="74" spans="2:16">
      <c r="O74">
        <v>16</v>
      </c>
      <c r="P74">
        <v>1400978</v>
      </c>
    </row>
    <row r="75" spans="2:16">
      <c r="O75">
        <v>17</v>
      </c>
      <c r="P75">
        <v>1436308</v>
      </c>
    </row>
    <row r="76" spans="2:16">
      <c r="O76">
        <v>18</v>
      </c>
      <c r="P76">
        <v>1430005</v>
      </c>
    </row>
    <row r="77" spans="2:16">
      <c r="O77">
        <v>19</v>
      </c>
      <c r="P77">
        <v>1434568</v>
      </c>
    </row>
    <row r="78" spans="2:16">
      <c r="O78">
        <v>20</v>
      </c>
      <c r="P78">
        <v>1437773</v>
      </c>
    </row>
    <row r="80" spans="2:16" ht="22.5">
      <c r="B80" s="1" t="s">
        <v>6</v>
      </c>
    </row>
    <row r="82" spans="2:16" ht="15.75" thickBot="1">
      <c r="B82" s="11" t="s">
        <v>2</v>
      </c>
      <c r="C82" s="2"/>
      <c r="D82" s="2"/>
      <c r="E82" s="5" t="s">
        <v>8</v>
      </c>
      <c r="H82" s="9" t="s">
        <v>9</v>
      </c>
      <c r="I82" s="9" t="s">
        <v>10</v>
      </c>
      <c r="J82" s="9" t="s">
        <v>11</v>
      </c>
      <c r="K82" s="9" t="s">
        <v>12</v>
      </c>
      <c r="L82" s="9" t="s">
        <v>13</v>
      </c>
      <c r="M82" s="9" t="s">
        <v>14</v>
      </c>
    </row>
    <row r="83" spans="2:16" ht="15.75" thickTop="1">
      <c r="B83" s="11" t="s">
        <v>4</v>
      </c>
      <c r="C83" s="2"/>
      <c r="D83" s="2"/>
      <c r="E83" s="3">
        <v>10</v>
      </c>
      <c r="H83" s="4" t="s">
        <v>15</v>
      </c>
      <c r="I83" s="36">
        <v>6000691</v>
      </c>
      <c r="J83" s="10">
        <v>43.120761999999999</v>
      </c>
      <c r="K83" s="8" t="s">
        <v>173</v>
      </c>
      <c r="L83" s="8" t="s">
        <v>37</v>
      </c>
      <c r="M83" s="8">
        <v>10</v>
      </c>
      <c r="O83" t="s">
        <v>16</v>
      </c>
      <c r="P83" t="s">
        <v>17</v>
      </c>
    </row>
    <row r="84" spans="2:16">
      <c r="O84">
        <v>1</v>
      </c>
      <c r="P84">
        <v>6000770</v>
      </c>
    </row>
    <row r="85" spans="2:16">
      <c r="O85">
        <v>2</v>
      </c>
      <c r="P85">
        <v>6000622</v>
      </c>
    </row>
    <row r="86" spans="2:16">
      <c r="O86">
        <v>3</v>
      </c>
      <c r="P86">
        <v>6000700</v>
      </c>
    </row>
    <row r="87" spans="2:16">
      <c r="O87">
        <v>4</v>
      </c>
      <c r="P87">
        <v>6000694</v>
      </c>
    </row>
    <row r="88" spans="2:16">
      <c r="O88">
        <v>5</v>
      </c>
      <c r="P88">
        <v>6000709</v>
      </c>
    </row>
    <row r="89" spans="2:16">
      <c r="O89">
        <v>6</v>
      </c>
      <c r="P89">
        <v>6000721</v>
      </c>
    </row>
    <row r="90" spans="2:16">
      <c r="O90">
        <v>7</v>
      </c>
      <c r="P90">
        <v>6000697</v>
      </c>
    </row>
    <row r="91" spans="2:16">
      <c r="O91">
        <v>8</v>
      </c>
      <c r="P91">
        <v>6000616</v>
      </c>
    </row>
    <row r="92" spans="2:16">
      <c r="O92">
        <v>9</v>
      </c>
      <c r="P92">
        <v>6000675</v>
      </c>
    </row>
    <row r="93" spans="2:16">
      <c r="O93">
        <v>10</v>
      </c>
      <c r="P93">
        <v>6000710</v>
      </c>
    </row>
    <row r="95" spans="2:16">
      <c r="H95" s="4" t="s">
        <v>18</v>
      </c>
      <c r="I95" s="36">
        <v>568468</v>
      </c>
      <c r="J95" s="10">
        <v>50.519302000000003</v>
      </c>
      <c r="K95" s="8" t="s">
        <v>173</v>
      </c>
      <c r="L95" s="8" t="s">
        <v>37</v>
      </c>
      <c r="M95" s="8">
        <v>10</v>
      </c>
      <c r="O95" t="s">
        <v>16</v>
      </c>
      <c r="P95" t="s">
        <v>17</v>
      </c>
    </row>
    <row r="96" spans="2:16">
      <c r="O96">
        <v>1</v>
      </c>
      <c r="P96">
        <v>568529</v>
      </c>
    </row>
    <row r="97" spans="2:16">
      <c r="O97">
        <v>2</v>
      </c>
      <c r="P97">
        <v>568528</v>
      </c>
    </row>
    <row r="98" spans="2:16">
      <c r="O98">
        <v>3</v>
      </c>
      <c r="P98">
        <v>568420</v>
      </c>
    </row>
    <row r="99" spans="2:16">
      <c r="O99">
        <v>4</v>
      </c>
      <c r="P99">
        <v>568480</v>
      </c>
    </row>
    <row r="100" spans="2:16">
      <c r="O100">
        <v>5</v>
      </c>
      <c r="P100">
        <v>568450</v>
      </c>
    </row>
    <row r="101" spans="2:16">
      <c r="O101">
        <v>6</v>
      </c>
      <c r="P101">
        <v>568384</v>
      </c>
    </row>
    <row r="102" spans="2:16">
      <c r="O102">
        <v>7</v>
      </c>
      <c r="P102">
        <v>568534</v>
      </c>
    </row>
    <row r="103" spans="2:16">
      <c r="O103">
        <v>8</v>
      </c>
      <c r="P103">
        <v>568455</v>
      </c>
    </row>
    <row r="104" spans="2:16">
      <c r="O104">
        <v>9</v>
      </c>
      <c r="P104">
        <v>568490</v>
      </c>
    </row>
    <row r="105" spans="2:16">
      <c r="O105">
        <v>10</v>
      </c>
      <c r="P105">
        <v>568410</v>
      </c>
    </row>
    <row r="108" spans="2:16" ht="22.5">
      <c r="B108" s="1" t="s">
        <v>7</v>
      </c>
    </row>
    <row r="110" spans="2:16" ht="15.75" thickBot="1">
      <c r="B110" s="11" t="s">
        <v>2</v>
      </c>
      <c r="C110" s="2"/>
      <c r="D110" s="2"/>
      <c r="E110" s="3" t="s">
        <v>8</v>
      </c>
      <c r="H110" s="9" t="s">
        <v>9</v>
      </c>
      <c r="I110" s="9" t="s">
        <v>10</v>
      </c>
      <c r="J110" s="9" t="s">
        <v>11</v>
      </c>
      <c r="K110" s="9" t="s">
        <v>12</v>
      </c>
      <c r="L110" s="9" t="s">
        <v>13</v>
      </c>
      <c r="M110" s="9" t="s">
        <v>14</v>
      </c>
    </row>
    <row r="111" spans="2:16" ht="15.75" thickTop="1">
      <c r="B111" s="11" t="s">
        <v>4</v>
      </c>
      <c r="C111" s="2"/>
      <c r="D111" s="2"/>
      <c r="E111" s="3">
        <v>20</v>
      </c>
      <c r="H111" s="4" t="s">
        <v>15</v>
      </c>
      <c r="I111" s="36">
        <v>6000655</v>
      </c>
      <c r="J111" s="10">
        <v>39.632689999999997</v>
      </c>
      <c r="K111" s="8" t="s">
        <v>174</v>
      </c>
      <c r="L111" s="8" t="s">
        <v>30</v>
      </c>
      <c r="M111" s="8">
        <v>20</v>
      </c>
      <c r="O111" t="s">
        <v>16</v>
      </c>
      <c r="P111" t="s">
        <v>17</v>
      </c>
    </row>
    <row r="112" spans="2:16">
      <c r="O112">
        <v>1</v>
      </c>
      <c r="P112">
        <v>6000565</v>
      </c>
    </row>
    <row r="113" spans="15:16">
      <c r="O113">
        <v>2</v>
      </c>
      <c r="P113">
        <v>6000588</v>
      </c>
    </row>
    <row r="114" spans="15:16">
      <c r="O114">
        <v>3</v>
      </c>
      <c r="P114">
        <v>6000667</v>
      </c>
    </row>
    <row r="115" spans="15:16">
      <c r="O115">
        <v>4</v>
      </c>
      <c r="P115">
        <v>6000637</v>
      </c>
    </row>
    <row r="116" spans="15:16">
      <c r="O116">
        <v>5</v>
      </c>
      <c r="P116">
        <v>6000624</v>
      </c>
    </row>
    <row r="117" spans="15:16">
      <c r="O117">
        <v>6</v>
      </c>
      <c r="P117">
        <v>6000690</v>
      </c>
    </row>
    <row r="118" spans="15:16">
      <c r="O118">
        <v>7</v>
      </c>
      <c r="P118">
        <v>6000670</v>
      </c>
    </row>
    <row r="119" spans="15:16">
      <c r="O119">
        <v>8</v>
      </c>
      <c r="P119">
        <v>6000639</v>
      </c>
    </row>
    <row r="120" spans="15:16">
      <c r="O120">
        <v>9</v>
      </c>
      <c r="P120">
        <v>6000679</v>
      </c>
    </row>
    <row r="121" spans="15:16">
      <c r="O121">
        <v>10</v>
      </c>
      <c r="P121">
        <v>6000734</v>
      </c>
    </row>
    <row r="122" spans="15:16">
      <c r="O122">
        <v>11</v>
      </c>
      <c r="P122">
        <v>6000647</v>
      </c>
    </row>
    <row r="123" spans="15:16">
      <c r="O123">
        <v>12</v>
      </c>
      <c r="P123">
        <v>6000673</v>
      </c>
    </row>
    <row r="124" spans="15:16">
      <c r="O124">
        <v>13</v>
      </c>
      <c r="P124">
        <v>6000668</v>
      </c>
    </row>
    <row r="125" spans="15:16">
      <c r="O125">
        <v>14</v>
      </c>
      <c r="P125">
        <v>6000681</v>
      </c>
    </row>
    <row r="126" spans="15:16">
      <c r="O126">
        <v>15</v>
      </c>
      <c r="P126">
        <v>6000609</v>
      </c>
    </row>
    <row r="127" spans="15:16">
      <c r="O127">
        <v>16</v>
      </c>
      <c r="P127">
        <v>6000683</v>
      </c>
    </row>
    <row r="128" spans="15:16">
      <c r="O128">
        <v>17</v>
      </c>
      <c r="P128">
        <v>6000649</v>
      </c>
    </row>
    <row r="129" spans="8:16">
      <c r="O129">
        <v>18</v>
      </c>
      <c r="P129">
        <v>6000676</v>
      </c>
    </row>
    <row r="130" spans="8:16">
      <c r="O130">
        <v>19</v>
      </c>
      <c r="P130">
        <v>6000613</v>
      </c>
    </row>
    <row r="131" spans="8:16">
      <c r="O131">
        <v>20</v>
      </c>
      <c r="P131">
        <v>6000705</v>
      </c>
    </row>
    <row r="133" spans="8:16">
      <c r="H133" s="4" t="s">
        <v>18</v>
      </c>
      <c r="I133" s="36">
        <v>568457.9375</v>
      </c>
      <c r="J133" s="10">
        <v>145.19830300000001</v>
      </c>
      <c r="K133" s="8" t="s">
        <v>175</v>
      </c>
      <c r="L133" s="8" t="s">
        <v>39</v>
      </c>
      <c r="M133" s="8">
        <v>20</v>
      </c>
      <c r="O133" t="s">
        <v>16</v>
      </c>
      <c r="P133" t="s">
        <v>17</v>
      </c>
    </row>
    <row r="134" spans="8:16">
      <c r="O134">
        <v>1</v>
      </c>
      <c r="P134">
        <v>568527</v>
      </c>
    </row>
    <row r="135" spans="8:16">
      <c r="O135">
        <v>2</v>
      </c>
      <c r="P135">
        <v>568477</v>
      </c>
    </row>
    <row r="136" spans="8:16">
      <c r="O136">
        <v>3</v>
      </c>
      <c r="P136">
        <v>568544</v>
      </c>
    </row>
    <row r="137" spans="8:16">
      <c r="O137">
        <v>4</v>
      </c>
      <c r="P137">
        <v>568532</v>
      </c>
    </row>
    <row r="138" spans="8:16">
      <c r="O138">
        <v>5</v>
      </c>
      <c r="P138">
        <v>568341</v>
      </c>
    </row>
    <row r="139" spans="8:16">
      <c r="O139">
        <v>6</v>
      </c>
      <c r="P139">
        <v>568407</v>
      </c>
    </row>
    <row r="140" spans="8:16">
      <c r="O140">
        <v>7</v>
      </c>
      <c r="P140">
        <v>568454</v>
      </c>
    </row>
    <row r="141" spans="8:16">
      <c r="O141">
        <v>8</v>
      </c>
      <c r="P141">
        <v>568983</v>
      </c>
    </row>
    <row r="142" spans="8:16">
      <c r="O142">
        <v>9</v>
      </c>
      <c r="P142">
        <v>568424</v>
      </c>
    </row>
    <row r="143" spans="8:16">
      <c r="O143">
        <v>10</v>
      </c>
      <c r="P143">
        <v>568425</v>
      </c>
    </row>
    <row r="144" spans="8:16">
      <c r="O144">
        <v>11</v>
      </c>
      <c r="P144">
        <v>568450</v>
      </c>
    </row>
    <row r="145" spans="15:16">
      <c r="O145">
        <v>12</v>
      </c>
      <c r="P145">
        <v>568432</v>
      </c>
    </row>
    <row r="146" spans="15:16">
      <c r="O146">
        <v>13</v>
      </c>
      <c r="P146">
        <v>568194</v>
      </c>
    </row>
    <row r="147" spans="15:16">
      <c r="O147">
        <v>14</v>
      </c>
      <c r="P147">
        <v>568307</v>
      </c>
    </row>
    <row r="148" spans="15:16">
      <c r="O148">
        <v>15</v>
      </c>
      <c r="P148">
        <v>568431</v>
      </c>
    </row>
    <row r="149" spans="15:16">
      <c r="O149">
        <v>16</v>
      </c>
      <c r="P149">
        <v>568384</v>
      </c>
    </row>
    <row r="150" spans="15:16">
      <c r="O150">
        <v>17</v>
      </c>
      <c r="P150">
        <v>568408</v>
      </c>
    </row>
    <row r="151" spans="15:16">
      <c r="O151">
        <v>18</v>
      </c>
      <c r="P151">
        <v>568487</v>
      </c>
    </row>
    <row r="152" spans="15:16">
      <c r="O152">
        <v>19</v>
      </c>
      <c r="P152">
        <v>568421</v>
      </c>
    </row>
    <row r="153" spans="15:16">
      <c r="O153">
        <v>20</v>
      </c>
      <c r="P153">
        <v>568531</v>
      </c>
    </row>
  </sheetData>
  <mergeCells count="1">
    <mergeCell ref="B2:G3"/>
  </mergeCell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dimension ref="B2:P49"/>
  <sheetViews>
    <sheetView zoomScale="85" zoomScaleNormal="85" workbookViewId="0"/>
  </sheetViews>
  <sheetFormatPr baseColWidth="10" defaultRowHeight="15"/>
  <cols>
    <col min="1" max="1" width="5.7109375" customWidth="1"/>
    <col min="3" max="3" width="10.85546875" bestFit="1" customWidth="1"/>
    <col min="4" max="4" width="17" bestFit="1" customWidth="1"/>
    <col min="5" max="5" width="12.7109375" bestFit="1" customWidth="1"/>
    <col min="6" max="6" width="7.85546875" bestFit="1" customWidth="1"/>
    <col min="8" max="8" width="14.42578125" bestFit="1" customWidth="1"/>
    <col min="9" max="9" width="14.7109375" bestFit="1" customWidth="1"/>
    <col min="10" max="10" width="10.85546875" bestFit="1" customWidth="1"/>
    <col min="11" max="11" width="17" bestFit="1" customWidth="1"/>
    <col min="12" max="12" width="12.7109375" bestFit="1" customWidth="1"/>
    <col min="13" max="13" width="7.85546875" bestFit="1" customWidth="1"/>
    <col min="15" max="15" width="14.42578125" bestFit="1" customWidth="1"/>
    <col min="16" max="16" width="14.7109375" bestFit="1" customWidth="1"/>
  </cols>
  <sheetData>
    <row r="2" spans="2:16" ht="15" customHeight="1">
      <c r="B2" s="75" t="s">
        <v>180</v>
      </c>
      <c r="C2" s="75"/>
      <c r="D2" s="75"/>
      <c r="E2" s="75"/>
      <c r="F2" s="75"/>
      <c r="G2" s="75"/>
      <c r="H2" s="75"/>
      <c r="I2" s="75"/>
      <c r="J2" s="75"/>
      <c r="K2" s="75"/>
      <c r="L2" s="75"/>
      <c r="M2" s="75"/>
      <c r="N2" s="75"/>
      <c r="O2" s="75"/>
      <c r="P2" s="75"/>
    </row>
    <row r="3" spans="2:16">
      <c r="B3" s="75"/>
      <c r="C3" s="75"/>
      <c r="D3" s="75"/>
      <c r="E3" s="75"/>
      <c r="F3" s="75"/>
      <c r="G3" s="75"/>
      <c r="H3" s="75"/>
      <c r="I3" s="75"/>
      <c r="J3" s="75"/>
      <c r="K3" s="75"/>
      <c r="L3" s="75"/>
      <c r="M3" s="75"/>
      <c r="N3" s="75"/>
      <c r="O3" s="75"/>
      <c r="P3" s="75"/>
    </row>
    <row r="4" spans="2:16">
      <c r="B4" s="75"/>
      <c r="C4" s="75"/>
      <c r="D4" s="75"/>
      <c r="E4" s="75"/>
      <c r="F4" s="75"/>
      <c r="G4" s="75"/>
      <c r="H4" s="75"/>
      <c r="I4" s="75"/>
      <c r="J4" s="75"/>
      <c r="K4" s="75"/>
      <c r="L4" s="75"/>
      <c r="M4" s="75"/>
      <c r="N4" s="75"/>
      <c r="O4" s="75"/>
      <c r="P4" s="75"/>
    </row>
    <row r="5" spans="2:16">
      <c r="B5" s="13"/>
      <c r="C5" s="13"/>
      <c r="D5" s="13"/>
      <c r="E5" s="13"/>
      <c r="F5" s="13"/>
      <c r="G5" s="13"/>
      <c r="H5" s="13"/>
    </row>
    <row r="6" spans="2:16">
      <c r="B6" s="13"/>
      <c r="C6" s="13"/>
      <c r="D6" s="13"/>
      <c r="E6" s="13"/>
      <c r="F6" s="13"/>
      <c r="G6" s="13"/>
      <c r="H6" s="13"/>
    </row>
    <row r="7" spans="2:16" ht="22.5">
      <c r="B7" s="14" t="s">
        <v>179</v>
      </c>
      <c r="C7" s="13"/>
      <c r="D7" s="13"/>
      <c r="E7" s="13"/>
      <c r="F7" s="13"/>
      <c r="G7" s="13"/>
      <c r="H7" s="13"/>
    </row>
    <row r="8" spans="2:16" ht="15.75" thickBot="1">
      <c r="B8" s="13"/>
      <c r="C8" s="13"/>
      <c r="D8" s="13"/>
      <c r="E8" s="13"/>
      <c r="F8" s="13"/>
      <c r="G8" s="13"/>
    </row>
    <row r="9" spans="2:16" ht="16.5" thickTop="1" thickBot="1">
      <c r="C9" s="76" t="s">
        <v>44</v>
      </c>
      <c r="D9" s="76"/>
      <c r="E9" s="76"/>
      <c r="F9" s="76"/>
      <c r="G9" s="76"/>
      <c r="H9" s="76"/>
      <c r="I9" s="76"/>
      <c r="J9" s="76"/>
      <c r="K9" s="76"/>
      <c r="L9" s="76"/>
      <c r="M9" s="76"/>
      <c r="N9" s="76"/>
      <c r="O9" s="76"/>
      <c r="P9" s="76"/>
    </row>
    <row r="10" spans="2:16" ht="16.5" thickTop="1" thickBot="1">
      <c r="C10" s="77" t="s">
        <v>45</v>
      </c>
      <c r="D10" s="77"/>
      <c r="E10" s="77"/>
      <c r="F10" s="77"/>
      <c r="G10" s="77"/>
      <c r="H10" s="77"/>
      <c r="I10" s="78"/>
      <c r="J10" s="79" t="s">
        <v>46</v>
      </c>
      <c r="K10" s="76"/>
      <c r="L10" s="76"/>
      <c r="M10" s="76"/>
      <c r="N10" s="76"/>
      <c r="O10" s="76"/>
      <c r="P10" s="76"/>
    </row>
    <row r="11" spans="2:16" ht="16.5" thickTop="1" thickBot="1">
      <c r="C11" s="52" t="s">
        <v>49</v>
      </c>
      <c r="D11" s="52" t="s">
        <v>10</v>
      </c>
      <c r="E11" s="52" t="s">
        <v>11</v>
      </c>
      <c r="F11" s="52" t="s">
        <v>12</v>
      </c>
      <c r="G11" s="52" t="s">
        <v>13</v>
      </c>
      <c r="H11" s="52" t="s">
        <v>47</v>
      </c>
      <c r="I11" s="53" t="s">
        <v>48</v>
      </c>
      <c r="J11" s="54" t="s">
        <v>49</v>
      </c>
      <c r="K11" s="52" t="s">
        <v>10</v>
      </c>
      <c r="L11" s="52" t="s">
        <v>11</v>
      </c>
      <c r="M11" s="52" t="s">
        <v>12</v>
      </c>
      <c r="N11" s="52" t="s">
        <v>13</v>
      </c>
      <c r="O11" s="52" t="s">
        <v>47</v>
      </c>
      <c r="P11" s="52" t="s">
        <v>48</v>
      </c>
    </row>
    <row r="12" spans="2:16" ht="16.5" thickTop="1" thickBot="1">
      <c r="B12" s="12" t="s">
        <v>40</v>
      </c>
      <c r="C12" s="17">
        <v>10</v>
      </c>
      <c r="D12" s="39">
        <f>'Comparativa 1 (Opt. cero)'!I9</f>
        <v>161371.296875</v>
      </c>
      <c r="E12" s="16">
        <f>'Comparativa 1 (Opt. cero)'!J9</f>
        <v>116.117226</v>
      </c>
      <c r="F12" s="16" t="str">
        <f>'Comparativa 1 (Opt. cero)'!K9</f>
        <v>0,64s</v>
      </c>
      <c r="G12" s="16" t="str">
        <f>'Comparativa 1 (Opt. cero)'!L9</f>
        <v>0,37s</v>
      </c>
      <c r="H12" s="41">
        <f>MIN(Tabla4[Resultado])</f>
        <v>161226</v>
      </c>
      <c r="I12" s="42">
        <f>MAX(Tabla4[Resultado])</f>
        <v>161618</v>
      </c>
      <c r="J12" s="40">
        <v>10</v>
      </c>
      <c r="K12" s="39">
        <f>'Comparativa 1 (Opt. cero)'!I21</f>
        <v>171439.296875</v>
      </c>
      <c r="L12" s="16">
        <f>'Comparativa 1 (Opt. cero)'!J21</f>
        <v>35.994582999999999</v>
      </c>
      <c r="M12" s="16" t="str">
        <f>'Comparativa 1 (Opt. cero)'!K21</f>
        <v>0,64s</v>
      </c>
      <c r="N12" s="16" t="str">
        <f>'Comparativa 1 (Opt. cero)'!L21</f>
        <v>0,38s</v>
      </c>
      <c r="O12" s="41">
        <f>MIN(Tabla5[Resultado])</f>
        <v>171381</v>
      </c>
      <c r="P12" s="48">
        <f>MAX(Tabla5[Resultado])</f>
        <v>171506</v>
      </c>
    </row>
    <row r="13" spans="2:16" ht="16.5" thickTop="1" thickBot="1">
      <c r="B13" s="12" t="s">
        <v>41</v>
      </c>
      <c r="C13" s="18">
        <v>20</v>
      </c>
      <c r="D13" s="37">
        <f>'Comparativa 1 (Opt. cero)'!I36</f>
        <v>161434.59375</v>
      </c>
      <c r="E13" s="19">
        <f>'Comparativa 1 (Opt. cero)'!J36</f>
        <v>173.038544</v>
      </c>
      <c r="F13" s="19" t="str">
        <f>'Comparativa 1 (Opt. cero)'!K36</f>
        <v>1,32s</v>
      </c>
      <c r="G13" s="19" t="str">
        <f>'Comparativa 1 (Opt. cero)'!L36</f>
        <v>0,76s</v>
      </c>
      <c r="H13" s="43">
        <f>MIN(Tabla6[Resultado])</f>
        <v>161238</v>
      </c>
      <c r="I13" s="44">
        <f>MAX(Tabla6[Resultado])</f>
        <v>161757</v>
      </c>
      <c r="J13" s="23">
        <v>20</v>
      </c>
      <c r="K13" s="37">
        <f>'Comparativa 1 (Opt. cero)'!I58</f>
        <v>171328.5</v>
      </c>
      <c r="L13" s="19">
        <f>'Comparativa 1 (Opt. cero)'!J58</f>
        <v>39.989372000000003</v>
      </c>
      <c r="M13" s="19" t="str">
        <f>'Comparativa 1 (Opt. cero)'!K58</f>
        <v>1,31s</v>
      </c>
      <c r="N13" s="19" t="str">
        <f>'Comparativa 1 (Opt. cero)'!L58</f>
        <v>0,78s</v>
      </c>
      <c r="O13" s="43">
        <f>MIN(Tabla7[Resultado])</f>
        <v>171236</v>
      </c>
      <c r="P13" s="49">
        <f>MAX(Tabla7[Resultado])</f>
        <v>171392</v>
      </c>
    </row>
    <row r="14" spans="2:16" ht="16.5" thickTop="1" thickBot="1">
      <c r="B14" s="12" t="s">
        <v>42</v>
      </c>
      <c r="C14" s="17">
        <v>10</v>
      </c>
      <c r="D14" s="39">
        <f>'Comparativa 1 (Opt. cero)'!I83</f>
        <v>572476.1875</v>
      </c>
      <c r="E14" s="16">
        <f>'Comparativa 1 (Opt. cero)'!J83</f>
        <v>15.873253</v>
      </c>
      <c r="F14" s="16" t="str">
        <f>'Comparativa 1 (Opt. cero)'!K83</f>
        <v>3,53s</v>
      </c>
      <c r="G14" s="16" t="str">
        <f>'Comparativa 1 (Opt. cero)'!L83</f>
        <v>0,46s</v>
      </c>
      <c r="H14" s="41">
        <f>MIN(Tabla8[Resultado])</f>
        <v>572445</v>
      </c>
      <c r="I14" s="45">
        <f>MAX(Tabla8[Resultado])</f>
        <v>572495</v>
      </c>
      <c r="J14" s="40">
        <v>10</v>
      </c>
      <c r="K14" s="39">
        <f>'Comparativa 1 (Opt. cero)'!I95</f>
        <v>596327</v>
      </c>
      <c r="L14" s="16">
        <f>'Comparativa 1 (Opt. cero)'!J95</f>
        <v>32.130980999999998</v>
      </c>
      <c r="M14" s="16" t="str">
        <f>'Comparativa 1 (Opt. cero)'!K95</f>
        <v>0,76s</v>
      </c>
      <c r="N14" s="16" t="str">
        <f>'Comparativa 1 (Opt. cero)'!L95</f>
        <v>0,44s</v>
      </c>
      <c r="O14" s="41">
        <f>MIN(Tabla9[Resultado])</f>
        <v>596276</v>
      </c>
      <c r="P14" s="50">
        <f>MAX(Tabla9[Resultado])</f>
        <v>596397</v>
      </c>
    </row>
    <row r="15" spans="2:16" ht="16.5" thickTop="1" thickBot="1">
      <c r="B15" s="12" t="s">
        <v>43</v>
      </c>
      <c r="C15" s="20">
        <v>20</v>
      </c>
      <c r="D15" s="38">
        <f>'Comparativa 1 (Opt. cero)'!I111</f>
        <v>572484.8125</v>
      </c>
      <c r="E15" s="21">
        <f>'Comparativa 1 (Opt. cero)'!J111</f>
        <v>14.756698999999999</v>
      </c>
      <c r="F15" s="21" t="str">
        <f>'Comparativa 1 (Opt. cero)'!K111</f>
        <v>1,54s</v>
      </c>
      <c r="G15" s="21" t="str">
        <f>'Comparativa 1 (Opt. cero)'!L111</f>
        <v>0,88s</v>
      </c>
      <c r="H15" s="46">
        <f>MIN(Tabla10[Resultado])</f>
        <v>572459</v>
      </c>
      <c r="I15" s="47">
        <f>MAX(Tabla10[Resultado])</f>
        <v>572507</v>
      </c>
      <c r="J15" s="24">
        <v>20</v>
      </c>
      <c r="K15" s="38">
        <f>'Comparativa 1 (Opt. cero)'!I133</f>
        <v>596320.0625</v>
      </c>
      <c r="L15" s="21">
        <f>'Comparativa 1 (Opt. cero)'!J133</f>
        <v>60.495849999999997</v>
      </c>
      <c r="M15" s="21" t="str">
        <f>'Comparativa 1 (Opt. cero)'!K133</f>
        <v>1,51s</v>
      </c>
      <c r="N15" s="21" t="str">
        <f>'Comparativa 1 (Opt. cero)'!L133</f>
        <v>0,88s</v>
      </c>
      <c r="O15" s="46">
        <f>MIN(Tabla11[Resultado])</f>
        <v>596171</v>
      </c>
      <c r="P15" s="51">
        <f>MAX(Tabla11[Resultado])</f>
        <v>596435</v>
      </c>
    </row>
    <row r="16" spans="2:16" ht="15.75" thickTop="1">
      <c r="J16" s="22"/>
      <c r="K16" s="22"/>
      <c r="L16" s="22"/>
      <c r="M16" s="22"/>
      <c r="N16" s="22"/>
      <c r="O16" s="22"/>
      <c r="P16" s="22"/>
    </row>
    <row r="18" spans="2:16" ht="22.5">
      <c r="B18" s="15" t="s">
        <v>178</v>
      </c>
    </row>
    <row r="19" spans="2:16" ht="15.75" thickBot="1"/>
    <row r="20" spans="2:16" ht="16.5" thickTop="1" thickBot="1">
      <c r="C20" s="76" t="s">
        <v>44</v>
      </c>
      <c r="D20" s="76"/>
      <c r="E20" s="76"/>
      <c r="F20" s="76"/>
      <c r="G20" s="76"/>
      <c r="H20" s="76"/>
      <c r="I20" s="76"/>
      <c r="J20" s="76"/>
      <c r="K20" s="76"/>
      <c r="L20" s="76"/>
      <c r="M20" s="76"/>
      <c r="N20" s="76"/>
      <c r="O20" s="76"/>
      <c r="P20" s="76"/>
    </row>
    <row r="21" spans="2:16" ht="16.5" thickTop="1" thickBot="1">
      <c r="C21" s="77" t="s">
        <v>45</v>
      </c>
      <c r="D21" s="77"/>
      <c r="E21" s="77"/>
      <c r="F21" s="77"/>
      <c r="G21" s="77"/>
      <c r="H21" s="77"/>
      <c r="I21" s="78"/>
      <c r="J21" s="79" t="s">
        <v>46</v>
      </c>
      <c r="K21" s="76"/>
      <c r="L21" s="76"/>
      <c r="M21" s="76"/>
      <c r="N21" s="76"/>
      <c r="O21" s="76"/>
      <c r="P21" s="76"/>
    </row>
    <row r="22" spans="2:16" ht="16.5" thickTop="1" thickBot="1">
      <c r="C22" s="52" t="s">
        <v>49</v>
      </c>
      <c r="D22" s="52" t="s">
        <v>10</v>
      </c>
      <c r="E22" s="52" t="s">
        <v>11</v>
      </c>
      <c r="F22" s="52" t="s">
        <v>12</v>
      </c>
      <c r="G22" s="52" t="s">
        <v>13</v>
      </c>
      <c r="H22" s="52" t="s">
        <v>47</v>
      </c>
      <c r="I22" s="53" t="s">
        <v>48</v>
      </c>
      <c r="J22" s="54" t="s">
        <v>49</v>
      </c>
      <c r="K22" s="52" t="s">
        <v>10</v>
      </c>
      <c r="L22" s="52" t="s">
        <v>11</v>
      </c>
      <c r="M22" s="52" t="s">
        <v>12</v>
      </c>
      <c r="N22" s="52" t="s">
        <v>13</v>
      </c>
      <c r="O22" s="52" t="s">
        <v>47</v>
      </c>
      <c r="P22" s="52" t="s">
        <v>48</v>
      </c>
    </row>
    <row r="23" spans="2:16" ht="16.5" thickTop="1" thickBot="1">
      <c r="B23" s="12" t="s">
        <v>40</v>
      </c>
      <c r="C23" s="17">
        <v>10</v>
      </c>
      <c r="D23" s="39">
        <f>'Comparativa 2 (Opt. tres)'!I9</f>
        <v>161491</v>
      </c>
      <c r="E23" s="16">
        <f>'Comparativa 2 (Opt. tres)'!J9</f>
        <v>313.25228900000002</v>
      </c>
      <c r="F23" s="16" t="str">
        <f>'Comparativa 2 (Opt. tres)'!K9</f>
        <v>0,46s</v>
      </c>
      <c r="G23" s="16" t="str">
        <f>'Comparativa 2 (Opt. tres)'!L9</f>
        <v>0,37s</v>
      </c>
      <c r="H23" s="41">
        <f>MIN(Tabla413[Resultado])</f>
        <v>161223</v>
      </c>
      <c r="I23" s="42">
        <f>MAX(Tabla413[Resultado])</f>
        <v>162386</v>
      </c>
      <c r="J23" s="40">
        <v>10</v>
      </c>
      <c r="K23" s="39">
        <f>'Comparativa 2 (Opt. tres)'!I21</f>
        <v>171414</v>
      </c>
      <c r="L23" s="16">
        <f>'Comparativa 2 (Opt. tres)'!J21</f>
        <v>26.336286999999999</v>
      </c>
      <c r="M23" s="16" t="str">
        <f>'Comparativa 2 (Opt. tres)'!K21</f>
        <v>0,45s</v>
      </c>
      <c r="N23" s="16" t="str">
        <f>'Comparativa 2 (Opt. tres)'!L21</f>
        <v>0,36s</v>
      </c>
      <c r="O23" s="41">
        <f>MIN(Tabla514[Resultado])</f>
        <v>171369</v>
      </c>
      <c r="P23" s="48">
        <f>MAX(Tabla514[Resultado])</f>
        <v>171458</v>
      </c>
    </row>
    <row r="24" spans="2:16" ht="16.5" thickTop="1" thickBot="1">
      <c r="B24" s="12" t="s">
        <v>41</v>
      </c>
      <c r="C24" s="18">
        <v>20</v>
      </c>
      <c r="D24" s="37">
        <f>'Comparativa 2 (Opt. tres)'!I36</f>
        <v>161396.90625</v>
      </c>
      <c r="E24" s="19">
        <f>'Comparativa 2 (Opt. tres)'!J36</f>
        <v>107.757553</v>
      </c>
      <c r="F24" s="19" t="str">
        <f>'Comparativa 2 (Opt. tres)'!K36</f>
        <v>0,91s</v>
      </c>
      <c r="G24" s="19" t="str">
        <f>'Comparativa 2 (Opt. tres)'!L36</f>
        <v>0,73s</v>
      </c>
      <c r="H24" s="43">
        <f>MIN(Tabla615[Resultado])</f>
        <v>161248</v>
      </c>
      <c r="I24" s="44">
        <f>MAX(Tabla615[Resultado])</f>
        <v>161582</v>
      </c>
      <c r="J24" s="23">
        <v>20</v>
      </c>
      <c r="K24" s="37">
        <f>'Comparativa 2 (Opt. tres)'!I58</f>
        <v>171425.40625</v>
      </c>
      <c r="L24" s="19">
        <f>'Comparativa 2 (Opt. tres)'!J58</f>
        <v>48.313972</v>
      </c>
      <c r="M24" s="19" t="str">
        <f>'Comparativa 2 (Opt. tres)'!K58</f>
        <v>0,91s</v>
      </c>
      <c r="N24" s="19" t="str">
        <f>'Comparativa 2 (Opt. tres)'!L58</f>
        <v>0,76s</v>
      </c>
      <c r="O24" s="43">
        <f>MIN(Tabla716[Resultado])</f>
        <v>171325</v>
      </c>
      <c r="P24" s="49">
        <f>MAX(Tabla716[Resultado])</f>
        <v>171519</v>
      </c>
    </row>
    <row r="25" spans="2:16" ht="16.5" thickTop="1" thickBot="1">
      <c r="B25" s="12" t="s">
        <v>42</v>
      </c>
      <c r="C25" s="17">
        <v>10</v>
      </c>
      <c r="D25" s="39">
        <f>'Comparativa 2 (Opt. tres)'!I83</f>
        <v>573129.6875</v>
      </c>
      <c r="E25" s="16">
        <f>'Comparativa 2 (Opt. tres)'!J83</f>
        <v>19.126162999999998</v>
      </c>
      <c r="F25" s="16" t="str">
        <f>'Comparativa 2 (Opt. tres)'!K83</f>
        <v>0,62s</v>
      </c>
      <c r="G25" s="16" t="str">
        <f>'Comparativa 2 (Opt. tres)'!L83</f>
        <v>0,43s</v>
      </c>
      <c r="H25" s="41">
        <f>MIN(Tabla817[Resultado])</f>
        <v>573086</v>
      </c>
      <c r="I25" s="45">
        <f>MAX(Tabla817[Resultado])</f>
        <v>573158</v>
      </c>
      <c r="J25" s="40">
        <v>10</v>
      </c>
      <c r="K25" s="39">
        <f>'Comparativa 2 (Opt. tres)'!I95</f>
        <v>594179</v>
      </c>
      <c r="L25" s="16">
        <f>'Comparativa 2 (Opt. tres)'!J95</f>
        <v>67.195235999999994</v>
      </c>
      <c r="M25" s="16" t="str">
        <f>'Comparativa 2 (Opt. tres)'!K95</f>
        <v>0,62s</v>
      </c>
      <c r="N25" s="16" t="str">
        <f>'Comparativa 2 (Opt. tres)'!L95</f>
        <v>0,44s</v>
      </c>
      <c r="O25" s="41">
        <f>MIN(Tabla918[Resultado])</f>
        <v>594084</v>
      </c>
      <c r="P25" s="50">
        <f>MAX(Tabla918[Resultado])</f>
        <v>594290</v>
      </c>
    </row>
    <row r="26" spans="2:16" ht="16.5" thickTop="1" thickBot="1">
      <c r="B26" s="12" t="s">
        <v>43</v>
      </c>
      <c r="C26" s="20">
        <v>20</v>
      </c>
      <c r="D26" s="38">
        <f>'Comparativa 2 (Opt. tres)'!I111</f>
        <v>573126.125</v>
      </c>
      <c r="E26" s="21">
        <f>'Comparativa 2 (Opt. tres)'!J111</f>
        <v>20.647715000000002</v>
      </c>
      <c r="F26" s="21" t="str">
        <f>'Comparativa 2 (Opt. tres)'!K111</f>
        <v>1,24s</v>
      </c>
      <c r="G26" s="21" t="str">
        <f>'Comparativa 2 (Opt. tres)'!L111</f>
        <v>0,87s</v>
      </c>
      <c r="H26" s="46">
        <f>MIN(Tabla1019[Resultado])</f>
        <v>573071</v>
      </c>
      <c r="I26" s="47">
        <f>MAX(Tabla1019[Resultado])</f>
        <v>573156</v>
      </c>
      <c r="J26" s="24">
        <v>20</v>
      </c>
      <c r="K26" s="38">
        <f>'Comparativa 2 (Opt. tres)'!I133</f>
        <v>594126.5</v>
      </c>
      <c r="L26" s="21">
        <f>'Comparativa 2 (Opt. tres)'!J133</f>
        <v>309.47979700000002</v>
      </c>
      <c r="M26" s="21" t="str">
        <f>'Comparativa 2 (Opt. tres)'!K133</f>
        <v>1,24s</v>
      </c>
      <c r="N26" s="21" t="str">
        <f>'Comparativa 2 (Opt. tres)'!L133</f>
        <v>0,88s</v>
      </c>
      <c r="O26" s="46">
        <f>MIN(Tabla1120[Resultado])</f>
        <v>592852</v>
      </c>
      <c r="P26" s="51">
        <f>MAX(Tabla1120[Resultado])</f>
        <v>594346</v>
      </c>
    </row>
    <row r="27" spans="2:16" ht="15.75" thickTop="1"/>
    <row r="29" spans="2:16" ht="22.5">
      <c r="B29" s="14" t="s">
        <v>177</v>
      </c>
      <c r="C29" s="33"/>
      <c r="D29" s="33"/>
      <c r="E29" s="33"/>
      <c r="F29" s="33"/>
      <c r="G29" s="33"/>
      <c r="H29" s="33"/>
    </row>
    <row r="30" spans="2:16" ht="15.75" thickBot="1">
      <c r="B30" s="33"/>
      <c r="C30" s="33"/>
      <c r="D30" s="33"/>
      <c r="E30" s="33"/>
      <c r="F30" s="33"/>
      <c r="G30" s="33"/>
    </row>
    <row r="31" spans="2:16" ht="16.5" thickTop="1" thickBot="1">
      <c r="C31" s="76" t="s">
        <v>44</v>
      </c>
      <c r="D31" s="76"/>
      <c r="E31" s="76"/>
      <c r="F31" s="76"/>
      <c r="G31" s="76"/>
      <c r="H31" s="76"/>
      <c r="I31" s="76"/>
      <c r="J31" s="76"/>
      <c r="K31" s="76"/>
      <c r="L31" s="76"/>
      <c r="M31" s="76"/>
      <c r="N31" s="76"/>
      <c r="O31" s="76"/>
      <c r="P31" s="76"/>
    </row>
    <row r="32" spans="2:16" ht="16.5" thickTop="1" thickBot="1">
      <c r="C32" s="77" t="s">
        <v>45</v>
      </c>
      <c r="D32" s="77"/>
      <c r="E32" s="77"/>
      <c r="F32" s="77"/>
      <c r="G32" s="77"/>
      <c r="H32" s="77"/>
      <c r="I32" s="78"/>
      <c r="J32" s="79" t="s">
        <v>46</v>
      </c>
      <c r="K32" s="76"/>
      <c r="L32" s="76"/>
      <c r="M32" s="76"/>
      <c r="N32" s="76"/>
      <c r="O32" s="76"/>
      <c r="P32" s="76"/>
    </row>
    <row r="33" spans="2:16" ht="16.5" thickTop="1" thickBot="1">
      <c r="C33" s="52" t="s">
        <v>49</v>
      </c>
      <c r="D33" s="52" t="s">
        <v>10</v>
      </c>
      <c r="E33" s="52" t="s">
        <v>11</v>
      </c>
      <c r="F33" s="52" t="s">
        <v>12</v>
      </c>
      <c r="G33" s="52" t="s">
        <v>13</v>
      </c>
      <c r="H33" s="52" t="s">
        <v>47</v>
      </c>
      <c r="I33" s="53" t="s">
        <v>48</v>
      </c>
      <c r="J33" s="54" t="s">
        <v>49</v>
      </c>
      <c r="K33" s="52" t="s">
        <v>10</v>
      </c>
      <c r="L33" s="52" t="s">
        <v>11</v>
      </c>
      <c r="M33" s="52" t="s">
        <v>12</v>
      </c>
      <c r="N33" s="52" t="s">
        <v>13</v>
      </c>
      <c r="O33" s="52" t="s">
        <v>47</v>
      </c>
      <c r="P33" s="52" t="s">
        <v>48</v>
      </c>
    </row>
    <row r="34" spans="2:16" ht="16.5" thickTop="1" thickBot="1">
      <c r="B34" s="12" t="s">
        <v>40</v>
      </c>
      <c r="C34" s="17">
        <v>10</v>
      </c>
      <c r="D34" s="39">
        <f>'Comparativa 3 (Opt. cero)'!I9</f>
        <v>5742953</v>
      </c>
      <c r="E34" s="16">
        <f>'Comparativa 3 (Opt. cero)'!J9</f>
        <v>759.60736099999997</v>
      </c>
      <c r="F34" s="16" t="str">
        <f>'Comparativa 3 (Opt. cero)'!K9</f>
        <v>1,09s</v>
      </c>
      <c r="G34" s="16" t="str">
        <f>'Comparativa 3 (Opt. cero)'!L9</f>
        <v>0,38s</v>
      </c>
      <c r="H34" s="41">
        <f>MIN(Tabla42[Resultado])</f>
        <v>5740729</v>
      </c>
      <c r="I34" s="42">
        <f>MAX(Tabla42[Resultado])</f>
        <v>5743558</v>
      </c>
      <c r="J34" s="40">
        <v>10</v>
      </c>
      <c r="K34" s="39">
        <f>'Comparativa 3 (Opt. cero)'!I21</f>
        <v>1597583.125</v>
      </c>
      <c r="L34" s="39">
        <f>'Comparativa 3 (Opt. cero)'!J21</f>
        <v>1091.4173579999999</v>
      </c>
      <c r="M34" s="39" t="str">
        <f>'Comparativa 3 (Opt. cero)'!K21</f>
        <v>1,09s</v>
      </c>
      <c r="N34" s="39" t="str">
        <f>'Comparativa 3 (Opt. cero)'!L21</f>
        <v>0,39s</v>
      </c>
      <c r="O34" s="41">
        <f>MIN(Tabla53[Resultado])</f>
        <v>1595737</v>
      </c>
      <c r="P34" s="42">
        <f>MAX(Tabla53[Resultado])</f>
        <v>1599537</v>
      </c>
    </row>
    <row r="35" spans="2:16" ht="16.5" thickTop="1" thickBot="1">
      <c r="B35" s="12" t="s">
        <v>41</v>
      </c>
      <c r="C35" s="18">
        <v>20</v>
      </c>
      <c r="D35" s="37">
        <f>'Comparativa 3 (Opt. cero)'!I36</f>
        <v>5742569.5</v>
      </c>
      <c r="E35" s="19">
        <f>'Comparativa 3 (Opt. cero)'!J36</f>
        <v>1026.9351810000001</v>
      </c>
      <c r="F35" s="19" t="str">
        <f>'Comparativa 3 (Opt. cero)'!K36</f>
        <v>2,17s</v>
      </c>
      <c r="G35" s="19" t="str">
        <f>'Comparativa 3 (Opt. cero)'!L36</f>
        <v>0,73s</v>
      </c>
      <c r="H35" s="43">
        <f>MIN(Tabla64[Resultado])</f>
        <v>5740519</v>
      </c>
      <c r="I35" s="44">
        <f>MAX(Tabla64[Resultado])</f>
        <v>5743480</v>
      </c>
      <c r="J35" s="23">
        <v>20</v>
      </c>
      <c r="K35" s="37">
        <f>'Comparativa 3 (Opt. cero)'!I58</f>
        <v>1597248.5</v>
      </c>
      <c r="L35" s="37">
        <f>'Comparativa 3 (Opt. cero)'!J58</f>
        <v>1479.807861</v>
      </c>
      <c r="M35" s="37" t="str">
        <f>'Comparativa 3 (Opt. cero)'!K58</f>
        <v>2,17s</v>
      </c>
      <c r="N35" s="37" t="str">
        <f>'Comparativa 3 (Opt. cero)'!L58</f>
        <v>0,76s</v>
      </c>
      <c r="O35" s="43">
        <f>MIN(Tabla721[Resultado])</f>
        <v>1595170</v>
      </c>
      <c r="P35" s="44">
        <f>MAX(Tabla721[Resultado])</f>
        <v>1601109</v>
      </c>
    </row>
    <row r="36" spans="2:16" ht="16.5" thickTop="1" thickBot="1">
      <c r="B36" s="12" t="s">
        <v>42</v>
      </c>
      <c r="C36" s="17">
        <v>10</v>
      </c>
      <c r="D36" s="39">
        <f>'Comparativa 3 (Opt. cero)'!I83</f>
        <v>5996743.5</v>
      </c>
      <c r="E36" s="16">
        <f>'Comparativa 3 (Opt. cero)'!J83</f>
        <v>1420.4726559999999</v>
      </c>
      <c r="F36" s="16" t="str">
        <f>'Comparativa 3 (Opt. cero)'!K83</f>
        <v>1,02s</v>
      </c>
      <c r="G36" s="16" t="str">
        <f>'Comparativa 3 (Opt. cero)'!L83</f>
        <v>0,43s</v>
      </c>
      <c r="H36" s="41">
        <f>MIN(Tabla822[Resultado])</f>
        <v>5993397</v>
      </c>
      <c r="I36" s="45">
        <f>MAX(Tabla822[Resultado])</f>
        <v>5997826</v>
      </c>
      <c r="J36" s="40">
        <v>10</v>
      </c>
      <c r="K36" s="39">
        <f>'Comparativa 3 (Opt. cero)'!I95</f>
        <v>568982.875</v>
      </c>
      <c r="L36" s="39">
        <f>'Comparativa 3 (Opt. cero)'!J95</f>
        <v>177.94181800000001</v>
      </c>
      <c r="M36" s="39" t="str">
        <f>'Comparativa 3 (Opt. cero)'!K95</f>
        <v>1,01s</v>
      </c>
      <c r="N36" s="39" t="str">
        <f>'Comparativa 3 (Opt. cero)'!L95</f>
        <v>0,44s</v>
      </c>
      <c r="O36" s="41">
        <f>MIN(Tabla923[Resultado])</f>
        <v>568674</v>
      </c>
      <c r="P36" s="45">
        <f>MAX(Tabla923[Resultado])</f>
        <v>569318</v>
      </c>
    </row>
    <row r="37" spans="2:16" ht="16.5" thickTop="1" thickBot="1">
      <c r="B37" s="12" t="s">
        <v>43</v>
      </c>
      <c r="C37" s="20">
        <v>20</v>
      </c>
      <c r="D37" s="38">
        <f>'Comparativa 3 (Opt. cero)'!I111</f>
        <v>5996807</v>
      </c>
      <c r="E37" s="21">
        <f>'Comparativa 3 (Opt. cero)'!J111</f>
        <v>1174.1839600000001</v>
      </c>
      <c r="F37" s="21" t="str">
        <f>'Comparativa 3 (Opt. cero)'!K111</f>
        <v>2,02s</v>
      </c>
      <c r="G37" s="21" t="str">
        <f>'Comparativa 3 (Opt. cero)'!L111</f>
        <v>0,86s</v>
      </c>
      <c r="H37" s="46">
        <f>MIN(Tabla1024[Resultado])</f>
        <v>5995028</v>
      </c>
      <c r="I37" s="47">
        <f>MAX(Tabla1024[Resultado])</f>
        <v>5997925</v>
      </c>
      <c r="J37" s="24">
        <v>20</v>
      </c>
      <c r="K37" s="38">
        <f>'Comparativa 3 (Opt. cero)'!I133</f>
        <v>568836.5</v>
      </c>
      <c r="L37" s="38">
        <f>'Comparativa 3 (Opt. cero)'!J133</f>
        <v>114.277512</v>
      </c>
      <c r="M37" s="38" t="str">
        <f>'Comparativa 3 (Opt. cero)'!K133</f>
        <v>2,02s</v>
      </c>
      <c r="N37" s="38" t="str">
        <f>'Comparativa 3 (Opt. cero)'!L133</f>
        <v>0,85s</v>
      </c>
      <c r="O37" s="46">
        <f>MIN(Tabla1125[Resultado])</f>
        <v>568585</v>
      </c>
      <c r="P37" s="47">
        <f>MAX(Tabla1125[Resultado])</f>
        <v>569062</v>
      </c>
    </row>
    <row r="38" spans="2:16" ht="15.75" thickTop="1">
      <c r="J38" s="22"/>
      <c r="K38" s="22"/>
      <c r="L38" s="22"/>
      <c r="M38" s="22"/>
      <c r="N38" s="22"/>
      <c r="O38" s="22"/>
      <c r="P38" s="22"/>
    </row>
    <row r="40" spans="2:16" ht="22.5">
      <c r="B40" s="15" t="s">
        <v>176</v>
      </c>
    </row>
    <row r="41" spans="2:16" ht="15.75" thickBot="1"/>
    <row r="42" spans="2:16" ht="16.5" thickTop="1" thickBot="1">
      <c r="C42" s="76" t="s">
        <v>44</v>
      </c>
      <c r="D42" s="76"/>
      <c r="E42" s="76"/>
      <c r="F42" s="76"/>
      <c r="G42" s="76"/>
      <c r="H42" s="76"/>
      <c r="I42" s="76"/>
      <c r="J42" s="76"/>
      <c r="K42" s="76"/>
      <c r="L42" s="76"/>
      <c r="M42" s="76"/>
      <c r="N42" s="76"/>
      <c r="O42" s="76"/>
      <c r="P42" s="76"/>
    </row>
    <row r="43" spans="2:16" ht="16.5" thickTop="1" thickBot="1">
      <c r="C43" s="77" t="s">
        <v>45</v>
      </c>
      <c r="D43" s="77"/>
      <c r="E43" s="77"/>
      <c r="F43" s="77"/>
      <c r="G43" s="77"/>
      <c r="H43" s="77"/>
      <c r="I43" s="78"/>
      <c r="J43" s="79" t="s">
        <v>46</v>
      </c>
      <c r="K43" s="76"/>
      <c r="L43" s="76"/>
      <c r="M43" s="76"/>
      <c r="N43" s="76"/>
      <c r="O43" s="76"/>
      <c r="P43" s="76"/>
    </row>
    <row r="44" spans="2:16" ht="16.5" thickTop="1" thickBot="1">
      <c r="C44" s="52" t="s">
        <v>49</v>
      </c>
      <c r="D44" s="52" t="s">
        <v>10</v>
      </c>
      <c r="E44" s="52" t="s">
        <v>11</v>
      </c>
      <c r="F44" s="52" t="s">
        <v>12</v>
      </c>
      <c r="G44" s="52" t="s">
        <v>13</v>
      </c>
      <c r="H44" s="52" t="s">
        <v>47</v>
      </c>
      <c r="I44" s="53" t="s">
        <v>48</v>
      </c>
      <c r="J44" s="54" t="s">
        <v>49</v>
      </c>
      <c r="K44" s="52" t="s">
        <v>10</v>
      </c>
      <c r="L44" s="52" t="s">
        <v>11</v>
      </c>
      <c r="M44" s="52" t="s">
        <v>12</v>
      </c>
      <c r="N44" s="52" t="s">
        <v>13</v>
      </c>
      <c r="O44" s="52" t="s">
        <v>47</v>
      </c>
      <c r="P44" s="52" t="s">
        <v>48</v>
      </c>
    </row>
    <row r="45" spans="2:16" ht="16.5" thickTop="1" thickBot="1">
      <c r="B45" s="12" t="s">
        <v>40</v>
      </c>
      <c r="C45" s="17">
        <v>10</v>
      </c>
      <c r="D45" s="39">
        <f>'Comparativa 4 (Opt. tres)'!I9</f>
        <v>5745510.5</v>
      </c>
      <c r="E45" s="16">
        <f>'Comparativa 4 (Opt. tres)'!J9</f>
        <v>106.18969</v>
      </c>
      <c r="F45" s="16" t="str">
        <f>'Comparativa 4 (Opt. tres)'!K9</f>
        <v>0,84s</v>
      </c>
      <c r="G45" s="16" t="str">
        <f>'Comparativa 4 (Opt. tres)'!L9</f>
        <v>0,37s</v>
      </c>
      <c r="H45" s="41">
        <f>MIN(Tabla41326[Resultado])</f>
        <v>5745390</v>
      </c>
      <c r="I45" s="42">
        <f>MAX(Tabla41326[Resultado])</f>
        <v>5745714</v>
      </c>
      <c r="J45" s="40">
        <v>10</v>
      </c>
      <c r="K45" s="39">
        <f>'Comparativa 4 (Opt. tres)'!I21</f>
        <v>1435419.625</v>
      </c>
      <c r="L45" s="16">
        <f>'Comparativa 4 (Opt. tres)'!J21</f>
        <v>2816.429443</v>
      </c>
      <c r="M45" s="16" t="str">
        <f>'Comparativa 4 (Opt. tres)'!K21</f>
        <v>0,90s</v>
      </c>
      <c r="N45" s="16" t="str">
        <f>'Comparativa 4 (Opt. tres)'!L21</f>
        <v>0,35s</v>
      </c>
      <c r="O45" s="41">
        <f>MIN(Tabla51427[Resultado])</f>
        <v>1430043</v>
      </c>
      <c r="P45" s="48">
        <f>MAX(Tabla51427[Resultado])</f>
        <v>1438427</v>
      </c>
    </row>
    <row r="46" spans="2:16" ht="16.5" thickTop="1" thickBot="1">
      <c r="B46" s="12" t="s">
        <v>41</v>
      </c>
      <c r="C46" s="18">
        <v>20</v>
      </c>
      <c r="D46" s="37">
        <f>'Comparativa 4 (Opt. tres)'!I36</f>
        <v>5745743.5</v>
      </c>
      <c r="E46" s="19">
        <f>'Comparativa 4 (Opt. tres)'!J36</f>
        <v>314.99197400000003</v>
      </c>
      <c r="F46" s="19" t="str">
        <f>'Comparativa 4 (Opt. tres)'!K36</f>
        <v>1,68s</v>
      </c>
      <c r="G46" s="19" t="str">
        <f>'Comparativa 4 (Opt. tres)'!L36</f>
        <v>0,72s</v>
      </c>
      <c r="H46" s="43">
        <f>MIN(Tabla61528[Resultado])</f>
        <v>5745316</v>
      </c>
      <c r="I46" s="44">
        <f>MAX(Tabla61528[Resultado])</f>
        <v>5746357</v>
      </c>
      <c r="J46" s="23">
        <v>20</v>
      </c>
      <c r="K46" s="37">
        <f>'Comparativa 4 (Opt. tres)'!I58</f>
        <v>1432746.25</v>
      </c>
      <c r="L46" s="19">
        <f>'Comparativa 4 (Opt. tres)'!J58</f>
        <v>8645.8720699999994</v>
      </c>
      <c r="M46" s="19" t="str">
        <f>'Comparativa 4 (Opt. tres)'!K58</f>
        <v>1,70s</v>
      </c>
      <c r="N46" s="19" t="str">
        <f>'Comparativa 4 (Opt. tres)'!L58</f>
        <v>0,73s</v>
      </c>
      <c r="O46" s="43">
        <f>MIN(Tabla71629[Resultado])</f>
        <v>1400978</v>
      </c>
      <c r="P46" s="49">
        <f>MAX(Tabla71629[Resultado])</f>
        <v>1438128</v>
      </c>
    </row>
    <row r="47" spans="2:16" ht="16.5" thickTop="1" thickBot="1">
      <c r="B47" s="12" t="s">
        <v>42</v>
      </c>
      <c r="C47" s="17">
        <v>10</v>
      </c>
      <c r="D47" s="39">
        <f>'Comparativa 4 (Opt. tres)'!I83</f>
        <v>6000691</v>
      </c>
      <c r="E47" s="16">
        <f>'Comparativa 4 (Opt. tres)'!J83</f>
        <v>43.120761999999999</v>
      </c>
      <c r="F47" s="16" t="str">
        <f>'Comparativa 4 (Opt. tres)'!K83</f>
        <v>0,92s</v>
      </c>
      <c r="G47" s="16" t="str">
        <f>'Comparativa 4 (Opt. tres)'!L83</f>
        <v>0,43s</v>
      </c>
      <c r="H47" s="41">
        <f>MIN(Tabla81730[Resultado])</f>
        <v>6000616</v>
      </c>
      <c r="I47" s="45">
        <f>MAX(Tabla81730[Resultado])</f>
        <v>6000770</v>
      </c>
      <c r="J47" s="40">
        <v>10</v>
      </c>
      <c r="K47" s="39">
        <f>'Comparativa 4 (Opt. tres)'!I95</f>
        <v>568468</v>
      </c>
      <c r="L47" s="16">
        <f>'Comparativa 4 (Opt. tres)'!J95</f>
        <v>50.519302000000003</v>
      </c>
      <c r="M47" s="16" t="str">
        <f>'Comparativa 4 (Opt. tres)'!K95</f>
        <v>0,92s</v>
      </c>
      <c r="N47" s="16" t="str">
        <f>'Comparativa 4 (Opt. tres)'!L95</f>
        <v>0,43s</v>
      </c>
      <c r="O47" s="41">
        <f>MIN(Tabla91831[Resultado])</f>
        <v>568384</v>
      </c>
      <c r="P47" s="50">
        <f>MAX(Tabla91831[Resultado])</f>
        <v>568534</v>
      </c>
    </row>
    <row r="48" spans="2:16" ht="16.5" thickTop="1" thickBot="1">
      <c r="B48" s="12" t="s">
        <v>43</v>
      </c>
      <c r="C48" s="20">
        <v>20</v>
      </c>
      <c r="D48" s="38">
        <f>'Comparativa 4 (Opt. tres)'!I111</f>
        <v>6000655</v>
      </c>
      <c r="E48" s="21">
        <f>'Comparativa 4 (Opt. tres)'!J111</f>
        <v>39.632689999999997</v>
      </c>
      <c r="F48" s="21" t="str">
        <f>'Comparativa 4 (Opt. tres)'!K111</f>
        <v>1,85s</v>
      </c>
      <c r="G48" s="21" t="str">
        <f>'Comparativa 4 (Opt. tres)'!L111</f>
        <v>0,88s</v>
      </c>
      <c r="H48" s="46">
        <f>MIN(Tabla101932[Resultado])</f>
        <v>6000565</v>
      </c>
      <c r="I48" s="47">
        <f>MAX(Tabla101932[Resultado])</f>
        <v>6000734</v>
      </c>
      <c r="J48" s="24">
        <v>20</v>
      </c>
      <c r="K48" s="38">
        <f>'Comparativa 4 (Opt. tres)'!I133</f>
        <v>568457.9375</v>
      </c>
      <c r="L48" s="21">
        <f>'Comparativa 4 (Opt. tres)'!J133</f>
        <v>145.19830300000001</v>
      </c>
      <c r="M48" s="21" t="str">
        <f>'Comparativa 4 (Opt. tres)'!K133</f>
        <v>1,84s</v>
      </c>
      <c r="N48" s="21" t="str">
        <f>'Comparativa 4 (Opt. tres)'!L133</f>
        <v>0,87s</v>
      </c>
      <c r="O48" s="46">
        <f>MIN(Tabla112033[Resultado])</f>
        <v>568194</v>
      </c>
      <c r="P48" s="51">
        <f>MAX(Tabla112033[Resultado])</f>
        <v>568983</v>
      </c>
    </row>
    <row r="49" ht="15.75" thickTop="1"/>
  </sheetData>
  <mergeCells count="13">
    <mergeCell ref="C31:P31"/>
    <mergeCell ref="C32:I32"/>
    <mergeCell ref="J32:P32"/>
    <mergeCell ref="C42:P42"/>
    <mergeCell ref="C43:I43"/>
    <mergeCell ref="J43:P43"/>
    <mergeCell ref="B2:P4"/>
    <mergeCell ref="C9:P9"/>
    <mergeCell ref="C20:P20"/>
    <mergeCell ref="C21:I21"/>
    <mergeCell ref="J21:P21"/>
    <mergeCell ref="C10:I10"/>
    <mergeCell ref="J10:P10"/>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Enunciado</vt:lpstr>
      <vt:lpstr>Características técnicas</vt:lpstr>
      <vt:lpstr>Comparativa 1 (Opt. cero)</vt:lpstr>
      <vt:lpstr>Comparativa 2 (Opt. tres)</vt:lpstr>
      <vt:lpstr>Comparativa 3 (Opt. cero)</vt:lpstr>
      <vt:lpstr>Comparativa 4 (Opt. tres)</vt:lpstr>
      <vt:lpstr>Conclusiones</vt:lpstr>
      <vt:lpstr>'Características técnicas'!_Toc279757424</vt:lpstr>
      <vt:lpstr>'Características técnicas'!_Toc279757425</vt:lpstr>
      <vt:lpstr>'Características técnicas'!_Toc279757426</vt:lpstr>
    </vt:vector>
  </TitlesOfParts>
  <Company>RPM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Raúl Pérula Martínez</dc:creator>
  <cp:lastModifiedBy>Raúl Pérula Martínez</cp:lastModifiedBy>
  <dcterms:created xsi:type="dcterms:W3CDTF">2010-12-13T21:28:41Z</dcterms:created>
  <dcterms:modified xsi:type="dcterms:W3CDTF">2011-01-17T20:38:37Z</dcterms:modified>
</cp:coreProperties>
</file>