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worksheets/sheet6.xml" ContentType="application/vnd.openxmlformats-officedocument.spreadsheetml.worksheet+xml"/>
  <Default Extension="jpeg" ContentType="image/jpeg"/>
  <Override PartName="/xl/drawings/drawing4.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740" yWindow="210" windowWidth="18720" windowHeight="9030"/>
  </bookViews>
  <sheets>
    <sheet name="Códigos" sheetId="1" r:id="rId1"/>
    <sheet name="Mem. caché" sheetId="7" r:id="rId2"/>
    <sheet name="Apartado A" sheetId="2" r:id="rId3"/>
    <sheet name="Apartado B" sheetId="6" r:id="rId4"/>
    <sheet name="Apartado C" sheetId="4" r:id="rId5"/>
    <sheet name="Conclusiones" sheetId="5" r:id="rId6"/>
  </sheets>
  <calcPr calcId="124519"/>
</workbook>
</file>

<file path=xl/calcChain.xml><?xml version="1.0" encoding="utf-8"?>
<calcChain xmlns="http://schemas.openxmlformats.org/spreadsheetml/2006/main">
  <c r="P33" i="5"/>
  <c r="P32"/>
  <c r="P31"/>
  <c r="P30"/>
  <c r="O33"/>
  <c r="O32"/>
  <c r="O31"/>
  <c r="O30"/>
  <c r="I33"/>
  <c r="I32"/>
  <c r="I31"/>
  <c r="I30"/>
  <c r="H33"/>
  <c r="H32"/>
  <c r="H31"/>
  <c r="H30"/>
  <c r="L33"/>
  <c r="M33"/>
  <c r="N33"/>
  <c r="L32"/>
  <c r="M32"/>
  <c r="N32"/>
  <c r="L31"/>
  <c r="M31"/>
  <c r="N31"/>
  <c r="L30"/>
  <c r="M30"/>
  <c r="N30"/>
  <c r="K33"/>
  <c r="K32"/>
  <c r="K31"/>
  <c r="K30"/>
  <c r="E33"/>
  <c r="F33"/>
  <c r="G33"/>
  <c r="E32"/>
  <c r="F32"/>
  <c r="G32"/>
  <c r="E31"/>
  <c r="F31"/>
  <c r="G31"/>
  <c r="E30"/>
  <c r="F30"/>
  <c r="G30"/>
  <c r="D33"/>
  <c r="D32"/>
  <c r="D31"/>
  <c r="D30"/>
  <c r="P22"/>
  <c r="P21"/>
  <c r="O22"/>
  <c r="O21"/>
  <c r="I22"/>
  <c r="I21"/>
  <c r="H22"/>
  <c r="H21"/>
  <c r="L22"/>
  <c r="M22"/>
  <c r="N22"/>
  <c r="L21"/>
  <c r="M21"/>
  <c r="N21"/>
  <c r="E22"/>
  <c r="F22"/>
  <c r="G22"/>
  <c r="E21"/>
  <c r="F21"/>
  <c r="G21"/>
  <c r="K22"/>
  <c r="K21"/>
  <c r="D22"/>
  <c r="D21"/>
  <c r="P13"/>
  <c r="O13"/>
  <c r="P12"/>
  <c r="O12"/>
  <c r="I13"/>
  <c r="H13"/>
  <c r="I12"/>
  <c r="H12"/>
  <c r="L13"/>
  <c r="M13"/>
  <c r="N13"/>
  <c r="L12"/>
  <c r="M12"/>
  <c r="N12"/>
  <c r="K13"/>
  <c r="K12"/>
  <c r="E13"/>
  <c r="F13"/>
  <c r="G13"/>
  <c r="E12"/>
  <c r="F12"/>
  <c r="G12"/>
  <c r="D13"/>
  <c r="D12"/>
</calcChain>
</file>

<file path=xl/sharedStrings.xml><?xml version="1.0" encoding="utf-8"?>
<sst xmlns="http://schemas.openxmlformats.org/spreadsheetml/2006/main" count="255" uniqueCount="80">
  <si>
    <t>Apartado A</t>
  </si>
  <si>
    <t>Código sin permutar</t>
  </si>
  <si>
    <t>Código permutado</t>
  </si>
  <si>
    <t>Apartado B</t>
  </si>
  <si>
    <t>Apartado C</t>
  </si>
  <si>
    <t>Código permutado, dimensión 800</t>
  </si>
  <si>
    <t>Código permutado, dimensión 900</t>
  </si>
  <si>
    <t>Código permutado, dimensión 1024</t>
  </si>
  <si>
    <t>Código permutado, dimensión 1200</t>
  </si>
  <si>
    <t>Modo de ejecución:</t>
  </si>
  <si>
    <t>Normal</t>
  </si>
  <si>
    <t>Contador</t>
  </si>
  <si>
    <t>Resultado medio</t>
  </si>
  <si>
    <t>Desviación</t>
  </si>
  <si>
    <t>Tiempo</t>
  </si>
  <si>
    <t>Tiempo Sys</t>
  </si>
  <si>
    <t>N. Ejecuciones</t>
  </si>
  <si>
    <t>Número de iteraciones:</t>
  </si>
  <si>
    <t>PAPI_L1_DCM</t>
  </si>
  <si>
    <t>0,64s</t>
  </si>
  <si>
    <t>N. Ejecución</t>
  </si>
  <si>
    <t>Resultado</t>
  </si>
  <si>
    <t>PAPI_L2_DCM</t>
  </si>
  <si>
    <t>0,46s</t>
  </si>
  <si>
    <t>0,44s</t>
  </si>
  <si>
    <t>0,75s</t>
  </si>
  <si>
    <t>0,47s</t>
  </si>
  <si>
    <t>0,74s</t>
  </si>
  <si>
    <t>0,48s</t>
  </si>
  <si>
    <t>1,63s</t>
  </si>
  <si>
    <t>0,91s</t>
  </si>
  <si>
    <t>1,64s</t>
  </si>
  <si>
    <t>0,89s</t>
  </si>
  <si>
    <t>2,54s</t>
  </si>
  <si>
    <t>0,93s</t>
  </si>
  <si>
    <t>Prueba nº 1: sin permutar</t>
  </si>
  <si>
    <t>Prueba nº 2: permutado</t>
  </si>
  <si>
    <t>0,35s</t>
  </si>
  <si>
    <t>0,19s</t>
  </si>
  <si>
    <t>0,20s</t>
  </si>
  <si>
    <t>0,39s</t>
  </si>
  <si>
    <t>0,21s</t>
  </si>
  <si>
    <t>0,26s</t>
  </si>
  <si>
    <t>0,25s</t>
  </si>
  <si>
    <t>0,51s</t>
  </si>
  <si>
    <t>0,29s</t>
  </si>
  <si>
    <t>0,52s</t>
  </si>
  <si>
    <t>0,28s</t>
  </si>
  <si>
    <t>Prueba nº 1: dimensiones 800x800</t>
  </si>
  <si>
    <t>Prueba nº 2: dimensiones 900x900</t>
  </si>
  <si>
    <t>Prueba nº 3: dimensiones 1024x1024</t>
  </si>
  <si>
    <t>Prueba nº 4: dimensiones 1200x1200</t>
  </si>
  <si>
    <t>Tipo de cache</t>
  </si>
  <si>
    <t>L1</t>
  </si>
  <si>
    <t>L2</t>
  </si>
  <si>
    <t>Iteraciones</t>
  </si>
  <si>
    <t>Resultado min.</t>
  </si>
  <si>
    <t>Resultado max.</t>
  </si>
  <si>
    <t>Prueba 1</t>
  </si>
  <si>
    <t>Prueba 2</t>
  </si>
  <si>
    <t>Prueba 3</t>
  </si>
  <si>
    <t>Prueba 4</t>
  </si>
  <si>
    <t>Conclusiones obtenidas de las compatarivas de los apartado A, B y C. Estas conclusiones se han obtenido a partir de los resultados individuales de cada comparativa. Finalmente se obtienen las conclusiones globales de las comparativas.</t>
  </si>
  <si>
    <t>Comparativa A: 20 iteraciones, dimensiones 2000x2000</t>
  </si>
  <si>
    <t>Comparativa B: 2000 iteraciones, dimensiones 2200x2200</t>
  </si>
  <si>
    <t>Comparativa C: 600 iteraciones</t>
  </si>
  <si>
    <t>Dimensiones</t>
  </si>
  <si>
    <t>Caché L1</t>
  </si>
  <si>
    <t>Asociatividad</t>
  </si>
  <si>
    <t>Tamaño de bloque</t>
  </si>
  <si>
    <t>Palabras por bloque</t>
  </si>
  <si>
    <t>Tamaño de palabra</t>
  </si>
  <si>
    <t>Caché L2</t>
  </si>
  <si>
    <t>Tamaño total</t>
  </si>
  <si>
    <t>4 MB</t>
  </si>
  <si>
    <t>64 B</t>
  </si>
  <si>
    <t>8 B</t>
  </si>
  <si>
    <t>32 KB</t>
  </si>
  <si>
    <t>Organización de la memoria caché</t>
  </si>
  <si>
    <t>Dos memorias caché de primer nivel. Una de datos y otra de instrucciónes.</t>
  </si>
</sst>
</file>

<file path=xl/styles.xml><?xml version="1.0" encoding="utf-8"?>
<styleSheet xmlns="http://schemas.openxmlformats.org/spreadsheetml/2006/main">
  <numFmts count="2">
    <numFmt numFmtId="164" formatCode="#,##0.000000"/>
    <numFmt numFmtId="165" formatCode="0.000000"/>
  </numFmts>
  <fonts count="14">
    <font>
      <sz val="11"/>
      <color theme="1"/>
      <name val="Calibri"/>
      <family val="2"/>
      <scheme val="minor"/>
    </font>
    <font>
      <sz val="11"/>
      <color theme="1"/>
      <name val="Calibri"/>
      <family val="2"/>
      <scheme val="minor"/>
    </font>
    <font>
      <b/>
      <sz val="18"/>
      <color theme="3"/>
      <name val="Cambria"/>
      <family val="2"/>
      <scheme val="major"/>
    </font>
    <font>
      <sz val="11"/>
      <color rgb="FFFA7D00"/>
      <name val="Calibri"/>
      <family val="2"/>
      <scheme val="minor"/>
    </font>
    <font>
      <u/>
      <sz val="11"/>
      <color theme="1"/>
      <name val="Calibri"/>
      <family val="2"/>
      <scheme val="minor"/>
    </font>
    <font>
      <sz val="11"/>
      <color theme="1"/>
      <name val="Calibri"/>
      <family val="2"/>
    </font>
    <font>
      <b/>
      <sz val="18"/>
      <color rgb="FF1F497D"/>
      <name val="Cambria"/>
      <family val="2"/>
    </font>
    <font>
      <sz val="11"/>
      <color rgb="FF000000"/>
      <name val="Calibri"/>
      <family val="2"/>
    </font>
    <font>
      <u/>
      <sz val="11"/>
      <color rgb="FF000000"/>
      <name val="Calibri"/>
      <family val="2"/>
    </font>
    <font>
      <sz val="11"/>
      <color rgb="FFFA7D00"/>
      <name val="Calibri"/>
      <family val="2"/>
    </font>
    <font>
      <b/>
      <sz val="11"/>
      <color rgb="FFFA7D00"/>
      <name val="Calibri"/>
      <family val="2"/>
      <scheme val="minor"/>
    </font>
    <font>
      <b/>
      <sz val="11"/>
      <color theme="0"/>
      <name val="Calibri"/>
      <family val="2"/>
      <scheme val="minor"/>
    </font>
    <font>
      <b/>
      <sz val="12"/>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theme="8" tint="0.79998168889431442"/>
        <bgColor indexed="65"/>
      </patternFill>
    </fill>
    <fill>
      <patternFill patternType="solid">
        <fgColor theme="8" tint="0.59999389629810485"/>
        <bgColor indexed="65"/>
      </patternFill>
    </fill>
    <fill>
      <patternFill patternType="solid">
        <fgColor rgb="FFF2F2F2"/>
      </patternFill>
    </fill>
    <fill>
      <patternFill patternType="solid">
        <fgColor rgb="FFA5A5A5"/>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tint="0.59999389629810485"/>
        <bgColor indexed="65"/>
      </patternFill>
    </fill>
  </fills>
  <borders count="23">
    <border>
      <left/>
      <right/>
      <top/>
      <bottom/>
      <diagonal/>
    </border>
    <border>
      <left style="thin">
        <color theme="0"/>
      </left>
      <right style="thin">
        <color theme="0"/>
      </right>
      <top style="thin">
        <color theme="0"/>
      </top>
      <bottom style="thin">
        <color theme="0"/>
      </bottom>
      <diagonal/>
    </border>
    <border>
      <left/>
      <right/>
      <top/>
      <bottom style="double">
        <color rgb="FFFF8001"/>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indexed="64"/>
      </right>
      <top style="double">
        <color rgb="FF3F3F3F"/>
      </top>
      <bottom style="double">
        <color rgb="FF3F3F3F"/>
      </bottom>
      <diagonal/>
    </border>
    <border>
      <left/>
      <right style="double">
        <color rgb="FF3F3F3F"/>
      </right>
      <top style="double">
        <color rgb="FF3F3F3F"/>
      </top>
      <bottom style="double">
        <color rgb="FF3F3F3F"/>
      </bottom>
      <diagonal/>
    </border>
    <border>
      <left style="thin">
        <color rgb="FF7F7F7F"/>
      </left>
      <right style="thick">
        <color indexed="64"/>
      </right>
      <top style="double">
        <color rgb="FF3F3F3F"/>
      </top>
      <bottom style="thin">
        <color rgb="FF7F7F7F"/>
      </bottom>
      <diagonal/>
    </border>
    <border>
      <left/>
      <right style="thin">
        <color rgb="FF7F7F7F"/>
      </right>
      <top style="thin">
        <color rgb="FF7F7F7F"/>
      </top>
      <bottom style="thin">
        <color rgb="FF7F7F7F"/>
      </bottom>
      <diagonal/>
    </border>
    <border>
      <left style="thin">
        <color rgb="FF7F7F7F"/>
      </left>
      <right style="double">
        <color indexed="64"/>
      </right>
      <top style="double">
        <color rgb="FF3F3F3F"/>
      </top>
      <bottom style="thin">
        <color rgb="FF7F7F7F"/>
      </bottom>
      <diagonal/>
    </border>
    <border>
      <left style="thin">
        <color rgb="FF7F7F7F"/>
      </left>
      <right style="thick">
        <color indexed="64"/>
      </right>
      <top style="thin">
        <color rgb="FF7F7F7F"/>
      </top>
      <bottom style="thin">
        <color rgb="FF7F7F7F"/>
      </bottom>
      <diagonal/>
    </border>
    <border>
      <left style="double">
        <color rgb="FF3F3F3F"/>
      </left>
      <right style="thin">
        <color rgb="FF7F7F7F"/>
      </right>
      <top style="thin">
        <color rgb="FF7F7F7F"/>
      </top>
      <bottom style="double">
        <color indexed="64"/>
      </bottom>
      <diagonal/>
    </border>
    <border>
      <left style="thin">
        <color rgb="FF7F7F7F"/>
      </left>
      <right style="thin">
        <color rgb="FF7F7F7F"/>
      </right>
      <top style="thin">
        <color rgb="FF7F7F7F"/>
      </top>
      <bottom style="double">
        <color indexed="64"/>
      </bottom>
      <diagonal/>
    </border>
    <border>
      <left style="thin">
        <color rgb="FF7F7F7F"/>
      </left>
      <right style="thick">
        <color indexed="64"/>
      </right>
      <top style="thin">
        <color rgb="FF7F7F7F"/>
      </top>
      <bottom style="double">
        <color indexed="64"/>
      </bottom>
      <diagonal/>
    </border>
    <border>
      <left/>
      <right style="thin">
        <color rgb="FF7F7F7F"/>
      </right>
      <top style="thin">
        <color rgb="FF7F7F7F"/>
      </top>
      <bottom style="double">
        <color indexed="64"/>
      </bottom>
      <diagonal/>
    </border>
    <border>
      <left style="thin">
        <color rgb="FF7F7F7F"/>
      </left>
      <right style="double">
        <color indexed="64"/>
      </right>
      <top style="thin">
        <color rgb="FF7F7F7F"/>
      </top>
      <bottom style="double">
        <color indexed="64"/>
      </bottom>
      <diagonal/>
    </border>
    <border>
      <left/>
      <right style="double">
        <color indexed="64"/>
      </right>
      <top style="double">
        <color rgb="FF3F3F3F"/>
      </top>
      <bottom style="thin">
        <color rgb="FF7F7F7F"/>
      </bottom>
      <diagonal/>
    </border>
    <border>
      <left/>
      <right style="double">
        <color indexed="64"/>
      </right>
      <top style="thin">
        <color rgb="FF7F7F7F"/>
      </top>
      <bottom style="thin">
        <color rgb="FF7F7F7F"/>
      </bottom>
      <diagonal/>
    </border>
    <border>
      <left/>
      <right style="double">
        <color indexed="64"/>
      </right>
      <top style="thin">
        <color rgb="FF7F7F7F"/>
      </top>
      <bottom style="double">
        <color indexed="64"/>
      </bottom>
      <diagonal/>
    </border>
    <border>
      <left style="thin">
        <color rgb="FF7F7F7F"/>
      </left>
      <right style="double">
        <color indexed="64"/>
      </right>
      <top style="thin">
        <color rgb="FF7F7F7F"/>
      </top>
      <bottom style="thin">
        <color rgb="FF7F7F7F"/>
      </bottom>
      <diagonal/>
    </border>
  </borders>
  <cellStyleXfs count="8">
    <xf numFmtId="0" fontId="0" fillId="0" borderId="0"/>
    <xf numFmtId="0" fontId="2" fillId="0" borderId="0" applyNumberFormat="0" applyFill="0" applyBorder="0" applyAlignment="0" applyProtection="0"/>
    <xf numFmtId="0" fontId="3" fillId="0" borderId="2" applyNumberFormat="0" applyFill="0" applyAlignment="0" applyProtection="0"/>
    <xf numFmtId="0" fontId="1" fillId="2" borderId="0" applyNumberFormat="0" applyBorder="0" applyAlignment="0" applyProtection="0"/>
    <xf numFmtId="0" fontId="1" fillId="3" borderId="0" applyNumberFormat="0" applyBorder="0" applyAlignment="0" applyProtection="0"/>
    <xf numFmtId="0" fontId="10" fillId="4" borderId="6" applyNumberFormat="0" applyAlignment="0" applyProtection="0"/>
    <xf numFmtId="0" fontId="11" fillId="5" borderId="7" applyNumberFormat="0" applyAlignment="0" applyProtection="0"/>
    <xf numFmtId="0" fontId="1" fillId="8" borderId="0" applyNumberFormat="0" applyBorder="0" applyAlignment="0" applyProtection="0"/>
  </cellStyleXfs>
  <cellXfs count="72">
    <xf numFmtId="0" fontId="0" fillId="0" borderId="0" xfId="0"/>
    <xf numFmtId="0" fontId="0" fillId="0" borderId="1" xfId="0" applyBorder="1"/>
    <xf numFmtId="0" fontId="2" fillId="0" borderId="1" xfId="1" applyBorder="1"/>
    <xf numFmtId="0" fontId="2" fillId="0" borderId="0" xfId="1"/>
    <xf numFmtId="0" fontId="4" fillId="2" borderId="0" xfId="3" applyFont="1"/>
    <xf numFmtId="0" fontId="1" fillId="2" borderId="0" xfId="3"/>
    <xf numFmtId="0" fontId="1" fillId="2" borderId="0" xfId="3" applyAlignment="1">
      <alignment horizontal="left"/>
    </xf>
    <xf numFmtId="0" fontId="3" fillId="0" borderId="2" xfId="2"/>
    <xf numFmtId="0" fontId="1" fillId="3" borderId="0" xfId="4"/>
    <xf numFmtId="164" fontId="1" fillId="3" borderId="0" xfId="4" applyNumberFormat="1"/>
    <xf numFmtId="0" fontId="1" fillId="3" borderId="0" xfId="4" applyAlignment="1">
      <alignment horizontal="right"/>
    </xf>
    <xf numFmtId="164" fontId="1" fillId="3" borderId="0" xfId="4" applyNumberFormat="1" applyAlignment="1">
      <alignment horizontal="right"/>
    </xf>
    <xf numFmtId="165" fontId="1" fillId="3" borderId="0" xfId="4" applyNumberFormat="1" applyAlignment="1">
      <alignment horizontal="right"/>
    </xf>
    <xf numFmtId="0" fontId="0" fillId="2" borderId="0" xfId="3" applyFont="1" applyAlignment="1">
      <alignment horizontal="left"/>
    </xf>
    <xf numFmtId="0" fontId="5" fillId="0" borderId="0" xfId="0" applyFont="1" applyBorder="1"/>
    <xf numFmtId="0" fontId="6" fillId="0" borderId="0" xfId="1" applyFont="1" applyBorder="1"/>
    <xf numFmtId="0" fontId="8" fillId="2" borderId="0" xfId="3" applyFont="1" applyBorder="1"/>
    <xf numFmtId="0" fontId="7" fillId="2" borderId="0" xfId="3" applyFont="1" applyBorder="1"/>
    <xf numFmtId="0" fontId="7" fillId="2" borderId="0" xfId="3" applyFont="1" applyBorder="1" applyAlignment="1">
      <alignment horizontal="left"/>
    </xf>
    <xf numFmtId="0" fontId="9" fillId="0" borderId="2" xfId="2" applyFont="1" applyBorder="1"/>
    <xf numFmtId="0" fontId="7" fillId="3" borderId="0" xfId="4" applyFont="1" applyBorder="1"/>
    <xf numFmtId="164" fontId="7" fillId="3" borderId="0" xfId="4" applyNumberFormat="1" applyFont="1" applyBorder="1"/>
    <xf numFmtId="0" fontId="7" fillId="3" borderId="0" xfId="4" applyFont="1" applyBorder="1" applyAlignment="1">
      <alignment horizontal="right"/>
    </xf>
    <xf numFmtId="164" fontId="7" fillId="3" borderId="0" xfId="4" applyNumberFormat="1" applyFont="1" applyBorder="1" applyAlignment="1">
      <alignment horizontal="right"/>
    </xf>
    <xf numFmtId="165" fontId="7" fillId="3" borderId="0" xfId="4" applyNumberFormat="1" applyFont="1" applyBorder="1" applyAlignment="1">
      <alignment horizontal="right"/>
    </xf>
    <xf numFmtId="0" fontId="0" fillId="0" borderId="0" xfId="0" applyBorder="1"/>
    <xf numFmtId="0" fontId="12" fillId="0" borderId="0" xfId="0" applyFont="1" applyAlignment="1">
      <alignment horizontal="left" vertical="top" wrapText="1"/>
    </xf>
    <xf numFmtId="0" fontId="10" fillId="6" borderId="6" xfId="5" applyFill="1" applyAlignment="1">
      <alignment horizontal="center" vertical="center"/>
    </xf>
    <xf numFmtId="164" fontId="10" fillId="6" borderId="6" xfId="5" applyNumberFormat="1" applyFill="1" applyAlignment="1">
      <alignment horizontal="center" vertical="center"/>
    </xf>
    <xf numFmtId="0" fontId="10" fillId="6" borderId="11" xfId="5" applyFill="1" applyBorder="1" applyAlignment="1">
      <alignment horizontal="center" vertical="center"/>
    </xf>
    <xf numFmtId="0" fontId="10" fillId="7" borderId="6" xfId="5" applyFill="1" applyAlignment="1">
      <alignment horizontal="center" vertical="center"/>
    </xf>
    <xf numFmtId="164" fontId="10" fillId="7" borderId="6" xfId="5" applyNumberFormat="1" applyFill="1" applyAlignment="1">
      <alignment horizontal="center" vertical="center"/>
    </xf>
    <xf numFmtId="0" fontId="10" fillId="7" borderId="11" xfId="5" applyFill="1" applyBorder="1" applyAlignment="1">
      <alignment horizontal="center" vertical="center"/>
    </xf>
    <xf numFmtId="0" fontId="10" fillId="7" borderId="14" xfId="5" applyFill="1" applyBorder="1" applyAlignment="1">
      <alignment horizontal="center" vertical="center"/>
    </xf>
    <xf numFmtId="164" fontId="10" fillId="7" borderId="15" xfId="5" applyNumberFormat="1" applyFill="1" applyBorder="1" applyAlignment="1">
      <alignment horizontal="center" vertical="center"/>
    </xf>
    <xf numFmtId="0" fontId="10" fillId="7" borderId="17" xfId="5" applyFill="1" applyBorder="1" applyAlignment="1">
      <alignment horizontal="center" vertical="center"/>
    </xf>
    <xf numFmtId="0" fontId="0" fillId="0" borderId="0" xfId="0" applyFill="1"/>
    <xf numFmtId="4" fontId="10" fillId="6" borderId="6" xfId="5" applyNumberFormat="1" applyFill="1" applyAlignment="1">
      <alignment horizontal="center" vertical="center"/>
    </xf>
    <xf numFmtId="4" fontId="10" fillId="7" borderId="15" xfId="5" applyNumberFormat="1" applyFill="1" applyBorder="1" applyAlignment="1">
      <alignment horizontal="center" vertical="center"/>
    </xf>
    <xf numFmtId="4" fontId="10" fillId="7" borderId="16" xfId="5" applyNumberFormat="1" applyFill="1" applyBorder="1" applyAlignment="1">
      <alignment horizontal="center" vertical="center"/>
    </xf>
    <xf numFmtId="4" fontId="10" fillId="6" borderId="12" xfId="5" applyNumberFormat="1" applyFill="1" applyBorder="1" applyAlignment="1">
      <alignment horizontal="center" vertical="center"/>
    </xf>
    <xf numFmtId="4" fontId="10" fillId="7" borderId="18" xfId="5" applyNumberFormat="1" applyFill="1" applyBorder="1" applyAlignment="1">
      <alignment horizontal="center" vertical="center"/>
    </xf>
    <xf numFmtId="4" fontId="10" fillId="6" borderId="10" xfId="5" applyNumberFormat="1" applyFill="1" applyBorder="1" applyAlignment="1">
      <alignment horizontal="center" vertical="center"/>
    </xf>
    <xf numFmtId="4" fontId="10" fillId="7" borderId="6" xfId="5" applyNumberFormat="1" applyFill="1" applyAlignment="1">
      <alignment horizontal="center" vertical="center"/>
    </xf>
    <xf numFmtId="4" fontId="10" fillId="7" borderId="13" xfId="5" applyNumberFormat="1" applyFill="1" applyBorder="1" applyAlignment="1">
      <alignment horizontal="center" vertical="center"/>
    </xf>
    <xf numFmtId="4" fontId="10" fillId="6" borderId="13" xfId="5" applyNumberFormat="1" applyFill="1" applyBorder="1" applyAlignment="1">
      <alignment horizontal="center" vertical="center"/>
    </xf>
    <xf numFmtId="0" fontId="11" fillId="5" borderId="7" xfId="6" applyAlignment="1">
      <alignment horizontal="center" vertical="center"/>
    </xf>
    <xf numFmtId="0" fontId="11" fillId="5" borderId="8" xfId="6" applyBorder="1" applyAlignment="1">
      <alignment horizontal="center" vertical="center"/>
    </xf>
    <xf numFmtId="0" fontId="11" fillId="5" borderId="9" xfId="6" applyBorder="1" applyAlignment="1">
      <alignment horizontal="center" vertical="center"/>
    </xf>
    <xf numFmtId="3" fontId="10" fillId="6" borderId="19" xfId="5" applyNumberFormat="1" applyFill="1" applyBorder="1" applyAlignment="1">
      <alignment horizontal="center" vertical="center"/>
    </xf>
    <xf numFmtId="3" fontId="10" fillId="7" borderId="20" xfId="5" applyNumberFormat="1" applyFill="1" applyBorder="1" applyAlignment="1">
      <alignment horizontal="center" vertical="center"/>
    </xf>
    <xf numFmtId="3" fontId="10" fillId="6" borderId="20" xfId="5" applyNumberFormat="1" applyFill="1" applyBorder="1" applyAlignment="1">
      <alignment horizontal="center" vertical="center"/>
    </xf>
    <xf numFmtId="3" fontId="10" fillId="7" borderId="21" xfId="5" applyNumberFormat="1" applyFill="1" applyBorder="1" applyAlignment="1">
      <alignment horizontal="center" vertical="center"/>
    </xf>
    <xf numFmtId="4" fontId="10" fillId="4" borderId="12" xfId="5" applyNumberFormat="1" applyBorder="1" applyAlignment="1">
      <alignment horizontal="center" vertical="center"/>
    </xf>
    <xf numFmtId="4" fontId="10" fillId="7" borderId="22" xfId="5" applyNumberFormat="1" applyFill="1" applyBorder="1" applyAlignment="1">
      <alignment horizontal="center" vertical="center"/>
    </xf>
    <xf numFmtId="4" fontId="10" fillId="4" borderId="22" xfId="5" applyNumberFormat="1" applyBorder="1" applyAlignment="1">
      <alignment horizontal="center" vertical="center"/>
    </xf>
    <xf numFmtId="0" fontId="1" fillId="8" borderId="0" xfId="7" applyAlignment="1">
      <alignment horizontal="right"/>
    </xf>
    <xf numFmtId="0" fontId="0" fillId="8" borderId="0" xfId="7" applyFont="1" applyAlignment="1">
      <alignment horizontal="right"/>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3" fillId="0" borderId="0" xfId="0" applyFont="1" applyAlignment="1">
      <alignment horizontal="left"/>
    </xf>
    <xf numFmtId="0" fontId="1" fillId="8" borderId="0" xfId="7"/>
    <xf numFmtId="0" fontId="1" fillId="8" borderId="0" xfId="7" applyAlignment="1">
      <alignment horizontal="left"/>
    </xf>
    <xf numFmtId="0" fontId="2" fillId="0" borderId="0" xfId="1" applyNumberFormat="1" applyAlignment="1">
      <alignment horizontal="left"/>
    </xf>
    <xf numFmtId="0" fontId="11" fillId="5" borderId="7" xfId="6" applyAlignment="1">
      <alignment horizontal="center" vertical="top" wrapText="1"/>
    </xf>
    <xf numFmtId="0" fontId="11" fillId="5" borderId="7" xfId="6" applyBorder="1" applyAlignment="1">
      <alignment horizontal="center" vertical="top" wrapText="1"/>
    </xf>
    <xf numFmtId="0" fontId="11" fillId="5" borderId="8" xfId="6" applyBorder="1" applyAlignment="1">
      <alignment horizontal="center" vertical="top" wrapText="1"/>
    </xf>
    <xf numFmtId="0" fontId="11" fillId="5" borderId="9" xfId="6" applyBorder="1" applyAlignment="1">
      <alignment horizontal="center" vertical="top" wrapText="1"/>
    </xf>
    <xf numFmtId="0" fontId="12" fillId="0" borderId="0" xfId="0" applyFont="1" applyAlignment="1">
      <alignment horizontal="left" vertical="top" wrapText="1"/>
    </xf>
    <xf numFmtId="0" fontId="2" fillId="0" borderId="0" xfId="1" applyNumberFormat="1" applyAlignment="1"/>
    <xf numFmtId="0" fontId="2" fillId="0" borderId="0" xfId="1" applyFill="1" applyBorder="1"/>
  </cellXfs>
  <cellStyles count="8">
    <cellStyle name="20% - Énfasis5" xfId="3" builtinId="46"/>
    <cellStyle name="40% - Énfasis3" xfId="7" builtinId="39"/>
    <cellStyle name="40% - Énfasis5" xfId="4" builtinId="47"/>
    <cellStyle name="Cálculo" xfId="5" builtinId="22"/>
    <cellStyle name="Celda de comprobación" xfId="6" builtinId="23"/>
    <cellStyle name="Celda vinculada" xfId="2" builtinId="24"/>
    <cellStyle name="Normal" xfId="0" builtinId="0"/>
    <cellStyle name="Título" xfId="1" builtinId="15"/>
  </cellStyles>
  <dxfs count="9">
    <dxf>
      <border>
        <left style="thin">
          <color rgb="FF9BBB59"/>
        </left>
      </border>
    </dxf>
    <dxf>
      <border>
        <left style="thin">
          <color rgb="FF9BBB59"/>
        </left>
      </border>
    </dxf>
    <dxf>
      <border>
        <top style="thin">
          <color rgb="FF9BBB59"/>
        </top>
      </border>
    </dxf>
    <dxf>
      <border>
        <top style="thin">
          <color rgb="FF9BBB59"/>
        </top>
      </border>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9BBB59"/>
        </left>
        <right style="thin">
          <color rgb="FF9BBB59"/>
        </right>
        <top style="thin">
          <color rgb="FF9BBB59"/>
        </top>
        <bottom style="thin">
          <color rgb="FF9BBB59"/>
        </bottom>
      </border>
    </dxf>
  </dxfs>
  <tableStyles count="1" defaultTableStyle="TableStyleMedium9" defaultPivotStyle="PivotStyleLight16">
    <tableStyle name="TableStyleLight11 2" pivot="0" count="9">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jpeg"/><Relationship Id="rId2" Type="http://schemas.openxmlformats.org/officeDocument/2006/relationships/image" Target="../media/image10.jpeg"/><Relationship Id="rId1" Type="http://schemas.openxmlformats.org/officeDocument/2006/relationships/image" Target="../media/image9.jpeg"/><Relationship Id="rId4" Type="http://schemas.openxmlformats.org/officeDocument/2006/relationships/image" Target="../media/image1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5.jpeg"/><Relationship Id="rId2" Type="http://schemas.openxmlformats.org/officeDocument/2006/relationships/image" Target="../media/image14.jpeg"/><Relationship Id="rId1" Type="http://schemas.openxmlformats.org/officeDocument/2006/relationships/image" Target="../media/image13.jpeg"/><Relationship Id="rId4" Type="http://schemas.openxmlformats.org/officeDocument/2006/relationships/image" Target="../media/image16.jpeg"/></Relationships>
</file>

<file path=xl/drawings/_rels/drawing4.xml.rels><?xml version="1.0" encoding="UTF-8" standalone="yes"?>
<Relationships xmlns="http://schemas.openxmlformats.org/package/2006/relationships"><Relationship Id="rId8" Type="http://schemas.openxmlformats.org/officeDocument/2006/relationships/image" Target="../media/image24.jpeg"/><Relationship Id="rId3" Type="http://schemas.openxmlformats.org/officeDocument/2006/relationships/image" Target="../media/image19.jpeg"/><Relationship Id="rId7" Type="http://schemas.openxmlformats.org/officeDocument/2006/relationships/image" Target="../media/image23.jpeg"/><Relationship Id="rId2" Type="http://schemas.openxmlformats.org/officeDocument/2006/relationships/image" Target="../media/image18.jpeg"/><Relationship Id="rId1" Type="http://schemas.openxmlformats.org/officeDocument/2006/relationships/image" Target="../media/image17.jpeg"/><Relationship Id="rId6" Type="http://schemas.openxmlformats.org/officeDocument/2006/relationships/image" Target="../media/image22.jpeg"/><Relationship Id="rId5" Type="http://schemas.openxmlformats.org/officeDocument/2006/relationships/image" Target="../media/image21.jpeg"/><Relationship Id="rId4" Type="http://schemas.openxmlformats.org/officeDocument/2006/relationships/image" Target="../media/image20.jpeg"/></Relationships>
</file>

<file path=xl/drawings/drawing1.xml><?xml version="1.0" encoding="utf-8"?>
<xdr:wsDr xmlns:xdr="http://schemas.openxmlformats.org/drawingml/2006/spreadsheetDrawing" xmlns:a="http://schemas.openxmlformats.org/drawingml/2006/main">
  <xdr:twoCellAnchor editAs="oneCell">
    <xdr:from>
      <xdr:col>1</xdr:col>
      <xdr:colOff>504825</xdr:colOff>
      <xdr:row>3</xdr:row>
      <xdr:rowOff>170250</xdr:rowOff>
    </xdr:from>
    <xdr:to>
      <xdr:col>6</xdr:col>
      <xdr:colOff>285351</xdr:colOff>
      <xdr:row>22</xdr:row>
      <xdr:rowOff>150750</xdr:rowOff>
    </xdr:to>
    <xdr:pic>
      <xdr:nvPicPr>
        <xdr:cNvPr id="14" name="13 Imagen" descr="apartadoA.png"/>
        <xdr:cNvPicPr>
          <a:picLocks noChangeAspect="1"/>
        </xdr:cNvPicPr>
      </xdr:nvPicPr>
      <xdr:blipFill>
        <a:blip xmlns:r="http://schemas.openxmlformats.org/officeDocument/2006/relationships" r:embed="rId1"/>
        <a:stretch>
          <a:fillRect/>
        </a:stretch>
      </xdr:blipFill>
      <xdr:spPr>
        <a:xfrm>
          <a:off x="1266825" y="837000"/>
          <a:ext cx="3590526" cy="3600000"/>
        </a:xfrm>
        <a:prstGeom prst="rect">
          <a:avLst/>
        </a:prstGeom>
        <a:ln>
          <a:solidFill>
            <a:sysClr val="windowText" lastClr="000000"/>
          </a:solidFill>
        </a:ln>
      </xdr:spPr>
    </xdr:pic>
    <xdr:clientData/>
  </xdr:twoCellAnchor>
  <xdr:twoCellAnchor editAs="oneCell">
    <xdr:from>
      <xdr:col>7</xdr:col>
      <xdr:colOff>378601</xdr:colOff>
      <xdr:row>3</xdr:row>
      <xdr:rowOff>170250</xdr:rowOff>
    </xdr:from>
    <xdr:to>
      <xdr:col>12</xdr:col>
      <xdr:colOff>64116</xdr:colOff>
      <xdr:row>22</xdr:row>
      <xdr:rowOff>150750</xdr:rowOff>
    </xdr:to>
    <xdr:pic>
      <xdr:nvPicPr>
        <xdr:cNvPr id="15" name="14 Imagen" descr="apartadoA_permutado.png"/>
        <xdr:cNvPicPr>
          <a:picLocks noChangeAspect="1"/>
        </xdr:cNvPicPr>
      </xdr:nvPicPr>
      <xdr:blipFill>
        <a:blip xmlns:r="http://schemas.openxmlformats.org/officeDocument/2006/relationships" r:embed="rId2"/>
        <a:stretch>
          <a:fillRect/>
        </a:stretch>
      </xdr:blipFill>
      <xdr:spPr>
        <a:xfrm>
          <a:off x="5712601" y="837000"/>
          <a:ext cx="3495515" cy="3600000"/>
        </a:xfrm>
        <a:prstGeom prst="rect">
          <a:avLst/>
        </a:prstGeom>
        <a:ln>
          <a:solidFill>
            <a:sysClr val="windowText" lastClr="000000"/>
          </a:solidFill>
        </a:ln>
      </xdr:spPr>
    </xdr:pic>
    <xdr:clientData/>
  </xdr:twoCellAnchor>
  <xdr:twoCellAnchor editAs="oneCell">
    <xdr:from>
      <xdr:col>2</xdr:col>
      <xdr:colOff>0</xdr:colOff>
      <xdr:row>29</xdr:row>
      <xdr:rowOff>179775</xdr:rowOff>
    </xdr:from>
    <xdr:to>
      <xdr:col>6</xdr:col>
      <xdr:colOff>523504</xdr:colOff>
      <xdr:row>48</xdr:row>
      <xdr:rowOff>160275</xdr:rowOff>
    </xdr:to>
    <xdr:pic>
      <xdr:nvPicPr>
        <xdr:cNvPr id="16" name="15 Imagen" descr="apartadoB.png"/>
        <xdr:cNvPicPr>
          <a:picLocks noChangeAspect="1"/>
        </xdr:cNvPicPr>
      </xdr:nvPicPr>
      <xdr:blipFill>
        <a:blip xmlns:r="http://schemas.openxmlformats.org/officeDocument/2006/relationships" r:embed="rId3"/>
        <a:stretch>
          <a:fillRect/>
        </a:stretch>
      </xdr:blipFill>
      <xdr:spPr>
        <a:xfrm>
          <a:off x="1524000" y="5894775"/>
          <a:ext cx="3571504" cy="3600000"/>
        </a:xfrm>
        <a:prstGeom prst="rect">
          <a:avLst/>
        </a:prstGeom>
        <a:ln>
          <a:solidFill>
            <a:sysClr val="windowText" lastClr="000000"/>
          </a:solidFill>
        </a:ln>
      </xdr:spPr>
    </xdr:pic>
    <xdr:clientData/>
  </xdr:twoCellAnchor>
  <xdr:twoCellAnchor editAs="oneCell">
    <xdr:from>
      <xdr:col>7</xdr:col>
      <xdr:colOff>254775</xdr:colOff>
      <xdr:row>30</xdr:row>
      <xdr:rowOff>3562</xdr:rowOff>
    </xdr:from>
    <xdr:to>
      <xdr:col>11</xdr:col>
      <xdr:colOff>691881</xdr:colOff>
      <xdr:row>48</xdr:row>
      <xdr:rowOff>174562</xdr:rowOff>
    </xdr:to>
    <xdr:pic>
      <xdr:nvPicPr>
        <xdr:cNvPr id="17" name="16 Imagen" descr="apartadoB_permutado.png"/>
        <xdr:cNvPicPr>
          <a:picLocks noChangeAspect="1"/>
        </xdr:cNvPicPr>
      </xdr:nvPicPr>
      <xdr:blipFill>
        <a:blip xmlns:r="http://schemas.openxmlformats.org/officeDocument/2006/relationships" r:embed="rId4"/>
        <a:stretch>
          <a:fillRect/>
        </a:stretch>
      </xdr:blipFill>
      <xdr:spPr>
        <a:xfrm>
          <a:off x="5588775" y="5909062"/>
          <a:ext cx="3485106" cy="3600000"/>
        </a:xfrm>
        <a:prstGeom prst="rect">
          <a:avLst/>
        </a:prstGeom>
        <a:ln>
          <a:solidFill>
            <a:sysClr val="windowText" lastClr="000000"/>
          </a:solidFill>
        </a:ln>
      </xdr:spPr>
    </xdr:pic>
    <xdr:clientData/>
  </xdr:twoCellAnchor>
  <xdr:twoCellAnchor editAs="oneCell">
    <xdr:from>
      <xdr:col>1</xdr:col>
      <xdr:colOff>736665</xdr:colOff>
      <xdr:row>78</xdr:row>
      <xdr:rowOff>136893</xdr:rowOff>
    </xdr:from>
    <xdr:to>
      <xdr:col>6</xdr:col>
      <xdr:colOff>478920</xdr:colOff>
      <xdr:row>97</xdr:row>
      <xdr:rowOff>117393</xdr:rowOff>
    </xdr:to>
    <xdr:pic>
      <xdr:nvPicPr>
        <xdr:cNvPr id="19" name="18 Imagen" descr="apartadoC1024.png"/>
        <xdr:cNvPicPr>
          <a:picLocks noChangeAspect="1"/>
        </xdr:cNvPicPr>
      </xdr:nvPicPr>
      <xdr:blipFill>
        <a:blip xmlns:r="http://schemas.openxmlformats.org/officeDocument/2006/relationships" r:embed="rId5"/>
        <a:stretch>
          <a:fillRect/>
        </a:stretch>
      </xdr:blipFill>
      <xdr:spPr>
        <a:xfrm>
          <a:off x="1498665" y="15281643"/>
          <a:ext cx="3552255" cy="3600000"/>
        </a:xfrm>
        <a:prstGeom prst="rect">
          <a:avLst/>
        </a:prstGeom>
        <a:ln>
          <a:solidFill>
            <a:sysClr val="windowText" lastClr="000000"/>
          </a:solidFill>
        </a:ln>
      </xdr:spPr>
    </xdr:pic>
    <xdr:clientData/>
  </xdr:twoCellAnchor>
  <xdr:twoCellAnchor editAs="oneCell">
    <xdr:from>
      <xdr:col>7</xdr:col>
      <xdr:colOff>290475</xdr:colOff>
      <xdr:row>78</xdr:row>
      <xdr:rowOff>136668</xdr:rowOff>
    </xdr:from>
    <xdr:to>
      <xdr:col>12</xdr:col>
      <xdr:colOff>14250</xdr:colOff>
      <xdr:row>97</xdr:row>
      <xdr:rowOff>117618</xdr:rowOff>
    </xdr:to>
    <xdr:pic>
      <xdr:nvPicPr>
        <xdr:cNvPr id="20" name="19 Imagen" descr="apartadoC1200.png"/>
        <xdr:cNvPicPr>
          <a:picLocks noChangeAspect="1"/>
        </xdr:cNvPicPr>
      </xdr:nvPicPr>
      <xdr:blipFill>
        <a:blip xmlns:r="http://schemas.openxmlformats.org/officeDocument/2006/relationships" r:embed="rId6"/>
        <a:stretch>
          <a:fillRect/>
        </a:stretch>
      </xdr:blipFill>
      <xdr:spPr>
        <a:xfrm>
          <a:off x="5624475" y="15281418"/>
          <a:ext cx="3533775" cy="3600450"/>
        </a:xfrm>
        <a:prstGeom prst="rect">
          <a:avLst/>
        </a:prstGeom>
        <a:ln>
          <a:solidFill>
            <a:sysClr val="windowText" lastClr="000000"/>
          </a:solidFill>
        </a:ln>
      </xdr:spPr>
    </xdr:pic>
    <xdr:clientData/>
  </xdr:twoCellAnchor>
  <xdr:twoCellAnchor editAs="oneCell">
    <xdr:from>
      <xdr:col>1</xdr:col>
      <xdr:colOff>630974</xdr:colOff>
      <xdr:row>55</xdr:row>
      <xdr:rowOff>186862</xdr:rowOff>
    </xdr:from>
    <xdr:to>
      <xdr:col>6</xdr:col>
      <xdr:colOff>584610</xdr:colOff>
      <xdr:row>74</xdr:row>
      <xdr:rowOff>167362</xdr:rowOff>
    </xdr:to>
    <xdr:pic>
      <xdr:nvPicPr>
        <xdr:cNvPr id="21" name="20 Imagen" descr="apartadoC800.png"/>
        <xdr:cNvPicPr>
          <a:picLocks noChangeAspect="1"/>
        </xdr:cNvPicPr>
      </xdr:nvPicPr>
      <xdr:blipFill>
        <a:blip xmlns:r="http://schemas.openxmlformats.org/officeDocument/2006/relationships" r:embed="rId7"/>
        <a:stretch>
          <a:fillRect/>
        </a:stretch>
      </xdr:blipFill>
      <xdr:spPr>
        <a:xfrm>
          <a:off x="1392974" y="10950112"/>
          <a:ext cx="3763636" cy="3600000"/>
        </a:xfrm>
        <a:prstGeom prst="rect">
          <a:avLst/>
        </a:prstGeom>
        <a:ln>
          <a:solidFill>
            <a:sysClr val="windowText" lastClr="000000"/>
          </a:solidFill>
        </a:ln>
      </xdr:spPr>
    </xdr:pic>
    <xdr:clientData/>
  </xdr:twoCellAnchor>
  <xdr:twoCellAnchor editAs="oneCell">
    <xdr:from>
      <xdr:col>7</xdr:col>
      <xdr:colOff>442875</xdr:colOff>
      <xdr:row>55</xdr:row>
      <xdr:rowOff>186637</xdr:rowOff>
    </xdr:from>
    <xdr:to>
      <xdr:col>11</xdr:col>
      <xdr:colOff>623850</xdr:colOff>
      <xdr:row>74</xdr:row>
      <xdr:rowOff>167587</xdr:rowOff>
    </xdr:to>
    <xdr:pic>
      <xdr:nvPicPr>
        <xdr:cNvPr id="22" name="21 Imagen" descr="apartadoC900.png"/>
        <xdr:cNvPicPr>
          <a:picLocks noChangeAspect="1"/>
        </xdr:cNvPicPr>
      </xdr:nvPicPr>
      <xdr:blipFill>
        <a:blip xmlns:r="http://schemas.openxmlformats.org/officeDocument/2006/relationships" r:embed="rId8"/>
        <a:stretch>
          <a:fillRect/>
        </a:stretch>
      </xdr:blipFill>
      <xdr:spPr>
        <a:xfrm>
          <a:off x="5776875" y="10949887"/>
          <a:ext cx="3228975" cy="3600450"/>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11206</xdr:colOff>
      <xdr:row>7</xdr:row>
      <xdr:rowOff>11206</xdr:rowOff>
    </xdr:from>
    <xdr:to>
      <xdr:col>12</xdr:col>
      <xdr:colOff>77530</xdr:colOff>
      <xdr:row>22</xdr:row>
      <xdr:rowOff>33706</xdr:rowOff>
    </xdr:to>
    <xdr:pic>
      <xdr:nvPicPr>
        <xdr:cNvPr id="18" name="17 Imagen" descr="20iter20iter(L1).jpg"/>
        <xdr:cNvPicPr>
          <a:picLocks noChangeAspect="1"/>
        </xdr:cNvPicPr>
      </xdr:nvPicPr>
      <xdr:blipFill>
        <a:blip xmlns:r="http://schemas.openxmlformats.org/officeDocument/2006/relationships" r:embed="rId1"/>
        <a:stretch>
          <a:fillRect/>
        </a:stretch>
      </xdr:blipFill>
      <xdr:spPr>
        <a:xfrm>
          <a:off x="6533030" y="1467971"/>
          <a:ext cx="3260000" cy="2880000"/>
        </a:xfrm>
        <a:prstGeom prst="rect">
          <a:avLst/>
        </a:prstGeom>
        <a:ln>
          <a:solidFill>
            <a:sysClr val="windowText" lastClr="000000"/>
          </a:solidFill>
        </a:ln>
      </xdr:spPr>
    </xdr:pic>
    <xdr:clientData/>
  </xdr:twoCellAnchor>
  <xdr:twoCellAnchor editAs="oneCell">
    <xdr:from>
      <xdr:col>8</xdr:col>
      <xdr:colOff>0</xdr:colOff>
      <xdr:row>29</xdr:row>
      <xdr:rowOff>0</xdr:rowOff>
    </xdr:from>
    <xdr:to>
      <xdr:col>12</xdr:col>
      <xdr:colOff>66324</xdr:colOff>
      <xdr:row>44</xdr:row>
      <xdr:rowOff>22500</xdr:rowOff>
    </xdr:to>
    <xdr:pic>
      <xdr:nvPicPr>
        <xdr:cNvPr id="19" name="18 Imagen" descr="20iter20iter(L2).jpg"/>
        <xdr:cNvPicPr>
          <a:picLocks noChangeAspect="1"/>
        </xdr:cNvPicPr>
      </xdr:nvPicPr>
      <xdr:blipFill>
        <a:blip xmlns:r="http://schemas.openxmlformats.org/officeDocument/2006/relationships" r:embed="rId2"/>
        <a:stretch>
          <a:fillRect/>
        </a:stretch>
      </xdr:blipFill>
      <xdr:spPr>
        <a:xfrm>
          <a:off x="6521824" y="5838265"/>
          <a:ext cx="3260000" cy="2880000"/>
        </a:xfrm>
        <a:prstGeom prst="rect">
          <a:avLst/>
        </a:prstGeom>
        <a:ln>
          <a:solidFill>
            <a:sysClr val="windowText" lastClr="000000"/>
          </a:solidFill>
        </a:ln>
      </xdr:spPr>
    </xdr:pic>
    <xdr:clientData/>
  </xdr:twoCellAnchor>
  <xdr:twoCellAnchor editAs="oneCell">
    <xdr:from>
      <xdr:col>8</xdr:col>
      <xdr:colOff>0</xdr:colOff>
      <xdr:row>55</xdr:row>
      <xdr:rowOff>0</xdr:rowOff>
    </xdr:from>
    <xdr:to>
      <xdr:col>12</xdr:col>
      <xdr:colOff>66324</xdr:colOff>
      <xdr:row>70</xdr:row>
      <xdr:rowOff>22500</xdr:rowOff>
    </xdr:to>
    <xdr:pic>
      <xdr:nvPicPr>
        <xdr:cNvPr id="20" name="19 Imagen" descr="20iter20iter(permutado)(L1).jpg"/>
        <xdr:cNvPicPr>
          <a:picLocks noChangeAspect="1"/>
        </xdr:cNvPicPr>
      </xdr:nvPicPr>
      <xdr:blipFill>
        <a:blip xmlns:r="http://schemas.openxmlformats.org/officeDocument/2006/relationships" r:embed="rId3"/>
        <a:stretch>
          <a:fillRect/>
        </a:stretch>
      </xdr:blipFill>
      <xdr:spPr>
        <a:xfrm>
          <a:off x="6521824" y="10914529"/>
          <a:ext cx="3260000" cy="2880000"/>
        </a:xfrm>
        <a:prstGeom prst="rect">
          <a:avLst/>
        </a:prstGeom>
        <a:ln>
          <a:solidFill>
            <a:sysClr val="windowText" lastClr="000000"/>
          </a:solidFill>
        </a:ln>
      </xdr:spPr>
    </xdr:pic>
    <xdr:clientData/>
  </xdr:twoCellAnchor>
  <xdr:twoCellAnchor editAs="oneCell">
    <xdr:from>
      <xdr:col>8</xdr:col>
      <xdr:colOff>0</xdr:colOff>
      <xdr:row>77</xdr:row>
      <xdr:rowOff>0</xdr:rowOff>
    </xdr:from>
    <xdr:to>
      <xdr:col>12</xdr:col>
      <xdr:colOff>66324</xdr:colOff>
      <xdr:row>92</xdr:row>
      <xdr:rowOff>22500</xdr:rowOff>
    </xdr:to>
    <xdr:pic>
      <xdr:nvPicPr>
        <xdr:cNvPr id="21" name="20 Imagen" descr="20iter20iter(permutado)(L2).jpg"/>
        <xdr:cNvPicPr>
          <a:picLocks noChangeAspect="1"/>
        </xdr:cNvPicPr>
      </xdr:nvPicPr>
      <xdr:blipFill>
        <a:blip xmlns:r="http://schemas.openxmlformats.org/officeDocument/2006/relationships" r:embed="rId4"/>
        <a:stretch>
          <a:fillRect/>
        </a:stretch>
      </xdr:blipFill>
      <xdr:spPr>
        <a:xfrm>
          <a:off x="6521824" y="15105529"/>
          <a:ext cx="3260000" cy="2880000"/>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7</xdr:row>
      <xdr:rowOff>0</xdr:rowOff>
    </xdr:from>
    <xdr:to>
      <xdr:col>12</xdr:col>
      <xdr:colOff>32706</xdr:colOff>
      <xdr:row>22</xdr:row>
      <xdr:rowOff>22500</xdr:rowOff>
    </xdr:to>
    <xdr:pic>
      <xdr:nvPicPr>
        <xdr:cNvPr id="6" name="5 Imagen" descr="2000iter20iter(L1).jpg"/>
        <xdr:cNvPicPr>
          <a:picLocks noChangeAspect="1"/>
        </xdr:cNvPicPr>
      </xdr:nvPicPr>
      <xdr:blipFill>
        <a:blip xmlns:r="http://schemas.openxmlformats.org/officeDocument/2006/relationships" r:embed="rId1"/>
        <a:stretch>
          <a:fillRect/>
        </a:stretch>
      </xdr:blipFill>
      <xdr:spPr>
        <a:xfrm>
          <a:off x="6521824" y="1456765"/>
          <a:ext cx="3260000" cy="2880000"/>
        </a:xfrm>
        <a:prstGeom prst="rect">
          <a:avLst/>
        </a:prstGeom>
        <a:ln>
          <a:solidFill>
            <a:sysClr val="windowText" lastClr="000000"/>
          </a:solidFill>
        </a:ln>
      </xdr:spPr>
    </xdr:pic>
    <xdr:clientData/>
  </xdr:twoCellAnchor>
  <xdr:twoCellAnchor editAs="oneCell">
    <xdr:from>
      <xdr:col>8</xdr:col>
      <xdr:colOff>0</xdr:colOff>
      <xdr:row>29</xdr:row>
      <xdr:rowOff>0</xdr:rowOff>
    </xdr:from>
    <xdr:to>
      <xdr:col>12</xdr:col>
      <xdr:colOff>32706</xdr:colOff>
      <xdr:row>44</xdr:row>
      <xdr:rowOff>22500</xdr:rowOff>
    </xdr:to>
    <xdr:pic>
      <xdr:nvPicPr>
        <xdr:cNvPr id="7" name="6 Imagen" descr="2000iter20iter(L2).jpg"/>
        <xdr:cNvPicPr>
          <a:picLocks noChangeAspect="1"/>
        </xdr:cNvPicPr>
      </xdr:nvPicPr>
      <xdr:blipFill>
        <a:blip xmlns:r="http://schemas.openxmlformats.org/officeDocument/2006/relationships" r:embed="rId2"/>
        <a:stretch>
          <a:fillRect/>
        </a:stretch>
      </xdr:blipFill>
      <xdr:spPr>
        <a:xfrm>
          <a:off x="6521824" y="5838265"/>
          <a:ext cx="3260000" cy="2880000"/>
        </a:xfrm>
        <a:prstGeom prst="rect">
          <a:avLst/>
        </a:prstGeom>
        <a:ln>
          <a:solidFill>
            <a:sysClr val="windowText" lastClr="000000"/>
          </a:solidFill>
        </a:ln>
      </xdr:spPr>
    </xdr:pic>
    <xdr:clientData/>
  </xdr:twoCellAnchor>
  <xdr:twoCellAnchor editAs="oneCell">
    <xdr:from>
      <xdr:col>8</xdr:col>
      <xdr:colOff>0</xdr:colOff>
      <xdr:row>55</xdr:row>
      <xdr:rowOff>0</xdr:rowOff>
    </xdr:from>
    <xdr:to>
      <xdr:col>12</xdr:col>
      <xdr:colOff>32706</xdr:colOff>
      <xdr:row>70</xdr:row>
      <xdr:rowOff>22500</xdr:rowOff>
    </xdr:to>
    <xdr:pic>
      <xdr:nvPicPr>
        <xdr:cNvPr id="8" name="7 Imagen" descr="2000iter20iter(permutado)(L1).jpg"/>
        <xdr:cNvPicPr>
          <a:picLocks noChangeAspect="1"/>
        </xdr:cNvPicPr>
      </xdr:nvPicPr>
      <xdr:blipFill>
        <a:blip xmlns:r="http://schemas.openxmlformats.org/officeDocument/2006/relationships" r:embed="rId3"/>
        <a:stretch>
          <a:fillRect/>
        </a:stretch>
      </xdr:blipFill>
      <xdr:spPr>
        <a:xfrm>
          <a:off x="6521824" y="10914529"/>
          <a:ext cx="3260000" cy="2880000"/>
        </a:xfrm>
        <a:prstGeom prst="rect">
          <a:avLst/>
        </a:prstGeom>
        <a:ln>
          <a:solidFill>
            <a:sysClr val="windowText" lastClr="000000"/>
          </a:solidFill>
        </a:ln>
      </xdr:spPr>
    </xdr:pic>
    <xdr:clientData/>
  </xdr:twoCellAnchor>
  <xdr:twoCellAnchor editAs="oneCell">
    <xdr:from>
      <xdr:col>8</xdr:col>
      <xdr:colOff>0</xdr:colOff>
      <xdr:row>77</xdr:row>
      <xdr:rowOff>0</xdr:rowOff>
    </xdr:from>
    <xdr:to>
      <xdr:col>12</xdr:col>
      <xdr:colOff>32706</xdr:colOff>
      <xdr:row>92</xdr:row>
      <xdr:rowOff>22500</xdr:rowOff>
    </xdr:to>
    <xdr:pic>
      <xdr:nvPicPr>
        <xdr:cNvPr id="9" name="8 Imagen" descr="2000iter20iter(permutado)(L2).jpg"/>
        <xdr:cNvPicPr>
          <a:picLocks noChangeAspect="1"/>
        </xdr:cNvPicPr>
      </xdr:nvPicPr>
      <xdr:blipFill>
        <a:blip xmlns:r="http://schemas.openxmlformats.org/officeDocument/2006/relationships" r:embed="rId4"/>
        <a:stretch>
          <a:fillRect/>
        </a:stretch>
      </xdr:blipFill>
      <xdr:spPr>
        <a:xfrm>
          <a:off x="6521824" y="15105529"/>
          <a:ext cx="3260000" cy="2880000"/>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7</xdr:row>
      <xdr:rowOff>0</xdr:rowOff>
    </xdr:from>
    <xdr:to>
      <xdr:col>11</xdr:col>
      <xdr:colOff>761089</xdr:colOff>
      <xdr:row>22</xdr:row>
      <xdr:rowOff>22500</xdr:rowOff>
    </xdr:to>
    <xdr:pic>
      <xdr:nvPicPr>
        <xdr:cNvPr id="10" name="9 Imagen" descr="20iter800(L1).jpg"/>
        <xdr:cNvPicPr>
          <a:picLocks noChangeAspect="1"/>
        </xdr:cNvPicPr>
      </xdr:nvPicPr>
      <xdr:blipFill>
        <a:blip xmlns:r="http://schemas.openxmlformats.org/officeDocument/2006/relationships" r:embed="rId1"/>
        <a:stretch>
          <a:fillRect/>
        </a:stretch>
      </xdr:blipFill>
      <xdr:spPr>
        <a:xfrm>
          <a:off x="6521824" y="1456765"/>
          <a:ext cx="3260000" cy="2880000"/>
        </a:xfrm>
        <a:prstGeom prst="rect">
          <a:avLst/>
        </a:prstGeom>
        <a:ln>
          <a:solidFill>
            <a:sysClr val="windowText" lastClr="000000"/>
          </a:solidFill>
        </a:ln>
      </xdr:spPr>
    </xdr:pic>
    <xdr:clientData/>
  </xdr:twoCellAnchor>
  <xdr:twoCellAnchor editAs="oneCell">
    <xdr:from>
      <xdr:col>8</xdr:col>
      <xdr:colOff>0</xdr:colOff>
      <xdr:row>29</xdr:row>
      <xdr:rowOff>0</xdr:rowOff>
    </xdr:from>
    <xdr:to>
      <xdr:col>11</xdr:col>
      <xdr:colOff>761089</xdr:colOff>
      <xdr:row>44</xdr:row>
      <xdr:rowOff>22500</xdr:rowOff>
    </xdr:to>
    <xdr:pic>
      <xdr:nvPicPr>
        <xdr:cNvPr id="11" name="10 Imagen" descr="20iter800(L2).jpg"/>
        <xdr:cNvPicPr>
          <a:picLocks noChangeAspect="1"/>
        </xdr:cNvPicPr>
      </xdr:nvPicPr>
      <xdr:blipFill>
        <a:blip xmlns:r="http://schemas.openxmlformats.org/officeDocument/2006/relationships" r:embed="rId2"/>
        <a:stretch>
          <a:fillRect/>
        </a:stretch>
      </xdr:blipFill>
      <xdr:spPr>
        <a:xfrm>
          <a:off x="6521824" y="5647765"/>
          <a:ext cx="3260000" cy="2880000"/>
        </a:xfrm>
        <a:prstGeom prst="rect">
          <a:avLst/>
        </a:prstGeom>
        <a:ln>
          <a:solidFill>
            <a:sysClr val="windowText" lastClr="000000"/>
          </a:solidFill>
        </a:ln>
      </xdr:spPr>
    </xdr:pic>
    <xdr:clientData/>
  </xdr:twoCellAnchor>
  <xdr:twoCellAnchor editAs="oneCell">
    <xdr:from>
      <xdr:col>8</xdr:col>
      <xdr:colOff>0</xdr:colOff>
      <xdr:row>54</xdr:row>
      <xdr:rowOff>0</xdr:rowOff>
    </xdr:from>
    <xdr:to>
      <xdr:col>11</xdr:col>
      <xdr:colOff>761089</xdr:colOff>
      <xdr:row>69</xdr:row>
      <xdr:rowOff>22500</xdr:rowOff>
    </xdr:to>
    <xdr:pic>
      <xdr:nvPicPr>
        <xdr:cNvPr id="12" name="11 Imagen" descr="20iter900(L1).jpg"/>
        <xdr:cNvPicPr>
          <a:picLocks noChangeAspect="1"/>
        </xdr:cNvPicPr>
      </xdr:nvPicPr>
      <xdr:blipFill>
        <a:blip xmlns:r="http://schemas.openxmlformats.org/officeDocument/2006/relationships" r:embed="rId3"/>
        <a:stretch>
          <a:fillRect/>
        </a:stretch>
      </xdr:blipFill>
      <xdr:spPr>
        <a:xfrm>
          <a:off x="6521824" y="10533529"/>
          <a:ext cx="3260000" cy="2880000"/>
        </a:xfrm>
        <a:prstGeom prst="rect">
          <a:avLst/>
        </a:prstGeom>
        <a:ln>
          <a:solidFill>
            <a:sysClr val="windowText" lastClr="000000"/>
          </a:solidFill>
        </a:ln>
      </xdr:spPr>
    </xdr:pic>
    <xdr:clientData/>
  </xdr:twoCellAnchor>
  <xdr:twoCellAnchor editAs="oneCell">
    <xdr:from>
      <xdr:col>8</xdr:col>
      <xdr:colOff>0</xdr:colOff>
      <xdr:row>76</xdr:row>
      <xdr:rowOff>0</xdr:rowOff>
    </xdr:from>
    <xdr:to>
      <xdr:col>11</xdr:col>
      <xdr:colOff>761089</xdr:colOff>
      <xdr:row>91</xdr:row>
      <xdr:rowOff>22500</xdr:rowOff>
    </xdr:to>
    <xdr:pic>
      <xdr:nvPicPr>
        <xdr:cNvPr id="13" name="12 Imagen" descr="20iter900(L2).jpg"/>
        <xdr:cNvPicPr>
          <a:picLocks noChangeAspect="1"/>
        </xdr:cNvPicPr>
      </xdr:nvPicPr>
      <xdr:blipFill>
        <a:blip xmlns:r="http://schemas.openxmlformats.org/officeDocument/2006/relationships" r:embed="rId4"/>
        <a:stretch>
          <a:fillRect/>
        </a:stretch>
      </xdr:blipFill>
      <xdr:spPr>
        <a:xfrm>
          <a:off x="6521824" y="14724529"/>
          <a:ext cx="3260000" cy="2880000"/>
        </a:xfrm>
        <a:prstGeom prst="rect">
          <a:avLst/>
        </a:prstGeom>
        <a:ln>
          <a:solidFill>
            <a:sysClr val="windowText" lastClr="000000"/>
          </a:solidFill>
        </a:ln>
      </xdr:spPr>
    </xdr:pic>
    <xdr:clientData/>
  </xdr:twoCellAnchor>
  <xdr:twoCellAnchor editAs="oneCell">
    <xdr:from>
      <xdr:col>8</xdr:col>
      <xdr:colOff>0</xdr:colOff>
      <xdr:row>101</xdr:row>
      <xdr:rowOff>0</xdr:rowOff>
    </xdr:from>
    <xdr:to>
      <xdr:col>11</xdr:col>
      <xdr:colOff>761089</xdr:colOff>
      <xdr:row>116</xdr:row>
      <xdr:rowOff>22500</xdr:rowOff>
    </xdr:to>
    <xdr:pic>
      <xdr:nvPicPr>
        <xdr:cNvPr id="14" name="13 Imagen" descr="20iter1024(L1).jpg"/>
        <xdr:cNvPicPr>
          <a:picLocks noChangeAspect="1"/>
        </xdr:cNvPicPr>
      </xdr:nvPicPr>
      <xdr:blipFill>
        <a:blip xmlns:r="http://schemas.openxmlformats.org/officeDocument/2006/relationships" r:embed="rId5"/>
        <a:stretch>
          <a:fillRect/>
        </a:stretch>
      </xdr:blipFill>
      <xdr:spPr>
        <a:xfrm>
          <a:off x="6521824" y="19610294"/>
          <a:ext cx="3260000" cy="2880000"/>
        </a:xfrm>
        <a:prstGeom prst="rect">
          <a:avLst/>
        </a:prstGeom>
        <a:ln>
          <a:solidFill>
            <a:sysClr val="windowText" lastClr="000000"/>
          </a:solidFill>
        </a:ln>
      </xdr:spPr>
    </xdr:pic>
    <xdr:clientData/>
  </xdr:twoCellAnchor>
  <xdr:twoCellAnchor editAs="oneCell">
    <xdr:from>
      <xdr:col>8</xdr:col>
      <xdr:colOff>0</xdr:colOff>
      <xdr:row>123</xdr:row>
      <xdr:rowOff>0</xdr:rowOff>
    </xdr:from>
    <xdr:to>
      <xdr:col>11</xdr:col>
      <xdr:colOff>761089</xdr:colOff>
      <xdr:row>138</xdr:row>
      <xdr:rowOff>22500</xdr:rowOff>
    </xdr:to>
    <xdr:pic>
      <xdr:nvPicPr>
        <xdr:cNvPr id="15" name="14 Imagen" descr="20iter1024(L2).jpg"/>
        <xdr:cNvPicPr>
          <a:picLocks noChangeAspect="1"/>
        </xdr:cNvPicPr>
      </xdr:nvPicPr>
      <xdr:blipFill>
        <a:blip xmlns:r="http://schemas.openxmlformats.org/officeDocument/2006/relationships" r:embed="rId6"/>
        <a:stretch>
          <a:fillRect/>
        </a:stretch>
      </xdr:blipFill>
      <xdr:spPr>
        <a:xfrm>
          <a:off x="6521824" y="23801294"/>
          <a:ext cx="3260000" cy="2880000"/>
        </a:xfrm>
        <a:prstGeom prst="rect">
          <a:avLst/>
        </a:prstGeom>
        <a:ln>
          <a:solidFill>
            <a:sysClr val="windowText" lastClr="000000"/>
          </a:solidFill>
        </a:ln>
      </xdr:spPr>
    </xdr:pic>
    <xdr:clientData/>
  </xdr:twoCellAnchor>
  <xdr:twoCellAnchor editAs="oneCell">
    <xdr:from>
      <xdr:col>8</xdr:col>
      <xdr:colOff>0</xdr:colOff>
      <xdr:row>148</xdr:row>
      <xdr:rowOff>0</xdr:rowOff>
    </xdr:from>
    <xdr:to>
      <xdr:col>11</xdr:col>
      <xdr:colOff>761089</xdr:colOff>
      <xdr:row>163</xdr:row>
      <xdr:rowOff>22500</xdr:rowOff>
    </xdr:to>
    <xdr:pic>
      <xdr:nvPicPr>
        <xdr:cNvPr id="16" name="15 Imagen" descr="20iter1200(L1).jpg"/>
        <xdr:cNvPicPr>
          <a:picLocks noChangeAspect="1"/>
        </xdr:cNvPicPr>
      </xdr:nvPicPr>
      <xdr:blipFill>
        <a:blip xmlns:r="http://schemas.openxmlformats.org/officeDocument/2006/relationships" r:embed="rId7"/>
        <a:stretch>
          <a:fillRect/>
        </a:stretch>
      </xdr:blipFill>
      <xdr:spPr>
        <a:xfrm>
          <a:off x="6521824" y="28687059"/>
          <a:ext cx="3260000" cy="2880000"/>
        </a:xfrm>
        <a:prstGeom prst="rect">
          <a:avLst/>
        </a:prstGeom>
        <a:ln>
          <a:solidFill>
            <a:sysClr val="windowText" lastClr="000000"/>
          </a:solidFill>
        </a:ln>
      </xdr:spPr>
    </xdr:pic>
    <xdr:clientData/>
  </xdr:twoCellAnchor>
  <xdr:twoCellAnchor editAs="oneCell">
    <xdr:from>
      <xdr:col>8</xdr:col>
      <xdr:colOff>0</xdr:colOff>
      <xdr:row>170</xdr:row>
      <xdr:rowOff>0</xdr:rowOff>
    </xdr:from>
    <xdr:to>
      <xdr:col>11</xdr:col>
      <xdr:colOff>761089</xdr:colOff>
      <xdr:row>185</xdr:row>
      <xdr:rowOff>22500</xdr:rowOff>
    </xdr:to>
    <xdr:pic>
      <xdr:nvPicPr>
        <xdr:cNvPr id="17" name="16 Imagen" descr="20iter1200(L2).jpg"/>
        <xdr:cNvPicPr>
          <a:picLocks noChangeAspect="1"/>
        </xdr:cNvPicPr>
      </xdr:nvPicPr>
      <xdr:blipFill>
        <a:blip xmlns:r="http://schemas.openxmlformats.org/officeDocument/2006/relationships" r:embed="rId8"/>
        <a:stretch>
          <a:fillRect/>
        </a:stretch>
      </xdr:blipFill>
      <xdr:spPr>
        <a:xfrm>
          <a:off x="6521824" y="32878059"/>
          <a:ext cx="3260000" cy="2880000"/>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34</xdr:row>
      <xdr:rowOff>145678</xdr:rowOff>
    </xdr:from>
    <xdr:to>
      <xdr:col>16</xdr:col>
      <xdr:colOff>11206</xdr:colOff>
      <xdr:row>55</xdr:row>
      <xdr:rowOff>0</xdr:rowOff>
    </xdr:to>
    <xdr:sp macro="" textlink="">
      <xdr:nvSpPr>
        <xdr:cNvPr id="2" name="1 CuadroTexto"/>
        <xdr:cNvSpPr txBox="1"/>
      </xdr:nvSpPr>
      <xdr:spPr>
        <a:xfrm>
          <a:off x="381000" y="7373472"/>
          <a:ext cx="12427324" cy="3854822"/>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ES_tradnl" sz="1100" b="1"/>
            <a:t>Nota: las pruebas 1 de las dos primeras comparativas están</a:t>
          </a:r>
          <a:r>
            <a:rPr lang="es-ES_tradnl" sz="1100" b="1" baseline="0"/>
            <a:t> realizadas con código sin permutación de bucles, las pruebas 2 están realizadas con permutación de bucles. Para la comparativa C se ha usado solamente el código permutado.</a:t>
          </a:r>
          <a:endParaRPr lang="es-ES_tradnl" sz="1100" b="1"/>
        </a:p>
        <a:p>
          <a:endParaRPr lang="es-ES_tradnl" sz="1100"/>
        </a:p>
        <a:p>
          <a:r>
            <a:rPr lang="es-ES_tradnl" sz="1100"/>
            <a:t>Conclusiones</a:t>
          </a:r>
          <a:r>
            <a:rPr lang="es-ES_tradnl" sz="1100" baseline="0"/>
            <a:t> comparativa A:</a:t>
          </a:r>
        </a:p>
        <a:p>
          <a:endParaRPr lang="es-ES_tradnl" sz="1100" baseline="0"/>
        </a:p>
        <a:p>
          <a:pPr lvl="1"/>
          <a:r>
            <a:rPr lang="es-ES_tradnl" sz="1100"/>
            <a:t>De estas pruebas</a:t>
          </a:r>
          <a:r>
            <a:rPr lang="es-ES_tradnl" sz="1100" baseline="0"/>
            <a:t> se puede observar que, siendo previsible que el código con permutación de bucles deberá tener un número de fallos de caché mayor que el código sin permutación. Parala caché de primer nivel se cumple pero para la de segundo nivel no. En el tiempo se podría decir que debería ocurrir la misma previsión que antes pero en este caso son menores cuando hay permutación de bucles. Con el tiempo del sistema, para la caché de primer nivel se cumple lo previsto, en cambio, para la de segundo nivel es menor cuando hay permutación de bucles.</a:t>
          </a:r>
        </a:p>
        <a:p>
          <a:pPr lvl="1"/>
          <a:r>
            <a:rPr lang="es-ES_tradnl" sz="1100" baseline="0"/>
            <a:t>Hay que tener en cuenta que son muy pocas iteraciones y por ello puede que salgan resultados como estos.</a:t>
          </a:r>
        </a:p>
        <a:p>
          <a:pPr lvl="1"/>
          <a:endParaRPr lang="es-ES_tradnl" sz="1100" baseline="0"/>
        </a:p>
        <a:p>
          <a:pPr lvl="0"/>
          <a:r>
            <a:rPr lang="es-ES_tradnl" sz="1100" baseline="0"/>
            <a:t>Conclusiones comparativa B:</a:t>
          </a:r>
        </a:p>
        <a:p>
          <a:pPr lvl="0"/>
          <a:endParaRPr lang="es-ES_tradnl" sz="1100" baseline="0"/>
        </a:p>
        <a:p>
          <a:pPr lvl="1"/>
          <a:r>
            <a:rPr lang="es-ES_tradnl" sz="1100" baseline="0"/>
            <a:t>Ahora se han realizado bastantes más iteraciones con lo que las pruebas serán un poco más reales. Se puede observar que, como se esperaba, los fallos de caché son mucho menores ahora en ambos niveles de caché cuando no hay permutación de bucles existiendo  una diferencia notable. En los tiempos se puede observar que se cumple que sean menores cuando no hay permutación de bucles.Sin embargo, para el tiempo del sistema se puede observar que es menor cuando hay permutaciónde bucles en la caché de primer nivel y en la de segundo nivel es menor cuando no hay permutación.</a:t>
          </a:r>
        </a:p>
        <a:p>
          <a:pPr lvl="1"/>
          <a:endParaRPr lang="es-ES_tradnl" sz="1100" baseline="0"/>
        </a:p>
        <a:p>
          <a:pPr lvl="0"/>
          <a:r>
            <a:rPr lang="es-ES_tradnl" sz="1100" baseline="0"/>
            <a:t>Conclusiones comparativa C:</a:t>
          </a:r>
        </a:p>
        <a:p>
          <a:pPr lvl="0"/>
          <a:endParaRPr lang="es-ES_tradnl" sz="1100" baseline="0"/>
        </a:p>
        <a:p>
          <a:pPr lvl="1"/>
          <a:r>
            <a:rPr lang="es-ES_tradnl" sz="1100" baseline="0"/>
            <a:t>En este caso se puede observar de una manera bastante clara como se producen los cambios de stride. El caso más notorio es en el que las dimensiones de la matriz es potencia de 2, en la que se observa que se producen muchos fallos de caché en ambos niveles . En el resto de casos se puede observar que el número de fallos de caché aumenta cuanto más aumentan las dimensiones de las matrices. En cuanto al tiempo se puede observar que hay una variación mayor cuando se encuentra en el caso en que es potencia de dos, en el resto de casos va aumentando en cuanto mayor sean las dimensiones.</a:t>
          </a:r>
        </a:p>
      </xdr:txBody>
    </xdr:sp>
    <xdr:clientData/>
  </xdr:twoCellAnchor>
</xdr:wsDr>
</file>

<file path=xl/tables/table1.xml><?xml version="1.0" encoding="utf-8"?>
<table xmlns="http://schemas.openxmlformats.org/spreadsheetml/2006/main" id="9" name="Tabla4" displayName="Tabla4" ref="O6:P26" totalsRowShown="0">
  <autoFilter ref="O6:P26"/>
  <tableColumns count="2">
    <tableColumn id="1" name="N. Ejecución"/>
    <tableColumn id="2" name="Resultado"/>
  </tableColumns>
  <tableStyleInfo name="TableStyleLight11 2" showFirstColumn="0" showLastColumn="0" showRowStripes="1" showColumnStripes="0"/>
</table>
</file>

<file path=xl/tables/table10.xml><?xml version="1.0" encoding="utf-8"?>
<table xmlns="http://schemas.openxmlformats.org/spreadsheetml/2006/main" id="22" name="Tabla523" displayName="Tabla523" ref="O28:P48" totalsRowShown="0">
  <autoFilter ref="O28:P48"/>
  <tableColumns count="2">
    <tableColumn id="1" name="N. Ejecución"/>
    <tableColumn id="2" name="Resultado"/>
  </tableColumns>
  <tableStyleInfo name="TableStyleLight11" showFirstColumn="0" showLastColumn="0" showRowStripes="1" showColumnStripes="0"/>
</table>
</file>

<file path=xl/tables/table11.xml><?xml version="1.0" encoding="utf-8"?>
<table xmlns="http://schemas.openxmlformats.org/spreadsheetml/2006/main" id="23" name="Tabla624" displayName="Tabla624" ref="O53:P73" totalsRowShown="0">
  <autoFilter ref="O53:P73"/>
  <tableColumns count="2">
    <tableColumn id="1" name="N. Ejecución"/>
    <tableColumn id="2" name="Resultado"/>
  </tableColumns>
  <tableStyleInfo name="TableStyleLight11" showFirstColumn="0" showLastColumn="0" showRowStripes="1" showColumnStripes="0"/>
</table>
</file>

<file path=xl/tables/table12.xml><?xml version="1.0" encoding="utf-8"?>
<table xmlns="http://schemas.openxmlformats.org/spreadsheetml/2006/main" id="24" name="Tabla725" displayName="Tabla725" ref="O75:P95" totalsRowShown="0">
  <autoFilter ref="O75:P95"/>
  <tableColumns count="2">
    <tableColumn id="1" name="N. Ejecución"/>
    <tableColumn id="2" name="Resultado"/>
  </tableColumns>
  <tableStyleInfo name="TableStyleLight11" showFirstColumn="0" showLastColumn="0" showRowStripes="1" showColumnStripes="0"/>
</table>
</file>

<file path=xl/tables/table13.xml><?xml version="1.0" encoding="utf-8"?>
<table xmlns="http://schemas.openxmlformats.org/spreadsheetml/2006/main" id="25" name="Tabla8" displayName="Tabla8" ref="O100:P120" totalsRowShown="0">
  <autoFilter ref="O100:P120"/>
  <tableColumns count="2">
    <tableColumn id="1" name="N. Ejecución"/>
    <tableColumn id="2" name="Resultado"/>
  </tableColumns>
  <tableStyleInfo name="TableStyleLight11" showFirstColumn="0" showLastColumn="0" showRowStripes="1" showColumnStripes="0"/>
</table>
</file>

<file path=xl/tables/table14.xml><?xml version="1.0" encoding="utf-8"?>
<table xmlns="http://schemas.openxmlformats.org/spreadsheetml/2006/main" id="26" name="Tabla9" displayName="Tabla9" ref="O122:P142" totalsRowShown="0">
  <autoFilter ref="O122:P142"/>
  <tableColumns count="2">
    <tableColumn id="1" name="N. Ejecución"/>
    <tableColumn id="2" name="Resultado"/>
  </tableColumns>
  <tableStyleInfo name="TableStyleLight11" showFirstColumn="0" showLastColumn="0" showRowStripes="1" showColumnStripes="0"/>
</table>
</file>

<file path=xl/tables/table15.xml><?xml version="1.0" encoding="utf-8"?>
<table xmlns="http://schemas.openxmlformats.org/spreadsheetml/2006/main" id="27" name="Tabla10" displayName="Tabla10" ref="O147:P167" totalsRowShown="0">
  <autoFilter ref="O147:P167"/>
  <tableColumns count="2">
    <tableColumn id="1" name="N. Ejecución"/>
    <tableColumn id="2" name="Resultado"/>
  </tableColumns>
  <tableStyleInfo name="TableStyleLight11" showFirstColumn="0" showLastColumn="0" showRowStripes="1" showColumnStripes="0"/>
</table>
</file>

<file path=xl/tables/table16.xml><?xml version="1.0" encoding="utf-8"?>
<table xmlns="http://schemas.openxmlformats.org/spreadsheetml/2006/main" id="28" name="Tabla11" displayName="Tabla11" ref="O169:P189" totalsRowShown="0">
  <autoFilter ref="O169:P189"/>
  <tableColumns count="2">
    <tableColumn id="1" name="N. Ejecución"/>
    <tableColumn id="2" name="Resultado"/>
  </tableColumns>
  <tableStyleInfo name="TableStyleLight11" showFirstColumn="0" showLastColumn="0" showRowStripes="1" showColumnStripes="0"/>
</table>
</file>

<file path=xl/tables/table2.xml><?xml version="1.0" encoding="utf-8"?>
<table xmlns="http://schemas.openxmlformats.org/spreadsheetml/2006/main" id="10" name="Tabla5" displayName="Tabla5" ref="O28:P48" totalsRowShown="0">
  <autoFilter ref="O28:P48"/>
  <tableColumns count="2">
    <tableColumn id="1" name="N. Ejecución"/>
    <tableColumn id="2" name="Resultado"/>
  </tableColumns>
  <tableStyleInfo name="TableStyleLight11 2" showFirstColumn="0" showLastColumn="0" showRowStripes="1" showColumnStripes="0"/>
</table>
</file>

<file path=xl/tables/table3.xml><?xml version="1.0" encoding="utf-8"?>
<table xmlns="http://schemas.openxmlformats.org/spreadsheetml/2006/main" id="11" name="Tabla6" displayName="Tabla6" ref="O54:P74" totalsRowShown="0">
  <autoFilter ref="O54:P74"/>
  <tableColumns count="2">
    <tableColumn id="1" name="N. Ejecución"/>
    <tableColumn id="2" name="Resultado"/>
  </tableColumns>
  <tableStyleInfo name="TableStyleLight11 2" showFirstColumn="0" showLastColumn="0" showRowStripes="1" showColumnStripes="0"/>
</table>
</file>

<file path=xl/tables/table4.xml><?xml version="1.0" encoding="utf-8"?>
<table xmlns="http://schemas.openxmlformats.org/spreadsheetml/2006/main" id="12" name="Tabla7" displayName="Tabla7" ref="O76:P96" totalsRowShown="0">
  <autoFilter ref="O76:P96"/>
  <tableColumns count="2">
    <tableColumn id="1" name="N. Ejecución"/>
    <tableColumn id="2" name="Resultado"/>
  </tableColumns>
  <tableStyleInfo name="TableStyleLight11 2" showFirstColumn="0" showLastColumn="0" showRowStripes="1" showColumnStripes="0"/>
</table>
</file>

<file path=xl/tables/table5.xml><?xml version="1.0" encoding="utf-8"?>
<table xmlns="http://schemas.openxmlformats.org/spreadsheetml/2006/main" id="17" name="Tabla418" displayName="Tabla418" ref="O6:P26" totalsRowShown="0">
  <autoFilter ref="O6:P26"/>
  <tableColumns count="2">
    <tableColumn id="1" name="N. Ejecución"/>
    <tableColumn id="2" name="Resultado"/>
  </tableColumns>
  <tableStyleInfo name="TableStyleLight11 2" showFirstColumn="0" showLastColumn="0" showRowStripes="1" showColumnStripes="0"/>
</table>
</file>

<file path=xl/tables/table6.xml><?xml version="1.0" encoding="utf-8"?>
<table xmlns="http://schemas.openxmlformats.org/spreadsheetml/2006/main" id="18" name="Tabla519" displayName="Tabla519" ref="O28:P48" totalsRowShown="0">
  <autoFilter ref="O28:P48"/>
  <tableColumns count="2">
    <tableColumn id="1" name="N. Ejecución"/>
    <tableColumn id="2" name="Resultado"/>
  </tableColumns>
  <tableStyleInfo name="TableStyleLight11 2" showFirstColumn="0" showLastColumn="0" showRowStripes="1" showColumnStripes="0"/>
</table>
</file>

<file path=xl/tables/table7.xml><?xml version="1.0" encoding="utf-8"?>
<table xmlns="http://schemas.openxmlformats.org/spreadsheetml/2006/main" id="19" name="Tabla620" displayName="Tabla620" ref="O54:P74" totalsRowShown="0">
  <autoFilter ref="O54:P74"/>
  <tableColumns count="2">
    <tableColumn id="1" name="N. Ejecución"/>
    <tableColumn id="2" name="Resultado"/>
  </tableColumns>
  <tableStyleInfo name="TableStyleLight11 2" showFirstColumn="0" showLastColumn="0" showRowStripes="1" showColumnStripes="0"/>
</table>
</file>

<file path=xl/tables/table8.xml><?xml version="1.0" encoding="utf-8"?>
<table xmlns="http://schemas.openxmlformats.org/spreadsheetml/2006/main" id="20" name="Tabla721" displayName="Tabla721" ref="O76:P96" totalsRowShown="0">
  <autoFilter ref="O76:P96"/>
  <tableColumns count="2">
    <tableColumn id="1" name="N. Ejecución"/>
    <tableColumn id="2" name="Resultado"/>
  </tableColumns>
  <tableStyleInfo name="TableStyleLight11 2" showFirstColumn="0" showLastColumn="0" showRowStripes="1" showColumnStripes="0"/>
</table>
</file>

<file path=xl/tables/table9.xml><?xml version="1.0" encoding="utf-8"?>
<table xmlns="http://schemas.openxmlformats.org/spreadsheetml/2006/main" id="21" name="Tabla422" displayName="Tabla422" ref="O6:P26" totalsRowShown="0">
  <autoFilter ref="O6:P26"/>
  <tableColumns count="2">
    <tableColumn id="1" name="N. Ejecución"/>
    <tableColumn id="2" name="Resultado"/>
  </tableColumns>
  <tableStyleInfo name="TableStyleLight1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3.xml"/><Relationship Id="rId5" Type="http://schemas.openxmlformats.org/officeDocument/2006/relationships/table" Target="../tables/table8.xml"/><Relationship Id="rId4" Type="http://schemas.openxmlformats.org/officeDocument/2006/relationships/table" Target="../tables/table7.xml"/></Relationships>
</file>

<file path=xl/worksheets/_rels/sheet5.xml.rels><?xml version="1.0" encoding="UTF-8" standalone="yes"?>
<Relationships xmlns="http://schemas.openxmlformats.org/package/2006/relationships"><Relationship Id="rId8" Type="http://schemas.openxmlformats.org/officeDocument/2006/relationships/table" Target="../tables/table15.xml"/><Relationship Id="rId3" Type="http://schemas.openxmlformats.org/officeDocument/2006/relationships/table" Target="../tables/table10.xml"/><Relationship Id="rId7" Type="http://schemas.openxmlformats.org/officeDocument/2006/relationships/table" Target="../tables/table14.xml"/><Relationship Id="rId2" Type="http://schemas.openxmlformats.org/officeDocument/2006/relationships/table" Target="../tables/table9.xml"/><Relationship Id="rId1" Type="http://schemas.openxmlformats.org/officeDocument/2006/relationships/drawing" Target="../drawings/drawing4.xml"/><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 Id="rId9" Type="http://schemas.openxmlformats.org/officeDocument/2006/relationships/table" Target="../tables/table1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3:L100"/>
  <sheetViews>
    <sheetView tabSelected="1" workbookViewId="0"/>
  </sheetViews>
  <sheetFormatPr baseColWidth="10" defaultRowHeight="15"/>
  <cols>
    <col min="1" max="16384" width="11.42578125" style="1"/>
  </cols>
  <sheetData>
    <row r="3" spans="2:2" ht="22.5">
      <c r="B3" s="2" t="s">
        <v>0</v>
      </c>
    </row>
    <row r="25" spans="2:12">
      <c r="D25" s="1" t="s">
        <v>1</v>
      </c>
      <c r="I25" s="58" t="s">
        <v>2</v>
      </c>
      <c r="J25" s="59"/>
      <c r="K25" s="59"/>
      <c r="L25" s="60"/>
    </row>
    <row r="28" spans="2:12" ht="22.5">
      <c r="B28" s="2" t="s">
        <v>3</v>
      </c>
    </row>
    <row r="51" spans="2:11">
      <c r="D51" s="58" t="s">
        <v>1</v>
      </c>
      <c r="E51" s="59"/>
      <c r="F51" s="60"/>
      <c r="I51" s="58" t="s">
        <v>2</v>
      </c>
      <c r="J51" s="59"/>
      <c r="K51" s="60"/>
    </row>
    <row r="54" spans="2:11" ht="22.5">
      <c r="B54" s="2" t="s">
        <v>4</v>
      </c>
    </row>
    <row r="77" spans="4:9">
      <c r="D77" s="1" t="s">
        <v>5</v>
      </c>
      <c r="I77" s="1" t="s">
        <v>6</v>
      </c>
    </row>
    <row r="100" spans="4:9">
      <c r="D100" s="1" t="s">
        <v>7</v>
      </c>
      <c r="I100" s="1" t="s">
        <v>8</v>
      </c>
    </row>
  </sheetData>
  <mergeCells count="3">
    <mergeCell ref="I25:L25"/>
    <mergeCell ref="I51:K51"/>
    <mergeCell ref="D51:F5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2:G21"/>
  <sheetViews>
    <sheetView workbookViewId="0"/>
  </sheetViews>
  <sheetFormatPr baseColWidth="10" defaultRowHeight="15"/>
  <sheetData>
    <row r="2" spans="2:7" ht="22.5">
      <c r="B2" s="3" t="s">
        <v>78</v>
      </c>
    </row>
    <row r="5" spans="2:7" ht="22.5">
      <c r="B5" s="3" t="s">
        <v>67</v>
      </c>
    </row>
    <row r="7" spans="2:7">
      <c r="B7" s="61" t="s">
        <v>79</v>
      </c>
      <c r="C7" s="61"/>
      <c r="D7" s="61"/>
      <c r="E7" s="61"/>
      <c r="F7" s="61"/>
      <c r="G7" s="61"/>
    </row>
    <row r="9" spans="2:7">
      <c r="B9" s="62" t="s">
        <v>73</v>
      </c>
      <c r="C9" s="62"/>
      <c r="D9" s="57" t="s">
        <v>77</v>
      </c>
    </row>
    <row r="10" spans="2:7">
      <c r="B10" s="62" t="s">
        <v>68</v>
      </c>
      <c r="C10" s="62"/>
      <c r="D10" s="56">
        <v>8</v>
      </c>
    </row>
    <row r="11" spans="2:7">
      <c r="B11" s="63" t="s">
        <v>69</v>
      </c>
      <c r="C11" s="63"/>
      <c r="D11" s="56" t="s">
        <v>75</v>
      </c>
    </row>
    <row r="12" spans="2:7">
      <c r="B12" s="62" t="s">
        <v>70</v>
      </c>
      <c r="C12" s="62"/>
      <c r="D12" s="56">
        <v>8</v>
      </c>
    </row>
    <row r="13" spans="2:7">
      <c r="B13" s="62" t="s">
        <v>71</v>
      </c>
      <c r="C13" s="62"/>
      <c r="D13" s="56" t="s">
        <v>76</v>
      </c>
    </row>
    <row r="15" spans="2:7" ht="22.5">
      <c r="B15" s="3" t="s">
        <v>72</v>
      </c>
    </row>
    <row r="17" spans="2:4">
      <c r="B17" s="62" t="s">
        <v>73</v>
      </c>
      <c r="C17" s="62"/>
      <c r="D17" s="56" t="s">
        <v>74</v>
      </c>
    </row>
    <row r="18" spans="2:4">
      <c r="B18" s="62" t="s">
        <v>68</v>
      </c>
      <c r="C18" s="62"/>
      <c r="D18" s="56">
        <v>16</v>
      </c>
    </row>
    <row r="19" spans="2:4">
      <c r="B19" s="62" t="s">
        <v>69</v>
      </c>
      <c r="C19" s="62"/>
      <c r="D19" s="56" t="s">
        <v>75</v>
      </c>
    </row>
    <row r="20" spans="2:4">
      <c r="B20" s="62" t="s">
        <v>70</v>
      </c>
      <c r="C20" s="62"/>
      <c r="D20" s="56">
        <v>8</v>
      </c>
    </row>
    <row r="21" spans="2:4">
      <c r="B21" s="62" t="s">
        <v>71</v>
      </c>
      <c r="C21" s="62"/>
      <c r="D21" s="56" t="s">
        <v>76</v>
      </c>
    </row>
  </sheetData>
  <mergeCells count="11">
    <mergeCell ref="B7:G7"/>
    <mergeCell ref="B18:C18"/>
    <mergeCell ref="B19:C19"/>
    <mergeCell ref="B20:C20"/>
    <mergeCell ref="B21:C21"/>
    <mergeCell ref="B9:C9"/>
    <mergeCell ref="B10:C10"/>
    <mergeCell ref="B11:C11"/>
    <mergeCell ref="B12:C12"/>
    <mergeCell ref="B13:C13"/>
    <mergeCell ref="B17:C17"/>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dimension ref="B3:P96"/>
  <sheetViews>
    <sheetView zoomScale="85" zoomScaleNormal="85" workbookViewId="0"/>
  </sheetViews>
  <sheetFormatPr baseColWidth="10" defaultRowHeight="15"/>
  <cols>
    <col min="1" max="4" width="11.42578125" style="14"/>
    <col min="5" max="5" width="11.42578125" style="14" customWidth="1"/>
    <col min="6" max="7" width="11.42578125" style="14"/>
    <col min="8" max="8" width="13.140625" style="14" bestFit="1" customWidth="1"/>
    <col min="9" max="9" width="17.140625" style="14" bestFit="1" customWidth="1"/>
    <col min="10" max="10" width="11.28515625" style="14" bestFit="1" customWidth="1"/>
    <col min="11" max="11" width="8" style="14" bestFit="1" customWidth="1"/>
    <col min="12" max="12" width="11.42578125" style="14" bestFit="1" customWidth="1"/>
    <col min="13" max="13" width="14.28515625" style="14" bestFit="1" customWidth="1"/>
    <col min="14" max="14" width="14" style="14" customWidth="1"/>
    <col min="15" max="15" width="14" style="14" bestFit="1" customWidth="1"/>
    <col min="16" max="16" width="12.42578125" style="14" customWidth="1"/>
    <col min="17" max="16384" width="11.42578125" style="14"/>
  </cols>
  <sheetData>
    <row r="3" spans="2:16" ht="22.5">
      <c r="B3" s="15" t="s">
        <v>35</v>
      </c>
    </row>
    <row r="5" spans="2:16" ht="15.75" thickBot="1">
      <c r="B5" s="16" t="s">
        <v>9</v>
      </c>
      <c r="C5" s="17"/>
      <c r="D5" s="17"/>
      <c r="E5" s="18" t="s">
        <v>10</v>
      </c>
      <c r="H5" s="19" t="s">
        <v>11</v>
      </c>
      <c r="I5" s="19" t="s">
        <v>12</v>
      </c>
      <c r="J5" s="19" t="s">
        <v>13</v>
      </c>
      <c r="K5" s="19" t="s">
        <v>14</v>
      </c>
      <c r="L5" s="19" t="s">
        <v>15</v>
      </c>
      <c r="M5" s="19" t="s">
        <v>16</v>
      </c>
    </row>
    <row r="6" spans="2:16" ht="15.75" thickTop="1">
      <c r="B6" s="16" t="s">
        <v>17</v>
      </c>
      <c r="C6" s="17"/>
      <c r="D6" s="17"/>
      <c r="E6" s="18">
        <v>20</v>
      </c>
      <c r="H6" s="20" t="s">
        <v>18</v>
      </c>
      <c r="I6" s="21">
        <v>511.20001200000002</v>
      </c>
      <c r="J6" s="21">
        <v>28.650653999999999</v>
      </c>
      <c r="K6" s="22" t="s">
        <v>25</v>
      </c>
      <c r="L6" s="22" t="s">
        <v>23</v>
      </c>
      <c r="M6" s="22">
        <v>20</v>
      </c>
      <c r="O6" s="14" t="s">
        <v>20</v>
      </c>
      <c r="P6" s="14" t="s">
        <v>21</v>
      </c>
    </row>
    <row r="7" spans="2:16">
      <c r="O7" s="14">
        <v>1</v>
      </c>
      <c r="P7" s="14">
        <v>502</v>
      </c>
    </row>
    <row r="8" spans="2:16">
      <c r="O8" s="14">
        <v>2</v>
      </c>
      <c r="P8" s="14">
        <v>565</v>
      </c>
    </row>
    <row r="9" spans="2:16">
      <c r="O9" s="14">
        <v>3</v>
      </c>
      <c r="P9" s="14">
        <v>558</v>
      </c>
    </row>
    <row r="10" spans="2:16">
      <c r="O10" s="14">
        <v>4</v>
      </c>
      <c r="P10" s="14">
        <v>504</v>
      </c>
    </row>
    <row r="11" spans="2:16">
      <c r="O11" s="14">
        <v>5</v>
      </c>
      <c r="P11" s="14">
        <v>577</v>
      </c>
    </row>
    <row r="12" spans="2:16">
      <c r="O12" s="14">
        <v>6</v>
      </c>
      <c r="P12" s="14">
        <v>514</v>
      </c>
    </row>
    <row r="13" spans="2:16">
      <c r="O13" s="14">
        <v>7</v>
      </c>
      <c r="P13" s="14">
        <v>492</v>
      </c>
    </row>
    <row r="14" spans="2:16">
      <c r="O14" s="14">
        <v>8</v>
      </c>
      <c r="P14" s="14">
        <v>491</v>
      </c>
    </row>
    <row r="15" spans="2:16">
      <c r="O15" s="14">
        <v>9</v>
      </c>
      <c r="P15" s="14">
        <v>518</v>
      </c>
    </row>
    <row r="16" spans="2:16">
      <c r="O16" s="14">
        <v>10</v>
      </c>
      <c r="P16" s="14">
        <v>493</v>
      </c>
    </row>
    <row r="17" spans="8:16">
      <c r="O17" s="14">
        <v>11</v>
      </c>
      <c r="P17" s="14">
        <v>496</v>
      </c>
    </row>
    <row r="18" spans="8:16">
      <c r="O18" s="14">
        <v>12</v>
      </c>
      <c r="P18" s="14">
        <v>510</v>
      </c>
    </row>
    <row r="19" spans="8:16">
      <c r="O19" s="14">
        <v>13</v>
      </c>
      <c r="P19" s="14">
        <v>523</v>
      </c>
    </row>
    <row r="20" spans="8:16">
      <c r="O20" s="14">
        <v>14</v>
      </c>
      <c r="P20" s="14">
        <v>502</v>
      </c>
    </row>
    <row r="21" spans="8:16">
      <c r="O21" s="14">
        <v>15</v>
      </c>
      <c r="P21" s="14">
        <v>553</v>
      </c>
    </row>
    <row r="22" spans="8:16">
      <c r="O22" s="14">
        <v>16</v>
      </c>
      <c r="P22" s="14">
        <v>483</v>
      </c>
    </row>
    <row r="23" spans="8:16">
      <c r="O23" s="14">
        <v>17</v>
      </c>
      <c r="P23" s="14">
        <v>477</v>
      </c>
    </row>
    <row r="24" spans="8:16">
      <c r="O24" s="14">
        <v>18</v>
      </c>
      <c r="P24" s="14">
        <v>486</v>
      </c>
    </row>
    <row r="25" spans="8:16">
      <c r="O25" s="14">
        <v>19</v>
      </c>
      <c r="P25" s="14">
        <v>491</v>
      </c>
    </row>
    <row r="26" spans="8:16">
      <c r="O26" s="14">
        <v>20</v>
      </c>
      <c r="P26" s="14">
        <v>489</v>
      </c>
    </row>
    <row r="28" spans="8:16">
      <c r="H28" s="20" t="s">
        <v>22</v>
      </c>
      <c r="I28" s="21">
        <v>532.59997599999997</v>
      </c>
      <c r="J28" s="21">
        <v>11.512601999999999</v>
      </c>
      <c r="K28" s="22" t="s">
        <v>25</v>
      </c>
      <c r="L28" s="22" t="s">
        <v>26</v>
      </c>
      <c r="M28" s="22">
        <v>20</v>
      </c>
      <c r="O28" s="14" t="s">
        <v>20</v>
      </c>
      <c r="P28" s="14" t="s">
        <v>21</v>
      </c>
    </row>
    <row r="29" spans="8:16">
      <c r="O29" s="14">
        <v>1</v>
      </c>
      <c r="P29" s="14">
        <v>511</v>
      </c>
    </row>
    <row r="30" spans="8:16">
      <c r="O30" s="14">
        <v>2</v>
      </c>
      <c r="P30" s="14">
        <v>550</v>
      </c>
    </row>
    <row r="31" spans="8:16">
      <c r="O31" s="14">
        <v>3</v>
      </c>
      <c r="P31" s="14">
        <v>538</v>
      </c>
    </row>
    <row r="32" spans="8:16">
      <c r="O32" s="14">
        <v>4</v>
      </c>
      <c r="P32" s="14">
        <v>512</v>
      </c>
    </row>
    <row r="33" spans="15:16">
      <c r="O33" s="14">
        <v>5</v>
      </c>
      <c r="P33" s="14">
        <v>528</v>
      </c>
    </row>
    <row r="34" spans="15:16">
      <c r="O34" s="14">
        <v>6</v>
      </c>
      <c r="P34" s="14">
        <v>536</v>
      </c>
    </row>
    <row r="35" spans="15:16">
      <c r="O35" s="14">
        <v>7</v>
      </c>
      <c r="P35" s="14">
        <v>535</v>
      </c>
    </row>
    <row r="36" spans="15:16">
      <c r="O36" s="14">
        <v>8</v>
      </c>
      <c r="P36" s="14">
        <v>529</v>
      </c>
    </row>
    <row r="37" spans="15:16">
      <c r="O37" s="14">
        <v>9</v>
      </c>
      <c r="P37" s="14">
        <v>520</v>
      </c>
    </row>
    <row r="38" spans="15:16">
      <c r="O38" s="14">
        <v>10</v>
      </c>
      <c r="P38" s="14">
        <v>546</v>
      </c>
    </row>
    <row r="39" spans="15:16">
      <c r="O39" s="14">
        <v>11</v>
      </c>
      <c r="P39" s="14">
        <v>524</v>
      </c>
    </row>
    <row r="40" spans="15:16">
      <c r="O40" s="14">
        <v>12</v>
      </c>
      <c r="P40" s="14">
        <v>546</v>
      </c>
    </row>
    <row r="41" spans="15:16">
      <c r="O41" s="14">
        <v>13</v>
      </c>
      <c r="P41" s="14">
        <v>539</v>
      </c>
    </row>
    <row r="42" spans="15:16">
      <c r="O42" s="14">
        <v>14</v>
      </c>
      <c r="P42" s="14">
        <v>543</v>
      </c>
    </row>
    <row r="43" spans="15:16">
      <c r="O43" s="14">
        <v>15</v>
      </c>
      <c r="P43" s="14">
        <v>542</v>
      </c>
    </row>
    <row r="44" spans="15:16">
      <c r="O44" s="14">
        <v>16</v>
      </c>
      <c r="P44" s="14">
        <v>517</v>
      </c>
    </row>
    <row r="45" spans="15:16">
      <c r="O45" s="14">
        <v>17</v>
      </c>
      <c r="P45" s="14">
        <v>520</v>
      </c>
    </row>
    <row r="46" spans="15:16">
      <c r="O46" s="14">
        <v>18</v>
      </c>
      <c r="P46" s="14">
        <v>540</v>
      </c>
    </row>
    <row r="47" spans="15:16">
      <c r="O47" s="14">
        <v>19</v>
      </c>
      <c r="P47" s="14">
        <v>534</v>
      </c>
    </row>
    <row r="48" spans="15:16">
      <c r="O48" s="14">
        <v>20</v>
      </c>
      <c r="P48" s="14">
        <v>542</v>
      </c>
    </row>
    <row r="51" spans="2:16" ht="22.5">
      <c r="B51" s="15" t="s">
        <v>36</v>
      </c>
    </row>
    <row r="53" spans="2:16" ht="15.75" thickBot="1">
      <c r="B53" s="16" t="s">
        <v>9</v>
      </c>
      <c r="C53" s="17"/>
      <c r="D53" s="17"/>
      <c r="E53" s="18" t="s">
        <v>10</v>
      </c>
      <c r="H53" s="19" t="s">
        <v>11</v>
      </c>
      <c r="I53" s="19" t="s">
        <v>12</v>
      </c>
      <c r="J53" s="19" t="s">
        <v>13</v>
      </c>
      <c r="K53" s="19" t="s">
        <v>14</v>
      </c>
      <c r="L53" s="19" t="s">
        <v>15</v>
      </c>
      <c r="M53" s="19" t="s">
        <v>16</v>
      </c>
    </row>
    <row r="54" spans="2:16" ht="15.75" thickTop="1">
      <c r="B54" s="16" t="s">
        <v>17</v>
      </c>
      <c r="C54" s="17"/>
      <c r="D54" s="17"/>
      <c r="E54" s="18">
        <v>20</v>
      </c>
      <c r="H54" s="20" t="s">
        <v>18</v>
      </c>
      <c r="I54" s="23">
        <v>559.75</v>
      </c>
      <c r="J54" s="24">
        <v>42.900902000000002</v>
      </c>
      <c r="K54" s="22" t="s">
        <v>27</v>
      </c>
      <c r="L54" s="22" t="s">
        <v>28</v>
      </c>
      <c r="M54" s="22">
        <v>20</v>
      </c>
      <c r="O54" s="14" t="s">
        <v>20</v>
      </c>
      <c r="P54" s="14" t="s">
        <v>21</v>
      </c>
    </row>
    <row r="55" spans="2:16">
      <c r="O55" s="14">
        <v>1</v>
      </c>
      <c r="P55" s="14">
        <v>610</v>
      </c>
    </row>
    <row r="56" spans="2:16">
      <c r="O56" s="14">
        <v>2</v>
      </c>
      <c r="P56" s="14">
        <v>653</v>
      </c>
    </row>
    <row r="57" spans="2:16">
      <c r="O57" s="14">
        <v>3</v>
      </c>
      <c r="P57" s="14">
        <v>545</v>
      </c>
    </row>
    <row r="58" spans="2:16">
      <c r="O58" s="14">
        <v>4</v>
      </c>
      <c r="P58" s="14">
        <v>540</v>
      </c>
    </row>
    <row r="59" spans="2:16">
      <c r="O59" s="14">
        <v>5</v>
      </c>
      <c r="P59" s="14">
        <v>532</v>
      </c>
    </row>
    <row r="60" spans="2:16">
      <c r="O60" s="14">
        <v>6</v>
      </c>
      <c r="P60" s="14">
        <v>564</v>
      </c>
    </row>
    <row r="61" spans="2:16">
      <c r="O61" s="14">
        <v>7</v>
      </c>
      <c r="P61" s="14">
        <v>518</v>
      </c>
    </row>
    <row r="62" spans="2:16">
      <c r="O62" s="14">
        <v>8</v>
      </c>
      <c r="P62" s="14">
        <v>581</v>
      </c>
    </row>
    <row r="63" spans="2:16">
      <c r="O63" s="14">
        <v>9</v>
      </c>
      <c r="P63" s="14">
        <v>533</v>
      </c>
    </row>
    <row r="64" spans="2:16">
      <c r="O64" s="14">
        <v>10</v>
      </c>
      <c r="P64" s="14">
        <v>527</v>
      </c>
    </row>
    <row r="65" spans="8:16">
      <c r="O65" s="14">
        <v>11</v>
      </c>
      <c r="P65" s="14">
        <v>524</v>
      </c>
    </row>
    <row r="66" spans="8:16">
      <c r="O66" s="14">
        <v>12</v>
      </c>
      <c r="P66" s="14">
        <v>520</v>
      </c>
    </row>
    <row r="67" spans="8:16">
      <c r="O67" s="14">
        <v>13</v>
      </c>
      <c r="P67" s="14">
        <v>511</v>
      </c>
    </row>
    <row r="68" spans="8:16">
      <c r="O68" s="14">
        <v>14</v>
      </c>
      <c r="P68" s="14">
        <v>613</v>
      </c>
    </row>
    <row r="69" spans="8:16">
      <c r="O69" s="14">
        <v>15</v>
      </c>
      <c r="P69" s="14">
        <v>601</v>
      </c>
    </row>
    <row r="70" spans="8:16">
      <c r="O70" s="14">
        <v>16</v>
      </c>
      <c r="P70" s="14">
        <v>549</v>
      </c>
    </row>
    <row r="71" spans="8:16">
      <c r="O71" s="14">
        <v>17</v>
      </c>
      <c r="P71" s="14">
        <v>650</v>
      </c>
    </row>
    <row r="72" spans="8:16">
      <c r="O72" s="14">
        <v>18</v>
      </c>
      <c r="P72" s="14">
        <v>530</v>
      </c>
    </row>
    <row r="73" spans="8:16">
      <c r="O73" s="14">
        <v>19</v>
      </c>
      <c r="P73" s="14">
        <v>525</v>
      </c>
    </row>
    <row r="74" spans="8:16">
      <c r="O74" s="14">
        <v>20</v>
      </c>
      <c r="P74" s="14">
        <v>569</v>
      </c>
    </row>
    <row r="76" spans="8:16">
      <c r="H76" s="20" t="s">
        <v>22</v>
      </c>
      <c r="I76" s="23">
        <v>484.35000600000001</v>
      </c>
      <c r="J76" s="24">
        <v>17.550712999999998</v>
      </c>
      <c r="K76" s="22" t="s">
        <v>27</v>
      </c>
      <c r="L76" s="22" t="s">
        <v>24</v>
      </c>
      <c r="M76" s="22">
        <v>20</v>
      </c>
      <c r="O76" s="14" t="s">
        <v>20</v>
      </c>
      <c r="P76" s="14" t="s">
        <v>21</v>
      </c>
    </row>
    <row r="77" spans="8:16">
      <c r="O77" s="14">
        <v>1</v>
      </c>
      <c r="P77" s="14">
        <v>491</v>
      </c>
    </row>
    <row r="78" spans="8:16">
      <c r="O78" s="14">
        <v>2</v>
      </c>
      <c r="P78" s="14">
        <v>476</v>
      </c>
    </row>
    <row r="79" spans="8:16">
      <c r="O79" s="14">
        <v>3</v>
      </c>
      <c r="P79" s="14">
        <v>529</v>
      </c>
    </row>
    <row r="80" spans="8:16">
      <c r="O80" s="14">
        <v>4</v>
      </c>
      <c r="P80" s="14">
        <v>512</v>
      </c>
    </row>
    <row r="81" spans="15:16">
      <c r="O81" s="14">
        <v>5</v>
      </c>
      <c r="P81" s="14">
        <v>480</v>
      </c>
    </row>
    <row r="82" spans="15:16">
      <c r="O82" s="14">
        <v>6</v>
      </c>
      <c r="P82" s="14">
        <v>488</v>
      </c>
    </row>
    <row r="83" spans="15:16">
      <c r="O83" s="14">
        <v>7</v>
      </c>
      <c r="P83" s="14">
        <v>469</v>
      </c>
    </row>
    <row r="84" spans="15:16">
      <c r="O84" s="14">
        <v>8</v>
      </c>
      <c r="P84" s="14">
        <v>476</v>
      </c>
    </row>
    <row r="85" spans="15:16">
      <c r="O85" s="14">
        <v>9</v>
      </c>
      <c r="P85" s="14">
        <v>463</v>
      </c>
    </row>
    <row r="86" spans="15:16">
      <c r="O86" s="14">
        <v>10</v>
      </c>
      <c r="P86" s="14">
        <v>458</v>
      </c>
    </row>
    <row r="87" spans="15:16">
      <c r="O87" s="14">
        <v>11</v>
      </c>
      <c r="P87" s="14">
        <v>505</v>
      </c>
    </row>
    <row r="88" spans="15:16">
      <c r="O88" s="14">
        <v>12</v>
      </c>
      <c r="P88" s="14">
        <v>490</v>
      </c>
    </row>
    <row r="89" spans="15:16">
      <c r="O89" s="14">
        <v>13</v>
      </c>
      <c r="P89" s="14">
        <v>484</v>
      </c>
    </row>
    <row r="90" spans="15:16">
      <c r="O90" s="14">
        <v>14</v>
      </c>
      <c r="P90" s="14">
        <v>483</v>
      </c>
    </row>
    <row r="91" spans="15:16">
      <c r="O91" s="14">
        <v>15</v>
      </c>
      <c r="P91" s="14">
        <v>488</v>
      </c>
    </row>
    <row r="92" spans="15:16">
      <c r="O92" s="14">
        <v>16</v>
      </c>
      <c r="P92" s="14">
        <v>490</v>
      </c>
    </row>
    <row r="93" spans="15:16">
      <c r="O93" s="14">
        <v>17</v>
      </c>
      <c r="P93" s="14">
        <v>492</v>
      </c>
    </row>
    <row r="94" spans="15:16">
      <c r="O94" s="14">
        <v>18</v>
      </c>
      <c r="P94" s="14">
        <v>465</v>
      </c>
    </row>
    <row r="95" spans="15:16">
      <c r="O95" s="14">
        <v>19</v>
      </c>
      <c r="P95" s="14">
        <v>456</v>
      </c>
    </row>
    <row r="96" spans="15:16">
      <c r="O96" s="14">
        <v>20</v>
      </c>
      <c r="P96" s="14">
        <v>492</v>
      </c>
    </row>
  </sheetData>
  <pageMargins left="0.7" right="0.7" top="0.75" bottom="0.75" header="0.3" footer="0.3"/>
  <drawing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dimension ref="B3:P96"/>
  <sheetViews>
    <sheetView zoomScale="85" zoomScaleNormal="85" workbookViewId="0"/>
  </sheetViews>
  <sheetFormatPr baseColWidth="10" defaultRowHeight="15"/>
  <cols>
    <col min="1" max="4" width="11.42578125" style="14"/>
    <col min="5" max="5" width="16.140625" style="14" bestFit="1" customWidth="1"/>
    <col min="6" max="7" width="11.42578125" style="14"/>
    <col min="8" max="8" width="13.140625" style="14" bestFit="1" customWidth="1"/>
    <col min="9" max="9" width="17.140625" style="14" bestFit="1" customWidth="1"/>
    <col min="10" max="10" width="11.7109375" style="14" bestFit="1" customWidth="1"/>
    <col min="11" max="11" width="8" style="14" bestFit="1" customWidth="1"/>
    <col min="12" max="12" width="11.42578125" style="14" bestFit="1" customWidth="1"/>
    <col min="13" max="13" width="14.28515625" style="14" bestFit="1" customWidth="1"/>
    <col min="14" max="14" width="14" style="14" customWidth="1"/>
    <col min="15" max="15" width="14" style="14" bestFit="1" customWidth="1"/>
    <col min="16" max="16" width="12.42578125" style="14" customWidth="1"/>
    <col min="17" max="16384" width="11.42578125" style="14"/>
  </cols>
  <sheetData>
    <row r="3" spans="2:16" ht="22.5">
      <c r="B3" s="15" t="s">
        <v>35</v>
      </c>
    </row>
    <row r="5" spans="2:16" ht="15.75" thickBot="1">
      <c r="B5" s="16" t="s">
        <v>9</v>
      </c>
      <c r="C5" s="17"/>
      <c r="D5" s="17"/>
      <c r="E5" s="18" t="s">
        <v>10</v>
      </c>
      <c r="H5" s="19" t="s">
        <v>11</v>
      </c>
      <c r="I5" s="19" t="s">
        <v>12</v>
      </c>
      <c r="J5" s="19" t="s">
        <v>13</v>
      </c>
      <c r="K5" s="19" t="s">
        <v>14</v>
      </c>
      <c r="L5" s="19" t="s">
        <v>15</v>
      </c>
      <c r="M5" s="19" t="s">
        <v>16</v>
      </c>
    </row>
    <row r="6" spans="2:16" ht="15.75" thickTop="1">
      <c r="B6" s="16" t="s">
        <v>17</v>
      </c>
      <c r="C6" s="17"/>
      <c r="D6" s="17"/>
      <c r="E6" s="18">
        <v>20</v>
      </c>
      <c r="H6" s="20" t="s">
        <v>18</v>
      </c>
      <c r="I6" s="21">
        <v>254985.453125</v>
      </c>
      <c r="J6" s="21">
        <v>283.28634599999998</v>
      </c>
      <c r="K6" s="22" t="s">
        <v>29</v>
      </c>
      <c r="L6" s="22" t="s">
        <v>30</v>
      </c>
      <c r="M6" s="22">
        <v>20</v>
      </c>
      <c r="O6" s="14" t="s">
        <v>20</v>
      </c>
      <c r="P6" s="14" t="s">
        <v>21</v>
      </c>
    </row>
    <row r="7" spans="2:16">
      <c r="O7" s="14">
        <v>1</v>
      </c>
      <c r="P7" s="14">
        <v>255084</v>
      </c>
    </row>
    <row r="8" spans="2:16">
      <c r="O8" s="14">
        <v>2</v>
      </c>
      <c r="P8" s="14">
        <v>255065</v>
      </c>
    </row>
    <row r="9" spans="2:16">
      <c r="O9" s="14">
        <v>3</v>
      </c>
      <c r="P9" s="14">
        <v>254841</v>
      </c>
    </row>
    <row r="10" spans="2:16">
      <c r="O10" s="14">
        <v>4</v>
      </c>
      <c r="P10" s="14">
        <v>254963</v>
      </c>
    </row>
    <row r="11" spans="2:16">
      <c r="O11" s="14">
        <v>5</v>
      </c>
      <c r="P11" s="14">
        <v>254821</v>
      </c>
    </row>
    <row r="12" spans="2:16">
      <c r="O12" s="14">
        <v>6</v>
      </c>
      <c r="P12" s="14">
        <v>255076</v>
      </c>
    </row>
    <row r="13" spans="2:16">
      <c r="O13" s="14">
        <v>7</v>
      </c>
      <c r="P13" s="14">
        <v>254828</v>
      </c>
    </row>
    <row r="14" spans="2:16">
      <c r="O14" s="14">
        <v>8</v>
      </c>
      <c r="P14" s="14">
        <v>254818</v>
      </c>
    </row>
    <row r="15" spans="2:16">
      <c r="O15" s="14">
        <v>9</v>
      </c>
      <c r="P15" s="14">
        <v>255731</v>
      </c>
    </row>
    <row r="16" spans="2:16">
      <c r="O16" s="14">
        <v>10</v>
      </c>
      <c r="P16" s="14">
        <v>254843</v>
      </c>
    </row>
    <row r="17" spans="8:16">
      <c r="O17" s="14">
        <v>11</v>
      </c>
      <c r="P17" s="14">
        <v>255444</v>
      </c>
    </row>
    <row r="18" spans="8:16">
      <c r="O18" s="14">
        <v>12</v>
      </c>
      <c r="P18" s="14">
        <v>255474</v>
      </c>
    </row>
    <row r="19" spans="8:16">
      <c r="O19" s="14">
        <v>13</v>
      </c>
      <c r="P19" s="14">
        <v>254998</v>
      </c>
    </row>
    <row r="20" spans="8:16">
      <c r="O20" s="14">
        <v>14</v>
      </c>
      <c r="P20" s="14">
        <v>254509</v>
      </c>
    </row>
    <row r="21" spans="8:16">
      <c r="O21" s="14">
        <v>15</v>
      </c>
      <c r="P21" s="14">
        <v>254633</v>
      </c>
    </row>
    <row r="22" spans="8:16">
      <c r="O22" s="14">
        <v>16</v>
      </c>
      <c r="P22" s="14">
        <v>255075</v>
      </c>
    </row>
    <row r="23" spans="8:16">
      <c r="O23" s="14">
        <v>17</v>
      </c>
      <c r="P23" s="14">
        <v>255029</v>
      </c>
    </row>
    <row r="24" spans="8:16">
      <c r="O24" s="14">
        <v>18</v>
      </c>
      <c r="P24" s="14">
        <v>254917</v>
      </c>
    </row>
    <row r="25" spans="8:16">
      <c r="O25" s="14">
        <v>19</v>
      </c>
      <c r="P25" s="14">
        <v>254735</v>
      </c>
    </row>
    <row r="26" spans="8:16">
      <c r="O26" s="14">
        <v>20</v>
      </c>
      <c r="P26" s="14">
        <v>254825</v>
      </c>
    </row>
    <row r="28" spans="8:16">
      <c r="H28" s="20" t="s">
        <v>22</v>
      </c>
      <c r="I28" s="21">
        <v>268387.15625</v>
      </c>
      <c r="J28" s="21">
        <v>102.001114</v>
      </c>
      <c r="K28" s="22" t="s">
        <v>31</v>
      </c>
      <c r="L28" s="22" t="s">
        <v>32</v>
      </c>
      <c r="M28" s="22">
        <v>20</v>
      </c>
      <c r="O28" s="14" t="s">
        <v>20</v>
      </c>
      <c r="P28" s="14" t="s">
        <v>21</v>
      </c>
    </row>
    <row r="29" spans="8:16">
      <c r="O29" s="14">
        <v>1</v>
      </c>
      <c r="P29" s="14">
        <v>268449</v>
      </c>
    </row>
    <row r="30" spans="8:16">
      <c r="O30" s="14">
        <v>2</v>
      </c>
      <c r="P30" s="14">
        <v>268479</v>
      </c>
    </row>
    <row r="31" spans="8:16">
      <c r="O31" s="14">
        <v>3</v>
      </c>
      <c r="P31" s="14">
        <v>268397</v>
      </c>
    </row>
    <row r="32" spans="8:16">
      <c r="O32" s="14">
        <v>4</v>
      </c>
      <c r="P32" s="14">
        <v>268222</v>
      </c>
    </row>
    <row r="33" spans="15:16">
      <c r="O33" s="14">
        <v>5</v>
      </c>
      <c r="P33" s="14">
        <v>268465</v>
      </c>
    </row>
    <row r="34" spans="15:16">
      <c r="O34" s="14">
        <v>6</v>
      </c>
      <c r="P34" s="14">
        <v>268260</v>
      </c>
    </row>
    <row r="35" spans="15:16">
      <c r="O35" s="14">
        <v>7</v>
      </c>
      <c r="P35" s="14">
        <v>268438</v>
      </c>
    </row>
    <row r="36" spans="15:16">
      <c r="O36" s="14">
        <v>8</v>
      </c>
      <c r="P36" s="14">
        <v>268402</v>
      </c>
    </row>
    <row r="37" spans="15:16">
      <c r="O37" s="14">
        <v>9</v>
      </c>
      <c r="P37" s="14">
        <v>268242</v>
      </c>
    </row>
    <row r="38" spans="15:16">
      <c r="O38" s="14">
        <v>10</v>
      </c>
      <c r="P38" s="14">
        <v>268446</v>
      </c>
    </row>
    <row r="39" spans="15:16">
      <c r="O39" s="14">
        <v>11</v>
      </c>
      <c r="P39" s="14">
        <v>268216</v>
      </c>
    </row>
    <row r="40" spans="15:16">
      <c r="O40" s="14">
        <v>12</v>
      </c>
      <c r="P40" s="14">
        <v>268456</v>
      </c>
    </row>
    <row r="41" spans="15:16">
      <c r="O41" s="14">
        <v>13</v>
      </c>
      <c r="P41" s="14">
        <v>268499</v>
      </c>
    </row>
    <row r="42" spans="15:16">
      <c r="O42" s="14">
        <v>14</v>
      </c>
      <c r="P42" s="14">
        <v>268403</v>
      </c>
    </row>
    <row r="43" spans="15:16">
      <c r="O43" s="14">
        <v>15</v>
      </c>
      <c r="P43" s="14">
        <v>268178</v>
      </c>
    </row>
    <row r="44" spans="15:16">
      <c r="O44" s="14">
        <v>16</v>
      </c>
      <c r="P44" s="14">
        <v>268503</v>
      </c>
    </row>
    <row r="45" spans="15:16">
      <c r="O45" s="14">
        <v>17</v>
      </c>
      <c r="P45" s="14">
        <v>268485</v>
      </c>
    </row>
    <row r="46" spans="15:16">
      <c r="O46" s="14">
        <v>18</v>
      </c>
      <c r="P46" s="14">
        <v>268367</v>
      </c>
    </row>
    <row r="47" spans="15:16">
      <c r="O47" s="14">
        <v>19</v>
      </c>
      <c r="P47" s="14">
        <v>268379</v>
      </c>
    </row>
    <row r="48" spans="15:16">
      <c r="O48" s="14">
        <v>20</v>
      </c>
      <c r="P48" s="14">
        <v>268457</v>
      </c>
    </row>
    <row r="51" spans="2:16" ht="22.5">
      <c r="B51" s="15" t="s">
        <v>36</v>
      </c>
    </row>
    <row r="53" spans="2:16" ht="15.75" thickBot="1">
      <c r="B53" s="16" t="s">
        <v>9</v>
      </c>
      <c r="C53" s="17"/>
      <c r="D53" s="17"/>
      <c r="E53" s="18" t="s">
        <v>10</v>
      </c>
      <c r="H53" s="19" t="s">
        <v>11</v>
      </c>
      <c r="I53" s="19" t="s">
        <v>12</v>
      </c>
      <c r="J53" s="19" t="s">
        <v>13</v>
      </c>
      <c r="K53" s="19" t="s">
        <v>14</v>
      </c>
      <c r="L53" s="19" t="s">
        <v>15</v>
      </c>
      <c r="M53" s="19" t="s">
        <v>16</v>
      </c>
    </row>
    <row r="54" spans="2:16" ht="15.75" thickTop="1">
      <c r="B54" s="16" t="s">
        <v>17</v>
      </c>
      <c r="C54" s="17"/>
      <c r="D54" s="17"/>
      <c r="E54" s="18">
        <v>20</v>
      </c>
      <c r="H54" s="20" t="s">
        <v>18</v>
      </c>
      <c r="I54" s="23">
        <v>9077896</v>
      </c>
      <c r="J54" s="24">
        <v>1962.848755</v>
      </c>
      <c r="K54" s="22" t="s">
        <v>33</v>
      </c>
      <c r="L54" s="22" t="s">
        <v>32</v>
      </c>
      <c r="M54" s="22">
        <v>20</v>
      </c>
      <c r="O54" s="14" t="s">
        <v>20</v>
      </c>
      <c r="P54" s="14" t="s">
        <v>21</v>
      </c>
    </row>
    <row r="55" spans="2:16">
      <c r="O55" s="14">
        <v>1</v>
      </c>
      <c r="P55" s="14">
        <v>9076611</v>
      </c>
    </row>
    <row r="56" spans="2:16">
      <c r="O56" s="14">
        <v>2</v>
      </c>
      <c r="P56" s="14">
        <v>9075895</v>
      </c>
    </row>
    <row r="57" spans="2:16">
      <c r="O57" s="14">
        <v>3</v>
      </c>
      <c r="P57" s="14">
        <v>9076454</v>
      </c>
    </row>
    <row r="58" spans="2:16">
      <c r="O58" s="14">
        <v>4</v>
      </c>
      <c r="P58" s="14">
        <v>9078247</v>
      </c>
    </row>
    <row r="59" spans="2:16">
      <c r="O59" s="14">
        <v>5</v>
      </c>
      <c r="P59" s="14">
        <v>9076185</v>
      </c>
    </row>
    <row r="60" spans="2:16">
      <c r="O60" s="14">
        <v>6</v>
      </c>
      <c r="P60" s="14">
        <v>9079547</v>
      </c>
    </row>
    <row r="61" spans="2:16">
      <c r="O61" s="14">
        <v>7</v>
      </c>
      <c r="P61" s="14">
        <v>9080619</v>
      </c>
    </row>
    <row r="62" spans="2:16">
      <c r="O62" s="14">
        <v>8</v>
      </c>
      <c r="P62" s="14">
        <v>9075878</v>
      </c>
    </row>
    <row r="63" spans="2:16">
      <c r="O63" s="14">
        <v>9</v>
      </c>
      <c r="P63" s="14">
        <v>9078468</v>
      </c>
    </row>
    <row r="64" spans="2:16">
      <c r="O64" s="14">
        <v>10</v>
      </c>
      <c r="P64" s="14">
        <v>9076166</v>
      </c>
    </row>
    <row r="65" spans="8:16">
      <c r="O65" s="14">
        <v>11</v>
      </c>
      <c r="P65" s="14">
        <v>9075831</v>
      </c>
    </row>
    <row r="66" spans="8:16">
      <c r="O66" s="14">
        <v>12</v>
      </c>
      <c r="P66" s="14">
        <v>9080210</v>
      </c>
    </row>
    <row r="67" spans="8:16">
      <c r="O67" s="14">
        <v>13</v>
      </c>
      <c r="P67" s="14">
        <v>9075922</v>
      </c>
    </row>
    <row r="68" spans="8:16">
      <c r="O68" s="14">
        <v>14</v>
      </c>
      <c r="P68" s="14">
        <v>9076324</v>
      </c>
    </row>
    <row r="69" spans="8:16">
      <c r="O69" s="14">
        <v>15</v>
      </c>
      <c r="P69" s="14">
        <v>9081888</v>
      </c>
    </row>
    <row r="70" spans="8:16">
      <c r="O70" s="14">
        <v>16</v>
      </c>
      <c r="P70" s="14">
        <v>9080572</v>
      </c>
    </row>
    <row r="71" spans="8:16">
      <c r="O71" s="14">
        <v>17</v>
      </c>
      <c r="P71" s="14">
        <v>9077915</v>
      </c>
    </row>
    <row r="72" spans="8:16">
      <c r="O72" s="14">
        <v>18</v>
      </c>
      <c r="P72" s="14">
        <v>9076119</v>
      </c>
    </row>
    <row r="73" spans="8:16">
      <c r="O73" s="14">
        <v>19</v>
      </c>
      <c r="P73" s="14">
        <v>9078805</v>
      </c>
    </row>
    <row r="74" spans="8:16">
      <c r="O74" s="14">
        <v>20</v>
      </c>
      <c r="P74" s="14">
        <v>9080277</v>
      </c>
    </row>
    <row r="76" spans="8:16">
      <c r="H76" s="20" t="s">
        <v>22</v>
      </c>
      <c r="I76" s="23">
        <v>660742.375</v>
      </c>
      <c r="J76" s="24">
        <v>4461.3193359999996</v>
      </c>
      <c r="K76" s="22" t="s">
        <v>33</v>
      </c>
      <c r="L76" s="22" t="s">
        <v>34</v>
      </c>
      <c r="M76" s="22">
        <v>20</v>
      </c>
      <c r="O76" s="14" t="s">
        <v>20</v>
      </c>
      <c r="P76" s="14" t="s">
        <v>21</v>
      </c>
    </row>
    <row r="77" spans="8:16">
      <c r="O77" s="14">
        <v>1</v>
      </c>
      <c r="P77" s="14">
        <v>662920</v>
      </c>
    </row>
    <row r="78" spans="8:16">
      <c r="O78" s="14">
        <v>2</v>
      </c>
      <c r="P78" s="14">
        <v>664028</v>
      </c>
    </row>
    <row r="79" spans="8:16">
      <c r="O79" s="14">
        <v>3</v>
      </c>
      <c r="P79" s="14">
        <v>665785</v>
      </c>
    </row>
    <row r="80" spans="8:16">
      <c r="O80" s="14">
        <v>4</v>
      </c>
      <c r="P80" s="14">
        <v>668696</v>
      </c>
    </row>
    <row r="81" spans="15:16">
      <c r="O81" s="14">
        <v>5</v>
      </c>
      <c r="P81" s="14">
        <v>661929</v>
      </c>
    </row>
    <row r="82" spans="15:16">
      <c r="O82" s="14">
        <v>6</v>
      </c>
      <c r="P82" s="14">
        <v>662914</v>
      </c>
    </row>
    <row r="83" spans="15:16">
      <c r="O83" s="14">
        <v>7</v>
      </c>
      <c r="P83" s="14">
        <v>666124</v>
      </c>
    </row>
    <row r="84" spans="15:16">
      <c r="O84" s="14">
        <v>8</v>
      </c>
      <c r="P84" s="14">
        <v>660599</v>
      </c>
    </row>
    <row r="85" spans="15:16">
      <c r="O85" s="14">
        <v>9</v>
      </c>
      <c r="P85" s="14">
        <v>668613</v>
      </c>
    </row>
    <row r="86" spans="15:16">
      <c r="O86" s="14">
        <v>10</v>
      </c>
      <c r="P86" s="14">
        <v>658305</v>
      </c>
    </row>
    <row r="87" spans="15:16">
      <c r="O87" s="14">
        <v>11</v>
      </c>
      <c r="P87" s="14">
        <v>655693</v>
      </c>
    </row>
    <row r="88" spans="15:16">
      <c r="O88" s="14">
        <v>12</v>
      </c>
      <c r="P88" s="14">
        <v>655105</v>
      </c>
    </row>
    <row r="89" spans="15:16">
      <c r="O89" s="14">
        <v>13</v>
      </c>
      <c r="P89" s="14">
        <v>661484</v>
      </c>
    </row>
    <row r="90" spans="15:16">
      <c r="O90" s="14">
        <v>14</v>
      </c>
      <c r="P90" s="14">
        <v>656517</v>
      </c>
    </row>
    <row r="91" spans="15:16">
      <c r="O91" s="14">
        <v>15</v>
      </c>
      <c r="P91" s="14">
        <v>660318</v>
      </c>
    </row>
    <row r="92" spans="15:16">
      <c r="O92" s="14">
        <v>16</v>
      </c>
      <c r="P92" s="14">
        <v>659716</v>
      </c>
    </row>
    <row r="93" spans="15:16">
      <c r="O93" s="14">
        <v>17</v>
      </c>
      <c r="P93" s="14">
        <v>658245</v>
      </c>
    </row>
    <row r="94" spans="15:16">
      <c r="O94" s="14">
        <v>18</v>
      </c>
      <c r="P94" s="14">
        <v>658304</v>
      </c>
    </row>
    <row r="95" spans="15:16">
      <c r="O95" s="14">
        <v>19</v>
      </c>
      <c r="P95" s="14">
        <v>658686</v>
      </c>
    </row>
    <row r="96" spans="15:16">
      <c r="O96" s="14">
        <v>20</v>
      </c>
      <c r="P96" s="14">
        <v>650867</v>
      </c>
    </row>
  </sheetData>
  <pageMargins left="0.7" right="0.7" top="0.75" bottom="0.75" header="0.3" footer="0.3"/>
  <drawing r:id="rId1"/>
  <tableParts count="4">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dimension ref="B3:P189"/>
  <sheetViews>
    <sheetView zoomScale="85" zoomScaleNormal="85" workbookViewId="0"/>
  </sheetViews>
  <sheetFormatPr baseColWidth="10" defaultRowHeight="15"/>
  <cols>
    <col min="5" max="5" width="16.140625" bestFit="1" customWidth="1"/>
    <col min="8" max="8" width="13.140625" bestFit="1" customWidth="1"/>
    <col min="9" max="9" width="17.140625" bestFit="1" customWidth="1"/>
    <col min="10" max="10" width="12.28515625" bestFit="1" customWidth="1"/>
    <col min="11" max="11" width="8" bestFit="1" customWidth="1"/>
    <col min="12" max="12" width="11.42578125" bestFit="1" customWidth="1"/>
    <col min="13" max="13" width="14.28515625" bestFit="1" customWidth="1"/>
    <col min="14" max="14" width="14" customWidth="1"/>
    <col min="15" max="15" width="14" bestFit="1" customWidth="1"/>
    <col min="16" max="16" width="12.42578125" customWidth="1"/>
  </cols>
  <sheetData>
    <row r="3" spans="2:16" ht="22.5">
      <c r="B3" s="3" t="s">
        <v>48</v>
      </c>
    </row>
    <row r="5" spans="2:16" ht="15.75" thickBot="1">
      <c r="B5" s="4" t="s">
        <v>9</v>
      </c>
      <c r="C5" s="5"/>
      <c r="D5" s="5"/>
      <c r="E5" s="6" t="s">
        <v>10</v>
      </c>
      <c r="H5" s="7" t="s">
        <v>11</v>
      </c>
      <c r="I5" s="7" t="s">
        <v>12</v>
      </c>
      <c r="J5" s="7" t="s">
        <v>13</v>
      </c>
      <c r="K5" s="7" t="s">
        <v>14</v>
      </c>
      <c r="L5" s="7" t="s">
        <v>15</v>
      </c>
      <c r="M5" s="7" t="s">
        <v>16</v>
      </c>
    </row>
    <row r="6" spans="2:16" ht="15.75" thickTop="1">
      <c r="B6" s="4" t="s">
        <v>17</v>
      </c>
      <c r="C6" s="5"/>
      <c r="D6" s="5"/>
      <c r="E6" s="6">
        <v>20</v>
      </c>
      <c r="H6" s="8" t="s">
        <v>18</v>
      </c>
      <c r="I6" s="9">
        <v>738468.5</v>
      </c>
      <c r="J6" s="9">
        <v>181.86904899999999</v>
      </c>
      <c r="K6" s="10" t="s">
        <v>37</v>
      </c>
      <c r="L6" s="10" t="s">
        <v>38</v>
      </c>
      <c r="M6" s="10">
        <v>20</v>
      </c>
      <c r="O6" t="s">
        <v>20</v>
      </c>
      <c r="P6" t="s">
        <v>21</v>
      </c>
    </row>
    <row r="7" spans="2:16">
      <c r="O7">
        <v>1</v>
      </c>
      <c r="P7">
        <v>738514</v>
      </c>
    </row>
    <row r="8" spans="2:16">
      <c r="O8">
        <v>2</v>
      </c>
      <c r="P8">
        <v>737882</v>
      </c>
    </row>
    <row r="9" spans="2:16">
      <c r="O9">
        <v>3</v>
      </c>
      <c r="P9">
        <v>738551</v>
      </c>
    </row>
    <row r="10" spans="2:16">
      <c r="O10">
        <v>4</v>
      </c>
      <c r="P10">
        <v>738570</v>
      </c>
    </row>
    <row r="11" spans="2:16">
      <c r="O11">
        <v>5</v>
      </c>
      <c r="P11">
        <v>738517</v>
      </c>
    </row>
    <row r="12" spans="2:16">
      <c r="O12">
        <v>6</v>
      </c>
      <c r="P12">
        <v>738261</v>
      </c>
    </row>
    <row r="13" spans="2:16">
      <c r="O13">
        <v>7</v>
      </c>
      <c r="P13">
        <v>738523</v>
      </c>
    </row>
    <row r="14" spans="2:16">
      <c r="O14">
        <v>8</v>
      </c>
      <c r="P14">
        <v>738534</v>
      </c>
    </row>
    <row r="15" spans="2:16">
      <c r="O15">
        <v>9</v>
      </c>
      <c r="P15">
        <v>738059</v>
      </c>
    </row>
    <row r="16" spans="2:16">
      <c r="O16">
        <v>10</v>
      </c>
      <c r="P16">
        <v>738482</v>
      </c>
    </row>
    <row r="17" spans="8:16">
      <c r="O17">
        <v>11</v>
      </c>
      <c r="P17">
        <v>738498</v>
      </c>
    </row>
    <row r="18" spans="8:16">
      <c r="O18">
        <v>12</v>
      </c>
      <c r="P18">
        <v>738568</v>
      </c>
    </row>
    <row r="19" spans="8:16">
      <c r="O19">
        <v>13</v>
      </c>
      <c r="P19">
        <v>738485</v>
      </c>
    </row>
    <row r="20" spans="8:16">
      <c r="O20">
        <v>14</v>
      </c>
      <c r="P20">
        <v>738585</v>
      </c>
    </row>
    <row r="21" spans="8:16">
      <c r="O21">
        <v>15</v>
      </c>
      <c r="P21">
        <v>738541</v>
      </c>
    </row>
    <row r="22" spans="8:16">
      <c r="O22">
        <v>16</v>
      </c>
      <c r="P22">
        <v>738553</v>
      </c>
    </row>
    <row r="23" spans="8:16">
      <c r="O23">
        <v>17</v>
      </c>
      <c r="P23">
        <v>738547</v>
      </c>
    </row>
    <row r="24" spans="8:16">
      <c r="O24">
        <v>18</v>
      </c>
      <c r="P24">
        <v>738628</v>
      </c>
    </row>
    <row r="25" spans="8:16">
      <c r="O25" s="25">
        <v>19</v>
      </c>
      <c r="P25" s="25">
        <v>738529</v>
      </c>
    </row>
    <row r="26" spans="8:16">
      <c r="O26" s="25">
        <v>20</v>
      </c>
      <c r="P26" s="25">
        <v>738543</v>
      </c>
    </row>
    <row r="28" spans="8:16">
      <c r="H28" s="8" t="s">
        <v>22</v>
      </c>
      <c r="I28" s="9">
        <v>17308.550781000002</v>
      </c>
      <c r="J28" s="9">
        <v>1029.5708010000001</v>
      </c>
      <c r="K28" s="10" t="s">
        <v>37</v>
      </c>
      <c r="L28" s="10" t="s">
        <v>39</v>
      </c>
      <c r="M28" s="10">
        <v>20</v>
      </c>
      <c r="O28" t="s">
        <v>20</v>
      </c>
      <c r="P28" t="s">
        <v>21</v>
      </c>
    </row>
    <row r="29" spans="8:16">
      <c r="O29">
        <v>1</v>
      </c>
      <c r="P29">
        <v>17855</v>
      </c>
    </row>
    <row r="30" spans="8:16">
      <c r="O30">
        <v>2</v>
      </c>
      <c r="P30">
        <v>16788</v>
      </c>
    </row>
    <row r="31" spans="8:16">
      <c r="O31">
        <v>3</v>
      </c>
      <c r="P31">
        <v>16463</v>
      </c>
    </row>
    <row r="32" spans="8:16">
      <c r="O32">
        <v>4</v>
      </c>
      <c r="P32">
        <v>16112</v>
      </c>
    </row>
    <row r="33" spans="15:16">
      <c r="O33">
        <v>5</v>
      </c>
      <c r="P33">
        <v>16722</v>
      </c>
    </row>
    <row r="34" spans="15:16">
      <c r="O34">
        <v>6</v>
      </c>
      <c r="P34">
        <v>15381</v>
      </c>
    </row>
    <row r="35" spans="15:16">
      <c r="O35">
        <v>7</v>
      </c>
      <c r="P35">
        <v>16565</v>
      </c>
    </row>
    <row r="36" spans="15:16">
      <c r="O36">
        <v>8</v>
      </c>
      <c r="P36">
        <v>17219</v>
      </c>
    </row>
    <row r="37" spans="15:16">
      <c r="O37">
        <v>9</v>
      </c>
      <c r="P37">
        <v>16128</v>
      </c>
    </row>
    <row r="38" spans="15:16">
      <c r="O38">
        <v>10</v>
      </c>
      <c r="P38">
        <v>18052</v>
      </c>
    </row>
    <row r="39" spans="15:16">
      <c r="O39">
        <v>11</v>
      </c>
      <c r="P39">
        <v>18899</v>
      </c>
    </row>
    <row r="40" spans="15:16">
      <c r="O40">
        <v>12</v>
      </c>
      <c r="P40">
        <v>17346</v>
      </c>
    </row>
    <row r="41" spans="15:16">
      <c r="O41">
        <v>13</v>
      </c>
      <c r="P41">
        <v>17509</v>
      </c>
    </row>
    <row r="42" spans="15:16">
      <c r="O42">
        <v>14</v>
      </c>
      <c r="P42">
        <v>17861</v>
      </c>
    </row>
    <row r="43" spans="15:16">
      <c r="O43">
        <v>15</v>
      </c>
      <c r="P43">
        <v>19825</v>
      </c>
    </row>
    <row r="44" spans="15:16">
      <c r="O44">
        <v>16</v>
      </c>
      <c r="P44">
        <v>17410</v>
      </c>
    </row>
    <row r="45" spans="15:16">
      <c r="O45">
        <v>17</v>
      </c>
      <c r="P45">
        <v>17125</v>
      </c>
    </row>
    <row r="46" spans="15:16">
      <c r="O46">
        <v>18</v>
      </c>
      <c r="P46">
        <v>16791</v>
      </c>
    </row>
    <row r="47" spans="15:16">
      <c r="O47">
        <v>19</v>
      </c>
      <c r="P47">
        <v>17264</v>
      </c>
    </row>
    <row r="48" spans="15:16">
      <c r="O48" s="25">
        <v>20</v>
      </c>
      <c r="P48" s="25">
        <v>18856</v>
      </c>
    </row>
    <row r="50" spans="2:16" ht="22.5">
      <c r="B50" s="3" t="s">
        <v>49</v>
      </c>
    </row>
    <row r="52" spans="2:16" ht="15.75" thickBot="1">
      <c r="B52" s="4" t="s">
        <v>9</v>
      </c>
      <c r="C52" s="5"/>
      <c r="D52" s="5"/>
      <c r="E52" s="6" t="s">
        <v>10</v>
      </c>
      <c r="H52" s="7" t="s">
        <v>11</v>
      </c>
      <c r="I52" s="7" t="s">
        <v>12</v>
      </c>
      <c r="J52" s="7" t="s">
        <v>13</v>
      </c>
      <c r="K52" s="7" t="s">
        <v>14</v>
      </c>
      <c r="L52" s="7" t="s">
        <v>15</v>
      </c>
      <c r="M52" s="7" t="s">
        <v>16</v>
      </c>
    </row>
    <row r="53" spans="2:16" ht="15.75" thickTop="1">
      <c r="B53" s="4" t="s">
        <v>17</v>
      </c>
      <c r="C53" s="5"/>
      <c r="D53" s="5"/>
      <c r="E53" s="6">
        <v>20</v>
      </c>
      <c r="H53" s="8" t="s">
        <v>18</v>
      </c>
      <c r="I53" s="11">
        <v>760259.375</v>
      </c>
      <c r="J53" s="12">
        <v>293.623627</v>
      </c>
      <c r="K53" s="10" t="s">
        <v>40</v>
      </c>
      <c r="L53" s="10" t="s">
        <v>41</v>
      </c>
      <c r="M53" s="10">
        <v>20</v>
      </c>
      <c r="O53" t="s">
        <v>20</v>
      </c>
      <c r="P53" t="s">
        <v>21</v>
      </c>
    </row>
    <row r="54" spans="2:16">
      <c r="O54">
        <v>1</v>
      </c>
      <c r="P54">
        <v>760283</v>
      </c>
    </row>
    <row r="55" spans="2:16">
      <c r="O55">
        <v>2</v>
      </c>
      <c r="P55">
        <v>760444</v>
      </c>
    </row>
    <row r="56" spans="2:16">
      <c r="O56">
        <v>3</v>
      </c>
      <c r="P56">
        <v>760141</v>
      </c>
    </row>
    <row r="57" spans="2:16">
      <c r="O57">
        <v>4</v>
      </c>
      <c r="P57">
        <v>760063</v>
      </c>
    </row>
    <row r="58" spans="2:16">
      <c r="O58">
        <v>5</v>
      </c>
      <c r="P58">
        <v>760010</v>
      </c>
    </row>
    <row r="59" spans="2:16">
      <c r="O59">
        <v>6</v>
      </c>
      <c r="P59">
        <v>760693</v>
      </c>
    </row>
    <row r="60" spans="2:16">
      <c r="O60">
        <v>7</v>
      </c>
      <c r="P60">
        <v>760100</v>
      </c>
    </row>
    <row r="61" spans="2:16">
      <c r="O61">
        <v>8</v>
      </c>
      <c r="P61">
        <v>760435</v>
      </c>
    </row>
    <row r="62" spans="2:16">
      <c r="O62">
        <v>9</v>
      </c>
      <c r="P62">
        <v>759703</v>
      </c>
    </row>
    <row r="63" spans="2:16">
      <c r="O63">
        <v>10</v>
      </c>
      <c r="P63">
        <v>760612</v>
      </c>
    </row>
    <row r="64" spans="2:16">
      <c r="O64">
        <v>11</v>
      </c>
      <c r="P64">
        <v>760145</v>
      </c>
    </row>
    <row r="65" spans="8:16">
      <c r="O65">
        <v>12</v>
      </c>
      <c r="P65">
        <v>760278</v>
      </c>
    </row>
    <row r="66" spans="8:16">
      <c r="O66">
        <v>13</v>
      </c>
      <c r="P66">
        <v>759685</v>
      </c>
    </row>
    <row r="67" spans="8:16">
      <c r="O67">
        <v>14</v>
      </c>
      <c r="P67">
        <v>760125</v>
      </c>
    </row>
    <row r="68" spans="8:16">
      <c r="O68">
        <v>15</v>
      </c>
      <c r="P68">
        <v>759924</v>
      </c>
    </row>
    <row r="69" spans="8:16">
      <c r="O69">
        <v>16</v>
      </c>
      <c r="P69">
        <v>760697</v>
      </c>
    </row>
    <row r="70" spans="8:16">
      <c r="O70">
        <v>17</v>
      </c>
      <c r="P70">
        <v>760587</v>
      </c>
    </row>
    <row r="71" spans="8:16">
      <c r="O71">
        <v>18</v>
      </c>
      <c r="P71">
        <v>760574</v>
      </c>
    </row>
    <row r="72" spans="8:16">
      <c r="O72">
        <v>19</v>
      </c>
      <c r="P72">
        <v>760417</v>
      </c>
    </row>
    <row r="73" spans="8:16">
      <c r="O73">
        <v>20</v>
      </c>
      <c r="P73">
        <v>760272</v>
      </c>
    </row>
    <row r="75" spans="8:16">
      <c r="H75" s="8" t="s">
        <v>22</v>
      </c>
      <c r="I75" s="11">
        <v>21190</v>
      </c>
      <c r="J75" s="12">
        <v>1323.4688719999999</v>
      </c>
      <c r="K75" s="10" t="s">
        <v>40</v>
      </c>
      <c r="L75" s="10" t="s">
        <v>39</v>
      </c>
      <c r="M75" s="10">
        <v>20</v>
      </c>
      <c r="O75" t="s">
        <v>20</v>
      </c>
      <c r="P75" t="s">
        <v>21</v>
      </c>
    </row>
    <row r="76" spans="8:16">
      <c r="O76">
        <v>1</v>
      </c>
      <c r="P76">
        <v>24261</v>
      </c>
    </row>
    <row r="77" spans="8:16">
      <c r="O77">
        <v>2</v>
      </c>
      <c r="P77">
        <v>21331</v>
      </c>
    </row>
    <row r="78" spans="8:16">
      <c r="O78">
        <v>3</v>
      </c>
      <c r="P78">
        <v>21275</v>
      </c>
    </row>
    <row r="79" spans="8:16">
      <c r="O79">
        <v>4</v>
      </c>
      <c r="P79">
        <v>24330</v>
      </c>
    </row>
    <row r="80" spans="8:16">
      <c r="O80">
        <v>5</v>
      </c>
      <c r="P80">
        <v>21426</v>
      </c>
    </row>
    <row r="81" spans="15:16">
      <c r="O81">
        <v>6</v>
      </c>
      <c r="P81">
        <v>23621</v>
      </c>
    </row>
    <row r="82" spans="15:16">
      <c r="O82">
        <v>7</v>
      </c>
      <c r="P82">
        <v>21199</v>
      </c>
    </row>
    <row r="83" spans="15:16">
      <c r="O83">
        <v>8</v>
      </c>
      <c r="P83">
        <v>19889</v>
      </c>
    </row>
    <row r="84" spans="15:16">
      <c r="O84">
        <v>9</v>
      </c>
      <c r="P84">
        <v>20071</v>
      </c>
    </row>
    <row r="85" spans="15:16">
      <c r="O85">
        <v>10</v>
      </c>
      <c r="P85">
        <v>21101</v>
      </c>
    </row>
    <row r="86" spans="15:16">
      <c r="O86">
        <v>11</v>
      </c>
      <c r="P86">
        <v>20848</v>
      </c>
    </row>
    <row r="87" spans="15:16">
      <c r="O87">
        <v>12</v>
      </c>
      <c r="P87">
        <v>20817</v>
      </c>
    </row>
    <row r="88" spans="15:16">
      <c r="O88">
        <v>13</v>
      </c>
      <c r="P88">
        <v>20111</v>
      </c>
    </row>
    <row r="89" spans="15:16">
      <c r="O89">
        <v>14</v>
      </c>
      <c r="P89">
        <v>21015</v>
      </c>
    </row>
    <row r="90" spans="15:16">
      <c r="O90">
        <v>15</v>
      </c>
      <c r="P90">
        <v>20569</v>
      </c>
    </row>
    <row r="91" spans="15:16">
      <c r="O91">
        <v>16</v>
      </c>
      <c r="P91">
        <v>20179</v>
      </c>
    </row>
    <row r="92" spans="15:16">
      <c r="O92">
        <v>17</v>
      </c>
      <c r="P92">
        <v>21292</v>
      </c>
    </row>
    <row r="93" spans="15:16">
      <c r="O93">
        <v>18</v>
      </c>
      <c r="P93">
        <v>19827</v>
      </c>
    </row>
    <row r="94" spans="15:16">
      <c r="O94">
        <v>19</v>
      </c>
      <c r="P94">
        <v>20844</v>
      </c>
    </row>
    <row r="95" spans="15:16">
      <c r="O95">
        <v>20</v>
      </c>
      <c r="P95">
        <v>19794</v>
      </c>
    </row>
    <row r="97" spans="2:16" ht="22.5">
      <c r="B97" s="3" t="s">
        <v>50</v>
      </c>
    </row>
    <row r="99" spans="2:16" ht="15.75" thickBot="1">
      <c r="B99" s="4" t="s">
        <v>9</v>
      </c>
      <c r="C99" s="5"/>
      <c r="D99" s="5"/>
      <c r="E99" s="13" t="s">
        <v>10</v>
      </c>
      <c r="H99" s="7" t="s">
        <v>11</v>
      </c>
      <c r="I99" s="7" t="s">
        <v>12</v>
      </c>
      <c r="J99" s="7" t="s">
        <v>13</v>
      </c>
      <c r="K99" s="7" t="s">
        <v>14</v>
      </c>
      <c r="L99" s="7" t="s">
        <v>15</v>
      </c>
      <c r="M99" s="7" t="s">
        <v>16</v>
      </c>
    </row>
    <row r="100" spans="2:16" ht="15.75" thickTop="1">
      <c r="B100" s="4" t="s">
        <v>17</v>
      </c>
      <c r="C100" s="5"/>
      <c r="D100" s="5"/>
      <c r="E100" s="6">
        <v>20</v>
      </c>
      <c r="H100" s="8" t="s">
        <v>18</v>
      </c>
      <c r="I100" s="11">
        <v>793600.5</v>
      </c>
      <c r="J100" s="12">
        <v>873.72247300000004</v>
      </c>
      <c r="K100" s="10" t="s">
        <v>19</v>
      </c>
      <c r="L100" s="10" t="s">
        <v>42</v>
      </c>
      <c r="M100" s="10">
        <v>20</v>
      </c>
      <c r="O100" t="s">
        <v>20</v>
      </c>
      <c r="P100" t="s">
        <v>21</v>
      </c>
    </row>
    <row r="101" spans="2:16">
      <c r="O101">
        <v>1</v>
      </c>
      <c r="P101">
        <v>793215</v>
      </c>
    </row>
    <row r="102" spans="2:16">
      <c r="O102">
        <v>2</v>
      </c>
      <c r="P102">
        <v>794910</v>
      </c>
    </row>
    <row r="103" spans="2:16">
      <c r="O103">
        <v>3</v>
      </c>
      <c r="P103">
        <v>795321</v>
      </c>
    </row>
    <row r="104" spans="2:16">
      <c r="O104">
        <v>4</v>
      </c>
      <c r="P104">
        <v>793686</v>
      </c>
    </row>
    <row r="105" spans="2:16">
      <c r="O105">
        <v>5</v>
      </c>
      <c r="P105">
        <v>793827</v>
      </c>
    </row>
    <row r="106" spans="2:16">
      <c r="O106">
        <v>6</v>
      </c>
      <c r="P106">
        <v>793067</v>
      </c>
    </row>
    <row r="107" spans="2:16">
      <c r="O107">
        <v>7</v>
      </c>
      <c r="P107">
        <v>792864</v>
      </c>
    </row>
    <row r="108" spans="2:16">
      <c r="O108">
        <v>8</v>
      </c>
      <c r="P108">
        <v>792655</v>
      </c>
    </row>
    <row r="109" spans="2:16">
      <c r="O109">
        <v>9</v>
      </c>
      <c r="P109">
        <v>792460</v>
      </c>
    </row>
    <row r="110" spans="2:16">
      <c r="O110">
        <v>10</v>
      </c>
      <c r="P110">
        <v>793365</v>
      </c>
    </row>
    <row r="111" spans="2:16">
      <c r="O111">
        <v>11</v>
      </c>
      <c r="P111">
        <v>792105</v>
      </c>
    </row>
    <row r="112" spans="2:16">
      <c r="O112">
        <v>12</v>
      </c>
      <c r="P112">
        <v>793683</v>
      </c>
    </row>
    <row r="113" spans="8:16">
      <c r="O113">
        <v>13</v>
      </c>
      <c r="P113">
        <v>794016</v>
      </c>
    </row>
    <row r="114" spans="8:16">
      <c r="O114">
        <v>14</v>
      </c>
      <c r="P114">
        <v>794464</v>
      </c>
    </row>
    <row r="115" spans="8:16">
      <c r="O115">
        <v>15</v>
      </c>
      <c r="P115">
        <v>793743</v>
      </c>
    </row>
    <row r="116" spans="8:16">
      <c r="O116">
        <v>16</v>
      </c>
      <c r="P116">
        <v>793353</v>
      </c>
    </row>
    <row r="117" spans="8:16">
      <c r="O117">
        <v>17</v>
      </c>
      <c r="P117">
        <v>792227</v>
      </c>
    </row>
    <row r="118" spans="8:16">
      <c r="O118">
        <v>18</v>
      </c>
      <c r="P118">
        <v>793983</v>
      </c>
    </row>
    <row r="119" spans="8:16">
      <c r="O119">
        <v>19</v>
      </c>
      <c r="P119">
        <v>794150</v>
      </c>
    </row>
    <row r="120" spans="8:16">
      <c r="O120" s="25">
        <v>20</v>
      </c>
      <c r="P120" s="25">
        <v>794916</v>
      </c>
    </row>
    <row r="122" spans="8:16">
      <c r="H122" s="8" t="s">
        <v>22</v>
      </c>
      <c r="I122" s="11">
        <v>298371.90625</v>
      </c>
      <c r="J122" s="12">
        <v>2428.4592290000001</v>
      </c>
      <c r="K122" s="10" t="s">
        <v>19</v>
      </c>
      <c r="L122" s="10" t="s">
        <v>43</v>
      </c>
      <c r="M122" s="10">
        <v>20</v>
      </c>
      <c r="O122" t="s">
        <v>20</v>
      </c>
      <c r="P122" t="s">
        <v>21</v>
      </c>
    </row>
    <row r="123" spans="8:16">
      <c r="O123">
        <v>1</v>
      </c>
      <c r="P123">
        <v>295895</v>
      </c>
    </row>
    <row r="124" spans="8:16">
      <c r="O124">
        <v>2</v>
      </c>
      <c r="P124">
        <v>294193</v>
      </c>
    </row>
    <row r="125" spans="8:16">
      <c r="O125">
        <v>3</v>
      </c>
      <c r="P125">
        <v>297960</v>
      </c>
    </row>
    <row r="126" spans="8:16">
      <c r="O126">
        <v>4</v>
      </c>
      <c r="P126">
        <v>297097</v>
      </c>
    </row>
    <row r="127" spans="8:16">
      <c r="O127">
        <v>5</v>
      </c>
      <c r="P127">
        <v>295825</v>
      </c>
    </row>
    <row r="128" spans="8:16">
      <c r="O128">
        <v>6</v>
      </c>
      <c r="P128">
        <v>293673</v>
      </c>
    </row>
    <row r="129" spans="2:16">
      <c r="O129">
        <v>7</v>
      </c>
      <c r="P129">
        <v>297452</v>
      </c>
    </row>
    <row r="130" spans="2:16">
      <c r="O130">
        <v>8</v>
      </c>
      <c r="P130">
        <v>300381</v>
      </c>
    </row>
    <row r="131" spans="2:16">
      <c r="O131">
        <v>9</v>
      </c>
      <c r="P131">
        <v>299435</v>
      </c>
    </row>
    <row r="132" spans="2:16">
      <c r="O132">
        <v>10</v>
      </c>
      <c r="P132">
        <v>301451</v>
      </c>
    </row>
    <row r="133" spans="2:16">
      <c r="O133">
        <v>11</v>
      </c>
      <c r="P133">
        <v>300949</v>
      </c>
    </row>
    <row r="134" spans="2:16">
      <c r="O134">
        <v>12</v>
      </c>
      <c r="P134">
        <v>300776</v>
      </c>
    </row>
    <row r="135" spans="2:16">
      <c r="O135">
        <v>13</v>
      </c>
      <c r="P135">
        <v>300698</v>
      </c>
    </row>
    <row r="136" spans="2:16">
      <c r="O136">
        <v>14</v>
      </c>
      <c r="P136">
        <v>301935</v>
      </c>
    </row>
    <row r="137" spans="2:16">
      <c r="O137">
        <v>15</v>
      </c>
      <c r="P137">
        <v>300177</v>
      </c>
    </row>
    <row r="138" spans="2:16">
      <c r="O138">
        <v>16</v>
      </c>
      <c r="P138">
        <v>299896</v>
      </c>
    </row>
    <row r="139" spans="2:16">
      <c r="O139">
        <v>17</v>
      </c>
      <c r="P139">
        <v>296083</v>
      </c>
    </row>
    <row r="140" spans="2:16">
      <c r="O140">
        <v>18</v>
      </c>
      <c r="P140">
        <v>298526</v>
      </c>
    </row>
    <row r="141" spans="2:16">
      <c r="O141">
        <v>19</v>
      </c>
      <c r="P141">
        <v>295835</v>
      </c>
    </row>
    <row r="142" spans="2:16">
      <c r="O142" s="25">
        <v>20</v>
      </c>
      <c r="P142" s="25">
        <v>299201</v>
      </c>
    </row>
    <row r="144" spans="2:16" ht="22.5">
      <c r="B144" s="3" t="s">
        <v>51</v>
      </c>
    </row>
    <row r="146" spans="2:16" ht="15.75" thickBot="1">
      <c r="B146" s="4" t="s">
        <v>9</v>
      </c>
      <c r="C146" s="5"/>
      <c r="D146" s="5"/>
      <c r="E146" s="13" t="s">
        <v>10</v>
      </c>
      <c r="H146" s="7" t="s">
        <v>11</v>
      </c>
      <c r="I146" s="7" t="s">
        <v>12</v>
      </c>
      <c r="J146" s="7" t="s">
        <v>13</v>
      </c>
      <c r="K146" s="7" t="s">
        <v>14</v>
      </c>
      <c r="L146" s="7" t="s">
        <v>15</v>
      </c>
      <c r="M146" s="7" t="s">
        <v>16</v>
      </c>
    </row>
    <row r="147" spans="2:16" ht="15.75" thickTop="1">
      <c r="B147" s="4" t="s">
        <v>17</v>
      </c>
      <c r="C147" s="5"/>
      <c r="D147" s="5"/>
      <c r="E147" s="6">
        <v>20</v>
      </c>
      <c r="H147" s="8" t="s">
        <v>18</v>
      </c>
      <c r="I147" s="11">
        <v>773271.5</v>
      </c>
      <c r="J147" s="12">
        <v>298.97833300000002</v>
      </c>
      <c r="K147" s="10" t="s">
        <v>44</v>
      </c>
      <c r="L147" s="10" t="s">
        <v>45</v>
      </c>
      <c r="M147" s="10">
        <v>20</v>
      </c>
      <c r="O147" t="s">
        <v>20</v>
      </c>
      <c r="P147" t="s">
        <v>21</v>
      </c>
    </row>
    <row r="148" spans="2:16">
      <c r="O148">
        <v>1</v>
      </c>
      <c r="P148">
        <v>772664</v>
      </c>
    </row>
    <row r="149" spans="2:16">
      <c r="O149">
        <v>2</v>
      </c>
      <c r="P149">
        <v>773280</v>
      </c>
    </row>
    <row r="150" spans="2:16">
      <c r="O150">
        <v>3</v>
      </c>
      <c r="P150">
        <v>773260</v>
      </c>
    </row>
    <row r="151" spans="2:16">
      <c r="O151">
        <v>4</v>
      </c>
      <c r="P151">
        <v>773670</v>
      </c>
    </row>
    <row r="152" spans="2:16">
      <c r="O152">
        <v>5</v>
      </c>
      <c r="P152">
        <v>773615</v>
      </c>
    </row>
    <row r="153" spans="2:16">
      <c r="O153">
        <v>6</v>
      </c>
      <c r="P153">
        <v>773301</v>
      </c>
    </row>
    <row r="154" spans="2:16">
      <c r="O154">
        <v>7</v>
      </c>
      <c r="P154">
        <v>773379</v>
      </c>
    </row>
    <row r="155" spans="2:16">
      <c r="O155">
        <v>8</v>
      </c>
      <c r="P155">
        <v>772544</v>
      </c>
    </row>
    <row r="156" spans="2:16">
      <c r="O156">
        <v>9</v>
      </c>
      <c r="P156">
        <v>773257</v>
      </c>
    </row>
    <row r="157" spans="2:16">
      <c r="O157">
        <v>10</v>
      </c>
      <c r="P157">
        <v>773546</v>
      </c>
    </row>
    <row r="158" spans="2:16">
      <c r="O158">
        <v>11</v>
      </c>
      <c r="P158">
        <v>773082</v>
      </c>
    </row>
    <row r="159" spans="2:16">
      <c r="O159">
        <v>12</v>
      </c>
      <c r="P159">
        <v>773409</v>
      </c>
    </row>
    <row r="160" spans="2:16">
      <c r="O160">
        <v>13</v>
      </c>
      <c r="P160">
        <v>773211</v>
      </c>
    </row>
    <row r="161" spans="8:16">
      <c r="O161">
        <v>14</v>
      </c>
      <c r="P161">
        <v>773065</v>
      </c>
    </row>
    <row r="162" spans="8:16">
      <c r="O162">
        <v>15</v>
      </c>
      <c r="P162">
        <v>773364</v>
      </c>
    </row>
    <row r="163" spans="8:16">
      <c r="O163">
        <v>16</v>
      </c>
      <c r="P163">
        <v>773606</v>
      </c>
    </row>
    <row r="164" spans="8:16">
      <c r="O164">
        <v>17</v>
      </c>
      <c r="P164">
        <v>773513</v>
      </c>
    </row>
    <row r="165" spans="8:16">
      <c r="O165">
        <v>18</v>
      </c>
      <c r="P165">
        <v>773578</v>
      </c>
    </row>
    <row r="166" spans="8:16">
      <c r="O166">
        <v>19</v>
      </c>
      <c r="P166">
        <v>773195</v>
      </c>
    </row>
    <row r="167" spans="8:16">
      <c r="O167">
        <v>20</v>
      </c>
      <c r="P167">
        <v>772891</v>
      </c>
    </row>
    <row r="169" spans="8:16">
      <c r="H169" s="8" t="s">
        <v>22</v>
      </c>
      <c r="I169" s="11">
        <v>30687.400390999999</v>
      </c>
      <c r="J169" s="12">
        <v>650.28906199999994</v>
      </c>
      <c r="K169" s="10" t="s">
        <v>46</v>
      </c>
      <c r="L169" s="10" t="s">
        <v>47</v>
      </c>
      <c r="M169" s="10">
        <v>20</v>
      </c>
      <c r="O169" t="s">
        <v>20</v>
      </c>
      <c r="P169" t="s">
        <v>21</v>
      </c>
    </row>
    <row r="170" spans="8:16">
      <c r="O170">
        <v>1</v>
      </c>
      <c r="P170">
        <v>31055</v>
      </c>
    </row>
    <row r="171" spans="8:16">
      <c r="O171">
        <v>2</v>
      </c>
      <c r="P171">
        <v>30261</v>
      </c>
    </row>
    <row r="172" spans="8:16">
      <c r="O172">
        <v>3</v>
      </c>
      <c r="P172">
        <v>31201</v>
      </c>
    </row>
    <row r="173" spans="8:16">
      <c r="O173">
        <v>4</v>
      </c>
      <c r="P173">
        <v>32053</v>
      </c>
    </row>
    <row r="174" spans="8:16">
      <c r="O174">
        <v>5</v>
      </c>
      <c r="P174">
        <v>30911</v>
      </c>
    </row>
    <row r="175" spans="8:16">
      <c r="O175">
        <v>6</v>
      </c>
      <c r="P175">
        <v>30955</v>
      </c>
    </row>
    <row r="176" spans="8:16">
      <c r="O176">
        <v>7</v>
      </c>
      <c r="P176">
        <v>30446</v>
      </c>
    </row>
    <row r="177" spans="15:16">
      <c r="O177">
        <v>8</v>
      </c>
      <c r="P177">
        <v>30207</v>
      </c>
    </row>
    <row r="178" spans="15:16">
      <c r="O178">
        <v>9</v>
      </c>
      <c r="P178">
        <v>29900</v>
      </c>
    </row>
    <row r="179" spans="15:16">
      <c r="O179">
        <v>10</v>
      </c>
      <c r="P179">
        <v>30161</v>
      </c>
    </row>
    <row r="180" spans="15:16">
      <c r="O180">
        <v>11</v>
      </c>
      <c r="P180">
        <v>29994</v>
      </c>
    </row>
    <row r="181" spans="15:16">
      <c r="O181">
        <v>12</v>
      </c>
      <c r="P181">
        <v>30110</v>
      </c>
    </row>
    <row r="182" spans="15:16">
      <c r="O182">
        <v>13</v>
      </c>
      <c r="P182">
        <v>29735</v>
      </c>
    </row>
    <row r="183" spans="15:16">
      <c r="O183">
        <v>14</v>
      </c>
      <c r="P183">
        <v>30032</v>
      </c>
    </row>
    <row r="184" spans="15:16">
      <c r="O184">
        <v>15</v>
      </c>
      <c r="P184">
        <v>31706</v>
      </c>
    </row>
    <row r="185" spans="15:16">
      <c r="O185">
        <v>16</v>
      </c>
      <c r="P185">
        <v>30949</v>
      </c>
    </row>
    <row r="186" spans="15:16">
      <c r="O186">
        <v>17</v>
      </c>
      <c r="P186">
        <v>30928</v>
      </c>
    </row>
    <row r="187" spans="15:16">
      <c r="O187">
        <v>18</v>
      </c>
      <c r="P187">
        <v>31841</v>
      </c>
    </row>
    <row r="188" spans="15:16">
      <c r="O188">
        <v>19</v>
      </c>
      <c r="P188">
        <v>30819</v>
      </c>
    </row>
    <row r="189" spans="15:16">
      <c r="O189">
        <v>20</v>
      </c>
      <c r="P189">
        <v>30484</v>
      </c>
    </row>
  </sheetData>
  <pageMargins left="0.7" right="0.7" top="0.75" bottom="0.75" header="0.3" footer="0.3"/>
  <drawing r:id="rId1"/>
  <tableParts count="8">
    <tablePart r:id="rId2"/>
    <tablePart r:id="rId3"/>
    <tablePart r:id="rId4"/>
    <tablePart r:id="rId5"/>
    <tablePart r:id="rId6"/>
    <tablePart r:id="rId7"/>
    <tablePart r:id="rId8"/>
    <tablePart r:id="rId9"/>
  </tableParts>
</worksheet>
</file>

<file path=xl/worksheets/sheet6.xml><?xml version="1.0" encoding="utf-8"?>
<worksheet xmlns="http://schemas.openxmlformats.org/spreadsheetml/2006/main" xmlns:r="http://schemas.openxmlformats.org/officeDocument/2006/relationships">
  <dimension ref="B2:Q34"/>
  <sheetViews>
    <sheetView zoomScale="85" zoomScaleNormal="85" workbookViewId="0"/>
  </sheetViews>
  <sheetFormatPr baseColWidth="10" defaultRowHeight="15"/>
  <cols>
    <col min="1" max="1" width="5.7109375" customWidth="1"/>
    <col min="2" max="2" width="9.85546875" customWidth="1"/>
    <col min="3" max="3" width="10.85546875" bestFit="1" customWidth="1"/>
    <col min="4" max="4" width="16.140625" bestFit="1" customWidth="1"/>
    <col min="5" max="5" width="12.7109375" bestFit="1" customWidth="1"/>
    <col min="6" max="6" width="7.85546875" bestFit="1" customWidth="1"/>
    <col min="7" max="7" width="11" bestFit="1" customWidth="1"/>
    <col min="8" max="8" width="14.42578125" bestFit="1" customWidth="1"/>
    <col min="9" max="9" width="14.7109375" bestFit="1" customWidth="1"/>
    <col min="10" max="10" width="10.85546875" bestFit="1" customWidth="1"/>
    <col min="11" max="11" width="16.140625" bestFit="1" customWidth="1"/>
    <col min="12" max="12" width="12.7109375" bestFit="1" customWidth="1"/>
    <col min="13" max="13" width="7.85546875" bestFit="1" customWidth="1"/>
    <col min="15" max="15" width="14.42578125" bestFit="1" customWidth="1"/>
    <col min="16" max="16" width="14.7109375" bestFit="1" customWidth="1"/>
    <col min="17" max="17" width="12.5703125" bestFit="1" customWidth="1"/>
  </cols>
  <sheetData>
    <row r="2" spans="2:16" ht="15" customHeight="1">
      <c r="B2" s="69" t="s">
        <v>62</v>
      </c>
      <c r="C2" s="69"/>
      <c r="D2" s="69"/>
      <c r="E2" s="69"/>
      <c r="F2" s="69"/>
      <c r="G2" s="69"/>
      <c r="H2" s="69"/>
      <c r="I2" s="69"/>
      <c r="J2" s="69"/>
      <c r="K2" s="69"/>
      <c r="L2" s="69"/>
      <c r="M2" s="69"/>
      <c r="N2" s="69"/>
      <c r="O2" s="69"/>
      <c r="P2" s="69"/>
    </row>
    <row r="3" spans="2:16">
      <c r="B3" s="69"/>
      <c r="C3" s="69"/>
      <c r="D3" s="69"/>
      <c r="E3" s="69"/>
      <c r="F3" s="69"/>
      <c r="G3" s="69"/>
      <c r="H3" s="69"/>
      <c r="I3" s="69"/>
      <c r="J3" s="69"/>
      <c r="K3" s="69"/>
      <c r="L3" s="69"/>
      <c r="M3" s="69"/>
      <c r="N3" s="69"/>
      <c r="O3" s="69"/>
      <c r="P3" s="69"/>
    </row>
    <row r="4" spans="2:16">
      <c r="B4" s="69"/>
      <c r="C4" s="69"/>
      <c r="D4" s="69"/>
      <c r="E4" s="69"/>
      <c r="F4" s="69"/>
      <c r="G4" s="69"/>
      <c r="H4" s="69"/>
      <c r="I4" s="69"/>
      <c r="J4" s="69"/>
      <c r="K4" s="69"/>
      <c r="L4" s="69"/>
      <c r="M4" s="69"/>
      <c r="N4" s="69"/>
      <c r="O4" s="69"/>
      <c r="P4" s="69"/>
    </row>
    <row r="5" spans="2:16">
      <c r="B5" s="26"/>
      <c r="C5" s="26"/>
      <c r="D5" s="26"/>
      <c r="E5" s="26"/>
      <c r="F5" s="26"/>
      <c r="G5" s="26"/>
      <c r="H5" s="26"/>
    </row>
    <row r="6" spans="2:16">
      <c r="B6" s="26"/>
      <c r="C6" s="26"/>
      <c r="D6" s="26"/>
      <c r="E6" s="26"/>
      <c r="F6" s="26"/>
      <c r="G6" s="26"/>
      <c r="H6" s="26"/>
    </row>
    <row r="7" spans="2:16" ht="22.5">
      <c r="B7" s="70" t="s">
        <v>63</v>
      </c>
      <c r="C7" s="70"/>
      <c r="D7" s="70"/>
      <c r="E7" s="70"/>
      <c r="F7" s="70"/>
      <c r="G7" s="70"/>
      <c r="H7" s="70"/>
      <c r="I7" s="70"/>
    </row>
    <row r="8" spans="2:16" ht="15.75" thickBot="1">
      <c r="B8" s="26"/>
      <c r="C8" s="26"/>
      <c r="D8" s="26"/>
      <c r="E8" s="26"/>
      <c r="F8" s="26"/>
      <c r="G8" s="26"/>
    </row>
    <row r="9" spans="2:16" ht="16.5" thickTop="1" thickBot="1">
      <c r="C9" s="65" t="s">
        <v>52</v>
      </c>
      <c r="D9" s="65"/>
      <c r="E9" s="65"/>
      <c r="F9" s="65"/>
      <c r="G9" s="65"/>
      <c r="H9" s="65"/>
      <c r="I9" s="65"/>
      <c r="J9" s="65"/>
      <c r="K9" s="65"/>
      <c r="L9" s="65"/>
      <c r="M9" s="65"/>
      <c r="N9" s="65"/>
      <c r="O9" s="65"/>
      <c r="P9" s="65"/>
    </row>
    <row r="10" spans="2:16" ht="16.5" thickTop="1" thickBot="1">
      <c r="C10" s="66" t="s">
        <v>53</v>
      </c>
      <c r="D10" s="66"/>
      <c r="E10" s="66"/>
      <c r="F10" s="66"/>
      <c r="G10" s="66"/>
      <c r="H10" s="66"/>
      <c r="I10" s="67"/>
      <c r="J10" s="68" t="s">
        <v>54</v>
      </c>
      <c r="K10" s="65"/>
      <c r="L10" s="65"/>
      <c r="M10" s="65"/>
      <c r="N10" s="65"/>
      <c r="O10" s="65"/>
      <c r="P10" s="65"/>
    </row>
    <row r="11" spans="2:16" ht="16.5" thickTop="1" thickBot="1">
      <c r="C11" s="46" t="s">
        <v>55</v>
      </c>
      <c r="D11" s="46" t="s">
        <v>12</v>
      </c>
      <c r="E11" s="46" t="s">
        <v>13</v>
      </c>
      <c r="F11" s="46" t="s">
        <v>14</v>
      </c>
      <c r="G11" s="46" t="s">
        <v>15</v>
      </c>
      <c r="H11" s="46" t="s">
        <v>56</v>
      </c>
      <c r="I11" s="47" t="s">
        <v>57</v>
      </c>
      <c r="J11" s="48" t="s">
        <v>55</v>
      </c>
      <c r="K11" s="46" t="s">
        <v>12</v>
      </c>
      <c r="L11" s="46" t="s">
        <v>13</v>
      </c>
      <c r="M11" s="46" t="s">
        <v>14</v>
      </c>
      <c r="N11" s="46" t="s">
        <v>15</v>
      </c>
      <c r="O11" s="46" t="s">
        <v>56</v>
      </c>
      <c r="P11" s="46" t="s">
        <v>57</v>
      </c>
    </row>
    <row r="12" spans="2:16" ht="16.5" thickTop="1" thickBot="1">
      <c r="B12" s="46" t="s">
        <v>58</v>
      </c>
      <c r="C12" s="27">
        <v>20</v>
      </c>
      <c r="D12" s="28">
        <f>'Apartado A'!I6</f>
        <v>511.20001200000002</v>
      </c>
      <c r="E12" s="28">
        <f>'Apartado A'!J6</f>
        <v>28.650653999999999</v>
      </c>
      <c r="F12" s="28" t="str">
        <f>'Apartado A'!K6</f>
        <v>0,75s</v>
      </c>
      <c r="G12" s="28" t="str">
        <f>'Apartado A'!L6</f>
        <v>0,46s</v>
      </c>
      <c r="H12" s="37">
        <f>MIN(Tabla4[Resultado])</f>
        <v>477</v>
      </c>
      <c r="I12" s="42">
        <f>MAX(Tabla4[Resultado])</f>
        <v>577</v>
      </c>
      <c r="J12" s="29">
        <v>20</v>
      </c>
      <c r="K12" s="28">
        <f>'Apartado A'!I28</f>
        <v>532.59997599999997</v>
      </c>
      <c r="L12" s="28">
        <f>'Apartado A'!J28</f>
        <v>11.512601999999999</v>
      </c>
      <c r="M12" s="28" t="str">
        <f>'Apartado A'!K28</f>
        <v>0,75s</v>
      </c>
      <c r="N12" s="28" t="str">
        <f>'Apartado A'!L28</f>
        <v>0,47s</v>
      </c>
      <c r="O12" s="37">
        <f>MIN(Tabla5[Resultado])</f>
        <v>511</v>
      </c>
      <c r="P12" s="40">
        <f>MAX(Tabla5[Resultado])</f>
        <v>550</v>
      </c>
    </row>
    <row r="13" spans="2:16" ht="16.5" thickTop="1" thickBot="1">
      <c r="B13" s="46" t="s">
        <v>59</v>
      </c>
      <c r="C13" s="33">
        <v>20</v>
      </c>
      <c r="D13" s="34">
        <f>'Apartado A'!I54</f>
        <v>559.75</v>
      </c>
      <c r="E13" s="34">
        <f>'Apartado A'!J54</f>
        <v>42.900902000000002</v>
      </c>
      <c r="F13" s="34" t="str">
        <f>'Apartado A'!K54</f>
        <v>0,74s</v>
      </c>
      <c r="G13" s="34" t="str">
        <f>'Apartado A'!L54</f>
        <v>0,48s</v>
      </c>
      <c r="H13" s="38">
        <f>MIN(Tabla6[Resultado])</f>
        <v>511</v>
      </c>
      <c r="I13" s="39">
        <f>MAX(Tabla6[Resultado])</f>
        <v>653</v>
      </c>
      <c r="J13" s="35">
        <v>20</v>
      </c>
      <c r="K13" s="34">
        <f>'Apartado A'!I76</f>
        <v>484.35000600000001</v>
      </c>
      <c r="L13" s="34">
        <f>'Apartado A'!J76</f>
        <v>17.550712999999998</v>
      </c>
      <c r="M13" s="34" t="str">
        <f>'Apartado A'!K76</f>
        <v>0,74s</v>
      </c>
      <c r="N13" s="34" t="str">
        <f>'Apartado A'!L76</f>
        <v>0,44s</v>
      </c>
      <c r="O13" s="38">
        <f>MIN(Tabla7[Resultado])</f>
        <v>456</v>
      </c>
      <c r="P13" s="41">
        <f>MAX(Tabla7[Resultado])</f>
        <v>529</v>
      </c>
    </row>
    <row r="14" spans="2:16" ht="15.75" thickTop="1">
      <c r="J14" s="36"/>
      <c r="K14" s="36"/>
      <c r="L14" s="36"/>
      <c r="M14" s="36"/>
      <c r="N14" s="36"/>
      <c r="O14" s="36"/>
      <c r="P14" s="36"/>
    </row>
    <row r="16" spans="2:16" ht="22.5">
      <c r="B16" s="71" t="s">
        <v>64</v>
      </c>
      <c r="C16" s="71"/>
      <c r="D16" s="71"/>
      <c r="E16" s="71"/>
      <c r="F16" s="71"/>
      <c r="G16" s="71"/>
      <c r="H16" s="71"/>
      <c r="I16" s="71"/>
    </row>
    <row r="17" spans="2:17" ht="15.75" thickBot="1"/>
    <row r="18" spans="2:17" ht="16.5" thickTop="1" thickBot="1">
      <c r="C18" s="65" t="s">
        <v>52</v>
      </c>
      <c r="D18" s="65"/>
      <c r="E18" s="65"/>
      <c r="F18" s="65"/>
      <c r="G18" s="65"/>
      <c r="H18" s="65"/>
      <c r="I18" s="65"/>
      <c r="J18" s="65"/>
      <c r="K18" s="65"/>
      <c r="L18" s="65"/>
      <c r="M18" s="65"/>
      <c r="N18" s="65"/>
      <c r="O18" s="65"/>
      <c r="P18" s="65"/>
    </row>
    <row r="19" spans="2:17" ht="16.5" thickTop="1" thickBot="1">
      <c r="C19" s="66" t="s">
        <v>53</v>
      </c>
      <c r="D19" s="66"/>
      <c r="E19" s="66"/>
      <c r="F19" s="66"/>
      <c r="G19" s="66"/>
      <c r="H19" s="66"/>
      <c r="I19" s="67"/>
      <c r="J19" s="68" t="s">
        <v>54</v>
      </c>
      <c r="K19" s="65"/>
      <c r="L19" s="65"/>
      <c r="M19" s="65"/>
      <c r="N19" s="65"/>
      <c r="O19" s="65"/>
      <c r="P19" s="65"/>
    </row>
    <row r="20" spans="2:17" ht="16.5" thickTop="1" thickBot="1">
      <c r="C20" s="46" t="s">
        <v>55</v>
      </c>
      <c r="D20" s="46" t="s">
        <v>12</v>
      </c>
      <c r="E20" s="46" t="s">
        <v>13</v>
      </c>
      <c r="F20" s="46" t="s">
        <v>14</v>
      </c>
      <c r="G20" s="46" t="s">
        <v>15</v>
      </c>
      <c r="H20" s="46" t="s">
        <v>56</v>
      </c>
      <c r="I20" s="47" t="s">
        <v>57</v>
      </c>
      <c r="J20" s="48" t="s">
        <v>55</v>
      </c>
      <c r="K20" s="46" t="s">
        <v>12</v>
      </c>
      <c r="L20" s="46" t="s">
        <v>13</v>
      </c>
      <c r="M20" s="46" t="s">
        <v>14</v>
      </c>
      <c r="N20" s="46" t="s">
        <v>15</v>
      </c>
      <c r="O20" s="46" t="s">
        <v>56</v>
      </c>
      <c r="P20" s="46" t="s">
        <v>57</v>
      </c>
    </row>
    <row r="21" spans="2:17" ht="16.5" thickTop="1" thickBot="1">
      <c r="B21" s="46" t="s">
        <v>58</v>
      </c>
      <c r="C21" s="27">
        <v>20</v>
      </c>
      <c r="D21" s="28">
        <f>'Apartado B'!I6</f>
        <v>254985.453125</v>
      </c>
      <c r="E21" s="28">
        <f>'Apartado B'!J6</f>
        <v>283.28634599999998</v>
      </c>
      <c r="F21" s="28" t="str">
        <f>'Apartado B'!K6</f>
        <v>1,63s</v>
      </c>
      <c r="G21" s="28" t="str">
        <f>'Apartado B'!L6</f>
        <v>0,91s</v>
      </c>
      <c r="H21" s="37">
        <f>MIN(Tabla418[Resultado])</f>
        <v>254509</v>
      </c>
      <c r="I21" s="42">
        <f>MAX(Tabla418[Resultado])</f>
        <v>255731</v>
      </c>
      <c r="J21" s="29">
        <v>20</v>
      </c>
      <c r="K21" s="28">
        <f>'Apartado B'!I28</f>
        <v>268387.15625</v>
      </c>
      <c r="L21" s="28">
        <f>'Apartado B'!J28</f>
        <v>102.001114</v>
      </c>
      <c r="M21" s="28" t="str">
        <f>'Apartado B'!K28</f>
        <v>1,64s</v>
      </c>
      <c r="N21" s="28" t="str">
        <f>'Apartado B'!L28</f>
        <v>0,89s</v>
      </c>
      <c r="O21" s="37">
        <f>MIN(Tabla519[Resultado])</f>
        <v>268178</v>
      </c>
      <c r="P21" s="40">
        <f>MAX(Tabla519[Resultado])</f>
        <v>268503</v>
      </c>
    </row>
    <row r="22" spans="2:17" ht="16.5" thickTop="1" thickBot="1">
      <c r="B22" s="46" t="s">
        <v>59</v>
      </c>
      <c r="C22" s="33">
        <v>20</v>
      </c>
      <c r="D22" s="34">
        <f>'Apartado B'!I54</f>
        <v>9077896</v>
      </c>
      <c r="E22" s="34">
        <f>'Apartado B'!J54</f>
        <v>1962.848755</v>
      </c>
      <c r="F22" s="34" t="str">
        <f>'Apartado B'!K54</f>
        <v>2,54s</v>
      </c>
      <c r="G22" s="34" t="str">
        <f>'Apartado B'!L54</f>
        <v>0,89s</v>
      </c>
      <c r="H22" s="38">
        <f>MIN(Tabla620[Resultado])</f>
        <v>9075831</v>
      </c>
      <c r="I22" s="39">
        <f>MAX(Tabla620[Resultado])</f>
        <v>9081888</v>
      </c>
      <c r="J22" s="35">
        <v>20</v>
      </c>
      <c r="K22" s="34">
        <f>'Apartado B'!I76</f>
        <v>660742.375</v>
      </c>
      <c r="L22" s="34">
        <f>'Apartado B'!J76</f>
        <v>4461.3193359999996</v>
      </c>
      <c r="M22" s="34" t="str">
        <f>'Apartado B'!K76</f>
        <v>2,54s</v>
      </c>
      <c r="N22" s="34" t="str">
        <f>'Apartado B'!L76</f>
        <v>0,93s</v>
      </c>
      <c r="O22" s="38">
        <f>MIN(Tabla721[Resultado])</f>
        <v>650867</v>
      </c>
      <c r="P22" s="41">
        <f>MAX(Tabla721[Resultado])</f>
        <v>668696</v>
      </c>
    </row>
    <row r="23" spans="2:17" ht="15.75" thickTop="1"/>
    <row r="25" spans="2:17" ht="22.5">
      <c r="B25" s="64" t="s">
        <v>65</v>
      </c>
      <c r="C25" s="64"/>
      <c r="D25" s="64"/>
      <c r="E25" s="64"/>
      <c r="F25" s="64"/>
      <c r="G25" s="64"/>
      <c r="H25" s="64"/>
      <c r="I25" s="64"/>
    </row>
    <row r="26" spans="2:17" ht="15.75" thickBot="1">
      <c r="B26" s="26"/>
      <c r="C26" s="26"/>
      <c r="D26" s="26"/>
      <c r="E26" s="26"/>
      <c r="F26" s="26"/>
      <c r="G26" s="26"/>
    </row>
    <row r="27" spans="2:17" ht="16.5" thickTop="1" thickBot="1">
      <c r="C27" s="65" t="s">
        <v>52</v>
      </c>
      <c r="D27" s="65"/>
      <c r="E27" s="65"/>
      <c r="F27" s="65"/>
      <c r="G27" s="65"/>
      <c r="H27" s="65"/>
      <c r="I27" s="65"/>
      <c r="J27" s="65"/>
      <c r="K27" s="65"/>
      <c r="L27" s="65"/>
      <c r="M27" s="65"/>
      <c r="N27" s="65"/>
      <c r="O27" s="65"/>
      <c r="P27" s="65"/>
    </row>
    <row r="28" spans="2:17" ht="16.5" thickTop="1" thickBot="1">
      <c r="C28" s="66" t="s">
        <v>53</v>
      </c>
      <c r="D28" s="66"/>
      <c r="E28" s="66"/>
      <c r="F28" s="66"/>
      <c r="G28" s="66"/>
      <c r="H28" s="66"/>
      <c r="I28" s="67"/>
      <c r="J28" s="68" t="s">
        <v>54</v>
      </c>
      <c r="K28" s="65"/>
      <c r="L28" s="65"/>
      <c r="M28" s="65"/>
      <c r="N28" s="65"/>
      <c r="O28" s="65"/>
      <c r="P28" s="65"/>
    </row>
    <row r="29" spans="2:17" ht="16.5" thickTop="1" thickBot="1">
      <c r="C29" s="46" t="s">
        <v>55</v>
      </c>
      <c r="D29" s="46" t="s">
        <v>12</v>
      </c>
      <c r="E29" s="46" t="s">
        <v>13</v>
      </c>
      <c r="F29" s="46" t="s">
        <v>14</v>
      </c>
      <c r="G29" s="46" t="s">
        <v>15</v>
      </c>
      <c r="H29" s="46" t="s">
        <v>56</v>
      </c>
      <c r="I29" s="47" t="s">
        <v>57</v>
      </c>
      <c r="J29" s="48" t="s">
        <v>55</v>
      </c>
      <c r="K29" s="46" t="s">
        <v>12</v>
      </c>
      <c r="L29" s="46" t="s">
        <v>13</v>
      </c>
      <c r="M29" s="46" t="s">
        <v>14</v>
      </c>
      <c r="N29" s="46" t="s">
        <v>15</v>
      </c>
      <c r="O29" s="46" t="s">
        <v>56</v>
      </c>
      <c r="P29" s="46" t="s">
        <v>57</v>
      </c>
      <c r="Q29" s="46" t="s">
        <v>66</v>
      </c>
    </row>
    <row r="30" spans="2:17" ht="16.5" thickTop="1" thickBot="1">
      <c r="B30" s="46" t="s">
        <v>58</v>
      </c>
      <c r="C30" s="27">
        <v>20</v>
      </c>
      <c r="D30" s="28">
        <f>'Apartado C'!I6</f>
        <v>738468.5</v>
      </c>
      <c r="E30" s="28">
        <f>'Apartado C'!J6</f>
        <v>181.86904899999999</v>
      </c>
      <c r="F30" s="28" t="str">
        <f>'Apartado C'!K6</f>
        <v>0,35s</v>
      </c>
      <c r="G30" s="28" t="str">
        <f>'Apartado C'!L6</f>
        <v>0,19s</v>
      </c>
      <c r="H30" s="37">
        <f>MIN(Tabla422[Resultado])</f>
        <v>737882</v>
      </c>
      <c r="I30" s="42">
        <f>MAX(Tabla422[Resultado])</f>
        <v>738628</v>
      </c>
      <c r="J30" s="29">
        <v>20</v>
      </c>
      <c r="K30" s="28">
        <f>'Apartado C'!I28</f>
        <v>17308.550781000002</v>
      </c>
      <c r="L30" s="28">
        <f>'Apartado C'!J28</f>
        <v>1029.5708010000001</v>
      </c>
      <c r="M30" s="28" t="str">
        <f>'Apartado C'!K28</f>
        <v>0,35s</v>
      </c>
      <c r="N30" s="28" t="str">
        <f>'Apartado C'!L28</f>
        <v>0,20s</v>
      </c>
      <c r="O30" s="37">
        <f>MIN(Tabla523[Resultado])</f>
        <v>15381</v>
      </c>
      <c r="P30" s="53">
        <f>MAX(Tabla523[Resultado])</f>
        <v>19825</v>
      </c>
      <c r="Q30" s="49">
        <v>800</v>
      </c>
    </row>
    <row r="31" spans="2:17" ht="16.5" thickTop="1" thickBot="1">
      <c r="B31" s="46" t="s">
        <v>59</v>
      </c>
      <c r="C31" s="30">
        <v>20</v>
      </c>
      <c r="D31" s="31">
        <f>'Apartado C'!I53</f>
        <v>760259.375</v>
      </c>
      <c r="E31" s="31">
        <f>'Apartado C'!J53</f>
        <v>293.623627</v>
      </c>
      <c r="F31" s="31" t="str">
        <f>'Apartado C'!K53</f>
        <v>0,39s</v>
      </c>
      <c r="G31" s="31" t="str">
        <f>'Apartado C'!L53</f>
        <v>0,21s</v>
      </c>
      <c r="H31" s="43">
        <f>MIN(Tabla624[Resultado])</f>
        <v>759685</v>
      </c>
      <c r="I31" s="44">
        <f>MAX(Tabla624[Resultado])</f>
        <v>760697</v>
      </c>
      <c r="J31" s="32">
        <v>20</v>
      </c>
      <c r="K31" s="31">
        <f>'Apartado C'!I75</f>
        <v>21190</v>
      </c>
      <c r="L31" s="31">
        <f>'Apartado C'!J75</f>
        <v>1323.4688719999999</v>
      </c>
      <c r="M31" s="31" t="str">
        <f>'Apartado C'!K75</f>
        <v>0,39s</v>
      </c>
      <c r="N31" s="31" t="str">
        <f>'Apartado C'!L75</f>
        <v>0,20s</v>
      </c>
      <c r="O31" s="43">
        <f>MIN(Tabla725[Resultado])</f>
        <v>19794</v>
      </c>
      <c r="P31" s="54">
        <f>MAX(Tabla725[Resultado])</f>
        <v>24330</v>
      </c>
      <c r="Q31" s="50">
        <v>900</v>
      </c>
    </row>
    <row r="32" spans="2:17" ht="16.5" thickTop="1" thickBot="1">
      <c r="B32" s="46" t="s">
        <v>60</v>
      </c>
      <c r="C32" s="27">
        <v>20</v>
      </c>
      <c r="D32" s="28">
        <f>'Apartado C'!I100</f>
        <v>793600.5</v>
      </c>
      <c r="E32" s="28">
        <f>'Apartado C'!J100</f>
        <v>873.72247300000004</v>
      </c>
      <c r="F32" s="28" t="str">
        <f>'Apartado C'!K100</f>
        <v>0,64s</v>
      </c>
      <c r="G32" s="28" t="str">
        <f>'Apartado C'!L100</f>
        <v>0,26s</v>
      </c>
      <c r="H32" s="37">
        <f>MIN(Tabla8[Resultado])</f>
        <v>792105</v>
      </c>
      <c r="I32" s="45">
        <f>MAX(Tabla8[Resultado])</f>
        <v>795321</v>
      </c>
      <c r="J32" s="29">
        <v>20</v>
      </c>
      <c r="K32" s="28">
        <f>'Apartado C'!I122</f>
        <v>298371.90625</v>
      </c>
      <c r="L32" s="28">
        <f>'Apartado C'!J122</f>
        <v>2428.4592290000001</v>
      </c>
      <c r="M32" s="28" t="str">
        <f>'Apartado C'!K122</f>
        <v>0,64s</v>
      </c>
      <c r="N32" s="28" t="str">
        <f>'Apartado C'!L122</f>
        <v>0,25s</v>
      </c>
      <c r="O32" s="37">
        <f>MIN(Tabla9[Resultado])</f>
        <v>293673</v>
      </c>
      <c r="P32" s="55">
        <f>MAX(Tabla9[Resultado])</f>
        <v>301935</v>
      </c>
      <c r="Q32" s="51">
        <v>1024</v>
      </c>
    </row>
    <row r="33" spans="2:17" ht="16.5" thickTop="1" thickBot="1">
      <c r="B33" s="46" t="s">
        <v>61</v>
      </c>
      <c r="C33" s="33">
        <v>20</v>
      </c>
      <c r="D33" s="34">
        <f>'Apartado C'!I147</f>
        <v>773271.5</v>
      </c>
      <c r="E33" s="34">
        <f>'Apartado C'!J147</f>
        <v>298.97833300000002</v>
      </c>
      <c r="F33" s="34" t="str">
        <f>'Apartado C'!K147</f>
        <v>0,51s</v>
      </c>
      <c r="G33" s="34" t="str">
        <f>'Apartado C'!L147</f>
        <v>0,29s</v>
      </c>
      <c r="H33" s="38">
        <f>MIN(Tabla10[Resultado])</f>
        <v>772544</v>
      </c>
      <c r="I33" s="39">
        <f>MAX(Tabla10[Resultado])</f>
        <v>773670</v>
      </c>
      <c r="J33" s="35">
        <v>20</v>
      </c>
      <c r="K33" s="34">
        <f>'Apartado C'!I169</f>
        <v>30687.400390999999</v>
      </c>
      <c r="L33" s="34">
        <f>'Apartado C'!J169</f>
        <v>650.28906199999994</v>
      </c>
      <c r="M33" s="34" t="str">
        <f>'Apartado C'!K169</f>
        <v>0,52s</v>
      </c>
      <c r="N33" s="34" t="str">
        <f>'Apartado C'!L169</f>
        <v>0,28s</v>
      </c>
      <c r="O33" s="38">
        <f>MIN(Tabla11[Resultado])</f>
        <v>29735</v>
      </c>
      <c r="P33" s="41">
        <f>MAX(Tabla11[Resultado])</f>
        <v>32053</v>
      </c>
      <c r="Q33" s="52">
        <v>1200</v>
      </c>
    </row>
    <row r="34" spans="2:17" ht="15.75" thickTop="1">
      <c r="J34" s="36"/>
      <c r="K34" s="36"/>
      <c r="L34" s="36"/>
      <c r="M34" s="36"/>
      <c r="N34" s="36"/>
      <c r="O34" s="36"/>
      <c r="P34" s="36"/>
    </row>
  </sheetData>
  <mergeCells count="13">
    <mergeCell ref="B25:I25"/>
    <mergeCell ref="C27:P27"/>
    <mergeCell ref="C28:I28"/>
    <mergeCell ref="J28:P28"/>
    <mergeCell ref="B2:P4"/>
    <mergeCell ref="C9:P9"/>
    <mergeCell ref="C10:I10"/>
    <mergeCell ref="J10:P10"/>
    <mergeCell ref="C18:P18"/>
    <mergeCell ref="C19:I19"/>
    <mergeCell ref="J19:P19"/>
    <mergeCell ref="B7:I7"/>
    <mergeCell ref="B16:I16"/>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Códigos</vt:lpstr>
      <vt:lpstr>Mem. caché</vt:lpstr>
      <vt:lpstr>Apartado A</vt:lpstr>
      <vt:lpstr>Apartado B</vt:lpstr>
      <vt:lpstr>Apartado C</vt:lpstr>
      <vt:lpstr>Conclusiones</vt:lpstr>
    </vt:vector>
  </TitlesOfParts>
  <Company>RPM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Raúl Pérula Martínez</dc:creator>
  <cp:lastModifiedBy>Raúl Pérula Martínez</cp:lastModifiedBy>
  <dcterms:created xsi:type="dcterms:W3CDTF">2010-12-21T09:10:15Z</dcterms:created>
  <dcterms:modified xsi:type="dcterms:W3CDTF">2011-01-17T20:37:48Z</dcterms:modified>
</cp:coreProperties>
</file>