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defaultThemeVersion="166925"/>
  <mc:AlternateContent xmlns:mc="http://schemas.openxmlformats.org/markup-compatibility/2006">
    <mc:Choice Requires="x15">
      <x15ac:absPath xmlns:x15ac="http://schemas.microsoft.com/office/spreadsheetml/2010/11/ac" url="https://tecnocampus-my.sharepoint.com/personal/jteodoro_tecnocampus_cat/Documents/TOOLBOARD_2025/EXCELS-TOOLBOARD/"/>
    </mc:Choice>
  </mc:AlternateContent>
  <xr:revisionPtr revIDLastSave="394" documentId="8_{A7AE0DDB-4913-1546-9B33-88AED1DAEB70}" xr6:coauthVersionLast="47" xr6:coauthVersionMax="47" xr10:uidLastSave="{2B0BEE16-981D-D54A-B49B-3CB19E929D84}"/>
  <workbookProtection workbookAlgorithmName="SHA-512" workbookHashValue="z0t3J8mzTM5vVJKOv5dSHJW0X/QRnfkIt/0Auxbe06tK35ecGEZVjCKXYTXpij3mWxUtdgJOOjdBa9qo1478HQ==" workbookSaltValue="r8QeE3ANkZ1B6qiCXcE5Lw==" workbookSpinCount="100000" lockStructure="1"/>
  <bookViews>
    <workbookView xWindow="0" yWindow="740" windowWidth="30240" windowHeight="18900" xr2:uid="{8D657337-4830-E24B-AB55-70DA9F7B557D}"/>
  </bookViews>
  <sheets>
    <sheet name="IDEA" sheetId="8" r:id="rId1"/>
    <sheet name="HIPOTESIS " sheetId="14" r:id="rId2"/>
    <sheet name="C" sheetId="15" state="hidden" r:id="rId3"/>
    <sheet name="RESULTADOS" sheetId="13" r:id="rId4"/>
    <sheet name="ANALISIS " sheetId="7" r:id="rId5"/>
    <sheet name="Sheet2" sheetId="16" state="hidden" r:id="rId6"/>
  </sheets>
  <definedNames>
    <definedName name="Ampliación_de_capital_1">'ANALISIS '!$L$8</definedName>
    <definedName name="año_fin_fianza">'HIPOTESIS '!$F$40</definedName>
    <definedName name="años_amortiz_activ1">'HIPOTESIS '!$F$52</definedName>
    <definedName name="años_amortiz_activ2">'HIPOTESIS '!$F$55</definedName>
    <definedName name="años_amortiz_inv1">'HIPOTESIS '!$F$44</definedName>
    <definedName name="años_amortiz_inv2">'HIPOTESIS '!$F$47</definedName>
    <definedName name="años_subv_activ1">'HIPOTESIS '!$F$53</definedName>
    <definedName name="años_subv_activ2">'HIPOTESIS '!$F$56</definedName>
    <definedName name="años_subvencion1">'HIPOTESIS '!$F$45</definedName>
    <definedName name="años_subvencion2">'HIPOTESIS '!$F$48</definedName>
    <definedName name="carencia_p1">'HIPOTESIS '!$E$66</definedName>
    <definedName name="carencia_p2">'HIPOTESIS '!$E$67</definedName>
    <definedName name="carencia_prest_participa">'ANALISIS '!$M$11</definedName>
    <definedName name="existencias_A">'HIPOTESIS '!$P$131</definedName>
    <definedName name="existencias_B">'HIPOTESIS '!$P$132</definedName>
    <definedName name="existencias_C">'HIPOTESIS '!$P$133</definedName>
    <definedName name="final_amortiz_activ1">'HIPOTESIS '!$K$52</definedName>
    <definedName name="final_amortiz_activ2">'HIPOTESIS '!$K$55</definedName>
    <definedName name="final_inv1">'HIPOTESIS '!$H$44</definedName>
    <definedName name="final_inv2">'HIPOTESIS '!$H$47</definedName>
    <definedName name="final_p1">'HIPOTESIS '!$G$66</definedName>
    <definedName name="final_p2">'HIPOTESIS '!$G$67</definedName>
    <definedName name="final_prest_participa">'ANALISIS '!$O$11</definedName>
    <definedName name="final_subv_activ1">'HIPOTESIS '!$K$53</definedName>
    <definedName name="final_subv_activ2">'HIPOTESIS '!$K$56</definedName>
    <definedName name="final_subv_inv1">'HIPOTESIS '!$H$45</definedName>
    <definedName name="final_subv_inv2">'HIPOTESIS '!$H$48</definedName>
    <definedName name="final_trabaj_activacion1">'HIPOTESIS '!$H$52</definedName>
    <definedName name="final_trabaj_activacion2">'HIPOTESIS '!$H$55</definedName>
    <definedName name="imp_activacion1">'HIPOTESIS '!$C$52</definedName>
    <definedName name="imp_activacion2">'HIPOTESIS '!$C$55</definedName>
    <definedName name="imp_inv1">'HIPOTESIS '!$C$44</definedName>
    <definedName name="imp_inv2">'HIPOTESIS '!$C$47</definedName>
    <definedName name="imp_mensual_trabajo_activ1">'HIPOTESIS '!$I$52</definedName>
    <definedName name="imp_mensual_trabajo_activ2">'HIPOTESIS '!$I$55</definedName>
    <definedName name="imp_p1">'HIPOTESIS '!$D$66</definedName>
    <definedName name="imp_p2">'HIPOTESIS '!$D$67</definedName>
    <definedName name="imp_subv_activ1">'HIPOTESIS '!$C$53</definedName>
    <definedName name="imp_subv_activ2">'HIPOTESIS '!$C$56</definedName>
    <definedName name="imp_subv_inv1">'HIPOTESIS '!$C$45</definedName>
    <definedName name="imp_subv_inv2">'HIPOTESIS '!$C$48</definedName>
    <definedName name="importe_fianza">'HIPOTESIS '!$C$40</definedName>
    <definedName name="importe_prest_participa">'ANALISIS '!$L$11</definedName>
    <definedName name="inicio_amortiz_activ1">'HIPOTESIS '!$J$52</definedName>
    <definedName name="inicio_amortiz_activ2">'HIPOTESIS '!$J$55</definedName>
    <definedName name="inicio_inv1">'HIPOTESIS '!$G$44</definedName>
    <definedName name="inicio_inv2">'HIPOTESIS '!$G$47</definedName>
    <definedName name="inicio_p1">'HIPOTESIS '!$C$66</definedName>
    <definedName name="inicio_p2">'HIPOTESIS '!$C$67</definedName>
    <definedName name="inicio_prest_participa">'ANALISIS '!$K$11</definedName>
    <definedName name="inicio_subv_activ1">'HIPOTESIS '!$J$53</definedName>
    <definedName name="inicio_subv_activ2">'HIPOTESIS '!$J$56</definedName>
    <definedName name="inicio_subv_inv1">'HIPOTESIS '!$G$45</definedName>
    <definedName name="inicio_subv_inv2">'HIPOTESIS '!$G$48</definedName>
    <definedName name="inicio_trabaj_activacion1">'HIPOTESIS '!$G$52</definedName>
    <definedName name="inicio_trabaj_activacion2">'HIPOTESIS '!$G$55</definedName>
    <definedName name="interes_inicio_prest_participa">'ANALISIS '!$P$11</definedName>
    <definedName name="interes_p1">'HIPOTESIS '!$H$66</definedName>
    <definedName name="interes_p2">'HIPOTESIS '!$H$67</definedName>
    <definedName name="interes_participativo_prest_participa">'ANALISIS '!$Q$11</definedName>
    <definedName name="IRPF_ALTO">'HIPOTESIS '!$E$15</definedName>
    <definedName name="IRPF_BAJO">'HIPOTESIS '!$C$15</definedName>
    <definedName name="IRPF_MEDIO">'HIPOTESIS '!$D$15</definedName>
    <definedName name="IS">'HIPOTESIS '!$C$9</definedName>
    <definedName name="IVA_compras">'HIPOTESIS '!$C$10</definedName>
    <definedName name="IVA_inversiones">'HIPOTESIS '!$C$12</definedName>
    <definedName name="IVA_ventas">'HIPOTESIS '!$C$11</definedName>
    <definedName name="mes_ampliacion_capital_1">'ANALISIS '!$K$8</definedName>
    <definedName name="mes_fianza">'HIPOTESIS '!$G$40</definedName>
    <definedName name="meses_amortiz_p1">'HIPOTESIS '!$F$66</definedName>
    <definedName name="meses_amortiz_p2">'HIPOTESIS '!$F$67</definedName>
    <definedName name="meses_amortiz_prest_participa">'ANALISIS '!$N$11</definedName>
    <definedName name="plazo_cobroA">'HIPOTESIS '!$P$122</definedName>
    <definedName name="plazo_cobroB">'HIPOTESIS '!$P$124</definedName>
    <definedName name="plazo_cobroC">'HIPOTESIS '!$P$126</definedName>
    <definedName name="plazo_pagoA">'HIPOTESIS '!$P$123</definedName>
    <definedName name="plazo_pagoB">'HIPOTESIS '!$P$125</definedName>
    <definedName name="plazo_pagoC">'HIPOTESIS '!$P$127</definedName>
    <definedName name="_xlnm.Print_Area" localSheetId="0">IDEA!$A:$AB</definedName>
    <definedName name="s">'HIPOTESIS '!$C$112</definedName>
    <definedName name="seg_social_parte_trabajador">'HIPOTESIS '!$D$14</definedName>
    <definedName name="seg_social_retencion_reg_especial">'HIPOTESIS '!$C$13</definedName>
    <definedName name="seg_social_retencion_reg_general">'HIPOTESIS '!$C$14</definedName>
    <definedName name="seg_social_topeespecial">'HIPOTESIS '!$E$13</definedName>
    <definedName name="seg_social_topegeneral">'HIPOTESIS '!$E$14</definedName>
    <definedName name="SOM1A">'HIPOTESIS '!$C$112</definedName>
    <definedName name="SOM1B">'HIPOTESIS '!$C$115</definedName>
    <definedName name="SOM1C">'HIPOTESIS '!$C$118</definedName>
    <definedName name="SOM2A">'HIPOTESIS '!$D$112</definedName>
    <definedName name="SOM2B">'HIPOTESIS '!$D$115</definedName>
    <definedName name="SOM2C">'HIPOTESIS '!$D$118</definedName>
    <definedName name="SOM3A">'HIPOTESIS '!$E$112</definedName>
    <definedName name="SOM3B">'HIPOTESIS '!$E$115</definedName>
    <definedName name="SOM3C">'HIPOTESIS '!$E$118</definedName>
    <definedName name="SOM4A">'HIPOTESIS '!$F$112</definedName>
    <definedName name="SOM4B">'HIPOTESIS '!$F$115</definedName>
    <definedName name="SOM4C">'HIPOTESIS '!$F$118</definedName>
    <definedName name="SOM5A">'HIPOTESIS '!$G$112</definedName>
    <definedName name="SOM5B">'HIPOTESIS '!$G$115</definedName>
    <definedName name="SOM5C">'HIPOTESIS '!$G$118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36" i="14" l="1"/>
  <c r="E136" i="14" s="1"/>
  <c r="F136" i="14" s="1"/>
  <c r="G136" i="14" s="1"/>
  <c r="D132" i="14"/>
  <c r="E132" i="14" s="1"/>
  <c r="F132" i="14" s="1"/>
  <c r="G132" i="14" s="1"/>
  <c r="D133" i="14"/>
  <c r="E133" i="14" s="1"/>
  <c r="F133" i="14" s="1"/>
  <c r="G133" i="14" s="1"/>
  <c r="D128" i="14"/>
  <c r="E128" i="14" s="1"/>
  <c r="F128" i="14" s="1"/>
  <c r="G128" i="14" s="1"/>
  <c r="D129" i="14"/>
  <c r="E129" i="14" s="1"/>
  <c r="F129" i="14" s="1"/>
  <c r="G129" i="14" s="1"/>
  <c r="H78" i="14"/>
  <c r="H79" i="14"/>
  <c r="F56" i="14"/>
  <c r="C7" i="13"/>
  <c r="D78" i="14"/>
  <c r="D79" i="14"/>
  <c r="D80" i="14"/>
  <c r="D81" i="14"/>
  <c r="D82" i="14"/>
  <c r="D83" i="14"/>
  <c r="D84" i="14"/>
  <c r="D85" i="14"/>
  <c r="Q34" i="7" l="1"/>
  <c r="H41" i="7"/>
  <c r="E118" i="14"/>
  <c r="AC157" i="14" s="1"/>
  <c r="C112" i="14"/>
  <c r="D130" i="14"/>
  <c r="E130" i="14" s="1"/>
  <c r="F130" i="14" s="1"/>
  <c r="G130" i="14" s="1"/>
  <c r="C131" i="14"/>
  <c r="D134" i="14"/>
  <c r="E134" i="14" s="1"/>
  <c r="F134" i="14" s="1"/>
  <c r="G134" i="14" s="1"/>
  <c r="C135" i="14"/>
  <c r="I154" i="14" s="1"/>
  <c r="D137" i="14"/>
  <c r="E137" i="14" s="1"/>
  <c r="F137" i="14" s="1"/>
  <c r="G137" i="14" s="1"/>
  <c r="D138" i="14"/>
  <c r="E138" i="14" s="1"/>
  <c r="F138" i="14" s="1"/>
  <c r="G138" i="14" s="1"/>
  <c r="C139" i="14"/>
  <c r="E161" i="14" s="1"/>
  <c r="D122" i="14"/>
  <c r="E122" i="14" s="1"/>
  <c r="F122" i="14" s="1"/>
  <c r="G122" i="14" s="1"/>
  <c r="D118" i="14"/>
  <c r="X157" i="14" s="1"/>
  <c r="F118" i="14"/>
  <c r="AS157" i="14" s="1"/>
  <c r="G118" i="14"/>
  <c r="BA157" i="14" s="1"/>
  <c r="C118" i="14"/>
  <c r="E157" i="14" s="1"/>
  <c r="D115" i="14"/>
  <c r="Q150" i="14" s="1"/>
  <c r="E115" i="14"/>
  <c r="AG150" i="14" s="1"/>
  <c r="F115" i="14"/>
  <c r="AO150" i="14" s="1"/>
  <c r="G115" i="14"/>
  <c r="BE150" i="14" s="1"/>
  <c r="C115" i="14"/>
  <c r="D112" i="14"/>
  <c r="R143" i="14" s="1"/>
  <c r="E112" i="14"/>
  <c r="AH143" i="14" s="1"/>
  <c r="F112" i="14"/>
  <c r="AQ143" i="14" s="1"/>
  <c r="G112" i="14"/>
  <c r="BH143" i="14" s="1"/>
  <c r="C240" i="15"/>
  <c r="AG225" i="15"/>
  <c r="AH225" i="15"/>
  <c r="AI225" i="15"/>
  <c r="AJ225" i="15"/>
  <c r="AK225" i="15"/>
  <c r="AL225" i="15"/>
  <c r="AM225" i="15"/>
  <c r="AN225" i="15"/>
  <c r="AO225" i="15"/>
  <c r="AP225" i="15"/>
  <c r="AQ225" i="15"/>
  <c r="AR225" i="15"/>
  <c r="AS225" i="15"/>
  <c r="AT225" i="15"/>
  <c r="AU225" i="15"/>
  <c r="AV225" i="15"/>
  <c r="AW225" i="15"/>
  <c r="AX225" i="15"/>
  <c r="AY225" i="15"/>
  <c r="AZ225" i="15"/>
  <c r="BA225" i="15"/>
  <c r="BB225" i="15"/>
  <c r="BC225" i="15"/>
  <c r="BD225" i="15"/>
  <c r="BE225" i="15"/>
  <c r="BF225" i="15"/>
  <c r="BG225" i="15"/>
  <c r="BH225" i="15"/>
  <c r="BI225" i="15"/>
  <c r="BJ225" i="15"/>
  <c r="BK225" i="15"/>
  <c r="AG226" i="15"/>
  <c r="AH226" i="15"/>
  <c r="AI226" i="15"/>
  <c r="AJ226" i="15"/>
  <c r="AK226" i="15"/>
  <c r="AL226" i="15"/>
  <c r="AM226" i="15"/>
  <c r="AN226" i="15"/>
  <c r="AO226" i="15"/>
  <c r="AP226" i="15"/>
  <c r="AQ226" i="15"/>
  <c r="AR226" i="15"/>
  <c r="AS226" i="15"/>
  <c r="AT226" i="15"/>
  <c r="AU226" i="15"/>
  <c r="AV226" i="15"/>
  <c r="AW226" i="15"/>
  <c r="AX226" i="15"/>
  <c r="AY226" i="15"/>
  <c r="AZ226" i="15"/>
  <c r="BA226" i="15"/>
  <c r="BB226" i="15"/>
  <c r="BC226" i="15"/>
  <c r="BD226" i="15"/>
  <c r="BE226" i="15"/>
  <c r="BF226" i="15"/>
  <c r="BG226" i="15"/>
  <c r="BH226" i="15"/>
  <c r="BI226" i="15"/>
  <c r="BJ226" i="15"/>
  <c r="BK226" i="15"/>
  <c r="AG227" i="15"/>
  <c r="AH227" i="15"/>
  <c r="AI227" i="15"/>
  <c r="AJ227" i="15"/>
  <c r="AK227" i="15"/>
  <c r="AL227" i="15"/>
  <c r="AM227" i="15"/>
  <c r="AN227" i="15"/>
  <c r="AO227" i="15"/>
  <c r="AP227" i="15"/>
  <c r="AQ227" i="15"/>
  <c r="AR227" i="15"/>
  <c r="AS227" i="15"/>
  <c r="AT227" i="15"/>
  <c r="AU227" i="15"/>
  <c r="AV227" i="15"/>
  <c r="AW227" i="15"/>
  <c r="AX227" i="15"/>
  <c r="AY227" i="15"/>
  <c r="AZ227" i="15"/>
  <c r="BA227" i="15"/>
  <c r="BB227" i="15"/>
  <c r="BC227" i="15"/>
  <c r="BD227" i="15"/>
  <c r="BE227" i="15"/>
  <c r="BF227" i="15"/>
  <c r="BG227" i="15"/>
  <c r="BH227" i="15"/>
  <c r="BI227" i="15"/>
  <c r="BJ227" i="15"/>
  <c r="BK227" i="15"/>
  <c r="AG228" i="15"/>
  <c r="AH228" i="15"/>
  <c r="AI228" i="15"/>
  <c r="AJ228" i="15"/>
  <c r="AK228" i="15"/>
  <c r="AL228" i="15"/>
  <c r="AM228" i="15"/>
  <c r="AN228" i="15"/>
  <c r="AO228" i="15"/>
  <c r="AP228" i="15"/>
  <c r="AQ228" i="15"/>
  <c r="AR228" i="15"/>
  <c r="AS228" i="15"/>
  <c r="AT228" i="15"/>
  <c r="AU228" i="15"/>
  <c r="AV228" i="15"/>
  <c r="AW228" i="15"/>
  <c r="AX228" i="15"/>
  <c r="AY228" i="15"/>
  <c r="AZ228" i="15"/>
  <c r="BA228" i="15"/>
  <c r="BB228" i="15"/>
  <c r="BC228" i="15"/>
  <c r="BD228" i="15"/>
  <c r="BE228" i="15"/>
  <c r="BF228" i="15"/>
  <c r="BG228" i="15"/>
  <c r="BH228" i="15"/>
  <c r="BI228" i="15"/>
  <c r="BJ228" i="15"/>
  <c r="BK228" i="15"/>
  <c r="AG229" i="15"/>
  <c r="AH229" i="15"/>
  <c r="AI229" i="15"/>
  <c r="AJ229" i="15"/>
  <c r="AK229" i="15"/>
  <c r="AL229" i="15"/>
  <c r="AM229" i="15"/>
  <c r="AN229" i="15"/>
  <c r="AO229" i="15"/>
  <c r="AP229" i="15"/>
  <c r="AQ229" i="15"/>
  <c r="AR229" i="15"/>
  <c r="AS229" i="15"/>
  <c r="AT229" i="15"/>
  <c r="AU229" i="15"/>
  <c r="AV229" i="15"/>
  <c r="AW229" i="15"/>
  <c r="AX229" i="15"/>
  <c r="AY229" i="15"/>
  <c r="AZ229" i="15"/>
  <c r="BA229" i="15"/>
  <c r="BB229" i="15"/>
  <c r="BC229" i="15"/>
  <c r="BD229" i="15"/>
  <c r="BE229" i="15"/>
  <c r="BF229" i="15"/>
  <c r="BG229" i="15"/>
  <c r="BH229" i="15"/>
  <c r="BI229" i="15"/>
  <c r="BJ229" i="15"/>
  <c r="BK229" i="15"/>
  <c r="AG230" i="15"/>
  <c r="AH230" i="15"/>
  <c r="AI230" i="15"/>
  <c r="AJ230" i="15"/>
  <c r="AK230" i="15"/>
  <c r="AL230" i="15"/>
  <c r="AM230" i="15"/>
  <c r="AN230" i="15"/>
  <c r="AO230" i="15"/>
  <c r="AP230" i="15"/>
  <c r="AQ230" i="15"/>
  <c r="AR230" i="15"/>
  <c r="AS230" i="15"/>
  <c r="AT230" i="15"/>
  <c r="AU230" i="15"/>
  <c r="AV230" i="15"/>
  <c r="AW230" i="15"/>
  <c r="AX230" i="15"/>
  <c r="AY230" i="15"/>
  <c r="AZ230" i="15"/>
  <c r="BA230" i="15"/>
  <c r="BB230" i="15"/>
  <c r="BC230" i="15"/>
  <c r="BD230" i="15"/>
  <c r="BE230" i="15"/>
  <c r="BF230" i="15"/>
  <c r="BG230" i="15"/>
  <c r="BH230" i="15"/>
  <c r="BI230" i="15"/>
  <c r="BJ230" i="15"/>
  <c r="BK230" i="15"/>
  <c r="AG231" i="15"/>
  <c r="AH231" i="15"/>
  <c r="AI231" i="15"/>
  <c r="AJ231" i="15"/>
  <c r="AK231" i="15"/>
  <c r="AL231" i="15"/>
  <c r="AM231" i="15"/>
  <c r="AN231" i="15"/>
  <c r="AO231" i="15"/>
  <c r="AP231" i="15"/>
  <c r="AQ231" i="15"/>
  <c r="AR231" i="15"/>
  <c r="AS231" i="15"/>
  <c r="AT231" i="15"/>
  <c r="AU231" i="15"/>
  <c r="AV231" i="15"/>
  <c r="AW231" i="15"/>
  <c r="AX231" i="15"/>
  <c r="AY231" i="15"/>
  <c r="AZ231" i="15"/>
  <c r="BA231" i="15"/>
  <c r="BB231" i="15"/>
  <c r="BC231" i="15"/>
  <c r="BD231" i="15"/>
  <c r="BE231" i="15"/>
  <c r="BF231" i="15"/>
  <c r="BG231" i="15"/>
  <c r="BH231" i="15"/>
  <c r="BI231" i="15"/>
  <c r="BJ231" i="15"/>
  <c r="BK231" i="15"/>
  <c r="AG232" i="15"/>
  <c r="AH232" i="15"/>
  <c r="AI232" i="15"/>
  <c r="AJ232" i="15"/>
  <c r="AK232" i="15"/>
  <c r="AL232" i="15"/>
  <c r="AM232" i="15"/>
  <c r="AN232" i="15"/>
  <c r="AO232" i="15"/>
  <c r="AP232" i="15"/>
  <c r="AQ232" i="15"/>
  <c r="AR232" i="15"/>
  <c r="AS232" i="15"/>
  <c r="AT232" i="15"/>
  <c r="AU232" i="15"/>
  <c r="AV232" i="15"/>
  <c r="AW232" i="15"/>
  <c r="AX232" i="15"/>
  <c r="AY232" i="15"/>
  <c r="AZ232" i="15"/>
  <c r="BA232" i="15"/>
  <c r="BB232" i="15"/>
  <c r="BC232" i="15"/>
  <c r="BD232" i="15"/>
  <c r="BE232" i="15"/>
  <c r="BF232" i="15"/>
  <c r="BG232" i="15"/>
  <c r="BH232" i="15"/>
  <c r="BI232" i="15"/>
  <c r="BJ232" i="15"/>
  <c r="BK232" i="15"/>
  <c r="AG233" i="15"/>
  <c r="AH233" i="15"/>
  <c r="AI233" i="15"/>
  <c r="AJ233" i="15"/>
  <c r="AK233" i="15"/>
  <c r="AL233" i="15"/>
  <c r="AM233" i="15"/>
  <c r="AN233" i="15"/>
  <c r="AO233" i="15"/>
  <c r="AP233" i="15"/>
  <c r="AQ233" i="15"/>
  <c r="AR233" i="15"/>
  <c r="AS233" i="15"/>
  <c r="AT233" i="15"/>
  <c r="AU233" i="15"/>
  <c r="AV233" i="15"/>
  <c r="AW233" i="15"/>
  <c r="AX233" i="15"/>
  <c r="AY233" i="15"/>
  <c r="AZ233" i="15"/>
  <c r="BA233" i="15"/>
  <c r="BB233" i="15"/>
  <c r="BC233" i="15"/>
  <c r="BD233" i="15"/>
  <c r="BE233" i="15"/>
  <c r="BF233" i="15"/>
  <c r="BG233" i="15"/>
  <c r="BH233" i="15"/>
  <c r="BI233" i="15"/>
  <c r="BJ233" i="15"/>
  <c r="BK233" i="15"/>
  <c r="AG234" i="15"/>
  <c r="AH234" i="15"/>
  <c r="AI234" i="15"/>
  <c r="AJ234" i="15"/>
  <c r="AK234" i="15"/>
  <c r="AL234" i="15"/>
  <c r="AM234" i="15"/>
  <c r="AN234" i="15"/>
  <c r="AO234" i="15"/>
  <c r="AP234" i="15"/>
  <c r="AQ234" i="15"/>
  <c r="AR234" i="15"/>
  <c r="AS234" i="15"/>
  <c r="AT234" i="15"/>
  <c r="AU234" i="15"/>
  <c r="AV234" i="15"/>
  <c r="AW234" i="15"/>
  <c r="AX234" i="15"/>
  <c r="AY234" i="15"/>
  <c r="AZ234" i="15"/>
  <c r="BA234" i="15"/>
  <c r="BB234" i="15"/>
  <c r="BC234" i="15"/>
  <c r="BD234" i="15"/>
  <c r="BE234" i="15"/>
  <c r="BF234" i="15"/>
  <c r="BG234" i="15"/>
  <c r="BH234" i="15"/>
  <c r="BI234" i="15"/>
  <c r="BJ234" i="15"/>
  <c r="BK234" i="15"/>
  <c r="AG235" i="15"/>
  <c r="AH235" i="15"/>
  <c r="AI235" i="15"/>
  <c r="AJ235" i="15"/>
  <c r="AK235" i="15"/>
  <c r="AL235" i="15"/>
  <c r="AM235" i="15"/>
  <c r="AN235" i="15"/>
  <c r="AO235" i="15"/>
  <c r="AP235" i="15"/>
  <c r="AQ235" i="15"/>
  <c r="AR235" i="15"/>
  <c r="AS235" i="15"/>
  <c r="AT235" i="15"/>
  <c r="AU235" i="15"/>
  <c r="AV235" i="15"/>
  <c r="AW235" i="15"/>
  <c r="AX235" i="15"/>
  <c r="AY235" i="15"/>
  <c r="AZ235" i="15"/>
  <c r="BA235" i="15"/>
  <c r="BB235" i="15"/>
  <c r="BC235" i="15"/>
  <c r="BD235" i="15"/>
  <c r="BE235" i="15"/>
  <c r="BF235" i="15"/>
  <c r="BG235" i="15"/>
  <c r="BH235" i="15"/>
  <c r="BI235" i="15"/>
  <c r="BJ235" i="15"/>
  <c r="BK235" i="15"/>
  <c r="AG236" i="15"/>
  <c r="AH236" i="15"/>
  <c r="AI236" i="15"/>
  <c r="AJ236" i="15"/>
  <c r="AK236" i="15"/>
  <c r="AL236" i="15"/>
  <c r="AM236" i="15"/>
  <c r="AN236" i="15"/>
  <c r="AO236" i="15"/>
  <c r="AP236" i="15"/>
  <c r="AQ236" i="15"/>
  <c r="AR236" i="15"/>
  <c r="AS236" i="15"/>
  <c r="AT236" i="15"/>
  <c r="AU236" i="15"/>
  <c r="AV236" i="15"/>
  <c r="AW236" i="15"/>
  <c r="AX236" i="15"/>
  <c r="AY236" i="15"/>
  <c r="AZ236" i="15"/>
  <c r="BA236" i="15"/>
  <c r="BB236" i="15"/>
  <c r="BC236" i="15"/>
  <c r="BD236" i="15"/>
  <c r="BE236" i="15"/>
  <c r="BF236" i="15"/>
  <c r="BG236" i="15"/>
  <c r="BH236" i="15"/>
  <c r="BI236" i="15"/>
  <c r="BJ236" i="15"/>
  <c r="BK236" i="15"/>
  <c r="AG237" i="15"/>
  <c r="AH237" i="15"/>
  <c r="AI237" i="15"/>
  <c r="AJ237" i="15"/>
  <c r="AK237" i="15"/>
  <c r="AL237" i="15"/>
  <c r="AM237" i="15"/>
  <c r="AN237" i="15"/>
  <c r="AO237" i="15"/>
  <c r="AP237" i="15"/>
  <c r="AQ237" i="15"/>
  <c r="AR237" i="15"/>
  <c r="AS237" i="15"/>
  <c r="AT237" i="15"/>
  <c r="AU237" i="15"/>
  <c r="AV237" i="15"/>
  <c r="AW237" i="15"/>
  <c r="AX237" i="15"/>
  <c r="AY237" i="15"/>
  <c r="AZ237" i="15"/>
  <c r="BA237" i="15"/>
  <c r="BB237" i="15"/>
  <c r="BC237" i="15"/>
  <c r="BD237" i="15"/>
  <c r="BE237" i="15"/>
  <c r="BF237" i="15"/>
  <c r="BG237" i="15"/>
  <c r="BH237" i="15"/>
  <c r="BI237" i="15"/>
  <c r="BJ237" i="15"/>
  <c r="BK237" i="15"/>
  <c r="AG238" i="15"/>
  <c r="AH238" i="15"/>
  <c r="AI238" i="15"/>
  <c r="AJ238" i="15"/>
  <c r="AK238" i="15"/>
  <c r="AL238" i="15"/>
  <c r="AM238" i="15"/>
  <c r="AN238" i="15"/>
  <c r="AO238" i="15"/>
  <c r="AP238" i="15"/>
  <c r="AQ238" i="15"/>
  <c r="AR238" i="15"/>
  <c r="AS238" i="15"/>
  <c r="AT238" i="15"/>
  <c r="AU238" i="15"/>
  <c r="AV238" i="15"/>
  <c r="AW238" i="15"/>
  <c r="AX238" i="15"/>
  <c r="AY238" i="15"/>
  <c r="AZ238" i="15"/>
  <c r="BA238" i="15"/>
  <c r="BB238" i="15"/>
  <c r="BC238" i="15"/>
  <c r="BD238" i="15"/>
  <c r="BE238" i="15"/>
  <c r="BF238" i="15"/>
  <c r="BG238" i="15"/>
  <c r="BH238" i="15"/>
  <c r="BI238" i="15"/>
  <c r="BJ238" i="15"/>
  <c r="BK238" i="15"/>
  <c r="AG239" i="15"/>
  <c r="AH239" i="15"/>
  <c r="AI239" i="15"/>
  <c r="AJ239" i="15"/>
  <c r="AK239" i="15"/>
  <c r="AL239" i="15"/>
  <c r="AM239" i="15"/>
  <c r="AN239" i="15"/>
  <c r="AO239" i="15"/>
  <c r="AP239" i="15"/>
  <c r="AQ239" i="15"/>
  <c r="AR239" i="15"/>
  <c r="AS239" i="15"/>
  <c r="AT239" i="15"/>
  <c r="AU239" i="15"/>
  <c r="AV239" i="15"/>
  <c r="AW239" i="15"/>
  <c r="AX239" i="15"/>
  <c r="AY239" i="15"/>
  <c r="AZ239" i="15"/>
  <c r="BA239" i="15"/>
  <c r="BB239" i="15"/>
  <c r="BC239" i="15"/>
  <c r="BD239" i="15"/>
  <c r="BE239" i="15"/>
  <c r="BF239" i="15"/>
  <c r="BG239" i="15"/>
  <c r="BH239" i="15"/>
  <c r="BI239" i="15"/>
  <c r="BJ239" i="15"/>
  <c r="BK239" i="15"/>
  <c r="E225" i="15"/>
  <c r="F225" i="15"/>
  <c r="G225" i="15"/>
  <c r="H225" i="15"/>
  <c r="I225" i="15"/>
  <c r="J225" i="15"/>
  <c r="K225" i="15"/>
  <c r="L225" i="15"/>
  <c r="M225" i="15"/>
  <c r="N225" i="15"/>
  <c r="O225" i="15"/>
  <c r="P225" i="15"/>
  <c r="Q225" i="15"/>
  <c r="R225" i="15"/>
  <c r="S225" i="15"/>
  <c r="T225" i="15"/>
  <c r="U225" i="15"/>
  <c r="V225" i="15"/>
  <c r="W225" i="15"/>
  <c r="X225" i="15"/>
  <c r="Y225" i="15"/>
  <c r="Z225" i="15"/>
  <c r="AA225" i="15"/>
  <c r="AB225" i="15"/>
  <c r="AC225" i="15"/>
  <c r="AD225" i="15"/>
  <c r="AE225" i="15"/>
  <c r="AF225" i="15"/>
  <c r="E226" i="15"/>
  <c r="F226" i="15"/>
  <c r="G226" i="15"/>
  <c r="H226" i="15"/>
  <c r="I226" i="15"/>
  <c r="J226" i="15"/>
  <c r="K226" i="15"/>
  <c r="L226" i="15"/>
  <c r="M226" i="15"/>
  <c r="N226" i="15"/>
  <c r="O226" i="15"/>
  <c r="P226" i="15"/>
  <c r="Q226" i="15"/>
  <c r="R226" i="15"/>
  <c r="S226" i="15"/>
  <c r="T226" i="15"/>
  <c r="U226" i="15"/>
  <c r="V226" i="15"/>
  <c r="W226" i="15"/>
  <c r="X226" i="15"/>
  <c r="Y226" i="15"/>
  <c r="Z226" i="15"/>
  <c r="AA226" i="15"/>
  <c r="AB226" i="15"/>
  <c r="AC226" i="15"/>
  <c r="AD226" i="15"/>
  <c r="AE226" i="15"/>
  <c r="AF226" i="15"/>
  <c r="E227" i="15"/>
  <c r="F227" i="15"/>
  <c r="G227" i="15"/>
  <c r="H227" i="15"/>
  <c r="I227" i="15"/>
  <c r="J227" i="15"/>
  <c r="K227" i="15"/>
  <c r="L227" i="15"/>
  <c r="M227" i="15"/>
  <c r="N227" i="15"/>
  <c r="O227" i="15"/>
  <c r="P227" i="15"/>
  <c r="Q227" i="15"/>
  <c r="R227" i="15"/>
  <c r="S227" i="15"/>
  <c r="T227" i="15"/>
  <c r="U227" i="15"/>
  <c r="V227" i="15"/>
  <c r="W227" i="15"/>
  <c r="X227" i="15"/>
  <c r="Y227" i="15"/>
  <c r="Z227" i="15"/>
  <c r="AA227" i="15"/>
  <c r="AB227" i="15"/>
  <c r="AC227" i="15"/>
  <c r="AD227" i="15"/>
  <c r="AE227" i="15"/>
  <c r="AF227" i="15"/>
  <c r="E228" i="15"/>
  <c r="F228" i="15"/>
  <c r="G228" i="15"/>
  <c r="H228" i="15"/>
  <c r="I228" i="15"/>
  <c r="J228" i="15"/>
  <c r="K228" i="15"/>
  <c r="L228" i="15"/>
  <c r="M228" i="15"/>
  <c r="N228" i="15"/>
  <c r="O228" i="15"/>
  <c r="P228" i="15"/>
  <c r="Q228" i="15"/>
  <c r="R228" i="15"/>
  <c r="S228" i="15"/>
  <c r="T228" i="15"/>
  <c r="U228" i="15"/>
  <c r="V228" i="15"/>
  <c r="W228" i="15"/>
  <c r="X228" i="15"/>
  <c r="Y228" i="15"/>
  <c r="Z228" i="15"/>
  <c r="AA228" i="15"/>
  <c r="AB228" i="15"/>
  <c r="AC228" i="15"/>
  <c r="AD228" i="15"/>
  <c r="AE228" i="15"/>
  <c r="AF228" i="15"/>
  <c r="E229" i="15"/>
  <c r="F229" i="15"/>
  <c r="G229" i="15"/>
  <c r="H229" i="15"/>
  <c r="I229" i="15"/>
  <c r="J229" i="15"/>
  <c r="K229" i="15"/>
  <c r="L229" i="15"/>
  <c r="M229" i="15"/>
  <c r="N229" i="15"/>
  <c r="O229" i="15"/>
  <c r="P229" i="15"/>
  <c r="Q229" i="15"/>
  <c r="R229" i="15"/>
  <c r="S229" i="15"/>
  <c r="T229" i="15"/>
  <c r="U229" i="15"/>
  <c r="V229" i="15"/>
  <c r="W229" i="15"/>
  <c r="X229" i="15"/>
  <c r="Y229" i="15"/>
  <c r="Z229" i="15"/>
  <c r="AA229" i="15"/>
  <c r="AB229" i="15"/>
  <c r="AC229" i="15"/>
  <c r="AD229" i="15"/>
  <c r="AE229" i="15"/>
  <c r="AF229" i="15"/>
  <c r="E230" i="15"/>
  <c r="F230" i="15"/>
  <c r="G230" i="15"/>
  <c r="H230" i="15"/>
  <c r="I230" i="15"/>
  <c r="J230" i="15"/>
  <c r="K230" i="15"/>
  <c r="L230" i="15"/>
  <c r="M230" i="15"/>
  <c r="N230" i="15"/>
  <c r="O230" i="15"/>
  <c r="P230" i="15"/>
  <c r="Q230" i="15"/>
  <c r="R230" i="15"/>
  <c r="S230" i="15"/>
  <c r="T230" i="15"/>
  <c r="U230" i="15"/>
  <c r="V230" i="15"/>
  <c r="W230" i="15"/>
  <c r="X230" i="15"/>
  <c r="Y230" i="15"/>
  <c r="Z230" i="15"/>
  <c r="AA230" i="15"/>
  <c r="AB230" i="15"/>
  <c r="AC230" i="15"/>
  <c r="AD230" i="15"/>
  <c r="AE230" i="15"/>
  <c r="AF230" i="15"/>
  <c r="E231" i="15"/>
  <c r="F231" i="15"/>
  <c r="G231" i="15"/>
  <c r="H231" i="15"/>
  <c r="I231" i="15"/>
  <c r="J231" i="15"/>
  <c r="K231" i="15"/>
  <c r="L231" i="15"/>
  <c r="M231" i="15"/>
  <c r="N231" i="15"/>
  <c r="O231" i="15"/>
  <c r="P231" i="15"/>
  <c r="Q231" i="15"/>
  <c r="R231" i="15"/>
  <c r="S231" i="15"/>
  <c r="T231" i="15"/>
  <c r="U231" i="15"/>
  <c r="V231" i="15"/>
  <c r="W231" i="15"/>
  <c r="X231" i="15"/>
  <c r="Y231" i="15"/>
  <c r="Z231" i="15"/>
  <c r="AA231" i="15"/>
  <c r="AB231" i="15"/>
  <c r="AC231" i="15"/>
  <c r="AD231" i="15"/>
  <c r="AE231" i="15"/>
  <c r="AF231" i="15"/>
  <c r="E232" i="15"/>
  <c r="F232" i="15"/>
  <c r="G232" i="15"/>
  <c r="H232" i="15"/>
  <c r="I232" i="15"/>
  <c r="J232" i="15"/>
  <c r="K232" i="15"/>
  <c r="L232" i="15"/>
  <c r="M232" i="15"/>
  <c r="N232" i="15"/>
  <c r="O232" i="15"/>
  <c r="P232" i="15"/>
  <c r="Q232" i="15"/>
  <c r="R232" i="15"/>
  <c r="S232" i="15"/>
  <c r="T232" i="15"/>
  <c r="U232" i="15"/>
  <c r="V232" i="15"/>
  <c r="W232" i="15"/>
  <c r="X232" i="15"/>
  <c r="Y232" i="15"/>
  <c r="Z232" i="15"/>
  <c r="AA232" i="15"/>
  <c r="AB232" i="15"/>
  <c r="AC232" i="15"/>
  <c r="AD232" i="15"/>
  <c r="AE232" i="15"/>
  <c r="AF232" i="15"/>
  <c r="E233" i="15"/>
  <c r="F233" i="15"/>
  <c r="G233" i="15"/>
  <c r="H233" i="15"/>
  <c r="I233" i="15"/>
  <c r="J233" i="15"/>
  <c r="K233" i="15"/>
  <c r="L233" i="15"/>
  <c r="M233" i="15"/>
  <c r="N233" i="15"/>
  <c r="O233" i="15"/>
  <c r="P233" i="15"/>
  <c r="Q233" i="15"/>
  <c r="R233" i="15"/>
  <c r="S233" i="15"/>
  <c r="T233" i="15"/>
  <c r="U233" i="15"/>
  <c r="V233" i="15"/>
  <c r="W233" i="15"/>
  <c r="X233" i="15"/>
  <c r="Y233" i="15"/>
  <c r="Z233" i="15"/>
  <c r="AA233" i="15"/>
  <c r="AB233" i="15"/>
  <c r="AC233" i="15"/>
  <c r="AD233" i="15"/>
  <c r="AE233" i="15"/>
  <c r="AF233" i="15"/>
  <c r="E234" i="15"/>
  <c r="F234" i="15"/>
  <c r="G234" i="15"/>
  <c r="H234" i="15"/>
  <c r="I234" i="15"/>
  <c r="J234" i="15"/>
  <c r="K234" i="15"/>
  <c r="L234" i="15"/>
  <c r="M234" i="15"/>
  <c r="N234" i="15"/>
  <c r="O234" i="15"/>
  <c r="P234" i="15"/>
  <c r="Q234" i="15"/>
  <c r="R234" i="15"/>
  <c r="S234" i="15"/>
  <c r="T234" i="15"/>
  <c r="U234" i="15"/>
  <c r="V234" i="15"/>
  <c r="W234" i="15"/>
  <c r="X234" i="15"/>
  <c r="Y234" i="15"/>
  <c r="Z234" i="15"/>
  <c r="AA234" i="15"/>
  <c r="AB234" i="15"/>
  <c r="AC234" i="15"/>
  <c r="AD234" i="15"/>
  <c r="AE234" i="15"/>
  <c r="AF234" i="15"/>
  <c r="E235" i="15"/>
  <c r="F235" i="15"/>
  <c r="G235" i="15"/>
  <c r="H235" i="15"/>
  <c r="I235" i="15"/>
  <c r="J235" i="15"/>
  <c r="K235" i="15"/>
  <c r="L235" i="15"/>
  <c r="M235" i="15"/>
  <c r="N235" i="15"/>
  <c r="O235" i="15"/>
  <c r="P235" i="15"/>
  <c r="Q235" i="15"/>
  <c r="R235" i="15"/>
  <c r="S235" i="15"/>
  <c r="T235" i="15"/>
  <c r="U235" i="15"/>
  <c r="V235" i="15"/>
  <c r="W235" i="15"/>
  <c r="X235" i="15"/>
  <c r="Y235" i="15"/>
  <c r="Z235" i="15"/>
  <c r="AA235" i="15"/>
  <c r="AB235" i="15"/>
  <c r="AC235" i="15"/>
  <c r="AD235" i="15"/>
  <c r="AE235" i="15"/>
  <c r="AF235" i="15"/>
  <c r="E236" i="15"/>
  <c r="F236" i="15"/>
  <c r="G236" i="15"/>
  <c r="H236" i="15"/>
  <c r="I236" i="15"/>
  <c r="J236" i="15"/>
  <c r="K236" i="15"/>
  <c r="L236" i="15"/>
  <c r="M236" i="15"/>
  <c r="N236" i="15"/>
  <c r="O236" i="15"/>
  <c r="P236" i="15"/>
  <c r="Q236" i="15"/>
  <c r="R236" i="15"/>
  <c r="S236" i="15"/>
  <c r="T236" i="15"/>
  <c r="U236" i="15"/>
  <c r="V236" i="15"/>
  <c r="W236" i="15"/>
  <c r="X236" i="15"/>
  <c r="Y236" i="15"/>
  <c r="Z236" i="15"/>
  <c r="AA236" i="15"/>
  <c r="AB236" i="15"/>
  <c r="AC236" i="15"/>
  <c r="AD236" i="15"/>
  <c r="AE236" i="15"/>
  <c r="AF236" i="15"/>
  <c r="E237" i="15"/>
  <c r="F237" i="15"/>
  <c r="G237" i="15"/>
  <c r="H237" i="15"/>
  <c r="I237" i="15"/>
  <c r="J237" i="15"/>
  <c r="K237" i="15"/>
  <c r="L237" i="15"/>
  <c r="M237" i="15"/>
  <c r="N237" i="15"/>
  <c r="O237" i="15"/>
  <c r="P237" i="15"/>
  <c r="Q237" i="15"/>
  <c r="R237" i="15"/>
  <c r="S237" i="15"/>
  <c r="T237" i="15"/>
  <c r="U237" i="15"/>
  <c r="V237" i="15"/>
  <c r="W237" i="15"/>
  <c r="X237" i="15"/>
  <c r="Y237" i="15"/>
  <c r="Z237" i="15"/>
  <c r="AA237" i="15"/>
  <c r="AB237" i="15"/>
  <c r="AC237" i="15"/>
  <c r="AD237" i="15"/>
  <c r="AE237" i="15"/>
  <c r="AF237" i="15"/>
  <c r="E238" i="15"/>
  <c r="F238" i="15"/>
  <c r="G238" i="15"/>
  <c r="H238" i="15"/>
  <c r="I238" i="15"/>
  <c r="J238" i="15"/>
  <c r="K238" i="15"/>
  <c r="L238" i="15"/>
  <c r="M238" i="15"/>
  <c r="N238" i="15"/>
  <c r="O238" i="15"/>
  <c r="P238" i="15"/>
  <c r="Q238" i="15"/>
  <c r="R238" i="15"/>
  <c r="S238" i="15"/>
  <c r="T238" i="15"/>
  <c r="U238" i="15"/>
  <c r="V238" i="15"/>
  <c r="W238" i="15"/>
  <c r="X238" i="15"/>
  <c r="Y238" i="15"/>
  <c r="Z238" i="15"/>
  <c r="AA238" i="15"/>
  <c r="AB238" i="15"/>
  <c r="AC238" i="15"/>
  <c r="AD238" i="15"/>
  <c r="AE238" i="15"/>
  <c r="AF238" i="15"/>
  <c r="E239" i="15"/>
  <c r="F239" i="15"/>
  <c r="G239" i="15"/>
  <c r="H239" i="15"/>
  <c r="I239" i="15"/>
  <c r="J239" i="15"/>
  <c r="K239" i="15"/>
  <c r="L239" i="15"/>
  <c r="M239" i="15"/>
  <c r="N239" i="15"/>
  <c r="O239" i="15"/>
  <c r="P239" i="15"/>
  <c r="Q239" i="15"/>
  <c r="R239" i="15"/>
  <c r="S239" i="15"/>
  <c r="T239" i="15"/>
  <c r="U239" i="15"/>
  <c r="V239" i="15"/>
  <c r="W239" i="15"/>
  <c r="X239" i="15"/>
  <c r="Y239" i="15"/>
  <c r="Z239" i="15"/>
  <c r="AA239" i="15"/>
  <c r="AB239" i="15"/>
  <c r="AC239" i="15"/>
  <c r="AD239" i="15"/>
  <c r="AE239" i="15"/>
  <c r="AF239" i="15"/>
  <c r="D230" i="15"/>
  <c r="D226" i="15"/>
  <c r="D227" i="15"/>
  <c r="D228" i="15"/>
  <c r="D229" i="15"/>
  <c r="D231" i="15"/>
  <c r="D232" i="15"/>
  <c r="D233" i="15"/>
  <c r="D234" i="15"/>
  <c r="D235" i="15"/>
  <c r="D236" i="15"/>
  <c r="D237" i="15"/>
  <c r="D238" i="15"/>
  <c r="D239" i="15"/>
  <c r="D225" i="15"/>
  <c r="N82" i="7"/>
  <c r="N83" i="7" s="1"/>
  <c r="C63" i="15"/>
  <c r="P50" i="13"/>
  <c r="Q50" i="13"/>
  <c r="R50" i="13"/>
  <c r="S50" i="13"/>
  <c r="T50" i="13"/>
  <c r="U50" i="13"/>
  <c r="V50" i="13"/>
  <c r="W50" i="13"/>
  <c r="X50" i="13"/>
  <c r="Y50" i="13"/>
  <c r="Z50" i="13"/>
  <c r="AA50" i="13"/>
  <c r="AB50" i="13"/>
  <c r="AC50" i="13"/>
  <c r="AD50" i="13"/>
  <c r="AE50" i="13"/>
  <c r="AF50" i="13"/>
  <c r="AG50" i="13"/>
  <c r="AH50" i="13"/>
  <c r="AI50" i="13"/>
  <c r="AJ50" i="13"/>
  <c r="AK50" i="13"/>
  <c r="AL50" i="13"/>
  <c r="AM50" i="13"/>
  <c r="AN50" i="13"/>
  <c r="AO50" i="13"/>
  <c r="AP50" i="13"/>
  <c r="AQ50" i="13"/>
  <c r="AR50" i="13"/>
  <c r="AS50" i="13"/>
  <c r="AT50" i="13"/>
  <c r="AU50" i="13"/>
  <c r="AV50" i="13"/>
  <c r="AW50" i="13"/>
  <c r="AX50" i="13"/>
  <c r="AY50" i="13"/>
  <c r="AZ50" i="13"/>
  <c r="BA50" i="13"/>
  <c r="BB50" i="13"/>
  <c r="BC50" i="13"/>
  <c r="BD50" i="13"/>
  <c r="BE50" i="13"/>
  <c r="BF50" i="13"/>
  <c r="BG50" i="13"/>
  <c r="BH50" i="13"/>
  <c r="BI50" i="13"/>
  <c r="BJ50" i="13"/>
  <c r="BK50" i="13"/>
  <c r="BL50" i="13"/>
  <c r="BM50" i="13"/>
  <c r="BN50" i="13"/>
  <c r="BO50" i="13"/>
  <c r="BP50" i="13"/>
  <c r="BQ50" i="13"/>
  <c r="BR50" i="13"/>
  <c r="BS50" i="13"/>
  <c r="BT50" i="13"/>
  <c r="BU50" i="13"/>
  <c r="BV50" i="13"/>
  <c r="BW50" i="13"/>
  <c r="O50" i="13"/>
  <c r="E143" i="14" l="1"/>
  <c r="D143" i="14"/>
  <c r="U157" i="14"/>
  <c r="V157" i="14"/>
  <c r="T157" i="14"/>
  <c r="S157" i="14"/>
  <c r="R157" i="14"/>
  <c r="AB157" i="14"/>
  <c r="AA157" i="14"/>
  <c r="Z157" i="14"/>
  <c r="W157" i="14"/>
  <c r="Y157" i="14"/>
  <c r="Q157" i="14"/>
  <c r="P157" i="14"/>
  <c r="J157" i="14"/>
  <c r="BJ150" i="14"/>
  <c r="BH150" i="14"/>
  <c r="D157" i="14"/>
  <c r="L150" i="14"/>
  <c r="H150" i="14"/>
  <c r="AY150" i="14"/>
  <c r="AT150" i="14"/>
  <c r="AH157" i="14"/>
  <c r="AR150" i="14"/>
  <c r="AY157" i="14"/>
  <c r="K150" i="14"/>
  <c r="AU150" i="14"/>
  <c r="BI150" i="14"/>
  <c r="K157" i="14"/>
  <c r="AF157" i="14"/>
  <c r="G150" i="14"/>
  <c r="AS150" i="14"/>
  <c r="BG150" i="14"/>
  <c r="H157" i="14"/>
  <c r="AX157" i="14"/>
  <c r="D150" i="14"/>
  <c r="F150" i="14"/>
  <c r="BD150" i="14"/>
  <c r="AV157" i="14"/>
  <c r="O150" i="14"/>
  <c r="E150" i="14"/>
  <c r="AQ150" i="14"/>
  <c r="BC150" i="14"/>
  <c r="AQ157" i="14"/>
  <c r="N150" i="14"/>
  <c r="W150" i="14"/>
  <c r="AZ150" i="14"/>
  <c r="BB150" i="14"/>
  <c r="AP157" i="14"/>
  <c r="M150" i="14"/>
  <c r="AN150" i="14"/>
  <c r="BK150" i="14"/>
  <c r="BA150" i="14"/>
  <c r="AI157" i="14"/>
  <c r="BG157" i="14"/>
  <c r="BF157" i="14"/>
  <c r="AA150" i="14"/>
  <c r="S150" i="14"/>
  <c r="X150" i="14"/>
  <c r="AB150" i="14"/>
  <c r="AF150" i="14"/>
  <c r="AV150" i="14"/>
  <c r="L157" i="14"/>
  <c r="AJ157" i="14"/>
  <c r="AN157" i="14"/>
  <c r="AR157" i="14"/>
  <c r="BH157" i="14"/>
  <c r="AE150" i="14"/>
  <c r="AM150" i="14"/>
  <c r="V150" i="14"/>
  <c r="AL150" i="14"/>
  <c r="AD150" i="14"/>
  <c r="U150" i="14"/>
  <c r="AK150" i="14"/>
  <c r="AC150" i="14"/>
  <c r="I157" i="14"/>
  <c r="AG157" i="14"/>
  <c r="AW157" i="14"/>
  <c r="AO157" i="14"/>
  <c r="BE157" i="14"/>
  <c r="P150" i="14"/>
  <c r="T150" i="14"/>
  <c r="AJ150" i="14"/>
  <c r="AZ157" i="14"/>
  <c r="BD157" i="14"/>
  <c r="AI150" i="14"/>
  <c r="AM157" i="14"/>
  <c r="AE157" i="14"/>
  <c r="AU157" i="14"/>
  <c r="BK157" i="14"/>
  <c r="BC157" i="14"/>
  <c r="G157" i="14"/>
  <c r="BJ143" i="14"/>
  <c r="J150" i="14"/>
  <c r="Z150" i="14"/>
  <c r="R150" i="14"/>
  <c r="AH150" i="14"/>
  <c r="AX150" i="14"/>
  <c r="AP150" i="14"/>
  <c r="BF150" i="14"/>
  <c r="N157" i="14"/>
  <c r="F157" i="14"/>
  <c r="AL157" i="14"/>
  <c r="AD157" i="14"/>
  <c r="AT157" i="14"/>
  <c r="BJ157" i="14"/>
  <c r="BB157" i="14"/>
  <c r="O157" i="14"/>
  <c r="BG143" i="14"/>
  <c r="I150" i="14"/>
  <c r="Y150" i="14"/>
  <c r="AW150" i="14"/>
  <c r="M157" i="14"/>
  <c r="AK157" i="14"/>
  <c r="BI157" i="14"/>
  <c r="P143" i="14"/>
  <c r="BK143" i="14"/>
  <c r="Y143" i="14"/>
  <c r="X143" i="14"/>
  <c r="V143" i="14"/>
  <c r="BF143" i="14"/>
  <c r="O143" i="14"/>
  <c r="U143" i="14"/>
  <c r="BE143" i="14"/>
  <c r="J143" i="14"/>
  <c r="T143" i="14"/>
  <c r="BD143" i="14"/>
  <c r="I143" i="14"/>
  <c r="Q143" i="14"/>
  <c r="BC143" i="14"/>
  <c r="G143" i="14"/>
  <c r="AZ143" i="14"/>
  <c r="BB143" i="14"/>
  <c r="AG143" i="14"/>
  <c r="AX143" i="14"/>
  <c r="AP143" i="14"/>
  <c r="AB143" i="14"/>
  <c r="AF143" i="14"/>
  <c r="AW143" i="14"/>
  <c r="AO143" i="14"/>
  <c r="H143" i="14"/>
  <c r="W143" i="14"/>
  <c r="AM143" i="14"/>
  <c r="AE143" i="14"/>
  <c r="AV143" i="14"/>
  <c r="AL143" i="14"/>
  <c r="AD143" i="14"/>
  <c r="AU143" i="14"/>
  <c r="AK143" i="14"/>
  <c r="AC143" i="14"/>
  <c r="AT143" i="14"/>
  <c r="AJ143" i="14"/>
  <c r="AS143" i="14"/>
  <c r="L143" i="14"/>
  <c r="AA143" i="14"/>
  <c r="S143" i="14"/>
  <c r="AI143" i="14"/>
  <c r="AN143" i="14"/>
  <c r="AR143" i="14"/>
  <c r="BI143" i="14"/>
  <c r="BA143" i="14"/>
  <c r="K143" i="14"/>
  <c r="Z143" i="14"/>
  <c r="AY143" i="14"/>
  <c r="N143" i="14"/>
  <c r="F143" i="14"/>
  <c r="M143" i="14"/>
  <c r="K161" i="14"/>
  <c r="H154" i="14"/>
  <c r="D154" i="14"/>
  <c r="O154" i="14"/>
  <c r="N154" i="14"/>
  <c r="K154" i="14"/>
  <c r="L161" i="14"/>
  <c r="G154" i="14"/>
  <c r="F154" i="14"/>
  <c r="J161" i="14"/>
  <c r="M154" i="14"/>
  <c r="E154" i="14"/>
  <c r="I161" i="14"/>
  <c r="L154" i="14"/>
  <c r="D161" i="14"/>
  <c r="H161" i="14"/>
  <c r="O161" i="14"/>
  <c r="G161" i="14"/>
  <c r="J154" i="14"/>
  <c r="N161" i="14"/>
  <c r="F161" i="14"/>
  <c r="M161" i="14"/>
  <c r="O147" i="14"/>
  <c r="G147" i="14"/>
  <c r="N147" i="14"/>
  <c r="F147" i="14"/>
  <c r="M147" i="14"/>
  <c r="E147" i="14"/>
  <c r="L147" i="14"/>
  <c r="K147" i="14"/>
  <c r="I147" i="14"/>
  <c r="J147" i="14"/>
  <c r="D147" i="14"/>
  <c r="H147" i="14"/>
  <c r="F139" i="14"/>
  <c r="D131" i="14"/>
  <c r="D135" i="14"/>
  <c r="E131" i="14"/>
  <c r="E139" i="14"/>
  <c r="D139" i="14"/>
  <c r="G131" i="14"/>
  <c r="F131" i="14"/>
  <c r="G139" i="14"/>
  <c r="BD241" i="15"/>
  <c r="BD240" i="15" s="1"/>
  <c r="AN241" i="15"/>
  <c r="AN240" i="15" s="1"/>
  <c r="BH241" i="15"/>
  <c r="BH240" i="15" s="1"/>
  <c r="AZ241" i="15"/>
  <c r="AZ240" i="15" s="1"/>
  <c r="AR241" i="15"/>
  <c r="AR240" i="15" s="1"/>
  <c r="AJ241" i="15"/>
  <c r="AJ240" i="15" s="1"/>
  <c r="AB241" i="15"/>
  <c r="AB240" i="15" s="1"/>
  <c r="T241" i="15"/>
  <c r="T240" i="15" s="1"/>
  <c r="L241" i="15"/>
  <c r="L240" i="15" s="1"/>
  <c r="AA241" i="15"/>
  <c r="D91" i="7" s="1"/>
  <c r="S241" i="15"/>
  <c r="S240" i="15" s="1"/>
  <c r="K241" i="15"/>
  <c r="K240" i="15" s="1"/>
  <c r="W241" i="15"/>
  <c r="W240" i="15" s="1"/>
  <c r="G241" i="15"/>
  <c r="G240" i="15" s="1"/>
  <c r="BI241" i="15"/>
  <c r="BI240" i="15" s="1"/>
  <c r="BA241" i="15"/>
  <c r="BA240" i="15" s="1"/>
  <c r="AS241" i="15"/>
  <c r="AS240" i="15" s="1"/>
  <c r="AK241" i="15"/>
  <c r="AK240" i="15" s="1"/>
  <c r="AV241" i="15"/>
  <c r="AV240" i="15" s="1"/>
  <c r="U241" i="15"/>
  <c r="U240" i="15" s="1"/>
  <c r="E241" i="15"/>
  <c r="E240" i="15" s="1"/>
  <c r="Q241" i="15"/>
  <c r="Q240" i="15" s="1"/>
  <c r="AE241" i="15"/>
  <c r="AE240" i="15" s="1"/>
  <c r="O241" i="15"/>
  <c r="C91" i="7" s="1"/>
  <c r="AD241" i="15"/>
  <c r="AD240" i="15" s="1"/>
  <c r="V241" i="15"/>
  <c r="V240" i="15" s="1"/>
  <c r="N241" i="15"/>
  <c r="N240" i="15" s="1"/>
  <c r="F241" i="15"/>
  <c r="F240" i="15" s="1"/>
  <c r="M241" i="15"/>
  <c r="M240" i="15" s="1"/>
  <c r="AC241" i="15"/>
  <c r="AC240" i="15" s="1"/>
  <c r="Y241" i="15"/>
  <c r="Y240" i="15" s="1"/>
  <c r="I241" i="15"/>
  <c r="I240" i="15" s="1"/>
  <c r="X241" i="15"/>
  <c r="X240" i="15" s="1"/>
  <c r="H241" i="15"/>
  <c r="H240" i="15" s="1"/>
  <c r="BK241" i="15"/>
  <c r="BK240" i="15" s="1"/>
  <c r="AU241" i="15"/>
  <c r="AU240" i="15" s="1"/>
  <c r="AF241" i="15"/>
  <c r="AF240" i="15" s="1"/>
  <c r="P241" i="15"/>
  <c r="P240" i="15" s="1"/>
  <c r="BC241" i="15"/>
  <c r="BC240" i="15" s="1"/>
  <c r="AM241" i="15"/>
  <c r="E91" i="7" s="1"/>
  <c r="BJ241" i="15"/>
  <c r="BJ240" i="15" s="1"/>
  <c r="BB241" i="15"/>
  <c r="BB240" i="15" s="1"/>
  <c r="AT241" i="15"/>
  <c r="AT240" i="15" s="1"/>
  <c r="AL241" i="15"/>
  <c r="AL240" i="15" s="1"/>
  <c r="BG241" i="15"/>
  <c r="BG240" i="15" s="1"/>
  <c r="AQ241" i="15"/>
  <c r="AQ240" i="15" s="1"/>
  <c r="AX241" i="15"/>
  <c r="AX240" i="15" s="1"/>
  <c r="AP241" i="15"/>
  <c r="AP240" i="15" s="1"/>
  <c r="AY241" i="15"/>
  <c r="F91" i="7" s="1"/>
  <c r="D241" i="15"/>
  <c r="D240" i="15" s="1"/>
  <c r="BE241" i="15"/>
  <c r="BE240" i="15" s="1"/>
  <c r="AG241" i="15"/>
  <c r="AG240" i="15" s="1"/>
  <c r="BF241" i="15"/>
  <c r="BF240" i="15" s="1"/>
  <c r="AH241" i="15"/>
  <c r="AH240" i="15" s="1"/>
  <c r="Z241" i="15"/>
  <c r="Z240" i="15" s="1"/>
  <c r="R241" i="15"/>
  <c r="R240" i="15" s="1"/>
  <c r="J241" i="15"/>
  <c r="J240" i="15" s="1"/>
  <c r="AO241" i="15"/>
  <c r="AO240" i="15" s="1"/>
  <c r="AW241" i="15"/>
  <c r="AW240" i="15" s="1"/>
  <c r="AI241" i="15"/>
  <c r="AI240" i="15" s="1"/>
  <c r="AA158" i="14" l="1"/>
  <c r="AY151" i="14"/>
  <c r="AA151" i="14"/>
  <c r="AY158" i="14"/>
  <c r="AM158" i="14"/>
  <c r="O158" i="14"/>
  <c r="O151" i="14"/>
  <c r="BK158" i="14"/>
  <c r="AM151" i="14"/>
  <c r="BK151" i="14"/>
  <c r="BK144" i="14"/>
  <c r="AM144" i="14"/>
  <c r="O144" i="14"/>
  <c r="AY144" i="14"/>
  <c r="AA144" i="14"/>
  <c r="BA161" i="14"/>
  <c r="BI161" i="14"/>
  <c r="BB161" i="14"/>
  <c r="BJ161" i="14"/>
  <c r="BC161" i="14"/>
  <c r="BK161" i="14"/>
  <c r="BD161" i="14"/>
  <c r="AZ161" i="14"/>
  <c r="BF161" i="14"/>
  <c r="BG161" i="14"/>
  <c r="BE161" i="14"/>
  <c r="BH161" i="14"/>
  <c r="U161" i="14"/>
  <c r="V161" i="14"/>
  <c r="W161" i="14"/>
  <c r="X161" i="14"/>
  <c r="Z161" i="14"/>
  <c r="S161" i="14"/>
  <c r="AA161" i="14"/>
  <c r="Q161" i="14"/>
  <c r="Y161" i="14"/>
  <c r="R161" i="14"/>
  <c r="T161" i="14"/>
  <c r="P161" i="14"/>
  <c r="AC161" i="14"/>
  <c r="AK161" i="14"/>
  <c r="AD161" i="14"/>
  <c r="AL161" i="14"/>
  <c r="AE161" i="14"/>
  <c r="AM161" i="14"/>
  <c r="AF161" i="14"/>
  <c r="AB161" i="14"/>
  <c r="AH161" i="14"/>
  <c r="AG161" i="14"/>
  <c r="AI161" i="14"/>
  <c r="AJ161" i="14"/>
  <c r="AS161" i="14"/>
  <c r="AT161" i="14"/>
  <c r="AU161" i="14"/>
  <c r="AV161" i="14"/>
  <c r="AQ161" i="14"/>
  <c r="AY161" i="14"/>
  <c r="AO161" i="14"/>
  <c r="AW161" i="14"/>
  <c r="AP161" i="14"/>
  <c r="AX161" i="14"/>
  <c r="AR161" i="14"/>
  <c r="AN161" i="14"/>
  <c r="Q154" i="14"/>
  <c r="Y154" i="14"/>
  <c r="R154" i="14"/>
  <c r="Z154" i="14"/>
  <c r="S154" i="14"/>
  <c r="AA154" i="14"/>
  <c r="T154" i="14"/>
  <c r="P154" i="14"/>
  <c r="W154" i="14"/>
  <c r="U154" i="14"/>
  <c r="V154" i="14"/>
  <c r="X154" i="14"/>
  <c r="AF147" i="14"/>
  <c r="AB147" i="14"/>
  <c r="AG147" i="14"/>
  <c r="AH147" i="14"/>
  <c r="AI147" i="14"/>
  <c r="AJ147" i="14"/>
  <c r="AC147" i="14"/>
  <c r="AK147" i="14"/>
  <c r="AD147" i="14"/>
  <c r="AL147" i="14"/>
  <c r="AE147" i="14"/>
  <c r="AM147" i="14"/>
  <c r="X147" i="14"/>
  <c r="R147" i="14"/>
  <c r="Q147" i="14"/>
  <c r="Y147" i="14"/>
  <c r="Z147" i="14"/>
  <c r="S147" i="14"/>
  <c r="AA147" i="14"/>
  <c r="T147" i="14"/>
  <c r="P147" i="14"/>
  <c r="U147" i="14"/>
  <c r="V147" i="14"/>
  <c r="W147" i="14"/>
  <c r="AV147" i="14"/>
  <c r="AX147" i="14"/>
  <c r="AO147" i="14"/>
  <c r="AW147" i="14"/>
  <c r="AP147" i="14"/>
  <c r="AQ147" i="14"/>
  <c r="AY147" i="14"/>
  <c r="AR147" i="14"/>
  <c r="AN147" i="14"/>
  <c r="AS147" i="14"/>
  <c r="AT147" i="14"/>
  <c r="AU147" i="14"/>
  <c r="BD147" i="14"/>
  <c r="AZ147" i="14"/>
  <c r="BF147" i="14"/>
  <c r="BE147" i="14"/>
  <c r="BG147" i="14"/>
  <c r="BH147" i="14"/>
  <c r="BA147" i="14"/>
  <c r="BI147" i="14"/>
  <c r="BB147" i="14"/>
  <c r="BJ147" i="14"/>
  <c r="BC147" i="14"/>
  <c r="BK147" i="14"/>
  <c r="E135" i="14"/>
  <c r="O240" i="15"/>
  <c r="C90" i="7" s="1"/>
  <c r="AA240" i="15"/>
  <c r="D90" i="7" s="1"/>
  <c r="AY240" i="15"/>
  <c r="F90" i="7" s="1"/>
  <c r="AM240" i="15"/>
  <c r="G90" i="7"/>
  <c r="G91" i="7"/>
  <c r="O11" i="7"/>
  <c r="C86" i="15" s="1"/>
  <c r="G66" i="14"/>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AG63" i="15"/>
  <c r="AH63" i="15"/>
  <c r="AI63" i="15"/>
  <c r="AJ63" i="15"/>
  <c r="AK63" i="15"/>
  <c r="AL63" i="15"/>
  <c r="AM63" i="15"/>
  <c r="AN63" i="15"/>
  <c r="AO63" i="15"/>
  <c r="AP63" i="15"/>
  <c r="AQ63" i="15"/>
  <c r="AR63" i="15"/>
  <c r="AS63" i="15"/>
  <c r="AT63" i="15"/>
  <c r="AU63" i="15"/>
  <c r="AV63" i="15"/>
  <c r="AW63" i="15"/>
  <c r="AX63" i="15"/>
  <c r="AY63" i="15"/>
  <c r="AZ63" i="15"/>
  <c r="BA63" i="15"/>
  <c r="BB63" i="15"/>
  <c r="BC63" i="15"/>
  <c r="BD63" i="15"/>
  <c r="BE63" i="15"/>
  <c r="BF63" i="15"/>
  <c r="BG63" i="15"/>
  <c r="BH63" i="15"/>
  <c r="BI63" i="15"/>
  <c r="BJ63" i="15"/>
  <c r="BK63" i="15"/>
  <c r="D63" i="15"/>
  <c r="D123" i="14"/>
  <c r="E123" i="14" s="1"/>
  <c r="F123" i="14" s="1"/>
  <c r="G123" i="14" s="1"/>
  <c r="D124" i="14"/>
  <c r="E124" i="14" s="1"/>
  <c r="F124" i="14" s="1"/>
  <c r="G124" i="14" s="1"/>
  <c r="AG154" i="14" l="1"/>
  <c r="AH154" i="14"/>
  <c r="AI154" i="14"/>
  <c r="AJ154" i="14"/>
  <c r="AL154" i="14"/>
  <c r="AE154" i="14"/>
  <c r="AM154" i="14"/>
  <c r="AC154" i="14"/>
  <c r="AK154" i="14"/>
  <c r="AD154" i="14"/>
  <c r="AF154" i="14"/>
  <c r="AB154" i="14"/>
  <c r="G135" i="14"/>
  <c r="F135" i="14"/>
  <c r="E90" i="7"/>
  <c r="G71" i="15"/>
  <c r="O71" i="15"/>
  <c r="W71" i="15"/>
  <c r="AE71" i="15"/>
  <c r="AM71" i="15"/>
  <c r="AU71" i="15"/>
  <c r="BC71" i="15"/>
  <c r="BK71" i="15"/>
  <c r="I71" i="15"/>
  <c r="Y71" i="15"/>
  <c r="AO71" i="15"/>
  <c r="BE71" i="15"/>
  <c r="S71" i="15"/>
  <c r="AQ71" i="15"/>
  <c r="BG71" i="15"/>
  <c r="H71" i="15"/>
  <c r="P71" i="15"/>
  <c r="X71" i="15"/>
  <c r="AF71" i="15"/>
  <c r="AN71" i="15"/>
  <c r="AV71" i="15"/>
  <c r="BD71" i="15"/>
  <c r="D71" i="15"/>
  <c r="Q71" i="15"/>
  <c r="AG71" i="15"/>
  <c r="AW71" i="15"/>
  <c r="K71" i="15"/>
  <c r="AI71" i="15"/>
  <c r="AY71" i="15"/>
  <c r="J71" i="15"/>
  <c r="R71" i="15"/>
  <c r="Z71" i="15"/>
  <c r="AH71" i="15"/>
  <c r="AP71" i="15"/>
  <c r="AX71" i="15"/>
  <c r="BF71" i="15"/>
  <c r="AA71" i="15"/>
  <c r="L71" i="15"/>
  <c r="T71" i="15"/>
  <c r="AB71" i="15"/>
  <c r="AJ71" i="15"/>
  <c r="AR71" i="15"/>
  <c r="AZ71" i="15"/>
  <c r="BH71" i="15"/>
  <c r="E71" i="15"/>
  <c r="U71" i="15"/>
  <c r="AC71" i="15"/>
  <c r="AK71" i="15"/>
  <c r="AS71" i="15"/>
  <c r="BA71" i="15"/>
  <c r="M71" i="15"/>
  <c r="BI71" i="15"/>
  <c r="F71" i="15"/>
  <c r="V71" i="15"/>
  <c r="AL71" i="15"/>
  <c r="BB71" i="15"/>
  <c r="N71" i="15"/>
  <c r="AD71" i="15"/>
  <c r="AT71" i="15"/>
  <c r="BJ71" i="15"/>
  <c r="L88" i="15"/>
  <c r="T88" i="15"/>
  <c r="AB88" i="15"/>
  <c r="AJ88" i="15"/>
  <c r="AR88" i="15"/>
  <c r="AZ88" i="15"/>
  <c r="BH88" i="15"/>
  <c r="F88" i="15"/>
  <c r="AD88" i="15"/>
  <c r="AT88" i="15"/>
  <c r="BJ88" i="15"/>
  <c r="O88" i="15"/>
  <c r="W88" i="15"/>
  <c r="AM88" i="15"/>
  <c r="BC88" i="15"/>
  <c r="P88" i="15"/>
  <c r="AF88" i="15"/>
  <c r="BD88" i="15"/>
  <c r="Q88" i="15"/>
  <c r="AO88" i="15"/>
  <c r="E88" i="15"/>
  <c r="M88" i="15"/>
  <c r="U88" i="15"/>
  <c r="AC88" i="15"/>
  <c r="AK88" i="15"/>
  <c r="AS88" i="15"/>
  <c r="BA88" i="15"/>
  <c r="BI88" i="15"/>
  <c r="N88" i="15"/>
  <c r="V88" i="15"/>
  <c r="AL88" i="15"/>
  <c r="BB88" i="15"/>
  <c r="G88" i="15"/>
  <c r="AE88" i="15"/>
  <c r="AU88" i="15"/>
  <c r="BK88" i="15"/>
  <c r="X88" i="15"/>
  <c r="AN88" i="15"/>
  <c r="D88" i="15"/>
  <c r="AG88" i="15"/>
  <c r="BE88" i="15"/>
  <c r="H88" i="15"/>
  <c r="I88" i="15"/>
  <c r="J88" i="15"/>
  <c r="R88" i="15"/>
  <c r="Z88" i="15"/>
  <c r="AH88" i="15"/>
  <c r="AP88" i="15"/>
  <c r="AX88" i="15"/>
  <c r="BF88" i="15"/>
  <c r="K88" i="15"/>
  <c r="S88" i="15"/>
  <c r="AA88" i="15"/>
  <c r="AI88" i="15"/>
  <c r="AQ88" i="15"/>
  <c r="AY88" i="15"/>
  <c r="BG88" i="15"/>
  <c r="AV88" i="15"/>
  <c r="Y88" i="15"/>
  <c r="AW88" i="15"/>
  <c r="E63" i="14"/>
  <c r="N8" i="7"/>
  <c r="N7" i="7"/>
  <c r="L7" i="7"/>
  <c r="K7" i="7"/>
  <c r="P8" i="7"/>
  <c r="N84" i="7" s="1"/>
  <c r="N80" i="7"/>
  <c r="N81" i="7" s="1"/>
  <c r="I52" i="14"/>
  <c r="M53" i="13"/>
  <c r="K53" i="13"/>
  <c r="I53" i="13"/>
  <c r="G53" i="13"/>
  <c r="C53" i="13"/>
  <c r="E53" i="13"/>
  <c r="M45" i="13"/>
  <c r="K45" i="13"/>
  <c r="I45" i="13"/>
  <c r="G45" i="13"/>
  <c r="E45" i="13"/>
  <c r="C45" i="13"/>
  <c r="Q46" i="13"/>
  <c r="R46" i="13"/>
  <c r="S46" i="13"/>
  <c r="T46" i="13"/>
  <c r="U46" i="13"/>
  <c r="V46" i="13"/>
  <c r="W46" i="13"/>
  <c r="X46" i="13"/>
  <c r="Y46" i="13"/>
  <c r="Z46" i="13"/>
  <c r="AA46" i="13"/>
  <c r="AB46" i="13"/>
  <c r="AC46" i="13"/>
  <c r="AD46" i="13"/>
  <c r="AE46" i="13"/>
  <c r="AF46" i="13"/>
  <c r="AG46" i="13"/>
  <c r="AH46" i="13"/>
  <c r="AI46" i="13"/>
  <c r="AJ46" i="13"/>
  <c r="AK46" i="13"/>
  <c r="AL46" i="13"/>
  <c r="AM46" i="13"/>
  <c r="AN46" i="13"/>
  <c r="AO46" i="13"/>
  <c r="AP46" i="13"/>
  <c r="AQ46" i="13"/>
  <c r="AR46" i="13"/>
  <c r="AS46" i="13"/>
  <c r="AT46" i="13"/>
  <c r="AU46" i="13"/>
  <c r="AV46" i="13"/>
  <c r="AW46" i="13"/>
  <c r="AX46" i="13"/>
  <c r="AY46" i="13"/>
  <c r="AZ46" i="13"/>
  <c r="BA46" i="13"/>
  <c r="BB46" i="13"/>
  <c r="BC46" i="13"/>
  <c r="BD46" i="13"/>
  <c r="BE46" i="13"/>
  <c r="BF46" i="13"/>
  <c r="BG46" i="13"/>
  <c r="BH46" i="13"/>
  <c r="BI46" i="13"/>
  <c r="BJ46" i="13"/>
  <c r="BK46" i="13"/>
  <c r="BL46" i="13"/>
  <c r="BM46" i="13"/>
  <c r="BN46" i="13"/>
  <c r="BO46" i="13"/>
  <c r="BP46" i="13"/>
  <c r="BQ46" i="13"/>
  <c r="BR46" i="13"/>
  <c r="BS46" i="13"/>
  <c r="BT46" i="13"/>
  <c r="BU46" i="13"/>
  <c r="BV46" i="13"/>
  <c r="BW46" i="13"/>
  <c r="Q43" i="13"/>
  <c r="R43" i="13"/>
  <c r="S43" i="13"/>
  <c r="T43" i="13"/>
  <c r="U43" i="13"/>
  <c r="V43" i="13"/>
  <c r="W43" i="13"/>
  <c r="X43" i="13"/>
  <c r="Y43" i="13"/>
  <c r="Z43" i="13"/>
  <c r="AA43" i="13"/>
  <c r="AB43" i="13"/>
  <c r="AC43" i="13"/>
  <c r="AD43" i="13"/>
  <c r="AE43" i="13"/>
  <c r="AF43" i="13"/>
  <c r="AG43" i="13"/>
  <c r="AH43" i="13"/>
  <c r="AI43" i="13"/>
  <c r="AJ43" i="13"/>
  <c r="AK43" i="13"/>
  <c r="AL43" i="13"/>
  <c r="AM43" i="13"/>
  <c r="AN43" i="13"/>
  <c r="AO43" i="13"/>
  <c r="AP43" i="13"/>
  <c r="AQ43" i="13"/>
  <c r="AR43" i="13"/>
  <c r="AS43" i="13"/>
  <c r="AT43" i="13"/>
  <c r="AU43" i="13"/>
  <c r="AV43" i="13"/>
  <c r="AW43" i="13"/>
  <c r="AX43" i="13"/>
  <c r="AY43" i="13"/>
  <c r="AZ43" i="13"/>
  <c r="BA43" i="13"/>
  <c r="BB43" i="13"/>
  <c r="BC43" i="13"/>
  <c r="BD43" i="13"/>
  <c r="BE43" i="13"/>
  <c r="BF43" i="13"/>
  <c r="BG43" i="13"/>
  <c r="BH43" i="13"/>
  <c r="BI43" i="13"/>
  <c r="BJ43" i="13"/>
  <c r="BK43" i="13"/>
  <c r="BL43" i="13"/>
  <c r="BM43" i="13"/>
  <c r="BN43" i="13"/>
  <c r="BO43" i="13"/>
  <c r="BP43" i="13"/>
  <c r="BQ43" i="13"/>
  <c r="BR43" i="13"/>
  <c r="BS43" i="13"/>
  <c r="BT43" i="13"/>
  <c r="BU43" i="13"/>
  <c r="BV43" i="13"/>
  <c r="BW43" i="13"/>
  <c r="P43" i="13"/>
  <c r="P46" i="13"/>
  <c r="O46" i="13"/>
  <c r="C46" i="13" s="1"/>
  <c r="O44" i="13"/>
  <c r="C44" i="13" s="1"/>
  <c r="C40" i="13"/>
  <c r="O79" i="13"/>
  <c r="O39" i="13"/>
  <c r="C39" i="13" s="1"/>
  <c r="O38" i="13"/>
  <c r="C38" i="13" s="1"/>
  <c r="O36" i="13"/>
  <c r="C36" i="13" s="1"/>
  <c r="O34" i="13"/>
  <c r="C207" i="15"/>
  <c r="C208" i="15"/>
  <c r="C209" i="15"/>
  <c r="C210" i="15"/>
  <c r="C211" i="15"/>
  <c r="C212" i="15"/>
  <c r="C213" i="15"/>
  <c r="C214" i="15"/>
  <c r="C215" i="15"/>
  <c r="C216" i="15"/>
  <c r="C217" i="15"/>
  <c r="C218" i="15"/>
  <c r="C219" i="15"/>
  <c r="C220" i="15"/>
  <c r="C206" i="15"/>
  <c r="C189" i="15"/>
  <c r="C190" i="15"/>
  <c r="C191" i="15"/>
  <c r="C192" i="15"/>
  <c r="C193" i="15"/>
  <c r="C194" i="15"/>
  <c r="C195" i="15"/>
  <c r="C196" i="15"/>
  <c r="C197" i="15"/>
  <c r="C198" i="15"/>
  <c r="C199" i="15"/>
  <c r="C200" i="15"/>
  <c r="C201" i="15"/>
  <c r="C202" i="15"/>
  <c r="C188" i="15"/>
  <c r="C171" i="15"/>
  <c r="C172" i="15"/>
  <c r="C173" i="15"/>
  <c r="C174" i="15"/>
  <c r="C175" i="15"/>
  <c r="C176" i="15"/>
  <c r="C177" i="15"/>
  <c r="C178" i="15"/>
  <c r="C179" i="15"/>
  <c r="C180" i="15"/>
  <c r="C181" i="15"/>
  <c r="C182" i="15"/>
  <c r="C183" i="15"/>
  <c r="C184" i="15"/>
  <c r="C170" i="15"/>
  <c r="C152" i="15"/>
  <c r="C153" i="15"/>
  <c r="C154" i="15"/>
  <c r="C155" i="15"/>
  <c r="C156" i="15"/>
  <c r="C157" i="15"/>
  <c r="C158" i="15"/>
  <c r="C159" i="15"/>
  <c r="C160" i="15"/>
  <c r="C161" i="15"/>
  <c r="C162" i="15"/>
  <c r="C163" i="15"/>
  <c r="C164" i="15"/>
  <c r="C165" i="15"/>
  <c r="C166" i="15"/>
  <c r="C257" i="15"/>
  <c r="O92" i="13"/>
  <c r="O78" i="13"/>
  <c r="D86" i="15" l="1"/>
  <c r="P68" i="13" s="1"/>
  <c r="AO154" i="14"/>
  <c r="AW154" i="14"/>
  <c r="AP154" i="14"/>
  <c r="AX154" i="14"/>
  <c r="AQ154" i="14"/>
  <c r="AY154" i="14"/>
  <c r="AR154" i="14"/>
  <c r="AN154" i="14"/>
  <c r="AT154" i="14"/>
  <c r="AU154" i="14"/>
  <c r="AS154" i="14"/>
  <c r="AV154" i="14"/>
  <c r="BE154" i="14"/>
  <c r="BF154" i="14"/>
  <c r="BG154" i="14"/>
  <c r="BH154" i="14"/>
  <c r="BB154" i="14"/>
  <c r="BC154" i="14"/>
  <c r="BK154" i="14"/>
  <c r="BA154" i="14"/>
  <c r="BI154" i="14"/>
  <c r="BJ154" i="14"/>
  <c r="BD154" i="14"/>
  <c r="AZ154" i="14"/>
  <c r="E86" i="15"/>
  <c r="F86" i="15" s="1"/>
  <c r="G86" i="15" s="1"/>
  <c r="H86" i="15" s="1"/>
  <c r="I86" i="15" s="1"/>
  <c r="J86" i="15" s="1"/>
  <c r="K86" i="15" s="1"/>
  <c r="W68" i="13" s="1"/>
  <c r="O7" i="7"/>
  <c r="Q7" i="7" s="1"/>
  <c r="M7" i="7"/>
  <c r="N79" i="7"/>
  <c r="O8" i="7"/>
  <c r="Q8" i="7" s="1"/>
  <c r="E43" i="13"/>
  <c r="M43" i="13"/>
  <c r="I43" i="13"/>
  <c r="K43" i="13"/>
  <c r="G43" i="13"/>
  <c r="M46" i="13"/>
  <c r="I46" i="13"/>
  <c r="E46" i="13"/>
  <c r="K46" i="13"/>
  <c r="G46" i="13"/>
  <c r="C203" i="15"/>
  <c r="O35" i="13" s="1"/>
  <c r="C221" i="15"/>
  <c r="C246" i="15" s="1"/>
  <c r="D247" i="15" s="1"/>
  <c r="P38" i="13" s="1"/>
  <c r="C185" i="15"/>
  <c r="C251" i="15" s="1"/>
  <c r="D252" i="15" s="1"/>
  <c r="K91" i="14"/>
  <c r="K92" i="14"/>
  <c r="D208" i="15" s="1"/>
  <c r="K93" i="14"/>
  <c r="K94" i="14"/>
  <c r="K90" i="14"/>
  <c r="D206" i="15" s="1"/>
  <c r="I92" i="14"/>
  <c r="I93" i="14"/>
  <c r="I94" i="14"/>
  <c r="I91" i="14"/>
  <c r="C135" i="15"/>
  <c r="C136" i="15" s="1"/>
  <c r="C133" i="15"/>
  <c r="C134" i="15" s="1"/>
  <c r="C131" i="15"/>
  <c r="C126" i="15"/>
  <c r="C127" i="15" s="1"/>
  <c r="C124" i="15"/>
  <c r="C125" i="15" s="1"/>
  <c r="C122" i="15"/>
  <c r="G48" i="14"/>
  <c r="F48" i="14"/>
  <c r="H90" i="14"/>
  <c r="L90" i="14" s="1"/>
  <c r="H92" i="14"/>
  <c r="L92" i="14" s="1"/>
  <c r="H93" i="14"/>
  <c r="L93" i="14" s="1"/>
  <c r="H94" i="14"/>
  <c r="L94" i="14" s="1"/>
  <c r="H91" i="14"/>
  <c r="L91" i="14" s="1"/>
  <c r="J52" i="14"/>
  <c r="H44" i="14"/>
  <c r="H47" i="14"/>
  <c r="BL263" i="15"/>
  <c r="BL266" i="15" s="1"/>
  <c r="C100" i="15"/>
  <c r="C98" i="15"/>
  <c r="O33" i="13" s="1"/>
  <c r="BK93" i="15"/>
  <c r="BJ93" i="15"/>
  <c r="BI93" i="15"/>
  <c r="BH93" i="15"/>
  <c r="BG93" i="15"/>
  <c r="BF93" i="15"/>
  <c r="BE93" i="15"/>
  <c r="BD93" i="15"/>
  <c r="BC93" i="15"/>
  <c r="BB93" i="15"/>
  <c r="BA93" i="15"/>
  <c r="AZ93" i="15"/>
  <c r="AY93" i="15"/>
  <c r="AX93" i="15"/>
  <c r="AW93" i="15"/>
  <c r="AV93" i="15"/>
  <c r="AU93" i="15"/>
  <c r="AT93" i="15"/>
  <c r="AS93" i="15"/>
  <c r="AR93" i="15"/>
  <c r="AQ93" i="15"/>
  <c r="AP93" i="15"/>
  <c r="AO93" i="15"/>
  <c r="AN93" i="15"/>
  <c r="AM93" i="15"/>
  <c r="AL93" i="15"/>
  <c r="AK93" i="15"/>
  <c r="AJ93" i="15"/>
  <c r="AI93" i="15"/>
  <c r="AH93" i="15"/>
  <c r="AG93" i="15"/>
  <c r="AF93" i="15"/>
  <c r="AE93" i="15"/>
  <c r="AD93" i="15"/>
  <c r="AC93" i="15"/>
  <c r="AB93" i="15"/>
  <c r="BK78" i="15"/>
  <c r="BK69" i="15"/>
  <c r="C64" i="15"/>
  <c r="BK53" i="15"/>
  <c r="BJ53" i="15"/>
  <c r="BI53" i="15"/>
  <c r="BH53" i="15"/>
  <c r="BG53" i="15"/>
  <c r="BF53" i="15"/>
  <c r="BE53" i="15"/>
  <c r="BD53" i="15"/>
  <c r="BC53" i="15"/>
  <c r="BB53" i="15"/>
  <c r="BA53" i="15"/>
  <c r="AZ53" i="15"/>
  <c r="AY53" i="15"/>
  <c r="AX53" i="15"/>
  <c r="AW53" i="15"/>
  <c r="AV53" i="15"/>
  <c r="AU53" i="15"/>
  <c r="AT53" i="15"/>
  <c r="AS53" i="15"/>
  <c r="AR53" i="15"/>
  <c r="AQ53" i="15"/>
  <c r="AP53" i="15"/>
  <c r="AO53" i="15"/>
  <c r="AN53" i="15"/>
  <c r="AM53" i="15"/>
  <c r="AL53" i="15"/>
  <c r="AK53" i="15"/>
  <c r="AJ53" i="15"/>
  <c r="AI53" i="15"/>
  <c r="AH53" i="15"/>
  <c r="AG53" i="15"/>
  <c r="AF53" i="15"/>
  <c r="AE53" i="15"/>
  <c r="AD53" i="15"/>
  <c r="AC53" i="15"/>
  <c r="AB53" i="15"/>
  <c r="AA53" i="15"/>
  <c r="Z53" i="15"/>
  <c r="Y53" i="15"/>
  <c r="X53" i="15"/>
  <c r="W53" i="15"/>
  <c r="V53" i="15"/>
  <c r="U53" i="15"/>
  <c r="T53" i="15"/>
  <c r="S53" i="15"/>
  <c r="R53" i="15"/>
  <c r="Q53" i="15"/>
  <c r="P53" i="15"/>
  <c r="O53" i="15"/>
  <c r="N53" i="15"/>
  <c r="M53" i="15"/>
  <c r="L53" i="15"/>
  <c r="K53" i="15"/>
  <c r="J53" i="15"/>
  <c r="I53" i="15"/>
  <c r="H53" i="15"/>
  <c r="G53" i="15"/>
  <c r="F53" i="15"/>
  <c r="E53" i="15"/>
  <c r="D53" i="15"/>
  <c r="C53" i="15"/>
  <c r="C45" i="15"/>
  <c r="C44" i="15"/>
  <c r="C43" i="15"/>
  <c r="C42" i="15"/>
  <c r="C41" i="15"/>
  <c r="C40" i="15"/>
  <c r="C39" i="15"/>
  <c r="C37" i="15"/>
  <c r="C36" i="15"/>
  <c r="C35" i="15"/>
  <c r="C34" i="15"/>
  <c r="BK17" i="15"/>
  <c r="BJ17" i="15"/>
  <c r="BI17" i="15"/>
  <c r="BH17" i="15"/>
  <c r="BG17" i="15"/>
  <c r="BF17" i="15"/>
  <c r="BE17" i="15"/>
  <c r="BD17" i="15"/>
  <c r="BC17" i="15"/>
  <c r="BB17" i="15"/>
  <c r="BA17" i="15"/>
  <c r="AZ17" i="15"/>
  <c r="AY17" i="15"/>
  <c r="AX17" i="15"/>
  <c r="AW17" i="15"/>
  <c r="AV17" i="15"/>
  <c r="AU17" i="15"/>
  <c r="AT17" i="15"/>
  <c r="AS17" i="15"/>
  <c r="AR17" i="15"/>
  <c r="AQ17" i="15"/>
  <c r="AP17" i="15"/>
  <c r="AO17" i="15"/>
  <c r="AN17" i="15"/>
  <c r="AM17" i="15"/>
  <c r="AL17" i="15"/>
  <c r="AK17" i="15"/>
  <c r="AJ17" i="15"/>
  <c r="AI17" i="15"/>
  <c r="AH17" i="15"/>
  <c r="AG17" i="15"/>
  <c r="AF17" i="15"/>
  <c r="AE17" i="15"/>
  <c r="AD17" i="15"/>
  <c r="AC17" i="15"/>
  <c r="AB17" i="15"/>
  <c r="AA17" i="15"/>
  <c r="Z17" i="15"/>
  <c r="Y17" i="15"/>
  <c r="X17" i="15"/>
  <c r="W17" i="15"/>
  <c r="V17" i="15"/>
  <c r="U17" i="15"/>
  <c r="T17" i="15"/>
  <c r="S17" i="15"/>
  <c r="R17" i="15"/>
  <c r="Q17" i="15"/>
  <c r="P17" i="15"/>
  <c r="O17" i="15"/>
  <c r="N17" i="15"/>
  <c r="M17" i="15"/>
  <c r="L17" i="15"/>
  <c r="K17" i="15"/>
  <c r="J17" i="15"/>
  <c r="I17" i="15"/>
  <c r="H17" i="15"/>
  <c r="G17" i="15"/>
  <c r="F17" i="15"/>
  <c r="E17" i="15"/>
  <c r="D17" i="15"/>
  <c r="BK16" i="15"/>
  <c r="BJ16" i="15"/>
  <c r="BI16" i="15"/>
  <c r="BH16" i="15"/>
  <c r="BG16" i="15"/>
  <c r="BF16" i="15"/>
  <c r="BE16" i="15"/>
  <c r="BD16" i="15"/>
  <c r="BC16" i="15"/>
  <c r="BB16" i="15"/>
  <c r="BA16" i="15"/>
  <c r="AZ16" i="15"/>
  <c r="AY16" i="15"/>
  <c r="AX16" i="15"/>
  <c r="AW16" i="15"/>
  <c r="AV16" i="15"/>
  <c r="AU16" i="15"/>
  <c r="AT16" i="15"/>
  <c r="AS16" i="15"/>
  <c r="AR16" i="15"/>
  <c r="AQ16" i="15"/>
  <c r="AP16" i="15"/>
  <c r="AO16" i="15"/>
  <c r="AN16" i="15"/>
  <c r="AM16" i="15"/>
  <c r="AL16" i="15"/>
  <c r="AK16" i="15"/>
  <c r="AJ16" i="15"/>
  <c r="AI16" i="15"/>
  <c r="AH16" i="15"/>
  <c r="AG16" i="15"/>
  <c r="AF16" i="15"/>
  <c r="AE16" i="15"/>
  <c r="AD16" i="15"/>
  <c r="AC16" i="15"/>
  <c r="AB16" i="15"/>
  <c r="AA16" i="15"/>
  <c r="Z16" i="15"/>
  <c r="Y16" i="15"/>
  <c r="X16" i="15"/>
  <c r="W16" i="15"/>
  <c r="V16" i="15"/>
  <c r="U16" i="15"/>
  <c r="T16" i="15"/>
  <c r="S16" i="15"/>
  <c r="R16" i="15"/>
  <c r="Q16" i="15"/>
  <c r="P16" i="15"/>
  <c r="O16" i="15"/>
  <c r="N16" i="15"/>
  <c r="M16" i="15"/>
  <c r="L16" i="15"/>
  <c r="K16" i="15"/>
  <c r="J16" i="15"/>
  <c r="I16" i="15"/>
  <c r="H16" i="15"/>
  <c r="G16" i="15"/>
  <c r="F16" i="15"/>
  <c r="E16" i="15"/>
  <c r="D16" i="15"/>
  <c r="BK15" i="15"/>
  <c r="BJ15" i="15"/>
  <c r="BI15" i="15"/>
  <c r="BH15" i="15"/>
  <c r="BG15" i="15"/>
  <c r="BF15" i="15"/>
  <c r="BE15" i="15"/>
  <c r="BD15" i="15"/>
  <c r="BC15" i="15"/>
  <c r="BB15" i="15"/>
  <c r="BA15" i="15"/>
  <c r="AZ15" i="15"/>
  <c r="AY15" i="15"/>
  <c r="AX15" i="15"/>
  <c r="AW15" i="15"/>
  <c r="AV15" i="15"/>
  <c r="AU15" i="15"/>
  <c r="AT15" i="15"/>
  <c r="AS15" i="15"/>
  <c r="AR15" i="15"/>
  <c r="AQ15" i="15"/>
  <c r="AP15" i="15"/>
  <c r="AO15" i="15"/>
  <c r="AN15" i="15"/>
  <c r="AM15" i="15"/>
  <c r="AL15" i="15"/>
  <c r="AK15" i="15"/>
  <c r="AJ15" i="15"/>
  <c r="AI15" i="15"/>
  <c r="AH15" i="15"/>
  <c r="AG15" i="15"/>
  <c r="AF15" i="15"/>
  <c r="AE15" i="15"/>
  <c r="AD15" i="15"/>
  <c r="AC15" i="15"/>
  <c r="AB15" i="15"/>
  <c r="AA15" i="15"/>
  <c r="Z15" i="15"/>
  <c r="Y15" i="15"/>
  <c r="X15" i="15"/>
  <c r="W15" i="15"/>
  <c r="V15" i="15"/>
  <c r="U15" i="15"/>
  <c r="T15" i="15"/>
  <c r="S15" i="15"/>
  <c r="R15" i="15"/>
  <c r="Q15" i="15"/>
  <c r="P15" i="15"/>
  <c r="O15" i="15"/>
  <c r="N15" i="15"/>
  <c r="M15" i="15"/>
  <c r="L15" i="15"/>
  <c r="K15" i="15"/>
  <c r="J15" i="15"/>
  <c r="I15" i="15"/>
  <c r="H15" i="15"/>
  <c r="G15" i="15"/>
  <c r="F15" i="15"/>
  <c r="E15" i="15"/>
  <c r="D15" i="15"/>
  <c r="BK14" i="15"/>
  <c r="BJ14" i="15"/>
  <c r="BI14" i="15"/>
  <c r="BH14" i="15"/>
  <c r="BG14" i="15"/>
  <c r="BF14" i="15"/>
  <c r="BE14" i="15"/>
  <c r="BD14" i="15"/>
  <c r="BC14" i="15"/>
  <c r="BB14" i="15"/>
  <c r="BA14" i="15"/>
  <c r="AZ14" i="15"/>
  <c r="AY14" i="15"/>
  <c r="AX14" i="15"/>
  <c r="AW14" i="15"/>
  <c r="AV14" i="15"/>
  <c r="AU14" i="15"/>
  <c r="AT14" i="15"/>
  <c r="AS14" i="15"/>
  <c r="AR14" i="15"/>
  <c r="AQ14" i="15"/>
  <c r="AP14" i="15"/>
  <c r="AO14" i="15"/>
  <c r="AN14" i="15"/>
  <c r="AM14" i="15"/>
  <c r="AL14" i="15"/>
  <c r="AK14" i="15"/>
  <c r="AJ14" i="15"/>
  <c r="AI14" i="15"/>
  <c r="AH14" i="15"/>
  <c r="AG14" i="15"/>
  <c r="AF14" i="15"/>
  <c r="AE14" i="15"/>
  <c r="AD14" i="15"/>
  <c r="AC14" i="15"/>
  <c r="AB14" i="15"/>
  <c r="AA14" i="15"/>
  <c r="Z14" i="15"/>
  <c r="Y14" i="15"/>
  <c r="X14" i="15"/>
  <c r="W14" i="15"/>
  <c r="V14" i="15"/>
  <c r="U14" i="15"/>
  <c r="T14" i="15"/>
  <c r="S14" i="15"/>
  <c r="R14" i="15"/>
  <c r="Q14" i="15"/>
  <c r="P14" i="15"/>
  <c r="O14" i="15"/>
  <c r="N14" i="15"/>
  <c r="M14" i="15"/>
  <c r="L14" i="15"/>
  <c r="K14" i="15"/>
  <c r="J14" i="15"/>
  <c r="I14" i="15"/>
  <c r="H14" i="15"/>
  <c r="G14" i="15"/>
  <c r="F14" i="15"/>
  <c r="E14" i="15"/>
  <c r="D14" i="15"/>
  <c r="BK13" i="15"/>
  <c r="BJ13" i="15"/>
  <c r="BI13" i="15"/>
  <c r="BH13" i="15"/>
  <c r="BG13" i="15"/>
  <c r="BF13" i="15"/>
  <c r="BE13" i="15"/>
  <c r="BD13" i="15"/>
  <c r="BC13" i="15"/>
  <c r="BB13" i="15"/>
  <c r="BA13" i="15"/>
  <c r="AZ13" i="15"/>
  <c r="AY13" i="15"/>
  <c r="AX13" i="15"/>
  <c r="AW13" i="15"/>
  <c r="AV13" i="15"/>
  <c r="AU13" i="15"/>
  <c r="AT13" i="15"/>
  <c r="AS13" i="15"/>
  <c r="AR13" i="15"/>
  <c r="AQ13" i="15"/>
  <c r="AP13" i="15"/>
  <c r="AO13" i="15"/>
  <c r="AN13" i="15"/>
  <c r="AM13" i="15"/>
  <c r="AL13" i="15"/>
  <c r="AK13" i="15"/>
  <c r="AJ13" i="15"/>
  <c r="AI13" i="15"/>
  <c r="AH13" i="15"/>
  <c r="AG13" i="15"/>
  <c r="AF13" i="15"/>
  <c r="AE13" i="15"/>
  <c r="AD13" i="15"/>
  <c r="AC13" i="15"/>
  <c r="AB13" i="15"/>
  <c r="AA13" i="15"/>
  <c r="Z13" i="15"/>
  <c r="Y13" i="15"/>
  <c r="X13" i="15"/>
  <c r="W13" i="15"/>
  <c r="V13" i="15"/>
  <c r="U13" i="15"/>
  <c r="T13" i="15"/>
  <c r="S13" i="15"/>
  <c r="R13" i="15"/>
  <c r="Q13" i="15"/>
  <c r="P13" i="15"/>
  <c r="O13" i="15"/>
  <c r="N13" i="15"/>
  <c r="M13" i="15"/>
  <c r="L13" i="15"/>
  <c r="K13" i="15"/>
  <c r="J13" i="15"/>
  <c r="I13" i="15"/>
  <c r="H13" i="15"/>
  <c r="G13" i="15"/>
  <c r="F13" i="15"/>
  <c r="E13" i="15"/>
  <c r="D13" i="15"/>
  <c r="BK12" i="15"/>
  <c r="BJ12" i="15"/>
  <c r="BI12" i="15"/>
  <c r="BH12" i="15"/>
  <c r="BG12" i="15"/>
  <c r="BF12" i="15"/>
  <c r="BE12" i="15"/>
  <c r="BD12" i="15"/>
  <c r="BC12" i="15"/>
  <c r="BB12" i="15"/>
  <c r="BA12" i="15"/>
  <c r="AZ12" i="15"/>
  <c r="AY12" i="15"/>
  <c r="AX12" i="15"/>
  <c r="AW12" i="15"/>
  <c r="AV12" i="15"/>
  <c r="AU12" i="15"/>
  <c r="AT12" i="15"/>
  <c r="AS12" i="15"/>
  <c r="AR12" i="15"/>
  <c r="AQ12" i="15"/>
  <c r="AP12" i="15"/>
  <c r="AO12" i="15"/>
  <c r="AN12" i="15"/>
  <c r="AM12" i="15"/>
  <c r="AL12" i="15"/>
  <c r="AK12" i="15"/>
  <c r="AJ12" i="15"/>
  <c r="AI12" i="15"/>
  <c r="AH12" i="15"/>
  <c r="AG12" i="15"/>
  <c r="AF12" i="15"/>
  <c r="AE12" i="15"/>
  <c r="AD12" i="15"/>
  <c r="AC12" i="15"/>
  <c r="AB12" i="15"/>
  <c r="AA12" i="15"/>
  <c r="Z12" i="15"/>
  <c r="Y12" i="15"/>
  <c r="X12" i="15"/>
  <c r="W12" i="15"/>
  <c r="V12" i="15"/>
  <c r="U12" i="15"/>
  <c r="T12" i="15"/>
  <c r="S12" i="15"/>
  <c r="R12" i="15"/>
  <c r="Q12" i="15"/>
  <c r="P12" i="15"/>
  <c r="O12" i="15"/>
  <c r="N12" i="15"/>
  <c r="M12" i="15"/>
  <c r="L12" i="15"/>
  <c r="K12" i="15"/>
  <c r="J12" i="15"/>
  <c r="I12" i="15"/>
  <c r="H12" i="15"/>
  <c r="G12" i="15"/>
  <c r="F12" i="15"/>
  <c r="E12" i="15"/>
  <c r="D12" i="15"/>
  <c r="BK11" i="15"/>
  <c r="BJ11" i="15"/>
  <c r="BI11" i="15"/>
  <c r="BH11" i="15"/>
  <c r="BG11" i="15"/>
  <c r="BF11" i="15"/>
  <c r="BE11" i="15"/>
  <c r="BD11" i="15"/>
  <c r="BC11" i="15"/>
  <c r="BB11" i="15"/>
  <c r="BA11" i="15"/>
  <c r="AZ11" i="15"/>
  <c r="AY11" i="15"/>
  <c r="AX11" i="15"/>
  <c r="AW11" i="15"/>
  <c r="AV11" i="15"/>
  <c r="AU11" i="15"/>
  <c r="AT11" i="15"/>
  <c r="AS11" i="15"/>
  <c r="AR11" i="15"/>
  <c r="AQ11" i="15"/>
  <c r="AP11" i="15"/>
  <c r="AO11" i="15"/>
  <c r="AN11" i="15"/>
  <c r="AM11" i="15"/>
  <c r="AL11" i="15"/>
  <c r="AK11" i="15"/>
  <c r="AJ11" i="15"/>
  <c r="AI11" i="15"/>
  <c r="AH11" i="15"/>
  <c r="AG11" i="15"/>
  <c r="AF11" i="15"/>
  <c r="AE11" i="15"/>
  <c r="AD11" i="15"/>
  <c r="AC11" i="15"/>
  <c r="AB11" i="15"/>
  <c r="AA11" i="15"/>
  <c r="Z11" i="15"/>
  <c r="Y11" i="15"/>
  <c r="X11" i="15"/>
  <c r="W11" i="15"/>
  <c r="V11" i="15"/>
  <c r="U11" i="15"/>
  <c r="T11" i="15"/>
  <c r="S11" i="15"/>
  <c r="R11" i="15"/>
  <c r="Q11" i="15"/>
  <c r="P11" i="15"/>
  <c r="O11" i="15"/>
  <c r="N11" i="15"/>
  <c r="M11" i="15"/>
  <c r="L11" i="15"/>
  <c r="K11" i="15"/>
  <c r="J11" i="15"/>
  <c r="I11" i="15"/>
  <c r="H11" i="15"/>
  <c r="G11" i="15"/>
  <c r="F11" i="15"/>
  <c r="E11" i="15"/>
  <c r="D11" i="15"/>
  <c r="BK9" i="15"/>
  <c r="BJ9" i="15"/>
  <c r="BI9" i="15"/>
  <c r="BH9" i="15"/>
  <c r="BG9" i="15"/>
  <c r="BF9" i="15"/>
  <c r="BE9" i="15"/>
  <c r="BD9" i="15"/>
  <c r="BC9" i="15"/>
  <c r="BB9" i="15"/>
  <c r="BA9" i="15"/>
  <c r="AZ9" i="15"/>
  <c r="AY9" i="15"/>
  <c r="AX9" i="15"/>
  <c r="AW9" i="15"/>
  <c r="AV9" i="15"/>
  <c r="AU9" i="15"/>
  <c r="AT9" i="15"/>
  <c r="AS9" i="15"/>
  <c r="AR9" i="15"/>
  <c r="AQ9" i="15"/>
  <c r="AP9" i="15"/>
  <c r="AO9" i="15"/>
  <c r="AN9" i="15"/>
  <c r="AM9" i="15"/>
  <c r="AL9" i="15"/>
  <c r="AK9" i="15"/>
  <c r="AJ9" i="15"/>
  <c r="AI9" i="15"/>
  <c r="AH9" i="15"/>
  <c r="AG9" i="15"/>
  <c r="AF9" i="15"/>
  <c r="AE9" i="15"/>
  <c r="AD9" i="15"/>
  <c r="AC9" i="15"/>
  <c r="AB9" i="15"/>
  <c r="AA9" i="15"/>
  <c r="Z9" i="15"/>
  <c r="Y9" i="15"/>
  <c r="X9" i="15"/>
  <c r="W9" i="15"/>
  <c r="V9" i="15"/>
  <c r="U9" i="15"/>
  <c r="T9" i="15"/>
  <c r="S9" i="15"/>
  <c r="R9" i="15"/>
  <c r="Q9" i="15"/>
  <c r="P9" i="15"/>
  <c r="O9" i="15"/>
  <c r="N9" i="15"/>
  <c r="M9" i="15"/>
  <c r="L9" i="15"/>
  <c r="K9" i="15"/>
  <c r="J9" i="15"/>
  <c r="I9" i="15"/>
  <c r="H9" i="15"/>
  <c r="G9" i="15"/>
  <c r="F9" i="15"/>
  <c r="E9" i="15"/>
  <c r="D9" i="15"/>
  <c r="BK8" i="15"/>
  <c r="BJ8" i="15"/>
  <c r="BI8" i="15"/>
  <c r="BH8" i="15"/>
  <c r="BG8" i="15"/>
  <c r="BF8" i="15"/>
  <c r="BE8" i="15"/>
  <c r="BD8" i="15"/>
  <c r="BC8" i="15"/>
  <c r="BB8" i="15"/>
  <c r="BA8" i="15"/>
  <c r="AZ8" i="15"/>
  <c r="AY8" i="15"/>
  <c r="AX8" i="15"/>
  <c r="AW8" i="15"/>
  <c r="AV8" i="15"/>
  <c r="AU8" i="15"/>
  <c r="AT8" i="15"/>
  <c r="AS8" i="15"/>
  <c r="AR8" i="15"/>
  <c r="AQ8" i="15"/>
  <c r="AP8" i="15"/>
  <c r="AO8" i="15"/>
  <c r="AN8" i="15"/>
  <c r="AM8" i="15"/>
  <c r="AL8" i="15"/>
  <c r="AK8" i="15"/>
  <c r="AJ8" i="15"/>
  <c r="AI8" i="15"/>
  <c r="AH8" i="15"/>
  <c r="AG8" i="15"/>
  <c r="AF8" i="15"/>
  <c r="AE8" i="15"/>
  <c r="AD8" i="15"/>
  <c r="AC8" i="15"/>
  <c r="AB8" i="15"/>
  <c r="AA8" i="15"/>
  <c r="Z8" i="15"/>
  <c r="Y8" i="15"/>
  <c r="X8" i="15"/>
  <c r="W8" i="15"/>
  <c r="V8" i="15"/>
  <c r="U8" i="15"/>
  <c r="T8" i="15"/>
  <c r="S8" i="15"/>
  <c r="R8" i="15"/>
  <c r="Q8" i="15"/>
  <c r="P8" i="15"/>
  <c r="O8" i="15"/>
  <c r="N8" i="15"/>
  <c r="M8" i="15"/>
  <c r="L8" i="15"/>
  <c r="K8" i="15"/>
  <c r="J8" i="15"/>
  <c r="I8" i="15"/>
  <c r="H8" i="15"/>
  <c r="G8" i="15"/>
  <c r="F8" i="15"/>
  <c r="E8" i="15"/>
  <c r="D8" i="15"/>
  <c r="BK7" i="15"/>
  <c r="BJ7" i="15"/>
  <c r="BI7" i="15"/>
  <c r="BH7" i="15"/>
  <c r="BG7" i="15"/>
  <c r="BF7" i="15"/>
  <c r="BE7" i="15"/>
  <c r="BD7" i="15"/>
  <c r="BC7" i="15"/>
  <c r="BB7" i="15"/>
  <c r="BA7" i="15"/>
  <c r="AZ7" i="15"/>
  <c r="AY7" i="15"/>
  <c r="AX7" i="15"/>
  <c r="AW7" i="15"/>
  <c r="AV7" i="15"/>
  <c r="AU7" i="15"/>
  <c r="AT7" i="15"/>
  <c r="AS7" i="15"/>
  <c r="AR7" i="15"/>
  <c r="AQ7" i="15"/>
  <c r="AP7" i="15"/>
  <c r="AO7" i="15"/>
  <c r="AN7" i="15"/>
  <c r="AM7" i="15"/>
  <c r="AL7" i="15"/>
  <c r="AK7" i="15"/>
  <c r="AJ7" i="15"/>
  <c r="AI7" i="15"/>
  <c r="AH7" i="15"/>
  <c r="AG7" i="15"/>
  <c r="AF7" i="15"/>
  <c r="AE7" i="15"/>
  <c r="AD7" i="15"/>
  <c r="AC7" i="15"/>
  <c r="AB7" i="15"/>
  <c r="AA7" i="15"/>
  <c r="Z7" i="15"/>
  <c r="Y7" i="15"/>
  <c r="X7" i="15"/>
  <c r="W7" i="15"/>
  <c r="V7" i="15"/>
  <c r="U7" i="15"/>
  <c r="T7" i="15"/>
  <c r="S7" i="15"/>
  <c r="R7" i="15"/>
  <c r="Q7" i="15"/>
  <c r="P7" i="15"/>
  <c r="O7" i="15"/>
  <c r="N7" i="15"/>
  <c r="M7" i="15"/>
  <c r="L7" i="15"/>
  <c r="K7" i="15"/>
  <c r="J7" i="15"/>
  <c r="I7" i="15"/>
  <c r="H7" i="15"/>
  <c r="G7" i="15"/>
  <c r="F7" i="15"/>
  <c r="E7" i="15"/>
  <c r="D7" i="15"/>
  <c r="BK6" i="15"/>
  <c r="BJ6" i="15"/>
  <c r="BI6" i="15"/>
  <c r="BH6" i="15"/>
  <c r="BG6" i="15"/>
  <c r="BF6" i="15"/>
  <c r="BE6" i="15"/>
  <c r="BD6" i="15"/>
  <c r="BC6" i="15"/>
  <c r="BB6" i="15"/>
  <c r="BA6" i="15"/>
  <c r="AZ6" i="15"/>
  <c r="AY6" i="15"/>
  <c r="AX6" i="15"/>
  <c r="AW6" i="15"/>
  <c r="AV6" i="15"/>
  <c r="AU6" i="15"/>
  <c r="AT6" i="15"/>
  <c r="AS6" i="15"/>
  <c r="AR6" i="15"/>
  <c r="AQ6" i="15"/>
  <c r="AP6" i="15"/>
  <c r="AO6" i="15"/>
  <c r="AN6" i="15"/>
  <c r="AM6" i="15"/>
  <c r="AL6" i="15"/>
  <c r="AK6" i="15"/>
  <c r="AJ6" i="15"/>
  <c r="AI6" i="15"/>
  <c r="AH6" i="15"/>
  <c r="AG6" i="15"/>
  <c r="AF6" i="15"/>
  <c r="AE6" i="15"/>
  <c r="AD6" i="15"/>
  <c r="AC6" i="15"/>
  <c r="AB6" i="15"/>
  <c r="AA6" i="15"/>
  <c r="Z6" i="15"/>
  <c r="Y6" i="15"/>
  <c r="X6" i="15"/>
  <c r="W6" i="15"/>
  <c r="V6" i="15"/>
  <c r="U6" i="15"/>
  <c r="T6" i="15"/>
  <c r="S6" i="15"/>
  <c r="R6" i="15"/>
  <c r="Q6" i="15"/>
  <c r="P6" i="15"/>
  <c r="O6" i="15"/>
  <c r="N6" i="15"/>
  <c r="M6" i="15"/>
  <c r="L6" i="15"/>
  <c r="K6" i="15"/>
  <c r="J6" i="15"/>
  <c r="I6" i="15"/>
  <c r="H6" i="15"/>
  <c r="G6" i="15"/>
  <c r="F6" i="15"/>
  <c r="E6" i="15"/>
  <c r="D6" i="15"/>
  <c r="C38" i="14"/>
  <c r="E89" i="15" l="1"/>
  <c r="E87" i="15" s="1"/>
  <c r="H89" i="15"/>
  <c r="H87" i="15" s="1"/>
  <c r="V68" i="13"/>
  <c r="R68" i="13"/>
  <c r="S68" i="13"/>
  <c r="T68" i="13"/>
  <c r="U68" i="13"/>
  <c r="J89" i="15"/>
  <c r="J87" i="15" s="1"/>
  <c r="K89" i="15"/>
  <c r="L89" i="15"/>
  <c r="L86" i="15"/>
  <c r="X68" i="13" s="1"/>
  <c r="I89" i="15"/>
  <c r="I87" i="15" s="1"/>
  <c r="G89" i="15"/>
  <c r="G87" i="15" s="1"/>
  <c r="Q68" i="13"/>
  <c r="F89" i="15"/>
  <c r="F87" i="15" s="1"/>
  <c r="W210" i="15"/>
  <c r="K210" i="15"/>
  <c r="H210" i="15"/>
  <c r="X210" i="15"/>
  <c r="D210" i="15"/>
  <c r="L210" i="15"/>
  <c r="Q210" i="15"/>
  <c r="Y210" i="15"/>
  <c r="E210" i="15"/>
  <c r="M210" i="15"/>
  <c r="R210" i="15"/>
  <c r="Z210" i="15"/>
  <c r="P210" i="15"/>
  <c r="F210" i="15"/>
  <c r="N210" i="15"/>
  <c r="S210" i="15"/>
  <c r="AA210" i="15"/>
  <c r="G210" i="15"/>
  <c r="O210" i="15"/>
  <c r="I210" i="15"/>
  <c r="T210" i="15"/>
  <c r="U210" i="15"/>
  <c r="V210" i="15"/>
  <c r="J210" i="15"/>
  <c r="R209" i="15"/>
  <c r="Z209" i="15"/>
  <c r="G209" i="15"/>
  <c r="O209" i="15"/>
  <c r="M209" i="15"/>
  <c r="S209" i="15"/>
  <c r="AA209" i="15"/>
  <c r="H209" i="15"/>
  <c r="W209" i="15"/>
  <c r="D209" i="15"/>
  <c r="E209" i="15"/>
  <c r="T209" i="15"/>
  <c r="P209" i="15"/>
  <c r="I209" i="15"/>
  <c r="U209" i="15"/>
  <c r="J209" i="15"/>
  <c r="V209" i="15"/>
  <c r="K209" i="15"/>
  <c r="X209" i="15"/>
  <c r="Q209" i="15"/>
  <c r="Y209" i="15"/>
  <c r="F209" i="15"/>
  <c r="N209" i="15"/>
  <c r="L209" i="15"/>
  <c r="U208" i="15"/>
  <c r="K208" i="15"/>
  <c r="H208" i="15"/>
  <c r="V208" i="15"/>
  <c r="P208" i="15"/>
  <c r="L208" i="15"/>
  <c r="W208" i="15"/>
  <c r="E208" i="15"/>
  <c r="M208" i="15"/>
  <c r="Z208" i="15"/>
  <c r="X208" i="15"/>
  <c r="F208" i="15"/>
  <c r="N208" i="15"/>
  <c r="R208" i="15"/>
  <c r="Q208" i="15"/>
  <c r="Y208" i="15"/>
  <c r="G208" i="15"/>
  <c r="O208" i="15"/>
  <c r="S208" i="15"/>
  <c r="AA208" i="15"/>
  <c r="T208" i="15"/>
  <c r="J208" i="15"/>
  <c r="I208" i="15"/>
  <c r="X207" i="15"/>
  <c r="P207" i="15"/>
  <c r="G207" i="15"/>
  <c r="O207" i="15"/>
  <c r="D207" i="15"/>
  <c r="Q207" i="15"/>
  <c r="Y207" i="15"/>
  <c r="H207" i="15"/>
  <c r="R207" i="15"/>
  <c r="Z207" i="15"/>
  <c r="I207" i="15"/>
  <c r="S207" i="15"/>
  <c r="AA207" i="15"/>
  <c r="J207" i="15"/>
  <c r="T207" i="15"/>
  <c r="K207" i="15"/>
  <c r="U207" i="15"/>
  <c r="V207" i="15"/>
  <c r="E207" i="15"/>
  <c r="M207" i="15"/>
  <c r="W207" i="15"/>
  <c r="F207" i="15"/>
  <c r="N207" i="15"/>
  <c r="L207" i="15"/>
  <c r="M90" i="14"/>
  <c r="R206" i="15"/>
  <c r="Z206" i="15"/>
  <c r="I206" i="15"/>
  <c r="T206" i="15"/>
  <c r="K206" i="15"/>
  <c r="U206" i="15"/>
  <c r="L206" i="15"/>
  <c r="S206" i="15"/>
  <c r="AA206" i="15"/>
  <c r="J206" i="15"/>
  <c r="P206" i="15"/>
  <c r="V206" i="15"/>
  <c r="E206" i="15"/>
  <c r="M206" i="15"/>
  <c r="W206" i="15"/>
  <c r="F206" i="15"/>
  <c r="N206" i="15"/>
  <c r="X206" i="15"/>
  <c r="G206" i="15"/>
  <c r="O206" i="15"/>
  <c r="Q206" i="15"/>
  <c r="Y206" i="15"/>
  <c r="H206" i="15"/>
  <c r="P36" i="13"/>
  <c r="T154" i="15"/>
  <c r="N154" i="15"/>
  <c r="H154" i="15"/>
  <c r="I154" i="15"/>
  <c r="Q154" i="15"/>
  <c r="U154" i="15"/>
  <c r="G154" i="15"/>
  <c r="O154" i="15"/>
  <c r="P154" i="15"/>
  <c r="Y154" i="15"/>
  <c r="R154" i="15"/>
  <c r="L154" i="15"/>
  <c r="AA154" i="15"/>
  <c r="W154" i="15"/>
  <c r="D154" i="15"/>
  <c r="K154" i="15"/>
  <c r="X154" i="15"/>
  <c r="J154" i="15"/>
  <c r="Z154" i="15"/>
  <c r="S154" i="15"/>
  <c r="M154" i="15"/>
  <c r="V154" i="15"/>
  <c r="E154" i="15"/>
  <c r="F154" i="15"/>
  <c r="X152" i="15"/>
  <c r="H152" i="15"/>
  <c r="M152" i="15"/>
  <c r="V152" i="15"/>
  <c r="AA152" i="15"/>
  <c r="Q152" i="15"/>
  <c r="Y152" i="15"/>
  <c r="I152" i="15"/>
  <c r="D152" i="15"/>
  <c r="R152" i="15"/>
  <c r="Z152" i="15"/>
  <c r="S152" i="15"/>
  <c r="K152" i="15"/>
  <c r="N152" i="15"/>
  <c r="T152" i="15"/>
  <c r="P152" i="15"/>
  <c r="L152" i="15"/>
  <c r="U152" i="15"/>
  <c r="W152" i="15"/>
  <c r="G152" i="15"/>
  <c r="O152" i="15"/>
  <c r="F152" i="15"/>
  <c r="J152" i="15"/>
  <c r="E152" i="15"/>
  <c r="X156" i="15"/>
  <c r="P156" i="15"/>
  <c r="L156" i="15"/>
  <c r="R156" i="15"/>
  <c r="Q156" i="15"/>
  <c r="Y156" i="15"/>
  <c r="M156" i="15"/>
  <c r="Z156" i="15"/>
  <c r="N156" i="15"/>
  <c r="U156" i="15"/>
  <c r="O156" i="15"/>
  <c r="V156" i="15"/>
  <c r="S156" i="15"/>
  <c r="AA156" i="15"/>
  <c r="J156" i="15"/>
  <c r="T156" i="15"/>
  <c r="H156" i="15"/>
  <c r="I156" i="15"/>
  <c r="W156" i="15"/>
  <c r="K156" i="15"/>
  <c r="F156" i="15"/>
  <c r="G156" i="15"/>
  <c r="D156" i="15"/>
  <c r="E156" i="15"/>
  <c r="V153" i="15"/>
  <c r="G153" i="15"/>
  <c r="O153" i="15"/>
  <c r="E153" i="15"/>
  <c r="W153" i="15"/>
  <c r="H153" i="15"/>
  <c r="F153" i="15"/>
  <c r="AA153" i="15"/>
  <c r="X153" i="15"/>
  <c r="I153" i="15"/>
  <c r="T153" i="15"/>
  <c r="Q153" i="15"/>
  <c r="Y153" i="15"/>
  <c r="P153" i="15"/>
  <c r="J153" i="15"/>
  <c r="D153" i="15"/>
  <c r="R153" i="15"/>
  <c r="Z153" i="15"/>
  <c r="K153" i="15"/>
  <c r="M153" i="15"/>
  <c r="U153" i="15"/>
  <c r="N153" i="15"/>
  <c r="S153" i="15"/>
  <c r="L153" i="15"/>
  <c r="R155" i="15"/>
  <c r="Z155" i="15"/>
  <c r="M155" i="15"/>
  <c r="O155" i="15"/>
  <c r="W155" i="15"/>
  <c r="S155" i="15"/>
  <c r="P155" i="15"/>
  <c r="N155" i="15"/>
  <c r="E155" i="15"/>
  <c r="T155" i="15"/>
  <c r="D155" i="15"/>
  <c r="U155" i="15"/>
  <c r="H155" i="15"/>
  <c r="X155" i="15"/>
  <c r="AA155" i="15"/>
  <c r="V155" i="15"/>
  <c r="I155" i="15"/>
  <c r="J155" i="15"/>
  <c r="F155" i="15"/>
  <c r="Q155" i="15"/>
  <c r="Y155" i="15"/>
  <c r="L155" i="15"/>
  <c r="G155" i="15"/>
  <c r="K155" i="15"/>
  <c r="M92" i="14"/>
  <c r="D190" i="15" s="1"/>
  <c r="M93" i="14"/>
  <c r="M94" i="14"/>
  <c r="J91" i="14"/>
  <c r="J94" i="14"/>
  <c r="J93" i="14"/>
  <c r="J92" i="14"/>
  <c r="J90" i="14"/>
  <c r="M91" i="14"/>
  <c r="C137" i="15"/>
  <c r="C132" i="15"/>
  <c r="C138" i="15" s="1"/>
  <c r="C139" i="15" s="1"/>
  <c r="C128" i="15"/>
  <c r="C141" i="15" s="1"/>
  <c r="C123" i="15"/>
  <c r="D37" i="15"/>
  <c r="E37" i="15" s="1"/>
  <c r="F37" i="15" s="1"/>
  <c r="G37" i="15" s="1"/>
  <c r="H37" i="15" s="1"/>
  <c r="I37" i="15" s="1"/>
  <c r="J37" i="15" s="1"/>
  <c r="K37" i="15" s="1"/>
  <c r="L37" i="15" s="1"/>
  <c r="M37" i="15" s="1"/>
  <c r="N37" i="15" s="1"/>
  <c r="O37" i="15" s="1"/>
  <c r="P37" i="15" s="1"/>
  <c r="Q37" i="15" s="1"/>
  <c r="R37" i="15" s="1"/>
  <c r="S37" i="15" s="1"/>
  <c r="T37" i="15" s="1"/>
  <c r="U37" i="15" s="1"/>
  <c r="V37" i="15" s="1"/>
  <c r="W37" i="15" s="1"/>
  <c r="X37" i="15" s="1"/>
  <c r="Y37" i="15" s="1"/>
  <c r="Z37" i="15" s="1"/>
  <c r="AA37" i="15" s="1"/>
  <c r="AB37" i="15" s="1"/>
  <c r="AC37" i="15" s="1"/>
  <c r="AD37" i="15" s="1"/>
  <c r="AE37" i="15" s="1"/>
  <c r="AF37" i="15" s="1"/>
  <c r="AG37" i="15" s="1"/>
  <c r="AH37" i="15" s="1"/>
  <c r="AI37" i="15" s="1"/>
  <c r="AJ37" i="15" s="1"/>
  <c r="AK37" i="15" s="1"/>
  <c r="AL37" i="15" s="1"/>
  <c r="AM37" i="15" s="1"/>
  <c r="AN37" i="15" s="1"/>
  <c r="AO37" i="15" s="1"/>
  <c r="AP37" i="15" s="1"/>
  <c r="AQ37" i="15" s="1"/>
  <c r="AR37" i="15" s="1"/>
  <c r="AS37" i="15" s="1"/>
  <c r="AT37" i="15" s="1"/>
  <c r="AU37" i="15" s="1"/>
  <c r="AV37" i="15" s="1"/>
  <c r="AW37" i="15" s="1"/>
  <c r="AX37" i="15" s="1"/>
  <c r="AY37" i="15" s="1"/>
  <c r="AZ37" i="15" s="1"/>
  <c r="BA37" i="15" s="1"/>
  <c r="BB37" i="15" s="1"/>
  <c r="BC37" i="15" s="1"/>
  <c r="BD37" i="15" s="1"/>
  <c r="BE37" i="15" s="1"/>
  <c r="BF37" i="15" s="1"/>
  <c r="BG37" i="15" s="1"/>
  <c r="BH37" i="15" s="1"/>
  <c r="BI37" i="15" s="1"/>
  <c r="BJ37" i="15" s="1"/>
  <c r="BK37" i="15" s="1"/>
  <c r="D42" i="15"/>
  <c r="E42" i="15" s="1"/>
  <c r="F42" i="15" s="1"/>
  <c r="G42" i="15" s="1"/>
  <c r="H42" i="15" s="1"/>
  <c r="I42" i="15" s="1"/>
  <c r="J42" i="15" s="1"/>
  <c r="K42" i="15" s="1"/>
  <c r="L42" i="15" s="1"/>
  <c r="M42" i="15" s="1"/>
  <c r="N42" i="15" s="1"/>
  <c r="O42" i="15" s="1"/>
  <c r="P42" i="15" s="1"/>
  <c r="Q42" i="15" s="1"/>
  <c r="R42" i="15" s="1"/>
  <c r="S42" i="15" s="1"/>
  <c r="T42" i="15" s="1"/>
  <c r="U42" i="15" s="1"/>
  <c r="V42" i="15" s="1"/>
  <c r="W42" i="15" s="1"/>
  <c r="X42" i="15" s="1"/>
  <c r="Y42" i="15" s="1"/>
  <c r="Z42" i="15" s="1"/>
  <c r="AA42" i="15" s="1"/>
  <c r="AB42" i="15" s="1"/>
  <c r="AC42" i="15" s="1"/>
  <c r="AD42" i="15" s="1"/>
  <c r="AE42" i="15" s="1"/>
  <c r="AF42" i="15" s="1"/>
  <c r="AG42" i="15" s="1"/>
  <c r="AH42" i="15" s="1"/>
  <c r="AI42" i="15" s="1"/>
  <c r="AJ42" i="15" s="1"/>
  <c r="AK42" i="15" s="1"/>
  <c r="AL42" i="15" s="1"/>
  <c r="AM42" i="15" s="1"/>
  <c r="AN42" i="15" s="1"/>
  <c r="AO42" i="15" s="1"/>
  <c r="AP42" i="15" s="1"/>
  <c r="AQ42" i="15" s="1"/>
  <c r="AR42" i="15" s="1"/>
  <c r="AS42" i="15" s="1"/>
  <c r="AT42" i="15" s="1"/>
  <c r="AU42" i="15" s="1"/>
  <c r="AV42" i="15" s="1"/>
  <c r="AW42" i="15" s="1"/>
  <c r="AX42" i="15" s="1"/>
  <c r="AY42" i="15" s="1"/>
  <c r="AZ42" i="15" s="1"/>
  <c r="BA42" i="15" s="1"/>
  <c r="BB42" i="15" s="1"/>
  <c r="BC42" i="15" s="1"/>
  <c r="BD42" i="15" s="1"/>
  <c r="BE42" i="15" s="1"/>
  <c r="BF42" i="15" s="1"/>
  <c r="BG42" i="15" s="1"/>
  <c r="BH42" i="15" s="1"/>
  <c r="BI42" i="15" s="1"/>
  <c r="BJ42" i="15" s="1"/>
  <c r="BK42" i="15" s="1"/>
  <c r="D45" i="15"/>
  <c r="E45" i="15" s="1"/>
  <c r="F45" i="15" s="1"/>
  <c r="G45" i="15" s="1"/>
  <c r="H45" i="15" s="1"/>
  <c r="I45" i="15" s="1"/>
  <c r="J45" i="15" s="1"/>
  <c r="K45" i="15" s="1"/>
  <c r="L45" i="15" s="1"/>
  <c r="M45" i="15" s="1"/>
  <c r="N45" i="15" s="1"/>
  <c r="O45" i="15" s="1"/>
  <c r="P45" i="15" s="1"/>
  <c r="Q45" i="15" s="1"/>
  <c r="R45" i="15" s="1"/>
  <c r="S45" i="15" s="1"/>
  <c r="T45" i="15" s="1"/>
  <c r="U45" i="15" s="1"/>
  <c r="V45" i="15" s="1"/>
  <c r="W45" i="15" s="1"/>
  <c r="X45" i="15" s="1"/>
  <c r="Y45" i="15" s="1"/>
  <c r="Z45" i="15" s="1"/>
  <c r="AA45" i="15" s="1"/>
  <c r="AB45" i="15" s="1"/>
  <c r="AC45" i="15" s="1"/>
  <c r="AD45" i="15" s="1"/>
  <c r="AE45" i="15" s="1"/>
  <c r="AF45" i="15" s="1"/>
  <c r="AG45" i="15" s="1"/>
  <c r="AH45" i="15" s="1"/>
  <c r="AI45" i="15" s="1"/>
  <c r="AJ45" i="15" s="1"/>
  <c r="AK45" i="15" s="1"/>
  <c r="AL45" i="15" s="1"/>
  <c r="AM45" i="15" s="1"/>
  <c r="AN45" i="15" s="1"/>
  <c r="AO45" i="15" s="1"/>
  <c r="AP45" i="15" s="1"/>
  <c r="AQ45" i="15" s="1"/>
  <c r="AR45" i="15" s="1"/>
  <c r="AS45" i="15" s="1"/>
  <c r="AT45" i="15" s="1"/>
  <c r="AU45" i="15" s="1"/>
  <c r="AV45" i="15" s="1"/>
  <c r="AW45" i="15" s="1"/>
  <c r="AX45" i="15" s="1"/>
  <c r="AY45" i="15" s="1"/>
  <c r="AZ45" i="15" s="1"/>
  <c r="BA45" i="15" s="1"/>
  <c r="BB45" i="15" s="1"/>
  <c r="BC45" i="15" s="1"/>
  <c r="BD45" i="15" s="1"/>
  <c r="BE45" i="15" s="1"/>
  <c r="BF45" i="15" s="1"/>
  <c r="BG45" i="15" s="1"/>
  <c r="BH45" i="15" s="1"/>
  <c r="BI45" i="15" s="1"/>
  <c r="BJ45" i="15" s="1"/>
  <c r="BK45" i="15" s="1"/>
  <c r="D41" i="15"/>
  <c r="E41" i="15" s="1"/>
  <c r="F41" i="15" s="1"/>
  <c r="G41" i="15" s="1"/>
  <c r="H41" i="15" s="1"/>
  <c r="I41" i="15" s="1"/>
  <c r="J41" i="15" s="1"/>
  <c r="K41" i="15" s="1"/>
  <c r="L41" i="15" s="1"/>
  <c r="M41" i="15" s="1"/>
  <c r="N41" i="15" s="1"/>
  <c r="O41" i="15" s="1"/>
  <c r="P41" i="15" s="1"/>
  <c r="Q41" i="15" s="1"/>
  <c r="R41" i="15" s="1"/>
  <c r="S41" i="15" s="1"/>
  <c r="T41" i="15" s="1"/>
  <c r="U41" i="15" s="1"/>
  <c r="V41" i="15" s="1"/>
  <c r="W41" i="15" s="1"/>
  <c r="X41" i="15" s="1"/>
  <c r="Y41" i="15" s="1"/>
  <c r="Z41" i="15" s="1"/>
  <c r="AA41" i="15" s="1"/>
  <c r="AB41" i="15" s="1"/>
  <c r="AC41" i="15" s="1"/>
  <c r="AD41" i="15" s="1"/>
  <c r="AE41" i="15" s="1"/>
  <c r="AF41" i="15" s="1"/>
  <c r="AG41" i="15" s="1"/>
  <c r="AH41" i="15" s="1"/>
  <c r="AI41" i="15" s="1"/>
  <c r="AJ41" i="15" s="1"/>
  <c r="AK41" i="15" s="1"/>
  <c r="AL41" i="15" s="1"/>
  <c r="AM41" i="15" s="1"/>
  <c r="AN41" i="15" s="1"/>
  <c r="AO41" i="15" s="1"/>
  <c r="AP41" i="15" s="1"/>
  <c r="AQ41" i="15" s="1"/>
  <c r="AR41" i="15" s="1"/>
  <c r="AS41" i="15" s="1"/>
  <c r="AT41" i="15" s="1"/>
  <c r="AU41" i="15" s="1"/>
  <c r="AV41" i="15" s="1"/>
  <c r="AW41" i="15" s="1"/>
  <c r="AX41" i="15" s="1"/>
  <c r="AY41" i="15" s="1"/>
  <c r="AZ41" i="15" s="1"/>
  <c r="BA41" i="15" s="1"/>
  <c r="BB41" i="15" s="1"/>
  <c r="BC41" i="15" s="1"/>
  <c r="BD41" i="15" s="1"/>
  <c r="BE41" i="15" s="1"/>
  <c r="BF41" i="15" s="1"/>
  <c r="BG41" i="15" s="1"/>
  <c r="BH41" i="15" s="1"/>
  <c r="BI41" i="15" s="1"/>
  <c r="BJ41" i="15" s="1"/>
  <c r="BK41" i="15" s="1"/>
  <c r="BL264" i="15"/>
  <c r="BL267" i="15" s="1"/>
  <c r="D34" i="15"/>
  <c r="E34" i="15" s="1"/>
  <c r="D35" i="15"/>
  <c r="E35" i="15" s="1"/>
  <c r="F35" i="15" s="1"/>
  <c r="G35" i="15" s="1"/>
  <c r="H35" i="15" s="1"/>
  <c r="I35" i="15" s="1"/>
  <c r="J35" i="15" s="1"/>
  <c r="K35" i="15" s="1"/>
  <c r="L35" i="15" s="1"/>
  <c r="M35" i="15" s="1"/>
  <c r="N35" i="15" s="1"/>
  <c r="O35" i="15" s="1"/>
  <c r="P35" i="15" s="1"/>
  <c r="Q35" i="15" s="1"/>
  <c r="R35" i="15" s="1"/>
  <c r="S35" i="15" s="1"/>
  <c r="T35" i="15" s="1"/>
  <c r="U35" i="15" s="1"/>
  <c r="V35" i="15" s="1"/>
  <c r="W35" i="15" s="1"/>
  <c r="X35" i="15" s="1"/>
  <c r="Y35" i="15" s="1"/>
  <c r="Z35" i="15" s="1"/>
  <c r="AA35" i="15" s="1"/>
  <c r="AB35" i="15" s="1"/>
  <c r="AC35" i="15" s="1"/>
  <c r="AD35" i="15" s="1"/>
  <c r="AE35" i="15" s="1"/>
  <c r="AF35" i="15" s="1"/>
  <c r="AG35" i="15" s="1"/>
  <c r="AH35" i="15" s="1"/>
  <c r="AI35" i="15" s="1"/>
  <c r="AJ35" i="15" s="1"/>
  <c r="AK35" i="15" s="1"/>
  <c r="AL35" i="15" s="1"/>
  <c r="AM35" i="15" s="1"/>
  <c r="AN35" i="15" s="1"/>
  <c r="AO35" i="15" s="1"/>
  <c r="AP35" i="15" s="1"/>
  <c r="AQ35" i="15" s="1"/>
  <c r="AR35" i="15" s="1"/>
  <c r="AS35" i="15" s="1"/>
  <c r="AT35" i="15" s="1"/>
  <c r="AU35" i="15" s="1"/>
  <c r="AV35" i="15" s="1"/>
  <c r="AW35" i="15" s="1"/>
  <c r="AX35" i="15" s="1"/>
  <c r="AY35" i="15" s="1"/>
  <c r="AZ35" i="15" s="1"/>
  <c r="BA35" i="15" s="1"/>
  <c r="BB35" i="15" s="1"/>
  <c r="BC35" i="15" s="1"/>
  <c r="BD35" i="15" s="1"/>
  <c r="BE35" i="15" s="1"/>
  <c r="BF35" i="15" s="1"/>
  <c r="BG35" i="15" s="1"/>
  <c r="BH35" i="15" s="1"/>
  <c r="BI35" i="15" s="1"/>
  <c r="BJ35" i="15" s="1"/>
  <c r="BK35" i="15" s="1"/>
  <c r="D36" i="15"/>
  <c r="E36" i="15" s="1"/>
  <c r="F36" i="15" s="1"/>
  <c r="G36" i="15" s="1"/>
  <c r="H36" i="15" s="1"/>
  <c r="I36" i="15" s="1"/>
  <c r="J36" i="15" s="1"/>
  <c r="K36" i="15" s="1"/>
  <c r="L36" i="15" s="1"/>
  <c r="M36" i="15" s="1"/>
  <c r="N36" i="15" s="1"/>
  <c r="O36" i="15" s="1"/>
  <c r="P36" i="15" s="1"/>
  <c r="Q36" i="15" s="1"/>
  <c r="R36" i="15" s="1"/>
  <c r="S36" i="15" s="1"/>
  <c r="T36" i="15" s="1"/>
  <c r="U36" i="15" s="1"/>
  <c r="V36" i="15" s="1"/>
  <c r="W36" i="15" s="1"/>
  <c r="X36" i="15" s="1"/>
  <c r="Y36" i="15" s="1"/>
  <c r="Z36" i="15" s="1"/>
  <c r="AA36" i="15" s="1"/>
  <c r="AB36" i="15" s="1"/>
  <c r="AC36" i="15" s="1"/>
  <c r="AD36" i="15" s="1"/>
  <c r="AE36" i="15" s="1"/>
  <c r="AF36" i="15" s="1"/>
  <c r="AG36" i="15" s="1"/>
  <c r="AH36" i="15" s="1"/>
  <c r="AI36" i="15" s="1"/>
  <c r="AJ36" i="15" s="1"/>
  <c r="AK36" i="15" s="1"/>
  <c r="AL36" i="15" s="1"/>
  <c r="AM36" i="15" s="1"/>
  <c r="AN36" i="15" s="1"/>
  <c r="AO36" i="15" s="1"/>
  <c r="AP36" i="15" s="1"/>
  <c r="AQ36" i="15" s="1"/>
  <c r="AR36" i="15" s="1"/>
  <c r="AS36" i="15" s="1"/>
  <c r="AT36" i="15" s="1"/>
  <c r="AU36" i="15" s="1"/>
  <c r="AV36" i="15" s="1"/>
  <c r="AW36" i="15" s="1"/>
  <c r="AX36" i="15" s="1"/>
  <c r="AY36" i="15" s="1"/>
  <c r="AZ36" i="15" s="1"/>
  <c r="BA36" i="15" s="1"/>
  <c r="BB36" i="15" s="1"/>
  <c r="BC36" i="15" s="1"/>
  <c r="BD36" i="15" s="1"/>
  <c r="BE36" i="15" s="1"/>
  <c r="BF36" i="15" s="1"/>
  <c r="BG36" i="15" s="1"/>
  <c r="BH36" i="15" s="1"/>
  <c r="BI36" i="15" s="1"/>
  <c r="BJ36" i="15" s="1"/>
  <c r="BK36" i="15" s="1"/>
  <c r="D40" i="15"/>
  <c r="E40" i="15" s="1"/>
  <c r="F40" i="15" s="1"/>
  <c r="G40" i="15" s="1"/>
  <c r="H40" i="15" s="1"/>
  <c r="I40" i="15" s="1"/>
  <c r="J40" i="15" s="1"/>
  <c r="K40" i="15" s="1"/>
  <c r="L40" i="15" s="1"/>
  <c r="M40" i="15" s="1"/>
  <c r="N40" i="15" s="1"/>
  <c r="O40" i="15" s="1"/>
  <c r="P40" i="15" s="1"/>
  <c r="Q40" i="15" s="1"/>
  <c r="R40" i="15" s="1"/>
  <c r="S40" i="15" s="1"/>
  <c r="T40" i="15" s="1"/>
  <c r="U40" i="15" s="1"/>
  <c r="V40" i="15" s="1"/>
  <c r="W40" i="15" s="1"/>
  <c r="X40" i="15" s="1"/>
  <c r="Y40" i="15" s="1"/>
  <c r="Z40" i="15" s="1"/>
  <c r="AA40" i="15" s="1"/>
  <c r="AB40" i="15" s="1"/>
  <c r="AC40" i="15" s="1"/>
  <c r="AD40" i="15" s="1"/>
  <c r="AE40" i="15" s="1"/>
  <c r="AF40" i="15" s="1"/>
  <c r="AG40" i="15" s="1"/>
  <c r="AH40" i="15" s="1"/>
  <c r="AI40" i="15" s="1"/>
  <c r="AJ40" i="15" s="1"/>
  <c r="AK40" i="15" s="1"/>
  <c r="AL40" i="15" s="1"/>
  <c r="AM40" i="15" s="1"/>
  <c r="AN40" i="15" s="1"/>
  <c r="AO40" i="15" s="1"/>
  <c r="AP40" i="15" s="1"/>
  <c r="AQ40" i="15" s="1"/>
  <c r="AR40" i="15" s="1"/>
  <c r="AS40" i="15" s="1"/>
  <c r="AT40" i="15" s="1"/>
  <c r="AU40" i="15" s="1"/>
  <c r="AV40" i="15" s="1"/>
  <c r="AW40" i="15" s="1"/>
  <c r="AX40" i="15" s="1"/>
  <c r="AY40" i="15" s="1"/>
  <c r="AZ40" i="15" s="1"/>
  <c r="BA40" i="15" s="1"/>
  <c r="BB40" i="15" s="1"/>
  <c r="BC40" i="15" s="1"/>
  <c r="BD40" i="15" s="1"/>
  <c r="BE40" i="15" s="1"/>
  <c r="BF40" i="15" s="1"/>
  <c r="BG40" i="15" s="1"/>
  <c r="BH40" i="15" s="1"/>
  <c r="BI40" i="15" s="1"/>
  <c r="BJ40" i="15" s="1"/>
  <c r="BK40" i="15" s="1"/>
  <c r="D64" i="15"/>
  <c r="E64" i="15" s="1"/>
  <c r="F64" i="15" s="1"/>
  <c r="G64" i="15" s="1"/>
  <c r="H64" i="15" s="1"/>
  <c r="I64" i="15" s="1"/>
  <c r="J64" i="15" s="1"/>
  <c r="K64" i="15" s="1"/>
  <c r="L64" i="15" s="1"/>
  <c r="M64" i="15" s="1"/>
  <c r="N64" i="15" s="1"/>
  <c r="O64" i="15" s="1"/>
  <c r="P64" i="15" s="1"/>
  <c r="Q64" i="15" s="1"/>
  <c r="R64" i="15" s="1"/>
  <c r="S64" i="15" s="1"/>
  <c r="T64" i="15" s="1"/>
  <c r="U64" i="15" s="1"/>
  <c r="V64" i="15" s="1"/>
  <c r="W64" i="15" s="1"/>
  <c r="X64" i="15" s="1"/>
  <c r="Y64" i="15" s="1"/>
  <c r="Z64" i="15" s="1"/>
  <c r="AA64" i="15" s="1"/>
  <c r="D43" i="15"/>
  <c r="E43" i="15" s="1"/>
  <c r="F43" i="15" s="1"/>
  <c r="G43" i="15" s="1"/>
  <c r="H43" i="15" s="1"/>
  <c r="I43" i="15" s="1"/>
  <c r="J43" i="15" s="1"/>
  <c r="K43" i="15" s="1"/>
  <c r="L43" i="15" s="1"/>
  <c r="M43" i="15" s="1"/>
  <c r="N43" i="15" s="1"/>
  <c r="O43" i="15" s="1"/>
  <c r="P43" i="15" s="1"/>
  <c r="Q43" i="15" s="1"/>
  <c r="R43" i="15" s="1"/>
  <c r="S43" i="15" s="1"/>
  <c r="T43" i="15" s="1"/>
  <c r="U43" i="15" s="1"/>
  <c r="V43" i="15" s="1"/>
  <c r="W43" i="15" s="1"/>
  <c r="X43" i="15" s="1"/>
  <c r="Y43" i="15" s="1"/>
  <c r="Z43" i="15" s="1"/>
  <c r="AA43" i="15" s="1"/>
  <c r="AB43" i="15" s="1"/>
  <c r="AC43" i="15" s="1"/>
  <c r="AD43" i="15" s="1"/>
  <c r="AE43" i="15" s="1"/>
  <c r="AF43" i="15" s="1"/>
  <c r="AG43" i="15" s="1"/>
  <c r="AH43" i="15" s="1"/>
  <c r="AI43" i="15" s="1"/>
  <c r="AJ43" i="15" s="1"/>
  <c r="AK43" i="15" s="1"/>
  <c r="AL43" i="15" s="1"/>
  <c r="AM43" i="15" s="1"/>
  <c r="AN43" i="15" s="1"/>
  <c r="AO43" i="15" s="1"/>
  <c r="AP43" i="15" s="1"/>
  <c r="AQ43" i="15" s="1"/>
  <c r="AR43" i="15" s="1"/>
  <c r="AS43" i="15" s="1"/>
  <c r="AT43" i="15" s="1"/>
  <c r="AU43" i="15" s="1"/>
  <c r="AV43" i="15" s="1"/>
  <c r="AW43" i="15" s="1"/>
  <c r="AX43" i="15" s="1"/>
  <c r="AY43" i="15" s="1"/>
  <c r="AZ43" i="15" s="1"/>
  <c r="BA43" i="15" s="1"/>
  <c r="BB43" i="15" s="1"/>
  <c r="BC43" i="15" s="1"/>
  <c r="BD43" i="15" s="1"/>
  <c r="BE43" i="15" s="1"/>
  <c r="BF43" i="15" s="1"/>
  <c r="BG43" i="15" s="1"/>
  <c r="BH43" i="15" s="1"/>
  <c r="BI43" i="15" s="1"/>
  <c r="BJ43" i="15" s="1"/>
  <c r="BK43" i="15" s="1"/>
  <c r="D39" i="15"/>
  <c r="E39" i="15" s="1"/>
  <c r="F39" i="15" s="1"/>
  <c r="G39" i="15" s="1"/>
  <c r="H39" i="15" s="1"/>
  <c r="I39" i="15" s="1"/>
  <c r="J39" i="15" s="1"/>
  <c r="K39" i="15" s="1"/>
  <c r="L39" i="15" s="1"/>
  <c r="M39" i="15" s="1"/>
  <c r="N39" i="15" s="1"/>
  <c r="O39" i="15" s="1"/>
  <c r="P39" i="15" s="1"/>
  <c r="Q39" i="15" s="1"/>
  <c r="R39" i="15" s="1"/>
  <c r="S39" i="15" s="1"/>
  <c r="T39" i="15" s="1"/>
  <c r="U39" i="15" s="1"/>
  <c r="V39" i="15" s="1"/>
  <c r="W39" i="15" s="1"/>
  <c r="X39" i="15" s="1"/>
  <c r="Y39" i="15" s="1"/>
  <c r="Z39" i="15" s="1"/>
  <c r="AA39" i="15" s="1"/>
  <c r="AB39" i="15" s="1"/>
  <c r="AC39" i="15" s="1"/>
  <c r="AD39" i="15" s="1"/>
  <c r="AE39" i="15" s="1"/>
  <c r="AF39" i="15" s="1"/>
  <c r="AG39" i="15" s="1"/>
  <c r="AH39" i="15" s="1"/>
  <c r="AI39" i="15" s="1"/>
  <c r="AJ39" i="15" s="1"/>
  <c r="AK39" i="15" s="1"/>
  <c r="AL39" i="15" s="1"/>
  <c r="AM39" i="15" s="1"/>
  <c r="AN39" i="15" s="1"/>
  <c r="AO39" i="15" s="1"/>
  <c r="AP39" i="15" s="1"/>
  <c r="AQ39" i="15" s="1"/>
  <c r="AR39" i="15" s="1"/>
  <c r="AS39" i="15" s="1"/>
  <c r="AT39" i="15" s="1"/>
  <c r="AU39" i="15" s="1"/>
  <c r="AV39" i="15" s="1"/>
  <c r="AW39" i="15" s="1"/>
  <c r="AX39" i="15" s="1"/>
  <c r="AY39" i="15" s="1"/>
  <c r="AZ39" i="15" s="1"/>
  <c r="BA39" i="15" s="1"/>
  <c r="BB39" i="15" s="1"/>
  <c r="BC39" i="15" s="1"/>
  <c r="BD39" i="15" s="1"/>
  <c r="BE39" i="15" s="1"/>
  <c r="BF39" i="15" s="1"/>
  <c r="BG39" i="15" s="1"/>
  <c r="BH39" i="15" s="1"/>
  <c r="BI39" i="15" s="1"/>
  <c r="BJ39" i="15" s="1"/>
  <c r="BK39" i="15" s="1"/>
  <c r="D44" i="15"/>
  <c r="E44" i="15" s="1"/>
  <c r="F44" i="15" s="1"/>
  <c r="G44" i="15" s="1"/>
  <c r="H44" i="15" s="1"/>
  <c r="I44" i="15" s="1"/>
  <c r="J44" i="15" s="1"/>
  <c r="K44" i="15" s="1"/>
  <c r="L44" i="15" s="1"/>
  <c r="M44" i="15" s="1"/>
  <c r="N44" i="15" s="1"/>
  <c r="O44" i="15" s="1"/>
  <c r="P44" i="15" s="1"/>
  <c r="Q44" i="15" s="1"/>
  <c r="R44" i="15" s="1"/>
  <c r="S44" i="15" s="1"/>
  <c r="T44" i="15" s="1"/>
  <c r="U44" i="15" s="1"/>
  <c r="V44" i="15" s="1"/>
  <c r="W44" i="15" s="1"/>
  <c r="X44" i="15" s="1"/>
  <c r="Y44" i="15" s="1"/>
  <c r="Z44" i="15" s="1"/>
  <c r="AA44" i="15" s="1"/>
  <c r="AB44" i="15" s="1"/>
  <c r="AC44" i="15" s="1"/>
  <c r="AD44" i="15" s="1"/>
  <c r="AE44" i="15" s="1"/>
  <c r="AF44" i="15" s="1"/>
  <c r="AG44" i="15" s="1"/>
  <c r="AH44" i="15" s="1"/>
  <c r="AI44" i="15" s="1"/>
  <c r="AJ44" i="15" s="1"/>
  <c r="AK44" i="15" s="1"/>
  <c r="AL44" i="15" s="1"/>
  <c r="AM44" i="15" s="1"/>
  <c r="AN44" i="15" s="1"/>
  <c r="AO44" i="15" s="1"/>
  <c r="AP44" i="15" s="1"/>
  <c r="AQ44" i="15" s="1"/>
  <c r="AR44" i="15" s="1"/>
  <c r="AS44" i="15" s="1"/>
  <c r="AT44" i="15" s="1"/>
  <c r="AU44" i="15" s="1"/>
  <c r="AV44" i="15" s="1"/>
  <c r="AW44" i="15" s="1"/>
  <c r="AX44" i="15" s="1"/>
  <c r="AY44" i="15" s="1"/>
  <c r="AZ44" i="15" s="1"/>
  <c r="BA44" i="15" s="1"/>
  <c r="BB44" i="15" s="1"/>
  <c r="BC44" i="15" s="1"/>
  <c r="BD44" i="15" s="1"/>
  <c r="BE44" i="15" s="1"/>
  <c r="BF44" i="15" s="1"/>
  <c r="BG44" i="15" s="1"/>
  <c r="BH44" i="15" s="1"/>
  <c r="BI44" i="15" s="1"/>
  <c r="BJ44" i="15" s="1"/>
  <c r="BK44" i="15" s="1"/>
  <c r="C167" i="15"/>
  <c r="M86" i="15" l="1"/>
  <c r="Y68" i="13" s="1"/>
  <c r="M89" i="15"/>
  <c r="S189" i="15"/>
  <c r="AA189" i="15"/>
  <c r="J189" i="15"/>
  <c r="T189" i="15"/>
  <c r="K189" i="15"/>
  <c r="G189" i="15"/>
  <c r="U189" i="15"/>
  <c r="D189" i="15"/>
  <c r="L189" i="15"/>
  <c r="P189" i="15"/>
  <c r="Y189" i="15"/>
  <c r="H189" i="15"/>
  <c r="V189" i="15"/>
  <c r="E189" i="15"/>
  <c r="M189" i="15"/>
  <c r="X189" i="15"/>
  <c r="Q189" i="15"/>
  <c r="W189" i="15"/>
  <c r="F189" i="15"/>
  <c r="N189" i="15"/>
  <c r="R189" i="15"/>
  <c r="Z189" i="15"/>
  <c r="I189" i="15"/>
  <c r="O189" i="15"/>
  <c r="X190" i="15"/>
  <c r="F190" i="15"/>
  <c r="N190" i="15"/>
  <c r="U190" i="15"/>
  <c r="K190" i="15"/>
  <c r="Q190" i="15"/>
  <c r="Y190" i="15"/>
  <c r="G190" i="15"/>
  <c r="O190" i="15"/>
  <c r="R190" i="15"/>
  <c r="Z190" i="15"/>
  <c r="H190" i="15"/>
  <c r="S190" i="15"/>
  <c r="AA190" i="15"/>
  <c r="I190" i="15"/>
  <c r="P190" i="15"/>
  <c r="L190" i="15"/>
  <c r="T190" i="15"/>
  <c r="J190" i="15"/>
  <c r="W190" i="15"/>
  <c r="E190" i="15"/>
  <c r="M190" i="15"/>
  <c r="V190" i="15"/>
  <c r="R192" i="15"/>
  <c r="Z192" i="15"/>
  <c r="P192" i="15"/>
  <c r="F192" i="15"/>
  <c r="N192" i="15"/>
  <c r="S192" i="15"/>
  <c r="AA192" i="15"/>
  <c r="G192" i="15"/>
  <c r="O192" i="15"/>
  <c r="L192" i="15"/>
  <c r="T192" i="15"/>
  <c r="H192" i="15"/>
  <c r="D192" i="15"/>
  <c r="U192" i="15"/>
  <c r="I192" i="15"/>
  <c r="W192" i="15"/>
  <c r="K192" i="15"/>
  <c r="V192" i="15"/>
  <c r="J192" i="15"/>
  <c r="X192" i="15"/>
  <c r="Q192" i="15"/>
  <c r="Y192" i="15"/>
  <c r="E192" i="15"/>
  <c r="M192" i="15"/>
  <c r="U191" i="15"/>
  <c r="J191" i="15"/>
  <c r="V191" i="15"/>
  <c r="K191" i="15"/>
  <c r="Z191" i="15"/>
  <c r="S191" i="15"/>
  <c r="W191" i="15"/>
  <c r="D191" i="15"/>
  <c r="L191" i="15"/>
  <c r="O191" i="15"/>
  <c r="X191" i="15"/>
  <c r="E191" i="15"/>
  <c r="M191" i="15"/>
  <c r="AA191" i="15"/>
  <c r="Q191" i="15"/>
  <c r="Y191" i="15"/>
  <c r="F191" i="15"/>
  <c r="N191" i="15"/>
  <c r="G191" i="15"/>
  <c r="H191" i="15"/>
  <c r="T191" i="15"/>
  <c r="P191" i="15"/>
  <c r="I191" i="15"/>
  <c r="R191" i="15"/>
  <c r="W188" i="15"/>
  <c r="E188" i="15"/>
  <c r="M188" i="15"/>
  <c r="Q188" i="15"/>
  <c r="R188" i="15"/>
  <c r="S188" i="15"/>
  <c r="AA188" i="15"/>
  <c r="X188" i="15"/>
  <c r="F188" i="15"/>
  <c r="N188" i="15"/>
  <c r="Y188" i="15"/>
  <c r="G188" i="15"/>
  <c r="Z188" i="15"/>
  <c r="H188" i="15"/>
  <c r="T188" i="15"/>
  <c r="O188" i="15"/>
  <c r="J188" i="15"/>
  <c r="U188" i="15"/>
  <c r="P188" i="15"/>
  <c r="K188" i="15"/>
  <c r="L188" i="15"/>
  <c r="D188" i="15"/>
  <c r="V188" i="15"/>
  <c r="I188" i="15"/>
  <c r="R171" i="15"/>
  <c r="Z171" i="15"/>
  <c r="H171" i="15"/>
  <c r="S171" i="15"/>
  <c r="AA171" i="15"/>
  <c r="P171" i="15"/>
  <c r="I171" i="15"/>
  <c r="T171" i="15"/>
  <c r="U171" i="15"/>
  <c r="V171" i="15"/>
  <c r="Q171" i="15"/>
  <c r="Y171" i="15"/>
  <c r="F171" i="15"/>
  <c r="G171" i="15"/>
  <c r="J171" i="15"/>
  <c r="K171" i="15"/>
  <c r="W171" i="15"/>
  <c r="L171" i="15"/>
  <c r="E171" i="15"/>
  <c r="O171" i="15"/>
  <c r="M171" i="15"/>
  <c r="N171" i="15"/>
  <c r="X171" i="15"/>
  <c r="D171" i="15"/>
  <c r="U170" i="15"/>
  <c r="D170" i="15"/>
  <c r="L170" i="15"/>
  <c r="V170" i="15"/>
  <c r="E170" i="15"/>
  <c r="M170" i="15"/>
  <c r="W170" i="15"/>
  <c r="X170" i="15"/>
  <c r="Q170" i="15"/>
  <c r="Y170" i="15"/>
  <c r="T170" i="15"/>
  <c r="R170" i="15"/>
  <c r="H170" i="15"/>
  <c r="S170" i="15"/>
  <c r="I170" i="15"/>
  <c r="Z170" i="15"/>
  <c r="J170" i="15"/>
  <c r="AA170" i="15"/>
  <c r="K170" i="15"/>
  <c r="N170" i="15"/>
  <c r="G170" i="15"/>
  <c r="P170" i="15"/>
  <c r="F170" i="15"/>
  <c r="O170" i="15"/>
  <c r="W172" i="15"/>
  <c r="D172" i="15"/>
  <c r="L172" i="15"/>
  <c r="X172" i="15"/>
  <c r="E172" i="15"/>
  <c r="M172" i="15"/>
  <c r="Q172" i="15"/>
  <c r="R172" i="15"/>
  <c r="S172" i="15"/>
  <c r="V172" i="15"/>
  <c r="Y172" i="15"/>
  <c r="P172" i="15"/>
  <c r="F172" i="15"/>
  <c r="Z172" i="15"/>
  <c r="G172" i="15"/>
  <c r="AA172" i="15"/>
  <c r="H172" i="15"/>
  <c r="I172" i="15"/>
  <c r="J172" i="15"/>
  <c r="U172" i="15"/>
  <c r="O172" i="15"/>
  <c r="K172" i="15"/>
  <c r="N172" i="15"/>
  <c r="T172" i="15"/>
  <c r="T173" i="15"/>
  <c r="H173" i="15"/>
  <c r="U173" i="15"/>
  <c r="I173" i="15"/>
  <c r="X173" i="15"/>
  <c r="D173" i="15"/>
  <c r="N173" i="15"/>
  <c r="Y173" i="15"/>
  <c r="P173" i="15"/>
  <c r="E173" i="15"/>
  <c r="O173" i="15"/>
  <c r="Z173" i="15"/>
  <c r="F173" i="15"/>
  <c r="Q173" i="15"/>
  <c r="AA173" i="15"/>
  <c r="G173" i="15"/>
  <c r="R173" i="15"/>
  <c r="J173" i="15"/>
  <c r="W173" i="15"/>
  <c r="M173" i="15"/>
  <c r="K173" i="15"/>
  <c r="L173" i="15"/>
  <c r="S173" i="15"/>
  <c r="V173" i="15"/>
  <c r="Q174" i="15"/>
  <c r="Y174" i="15"/>
  <c r="D174" i="15"/>
  <c r="L174" i="15"/>
  <c r="R174" i="15"/>
  <c r="Z174" i="15"/>
  <c r="E174" i="15"/>
  <c r="M174" i="15"/>
  <c r="W174" i="15"/>
  <c r="N174" i="15"/>
  <c r="X174" i="15"/>
  <c r="O174" i="15"/>
  <c r="AA174" i="15"/>
  <c r="P174" i="15"/>
  <c r="F174" i="15"/>
  <c r="G174" i="15"/>
  <c r="S174" i="15"/>
  <c r="H174" i="15"/>
  <c r="V174" i="15"/>
  <c r="K174" i="15"/>
  <c r="T174" i="15"/>
  <c r="U174" i="15"/>
  <c r="I174" i="15"/>
  <c r="J174" i="15"/>
  <c r="C129" i="15"/>
  <c r="C130" i="15" s="1"/>
  <c r="F34" i="15"/>
  <c r="N89" i="15" l="1"/>
  <c r="N86" i="15"/>
  <c r="Z68" i="13" s="1"/>
  <c r="G34" i="15"/>
  <c r="O89" i="15" l="1"/>
  <c r="O86" i="15"/>
  <c r="AA68" i="13" s="1"/>
  <c r="E68" i="13" s="1"/>
  <c r="P86" i="15"/>
  <c r="AB68" i="13" s="1"/>
  <c r="H34" i="15"/>
  <c r="P89" i="15" l="1"/>
  <c r="Q86" i="15"/>
  <c r="AC68" i="13" s="1"/>
  <c r="Q89" i="15"/>
  <c r="I34" i="15"/>
  <c r="R86" i="15" l="1"/>
  <c r="AD68" i="13" s="1"/>
  <c r="R89" i="15"/>
  <c r="J34" i="15"/>
  <c r="S86" i="15" l="1"/>
  <c r="AE68" i="13" s="1"/>
  <c r="S89" i="15"/>
  <c r="K34" i="15"/>
  <c r="T86" i="15" l="1"/>
  <c r="AF68" i="13" s="1"/>
  <c r="T89" i="15"/>
  <c r="L34" i="15"/>
  <c r="U86" i="15" l="1"/>
  <c r="AG68" i="13" s="1"/>
  <c r="U89" i="15"/>
  <c r="M34" i="15"/>
  <c r="V86" i="15" l="1"/>
  <c r="AH68" i="13" s="1"/>
  <c r="V89" i="15"/>
  <c r="N34" i="15"/>
  <c r="W86" i="15" l="1"/>
  <c r="AI68" i="13" s="1"/>
  <c r="W89" i="15"/>
  <c r="O34" i="15"/>
  <c r="X86" i="15" l="1"/>
  <c r="AJ68" i="13" s="1"/>
  <c r="X89" i="15"/>
  <c r="P34" i="15"/>
  <c r="Y86" i="15" l="1"/>
  <c r="AK68" i="13" s="1"/>
  <c r="Y89" i="15"/>
  <c r="Q34" i="15"/>
  <c r="Z86" i="15" l="1"/>
  <c r="AL68" i="13" s="1"/>
  <c r="Z89" i="15"/>
  <c r="R34" i="15"/>
  <c r="AA86" i="15" l="1"/>
  <c r="AM68" i="13" s="1"/>
  <c r="G68" i="13" s="1"/>
  <c r="AA89" i="15"/>
  <c r="S34" i="15"/>
  <c r="AB86" i="15" l="1"/>
  <c r="AN68" i="13" s="1"/>
  <c r="AB89" i="15"/>
  <c r="T34" i="15"/>
  <c r="AC86" i="15" l="1"/>
  <c r="AO68" i="13" s="1"/>
  <c r="AC89" i="15"/>
  <c r="U34" i="15"/>
  <c r="AD86" i="15" l="1"/>
  <c r="AP68" i="13" s="1"/>
  <c r="AD89" i="15"/>
  <c r="V34" i="15"/>
  <c r="AE86" i="15" l="1"/>
  <c r="AQ68" i="13" s="1"/>
  <c r="AE89" i="15"/>
  <c r="W34" i="15"/>
  <c r="AF86" i="15" l="1"/>
  <c r="AR68" i="13" s="1"/>
  <c r="AF89" i="15"/>
  <c r="X34" i="15"/>
  <c r="AG86" i="15" l="1"/>
  <c r="AS68" i="13" s="1"/>
  <c r="AG89" i="15"/>
  <c r="Y34" i="15"/>
  <c r="AH89" i="15" l="1"/>
  <c r="AH87" i="15" s="1"/>
  <c r="AH86" i="15"/>
  <c r="AT68" i="13" s="1"/>
  <c r="Z34" i="15"/>
  <c r="AI89" i="15" l="1"/>
  <c r="AI87" i="15" s="1"/>
  <c r="AI86" i="15"/>
  <c r="AU68" i="13" s="1"/>
  <c r="AA34" i="15"/>
  <c r="AJ89" i="15" l="1"/>
  <c r="AJ87" i="15" s="1"/>
  <c r="AJ86" i="15"/>
  <c r="AV68" i="13" s="1"/>
  <c r="AB34" i="15"/>
  <c r="AK89" i="15" l="1"/>
  <c r="AK87" i="15" s="1"/>
  <c r="AK86" i="15"/>
  <c r="AW68" i="13" s="1"/>
  <c r="AC34" i="15"/>
  <c r="AL89" i="15" l="1"/>
  <c r="AL87" i="15" s="1"/>
  <c r="AL86" i="15"/>
  <c r="AX68" i="13" s="1"/>
  <c r="AD34" i="15"/>
  <c r="AM89" i="15" l="1"/>
  <c r="AM87" i="15" s="1"/>
  <c r="AM86" i="15"/>
  <c r="AY68" i="13" s="1"/>
  <c r="I68" i="13" s="1"/>
  <c r="AE34" i="15"/>
  <c r="AN89" i="15" l="1"/>
  <c r="AN87" i="15" s="1"/>
  <c r="AN86" i="15"/>
  <c r="AO86" i="15" s="1"/>
  <c r="AF34" i="15"/>
  <c r="G63" i="14"/>
  <c r="C92" i="13"/>
  <c r="E31" i="14"/>
  <c r="D159" i="14"/>
  <c r="D152" i="14"/>
  <c r="P152" i="14"/>
  <c r="P145" i="14"/>
  <c r="P146" i="14" s="1"/>
  <c r="P148" i="14" s="1"/>
  <c r="AB152" i="14"/>
  <c r="P159" i="14"/>
  <c r="D145" i="14"/>
  <c r="D146" i="14" s="1"/>
  <c r="D148" i="14" s="1"/>
  <c r="H77" i="14"/>
  <c r="O93" i="13"/>
  <c r="C86" i="14"/>
  <c r="C78" i="13"/>
  <c r="AP86" i="15" l="1"/>
  <c r="AP89" i="15"/>
  <c r="AP87" i="15" s="1"/>
  <c r="BA68" i="13"/>
  <c r="AO89" i="15"/>
  <c r="AO87" i="15" s="1"/>
  <c r="AZ68" i="13"/>
  <c r="D126" i="15"/>
  <c r="D127" i="15" s="1"/>
  <c r="D124" i="15"/>
  <c r="AG34" i="15"/>
  <c r="AB145" i="14"/>
  <c r="AQ86" i="15" l="1"/>
  <c r="AQ89" i="15"/>
  <c r="AQ87" i="15" s="1"/>
  <c r="BB68" i="13"/>
  <c r="D125" i="15"/>
  <c r="AH34" i="15"/>
  <c r="AB159" i="14"/>
  <c r="AN152" i="14"/>
  <c r="AZ152" i="14"/>
  <c r="AN145" i="14"/>
  <c r="AZ145" i="14"/>
  <c r="AR86" i="15" l="1"/>
  <c r="AR89" i="15"/>
  <c r="AR87" i="15" s="1"/>
  <c r="BC68" i="13"/>
  <c r="AI34" i="15"/>
  <c r="AN159" i="14"/>
  <c r="AZ159" i="14"/>
  <c r="AS86" i="15" l="1"/>
  <c r="AS89" i="15"/>
  <c r="AS87" i="15" s="1"/>
  <c r="BD68" i="13"/>
  <c r="AJ34" i="15"/>
  <c r="AT86" i="15" l="1"/>
  <c r="AT89" i="15"/>
  <c r="AT87" i="15" s="1"/>
  <c r="BE68" i="13"/>
  <c r="AK34" i="15"/>
  <c r="AU86" i="15" l="1"/>
  <c r="AU89" i="15"/>
  <c r="AU87" i="15" s="1"/>
  <c r="BF68" i="13"/>
  <c r="AL34" i="15"/>
  <c r="AV86" i="15" l="1"/>
  <c r="BG68" i="13"/>
  <c r="AV89" i="15"/>
  <c r="AV87" i="15" s="1"/>
  <c r="AM34" i="15"/>
  <c r="AW86" i="15" l="1"/>
  <c r="AW89" i="15"/>
  <c r="AW87" i="15" s="1"/>
  <c r="BH68" i="13"/>
  <c r="AN34" i="15"/>
  <c r="AX86" i="15" l="1"/>
  <c r="AX89" i="15"/>
  <c r="AX87" i="15" s="1"/>
  <c r="BI68" i="13"/>
  <c r="AO34" i="15"/>
  <c r="AY86" i="15" l="1"/>
  <c r="AZ86" i="15" s="1"/>
  <c r="AY89" i="15"/>
  <c r="AY87" i="15" s="1"/>
  <c r="BJ68" i="13"/>
  <c r="AP34" i="15"/>
  <c r="BA86" i="15" l="1"/>
  <c r="BA89" i="15"/>
  <c r="BA87" i="15" s="1"/>
  <c r="BL68" i="13"/>
  <c r="AZ89" i="15"/>
  <c r="AZ87" i="15" s="1"/>
  <c r="BK68" i="13"/>
  <c r="K68" i="13" s="1"/>
  <c r="AQ34" i="15"/>
  <c r="BB86" i="15" l="1"/>
  <c r="BB89" i="15"/>
  <c r="BB87" i="15" s="1"/>
  <c r="BM68" i="13"/>
  <c r="AR34" i="15"/>
  <c r="BC86" i="15" l="1"/>
  <c r="BC89" i="15"/>
  <c r="BC87" i="15" s="1"/>
  <c r="BN68" i="13"/>
  <c r="AS34" i="15"/>
  <c r="BD86" i="15" l="1"/>
  <c r="BD89" i="15"/>
  <c r="BD87" i="15" s="1"/>
  <c r="BO68" i="13"/>
  <c r="AT34" i="15"/>
  <c r="BE86" i="15" l="1"/>
  <c r="BE89" i="15"/>
  <c r="BE87" i="15" s="1"/>
  <c r="BP68" i="13"/>
  <c r="AU34" i="15"/>
  <c r="BF86" i="15" l="1"/>
  <c r="BF89" i="15"/>
  <c r="BF87" i="15" s="1"/>
  <c r="BQ68" i="13"/>
  <c r="AV34" i="15"/>
  <c r="BG86" i="15" l="1"/>
  <c r="BH86" i="15" s="1"/>
  <c r="BI86" i="15" s="1"/>
  <c r="BG89" i="15"/>
  <c r="BG87" i="15" s="1"/>
  <c r="BR68" i="13"/>
  <c r="AW34" i="15"/>
  <c r="BJ86" i="15" l="1"/>
  <c r="BJ89" i="15"/>
  <c r="BJ87" i="15" s="1"/>
  <c r="BU68" i="13"/>
  <c r="BI89" i="15"/>
  <c r="BI87" i="15" s="1"/>
  <c r="BT68" i="13"/>
  <c r="BH89" i="15"/>
  <c r="BH87" i="15" s="1"/>
  <c r="BS68" i="13"/>
  <c r="AX34" i="15"/>
  <c r="BK86" i="15" l="1"/>
  <c r="BW68" i="13" s="1"/>
  <c r="M68" i="13" s="1"/>
  <c r="BK89" i="15"/>
  <c r="BK87" i="15" s="1"/>
  <c r="BV68" i="13"/>
  <c r="AY34" i="15"/>
  <c r="AZ34" i="15" l="1"/>
  <c r="BA34" i="15" l="1"/>
  <c r="BB34" i="15" l="1"/>
  <c r="BC34" i="15" l="1"/>
  <c r="BD34" i="15" l="1"/>
  <c r="BE34" i="15" l="1"/>
  <c r="BF34" i="15" l="1"/>
  <c r="BG34" i="15" l="1"/>
  <c r="BH34" i="15" l="1"/>
  <c r="BI34" i="15" l="1"/>
  <c r="BJ34" i="15" l="1"/>
  <c r="BK34" i="15" l="1"/>
  <c r="D77" i="14" l="1"/>
  <c r="H27" i="14"/>
  <c r="H28" i="14"/>
  <c r="H29" i="14"/>
  <c r="H31" i="14"/>
  <c r="H32" i="14"/>
  <c r="H33" i="14"/>
  <c r="H34" i="14"/>
  <c r="H35" i="14"/>
  <c r="H36" i="14"/>
  <c r="H37" i="14"/>
  <c r="H26" i="14"/>
  <c r="D86" i="14" l="1"/>
  <c r="O80" i="13"/>
  <c r="C80" i="13" l="1"/>
  <c r="D27" i="14"/>
  <c r="E27" i="14" s="1"/>
  <c r="D37" i="14"/>
  <c r="E37" i="14" s="1"/>
  <c r="D29" i="14"/>
  <c r="E29" i="14" s="1"/>
  <c r="D32" i="14"/>
  <c r="E32" i="14" s="1"/>
  <c r="D35" i="14"/>
  <c r="E35" i="14" s="1"/>
  <c r="D28" i="14"/>
  <c r="E28" i="14" s="1"/>
  <c r="D26" i="14"/>
  <c r="E26" i="14" s="1"/>
  <c r="D33" i="14"/>
  <c r="E33" i="14" s="1"/>
  <c r="D34" i="14"/>
  <c r="E34" i="14" s="1"/>
  <c r="D47" i="14"/>
  <c r="E47" i="14" s="1"/>
  <c r="D44" i="14"/>
  <c r="E44" i="14" s="1"/>
  <c r="D36" i="14"/>
  <c r="E36" i="14" s="1"/>
  <c r="E38" i="14" l="1"/>
  <c r="O43" i="13" s="1"/>
  <c r="C43" i="13" s="1"/>
  <c r="C256" i="15" l="1"/>
  <c r="C258" i="15" s="1"/>
  <c r="D259" i="15" s="1"/>
  <c r="P39" i="13" s="1"/>
  <c r="E152" i="14"/>
  <c r="C260" i="15" l="1"/>
  <c r="AC89" i="13"/>
  <c r="AD89" i="13"/>
  <c r="AE89" i="13"/>
  <c r="AF89" i="13"/>
  <c r="AG89" i="13"/>
  <c r="AA89" i="13"/>
  <c r="AB89" i="13"/>
  <c r="O47" i="13"/>
  <c r="C93" i="13"/>
  <c r="C50" i="13"/>
  <c r="C34" i="13"/>
  <c r="O32" i="13"/>
  <c r="C47" i="13" l="1"/>
  <c r="N78" i="7" s="1"/>
  <c r="G50" i="13"/>
  <c r="E50" i="13"/>
  <c r="I50" i="13"/>
  <c r="K50" i="13"/>
  <c r="M50" i="13"/>
  <c r="C32" i="13"/>
  <c r="C21" i="7" l="1"/>
  <c r="C23" i="7" s="1"/>
  <c r="C14" i="7"/>
  <c r="C15" i="13" l="1"/>
  <c r="C11" i="13"/>
  <c r="C8" i="13"/>
  <c r="O21" i="13"/>
  <c r="O37" i="13" s="1"/>
  <c r="C37" i="13" s="1"/>
  <c r="O12" i="13"/>
  <c r="C140" i="15" s="1"/>
  <c r="C142" i="15" s="1"/>
  <c r="F78" i="14"/>
  <c r="G78" i="14" s="1"/>
  <c r="F79" i="14"/>
  <c r="G79" i="14" s="1"/>
  <c r="F80" i="14"/>
  <c r="G80" i="14" s="1"/>
  <c r="F81" i="14"/>
  <c r="G81" i="14" s="1"/>
  <c r="F82" i="14"/>
  <c r="G82" i="14" s="1"/>
  <c r="F83" i="14"/>
  <c r="G83" i="14" s="1"/>
  <c r="F84" i="14"/>
  <c r="G84" i="14" s="1"/>
  <c r="F85" i="14"/>
  <c r="G85" i="14" s="1"/>
  <c r="F77" i="14"/>
  <c r="G77" i="14" s="1"/>
  <c r="Q8" i="13"/>
  <c r="Q32" i="13" s="1"/>
  <c r="R8" i="13"/>
  <c r="R32" i="13" s="1"/>
  <c r="S8" i="13"/>
  <c r="S32" i="13" s="1"/>
  <c r="T8" i="13"/>
  <c r="T32" i="13" s="1"/>
  <c r="U8" i="13"/>
  <c r="U32" i="13" s="1"/>
  <c r="V8" i="13"/>
  <c r="V32" i="13" s="1"/>
  <c r="W8" i="13"/>
  <c r="W32" i="13" s="1"/>
  <c r="X8" i="13"/>
  <c r="X32" i="13" s="1"/>
  <c r="Y8" i="13"/>
  <c r="Y32" i="13" s="1"/>
  <c r="Z8" i="13"/>
  <c r="Z32" i="13" s="1"/>
  <c r="AA8" i="13"/>
  <c r="AA32" i="13" s="1"/>
  <c r="AB8" i="13"/>
  <c r="AC8" i="13"/>
  <c r="AC32" i="13" s="1"/>
  <c r="AD8" i="13"/>
  <c r="AD32" i="13" s="1"/>
  <c r="AE8" i="13"/>
  <c r="AE32" i="13" s="1"/>
  <c r="AF8" i="13"/>
  <c r="AF32" i="13" s="1"/>
  <c r="AG8" i="13"/>
  <c r="AG32" i="13" s="1"/>
  <c r="AH8" i="13"/>
  <c r="AH32" i="13" s="1"/>
  <c r="AI8" i="13"/>
  <c r="AI32" i="13" s="1"/>
  <c r="AJ8" i="13"/>
  <c r="AJ32" i="13" s="1"/>
  <c r="AK8" i="13"/>
  <c r="AK32" i="13" s="1"/>
  <c r="AL8" i="13"/>
  <c r="AL32" i="13" s="1"/>
  <c r="AM8" i="13"/>
  <c r="AM32" i="13" s="1"/>
  <c r="AN8" i="13"/>
  <c r="AN32" i="13" s="1"/>
  <c r="AO8" i="13"/>
  <c r="AO32" i="13" s="1"/>
  <c r="AP8" i="13"/>
  <c r="AP32" i="13" s="1"/>
  <c r="AQ8" i="13"/>
  <c r="AQ32" i="13" s="1"/>
  <c r="AR8" i="13"/>
  <c r="AR32" i="13" s="1"/>
  <c r="AS8" i="13"/>
  <c r="AS32" i="13" s="1"/>
  <c r="AT8" i="13"/>
  <c r="AT32" i="13" s="1"/>
  <c r="AU8" i="13"/>
  <c r="AU32" i="13" s="1"/>
  <c r="AV8" i="13"/>
  <c r="AV32" i="13" s="1"/>
  <c r="AW8" i="13"/>
  <c r="AW32" i="13" s="1"/>
  <c r="AX8" i="13"/>
  <c r="AX32" i="13" s="1"/>
  <c r="AY8" i="13"/>
  <c r="AY32" i="13" s="1"/>
  <c r="AZ8" i="13"/>
  <c r="AZ32" i="13" s="1"/>
  <c r="BA8" i="13"/>
  <c r="BA32" i="13" s="1"/>
  <c r="BB8" i="13"/>
  <c r="BB32" i="13" s="1"/>
  <c r="BC8" i="13"/>
  <c r="BC32" i="13" s="1"/>
  <c r="BD8" i="13"/>
  <c r="BD32" i="13" s="1"/>
  <c r="BE8" i="13"/>
  <c r="BE32" i="13" s="1"/>
  <c r="BF8" i="13"/>
  <c r="BF32" i="13" s="1"/>
  <c r="BG8" i="13"/>
  <c r="BG32" i="13" s="1"/>
  <c r="BH8" i="13"/>
  <c r="BH32" i="13" s="1"/>
  <c r="BI8" i="13"/>
  <c r="BI32" i="13" s="1"/>
  <c r="BJ8" i="13"/>
  <c r="BJ32" i="13" s="1"/>
  <c r="BK8" i="13"/>
  <c r="BK32" i="13" s="1"/>
  <c r="BL8" i="13"/>
  <c r="BL32" i="13" s="1"/>
  <c r="BM8" i="13"/>
  <c r="BM32" i="13" s="1"/>
  <c r="BN8" i="13"/>
  <c r="BN32" i="13" s="1"/>
  <c r="BO8" i="13"/>
  <c r="BO32" i="13" s="1"/>
  <c r="BP8" i="13"/>
  <c r="BP32" i="13" s="1"/>
  <c r="BQ8" i="13"/>
  <c r="BQ32" i="13" s="1"/>
  <c r="BR8" i="13"/>
  <c r="BR32" i="13" s="1"/>
  <c r="BS8" i="13"/>
  <c r="BS32" i="13" s="1"/>
  <c r="BT8" i="13"/>
  <c r="BT32" i="13" s="1"/>
  <c r="BU8" i="13"/>
  <c r="BU32" i="13" s="1"/>
  <c r="BV8" i="13"/>
  <c r="BV32" i="13" s="1"/>
  <c r="BW8" i="13"/>
  <c r="BW32" i="13" s="1"/>
  <c r="O31" i="13"/>
  <c r="E159" i="14"/>
  <c r="F159" i="14" s="1"/>
  <c r="F152" i="14"/>
  <c r="E145" i="14"/>
  <c r="F145" i="14" s="1"/>
  <c r="G152" i="14" l="1"/>
  <c r="H152" i="14" s="1"/>
  <c r="I152" i="14" s="1"/>
  <c r="J152" i="14" s="1"/>
  <c r="K152" i="14" s="1"/>
  <c r="L152" i="14" s="1"/>
  <c r="M152" i="14" s="1"/>
  <c r="N152" i="14" s="1"/>
  <c r="O152" i="14" s="1"/>
  <c r="G159" i="14"/>
  <c r="H159" i="14" s="1"/>
  <c r="I159" i="14" s="1"/>
  <c r="J159" i="14" s="1"/>
  <c r="K159" i="14" s="1"/>
  <c r="L159" i="14" s="1"/>
  <c r="M159" i="14" s="1"/>
  <c r="N159" i="14" s="1"/>
  <c r="O159" i="14" s="1"/>
  <c r="Q159" i="14" s="1"/>
  <c r="R159" i="14" s="1"/>
  <c r="S159" i="14" s="1"/>
  <c r="T159" i="14" s="1"/>
  <c r="U159" i="14" s="1"/>
  <c r="V159" i="14" s="1"/>
  <c r="W159" i="14" s="1"/>
  <c r="X159" i="14" s="1"/>
  <c r="Y159" i="14" s="1"/>
  <c r="Z159" i="14" s="1"/>
  <c r="AA159" i="14" s="1"/>
  <c r="AC159" i="14" s="1"/>
  <c r="AD159" i="14" s="1"/>
  <c r="AE159" i="14" s="1"/>
  <c r="AF159" i="14" s="1"/>
  <c r="AG159" i="14" s="1"/>
  <c r="AH159" i="14" s="1"/>
  <c r="AI159" i="14" s="1"/>
  <c r="AJ159" i="14" s="1"/>
  <c r="AK159" i="14" s="1"/>
  <c r="AL159" i="14" s="1"/>
  <c r="AM159" i="14" s="1"/>
  <c r="AO159" i="14" s="1"/>
  <c r="AP159" i="14" s="1"/>
  <c r="AQ159" i="14" s="1"/>
  <c r="AR159" i="14" s="1"/>
  <c r="AS159" i="14" s="1"/>
  <c r="AT159" i="14" s="1"/>
  <c r="AU159" i="14" s="1"/>
  <c r="AV159" i="14" s="1"/>
  <c r="AW159" i="14" s="1"/>
  <c r="AX159" i="14" s="1"/>
  <c r="AY159" i="14" s="1"/>
  <c r="BA159" i="14" s="1"/>
  <c r="BB159" i="14" s="1"/>
  <c r="BC159" i="14" s="1"/>
  <c r="BD159" i="14" s="1"/>
  <c r="BE159" i="14" s="1"/>
  <c r="BF159" i="14" s="1"/>
  <c r="BG159" i="14" s="1"/>
  <c r="BH159" i="14" s="1"/>
  <c r="BI159" i="14" s="1"/>
  <c r="BJ159" i="14" s="1"/>
  <c r="BK159" i="14" s="1"/>
  <c r="G145" i="14"/>
  <c r="H145" i="14" s="1"/>
  <c r="I145" i="14" s="1"/>
  <c r="J145" i="14" s="1"/>
  <c r="K145" i="14" s="1"/>
  <c r="L145" i="14" s="1"/>
  <c r="M145" i="14" s="1"/>
  <c r="N145" i="14" s="1"/>
  <c r="O145" i="14" s="1"/>
  <c r="Q145" i="14" s="1"/>
  <c r="R145" i="14" s="1"/>
  <c r="S145" i="14" s="1"/>
  <c r="T145" i="14" s="1"/>
  <c r="U145" i="14" s="1"/>
  <c r="V145" i="14" s="1"/>
  <c r="W145" i="14" s="1"/>
  <c r="X145" i="14" s="1"/>
  <c r="Y145" i="14" s="1"/>
  <c r="Z145" i="14" s="1"/>
  <c r="AA145" i="14" s="1"/>
  <c r="AC145" i="14" s="1"/>
  <c r="AD145" i="14" s="1"/>
  <c r="AE145" i="14" s="1"/>
  <c r="AF145" i="14" s="1"/>
  <c r="AG145" i="14" s="1"/>
  <c r="AH145" i="14" s="1"/>
  <c r="AI145" i="14" s="1"/>
  <c r="AJ145" i="14" s="1"/>
  <c r="AK145" i="14" s="1"/>
  <c r="AL145" i="14" s="1"/>
  <c r="AM145" i="14" s="1"/>
  <c r="AO145" i="14" s="1"/>
  <c r="AP145" i="14" s="1"/>
  <c r="AQ145" i="14" s="1"/>
  <c r="AR145" i="14" s="1"/>
  <c r="AS145" i="14" s="1"/>
  <c r="AT145" i="14" s="1"/>
  <c r="AU145" i="14" s="1"/>
  <c r="AV145" i="14" s="1"/>
  <c r="AW145" i="14" s="1"/>
  <c r="AX145" i="14" s="1"/>
  <c r="AY145" i="14" s="1"/>
  <c r="BA145" i="14" s="1"/>
  <c r="BB145" i="14" s="1"/>
  <c r="BC145" i="14" s="1"/>
  <c r="BD145" i="14" s="1"/>
  <c r="BE145" i="14" s="1"/>
  <c r="BF145" i="14" s="1"/>
  <c r="BG145" i="14" s="1"/>
  <c r="BH145" i="14" s="1"/>
  <c r="BI145" i="14" s="1"/>
  <c r="BJ145" i="14" s="1"/>
  <c r="BK145" i="14" s="1"/>
  <c r="C6" i="13"/>
  <c r="AB32" i="13"/>
  <c r="G32" i="13" s="1"/>
  <c r="G8" i="13"/>
  <c r="C31" i="13"/>
  <c r="U15" i="13"/>
  <c r="U34" i="13" s="1"/>
  <c r="P15" i="13"/>
  <c r="P34" i="13" s="1"/>
  <c r="G86" i="14"/>
  <c r="Q152" i="14"/>
  <c r="R152" i="14" s="1"/>
  <c r="S152" i="14" s="1"/>
  <c r="T152" i="14" s="1"/>
  <c r="U152" i="14" s="1"/>
  <c r="V152" i="14" s="1"/>
  <c r="W152" i="14" s="1"/>
  <c r="X152" i="14" s="1"/>
  <c r="Y152" i="14" s="1"/>
  <c r="Z152" i="14" s="1"/>
  <c r="AA152" i="14" s="1"/>
  <c r="AC152" i="14" s="1"/>
  <c r="AD152" i="14" s="1"/>
  <c r="AE152" i="14" s="1"/>
  <c r="AF152" i="14" s="1"/>
  <c r="AG152" i="14" s="1"/>
  <c r="AH152" i="14" s="1"/>
  <c r="AI152" i="14" s="1"/>
  <c r="AJ152" i="14" s="1"/>
  <c r="AK152" i="14" s="1"/>
  <c r="AL152" i="14" s="1"/>
  <c r="AM152" i="14" s="1"/>
  <c r="AO152" i="14" s="1"/>
  <c r="AP152" i="14" s="1"/>
  <c r="AQ152" i="14" s="1"/>
  <c r="AR152" i="14" s="1"/>
  <c r="AS152" i="14" s="1"/>
  <c r="AT152" i="14" s="1"/>
  <c r="AU152" i="14" s="1"/>
  <c r="AV152" i="14" s="1"/>
  <c r="AW152" i="14" s="1"/>
  <c r="AX152" i="14" s="1"/>
  <c r="AY152" i="14" s="1"/>
  <c r="BA152" i="14" s="1"/>
  <c r="BB152" i="14" s="1"/>
  <c r="BC152" i="14" s="1"/>
  <c r="BD152" i="14" s="1"/>
  <c r="BE152" i="14" s="1"/>
  <c r="BF152" i="14" s="1"/>
  <c r="BG152" i="14" s="1"/>
  <c r="BH152" i="14" s="1"/>
  <c r="BI152" i="14" s="1"/>
  <c r="BJ152" i="14" s="1"/>
  <c r="BK152" i="14" s="1"/>
  <c r="T15" i="13"/>
  <c r="T34" i="13" s="1"/>
  <c r="C12" i="13"/>
  <c r="X15" i="13"/>
  <c r="X34" i="13" s="1"/>
  <c r="F86" i="14"/>
  <c r="AI15" i="13" s="1"/>
  <c r="AI34" i="13" s="1"/>
  <c r="R15" i="13"/>
  <c r="R34" i="13" s="1"/>
  <c r="Y15" i="13"/>
  <c r="Y34" i="13" s="1"/>
  <c r="S15" i="13"/>
  <c r="S34" i="13" s="1"/>
  <c r="Q15" i="13"/>
  <c r="Q34" i="13" s="1"/>
  <c r="AA15" i="13"/>
  <c r="AA34" i="13" s="1"/>
  <c r="Z15" i="13"/>
  <c r="Z34" i="13" s="1"/>
  <c r="C21" i="13"/>
  <c r="M32" i="13"/>
  <c r="I32" i="13"/>
  <c r="K32" i="13"/>
  <c r="W15" i="13"/>
  <c r="W34" i="13" s="1"/>
  <c r="V15" i="13"/>
  <c r="V34" i="13" s="1"/>
  <c r="M8" i="13"/>
  <c r="I8" i="13"/>
  <c r="K8" i="13"/>
  <c r="L122" i="7" l="1"/>
  <c r="L140" i="7"/>
  <c r="J140" i="7"/>
  <c r="J122" i="7"/>
  <c r="H140" i="7"/>
  <c r="H122" i="7"/>
  <c r="N140" i="7"/>
  <c r="N122" i="7"/>
  <c r="E34" i="13"/>
  <c r="H104" i="7"/>
  <c r="N104" i="7"/>
  <c r="L104" i="7"/>
  <c r="J104" i="7"/>
  <c r="C33" i="13"/>
  <c r="AM15" i="13"/>
  <c r="AM34" i="13" s="1"/>
  <c r="AB15" i="13"/>
  <c r="AB34" i="13" s="1"/>
  <c r="AF15" i="13"/>
  <c r="AF34" i="13" s="1"/>
  <c r="AH15" i="13"/>
  <c r="AH34" i="13" s="1"/>
  <c r="AL15" i="13"/>
  <c r="AL34" i="13" s="1"/>
  <c r="AD15" i="13"/>
  <c r="AD34" i="13" s="1"/>
  <c r="AK15" i="13"/>
  <c r="AK34" i="13" s="1"/>
  <c r="AC15" i="13"/>
  <c r="AC34" i="13" s="1"/>
  <c r="AG15" i="13"/>
  <c r="AG34" i="13" s="1"/>
  <c r="AJ15" i="13"/>
  <c r="AJ34" i="13" s="1"/>
  <c r="AE15" i="13"/>
  <c r="AE34" i="13" s="1"/>
  <c r="E15" i="13"/>
  <c r="D122" i="15" l="1"/>
  <c r="G34" i="13"/>
  <c r="G15" i="13"/>
  <c r="D98" i="15" l="1"/>
  <c r="D96" i="15"/>
  <c r="D97" i="15" s="1"/>
  <c r="D131" i="15"/>
  <c r="D132" i="15" s="1"/>
  <c r="D123" i="15"/>
  <c r="D129" i="15" s="1"/>
  <c r="D130" i="15" s="1"/>
  <c r="D128" i="15"/>
  <c r="G101" i="14"/>
  <c r="G102" i="14"/>
  <c r="G103" i="14"/>
  <c r="G104" i="14"/>
  <c r="G100" i="14"/>
  <c r="G96" i="14"/>
  <c r="G97" i="14"/>
  <c r="G98" i="14"/>
  <c r="G99" i="14"/>
  <c r="G95" i="14"/>
  <c r="H80" i="14"/>
  <c r="H81" i="14"/>
  <c r="H82" i="14"/>
  <c r="H83" i="14"/>
  <c r="H84" i="14"/>
  <c r="H85" i="14"/>
  <c r="D149" i="14" l="1"/>
  <c r="D110" i="15" s="1"/>
  <c r="D99" i="15"/>
  <c r="K95" i="14"/>
  <c r="I97" i="14"/>
  <c r="K97" i="14"/>
  <c r="I96" i="14"/>
  <c r="K96" i="14"/>
  <c r="K100" i="14"/>
  <c r="I104" i="14"/>
  <c r="K104" i="14"/>
  <c r="I103" i="14"/>
  <c r="K103" i="14"/>
  <c r="I101" i="14"/>
  <c r="K101" i="14"/>
  <c r="I102" i="14"/>
  <c r="K102" i="14"/>
  <c r="I99" i="14"/>
  <c r="K99" i="14"/>
  <c r="I98" i="14"/>
  <c r="K98" i="14"/>
  <c r="H95" i="14"/>
  <c r="L95" i="14" s="1"/>
  <c r="H102" i="14"/>
  <c r="L102" i="14" s="1"/>
  <c r="H99" i="14"/>
  <c r="L99" i="14" s="1"/>
  <c r="H101" i="14"/>
  <c r="L101" i="14" s="1"/>
  <c r="H96" i="14"/>
  <c r="L96" i="14" s="1"/>
  <c r="H104" i="14"/>
  <c r="L104" i="14" s="1"/>
  <c r="H103" i="14"/>
  <c r="L103" i="14" s="1"/>
  <c r="H98" i="14"/>
  <c r="L98" i="14" s="1"/>
  <c r="H97" i="14"/>
  <c r="L97" i="14" s="1"/>
  <c r="H100" i="14"/>
  <c r="L100" i="14" s="1"/>
  <c r="K82" i="14"/>
  <c r="N82" i="14" s="1"/>
  <c r="I82" i="14"/>
  <c r="J82" i="14" s="1"/>
  <c r="K81" i="14"/>
  <c r="N81" i="14" s="1"/>
  <c r="I81" i="14"/>
  <c r="J81" i="14" s="1"/>
  <c r="K80" i="14"/>
  <c r="N80" i="14" s="1"/>
  <c r="I80" i="14"/>
  <c r="J80" i="14" s="1"/>
  <c r="K79" i="14"/>
  <c r="N79" i="14" s="1"/>
  <c r="I79" i="14"/>
  <c r="J79" i="14" s="1"/>
  <c r="K77" i="14"/>
  <c r="I77" i="14"/>
  <c r="J77" i="14" s="1"/>
  <c r="K78" i="14"/>
  <c r="N78" i="14" s="1"/>
  <c r="I78" i="14"/>
  <c r="J78" i="14" s="1"/>
  <c r="K85" i="14"/>
  <c r="N85" i="14" s="1"/>
  <c r="I85" i="14"/>
  <c r="J85" i="14" s="1"/>
  <c r="K84" i="14"/>
  <c r="N84" i="14" s="1"/>
  <c r="I84" i="14"/>
  <c r="J84" i="14" s="1"/>
  <c r="K83" i="14"/>
  <c r="N83" i="14" s="1"/>
  <c r="I83" i="14"/>
  <c r="J83" i="14" s="1"/>
  <c r="D160" i="14"/>
  <c r="D153" i="14"/>
  <c r="N161" i="15" l="1"/>
  <c r="M161" i="15"/>
  <c r="G161" i="15"/>
  <c r="H161" i="15"/>
  <c r="E161" i="15"/>
  <c r="I161" i="15"/>
  <c r="F161" i="15"/>
  <c r="J161" i="15"/>
  <c r="D161" i="15"/>
  <c r="K161" i="15"/>
  <c r="L161" i="15"/>
  <c r="S166" i="15"/>
  <c r="P166" i="15"/>
  <c r="N166" i="15"/>
  <c r="U166" i="15"/>
  <c r="H166" i="15"/>
  <c r="V166" i="15"/>
  <c r="I166" i="15"/>
  <c r="X166" i="15"/>
  <c r="K166" i="15"/>
  <c r="Y166" i="15"/>
  <c r="T166" i="15"/>
  <c r="G166" i="15"/>
  <c r="O166" i="15"/>
  <c r="W166" i="15"/>
  <c r="J166" i="15"/>
  <c r="E166" i="15"/>
  <c r="F166" i="15"/>
  <c r="Q166" i="15"/>
  <c r="R166" i="15"/>
  <c r="M166" i="15"/>
  <c r="D166" i="15"/>
  <c r="L166" i="15"/>
  <c r="Z166" i="15"/>
  <c r="F215" i="15"/>
  <c r="N215" i="15"/>
  <c r="H215" i="15"/>
  <c r="D215" i="15"/>
  <c r="G215" i="15"/>
  <c r="I215" i="15"/>
  <c r="J215" i="15"/>
  <c r="K215" i="15"/>
  <c r="L215" i="15"/>
  <c r="E215" i="15"/>
  <c r="M215" i="15"/>
  <c r="V220" i="15"/>
  <c r="K220" i="15"/>
  <c r="E220" i="15"/>
  <c r="Y220" i="15"/>
  <c r="N220" i="15"/>
  <c r="I220" i="15"/>
  <c r="W220" i="15"/>
  <c r="D220" i="15"/>
  <c r="L220" i="15"/>
  <c r="M220" i="15"/>
  <c r="Q220" i="15"/>
  <c r="F220" i="15"/>
  <c r="X220" i="15"/>
  <c r="R220" i="15"/>
  <c r="Z220" i="15"/>
  <c r="G220" i="15"/>
  <c r="O220" i="15"/>
  <c r="S220" i="15"/>
  <c r="H220" i="15"/>
  <c r="P220" i="15"/>
  <c r="T220" i="15"/>
  <c r="U220" i="15"/>
  <c r="J220" i="15"/>
  <c r="V216" i="15"/>
  <c r="E216" i="15"/>
  <c r="M216" i="15"/>
  <c r="W216" i="15"/>
  <c r="F216" i="15"/>
  <c r="N216" i="15"/>
  <c r="X216" i="15"/>
  <c r="G216" i="15"/>
  <c r="O216" i="15"/>
  <c r="Q216" i="15"/>
  <c r="Y216" i="15"/>
  <c r="H216" i="15"/>
  <c r="S216" i="15"/>
  <c r="R216" i="15"/>
  <c r="Z216" i="15"/>
  <c r="I216" i="15"/>
  <c r="J216" i="15"/>
  <c r="T216" i="15"/>
  <c r="K216" i="15"/>
  <c r="U216" i="15"/>
  <c r="P216" i="15"/>
  <c r="D216" i="15"/>
  <c r="L216" i="15"/>
  <c r="M157" i="15"/>
  <c r="N157" i="15"/>
  <c r="G157" i="15"/>
  <c r="J157" i="15"/>
  <c r="F157" i="15"/>
  <c r="H157" i="15"/>
  <c r="D157" i="15"/>
  <c r="I157" i="15"/>
  <c r="E157" i="15"/>
  <c r="K157" i="15"/>
  <c r="L157" i="15"/>
  <c r="U162" i="15"/>
  <c r="M162" i="15"/>
  <c r="E162" i="15"/>
  <c r="V162" i="15"/>
  <c r="P162" i="15"/>
  <c r="N162" i="15"/>
  <c r="F162" i="15"/>
  <c r="W162" i="15"/>
  <c r="G162" i="15"/>
  <c r="O162" i="15"/>
  <c r="S162" i="15"/>
  <c r="X162" i="15"/>
  <c r="H162" i="15"/>
  <c r="K162" i="15"/>
  <c r="Q162" i="15"/>
  <c r="Y162" i="15"/>
  <c r="I162" i="15"/>
  <c r="R162" i="15"/>
  <c r="Z162" i="15"/>
  <c r="J162" i="15"/>
  <c r="D162" i="15"/>
  <c r="T162" i="15"/>
  <c r="L162" i="15"/>
  <c r="K211" i="15"/>
  <c r="D211" i="15"/>
  <c r="L211" i="15"/>
  <c r="E211" i="15"/>
  <c r="M211" i="15"/>
  <c r="I211" i="15"/>
  <c r="F211" i="15"/>
  <c r="N211" i="15"/>
  <c r="G211" i="15"/>
  <c r="H211" i="15"/>
  <c r="J211" i="15"/>
  <c r="G160" i="15"/>
  <c r="H160" i="15"/>
  <c r="I160" i="15"/>
  <c r="E160" i="15"/>
  <c r="M160" i="15"/>
  <c r="F160" i="15"/>
  <c r="D160" i="15"/>
  <c r="J160" i="15"/>
  <c r="L160" i="15"/>
  <c r="K160" i="15"/>
  <c r="N160" i="15"/>
  <c r="E214" i="15"/>
  <c r="M214" i="15"/>
  <c r="F214" i="15"/>
  <c r="N214" i="15"/>
  <c r="G214" i="15"/>
  <c r="K214" i="15"/>
  <c r="L214" i="15"/>
  <c r="H214" i="15"/>
  <c r="I214" i="15"/>
  <c r="J214" i="15"/>
  <c r="D214" i="15"/>
  <c r="T219" i="15"/>
  <c r="K219" i="15"/>
  <c r="U219" i="15"/>
  <c r="D219" i="15"/>
  <c r="L219" i="15"/>
  <c r="Y219" i="15"/>
  <c r="J219" i="15"/>
  <c r="V219" i="15"/>
  <c r="P219" i="15"/>
  <c r="E219" i="15"/>
  <c r="M219" i="15"/>
  <c r="R219" i="15"/>
  <c r="Z219" i="15"/>
  <c r="I219" i="15"/>
  <c r="W219" i="15"/>
  <c r="F219" i="15"/>
  <c r="N219" i="15"/>
  <c r="Q219" i="15"/>
  <c r="H219" i="15"/>
  <c r="X219" i="15"/>
  <c r="G219" i="15"/>
  <c r="O219" i="15"/>
  <c r="S219" i="15"/>
  <c r="V165" i="15"/>
  <c r="P165" i="15"/>
  <c r="W165" i="15"/>
  <c r="Z165" i="15"/>
  <c r="X165" i="15"/>
  <c r="R165" i="15"/>
  <c r="Q165" i="15"/>
  <c r="Y165" i="15"/>
  <c r="U165" i="15"/>
  <c r="S165" i="15"/>
  <c r="T165" i="15"/>
  <c r="N165" i="15"/>
  <c r="G165" i="15"/>
  <c r="O165" i="15"/>
  <c r="H165" i="15"/>
  <c r="D165" i="15"/>
  <c r="L165" i="15"/>
  <c r="I165" i="15"/>
  <c r="E165" i="15"/>
  <c r="J165" i="15"/>
  <c r="F165" i="15"/>
  <c r="K165" i="15"/>
  <c r="M165" i="15"/>
  <c r="T218" i="15"/>
  <c r="E218" i="15"/>
  <c r="M218" i="15"/>
  <c r="G218" i="15"/>
  <c r="U218" i="15"/>
  <c r="F218" i="15"/>
  <c r="N218" i="15"/>
  <c r="O218" i="15"/>
  <c r="H218" i="15"/>
  <c r="V218" i="15"/>
  <c r="W218" i="15"/>
  <c r="X218" i="15"/>
  <c r="P218" i="15"/>
  <c r="I218" i="15"/>
  <c r="Y218" i="15"/>
  <c r="J218" i="15"/>
  <c r="Q218" i="15"/>
  <c r="R218" i="15"/>
  <c r="Z218" i="15"/>
  <c r="K218" i="15"/>
  <c r="S218" i="15"/>
  <c r="D218" i="15"/>
  <c r="L218" i="15"/>
  <c r="W164" i="15"/>
  <c r="M164" i="15"/>
  <c r="F164" i="15"/>
  <c r="X164" i="15"/>
  <c r="N164" i="15"/>
  <c r="Q164" i="15"/>
  <c r="O164" i="15"/>
  <c r="D164" i="15"/>
  <c r="Y164" i="15"/>
  <c r="G164" i="15"/>
  <c r="Z164" i="15"/>
  <c r="T164" i="15"/>
  <c r="S164" i="15"/>
  <c r="I164" i="15"/>
  <c r="U164" i="15"/>
  <c r="K164" i="15"/>
  <c r="E164" i="15"/>
  <c r="J164" i="15"/>
  <c r="V164" i="15"/>
  <c r="P164" i="15"/>
  <c r="L164" i="15"/>
  <c r="R164" i="15"/>
  <c r="H164" i="15"/>
  <c r="N159" i="15"/>
  <c r="F159" i="15"/>
  <c r="G159" i="15"/>
  <c r="H159" i="15"/>
  <c r="D159" i="15"/>
  <c r="J159" i="15"/>
  <c r="K159" i="15"/>
  <c r="L159" i="15"/>
  <c r="I159" i="15"/>
  <c r="M159" i="15"/>
  <c r="E159" i="15"/>
  <c r="J213" i="15"/>
  <c r="D213" i="15"/>
  <c r="M213" i="15"/>
  <c r="K213" i="15"/>
  <c r="L213" i="15"/>
  <c r="E213" i="15"/>
  <c r="F213" i="15"/>
  <c r="N213" i="15"/>
  <c r="G213" i="15"/>
  <c r="H213" i="15"/>
  <c r="I213" i="15"/>
  <c r="E158" i="15"/>
  <c r="D158" i="15"/>
  <c r="F158" i="15"/>
  <c r="Q163" i="15"/>
  <c r="Y163" i="15"/>
  <c r="P163" i="15"/>
  <c r="L163" i="15"/>
  <c r="D163" i="15"/>
  <c r="F163" i="15"/>
  <c r="R163" i="15"/>
  <c r="Z163" i="15"/>
  <c r="M163" i="15"/>
  <c r="S163" i="15"/>
  <c r="N163" i="15"/>
  <c r="U163" i="15"/>
  <c r="H163" i="15"/>
  <c r="T163" i="15"/>
  <c r="G163" i="15"/>
  <c r="O163" i="15"/>
  <c r="E163" i="15"/>
  <c r="I163" i="15"/>
  <c r="V163" i="15"/>
  <c r="X163" i="15"/>
  <c r="K163" i="15"/>
  <c r="W163" i="15"/>
  <c r="J163" i="15"/>
  <c r="D212" i="15"/>
  <c r="F212" i="15"/>
  <c r="E212" i="15"/>
  <c r="T217" i="15"/>
  <c r="G217" i="15"/>
  <c r="O217" i="15"/>
  <c r="U217" i="15"/>
  <c r="H217" i="15"/>
  <c r="V217" i="15"/>
  <c r="I217" i="15"/>
  <c r="W217" i="15"/>
  <c r="J217" i="15"/>
  <c r="K217" i="15"/>
  <c r="Z217" i="15"/>
  <c r="X217" i="15"/>
  <c r="Q217" i="15"/>
  <c r="Y217" i="15"/>
  <c r="D217" i="15"/>
  <c r="L217" i="15"/>
  <c r="P217" i="15"/>
  <c r="R217" i="15"/>
  <c r="S217" i="15"/>
  <c r="F217" i="15"/>
  <c r="N217" i="15"/>
  <c r="E217" i="15"/>
  <c r="M217" i="15"/>
  <c r="D111" i="15"/>
  <c r="D112" i="15" s="1"/>
  <c r="D133" i="15"/>
  <c r="D134" i="15" s="1"/>
  <c r="D155" i="14"/>
  <c r="D135" i="15"/>
  <c r="D136" i="15" s="1"/>
  <c r="D162" i="14"/>
  <c r="W161" i="15"/>
  <c r="P161" i="15"/>
  <c r="X161" i="15"/>
  <c r="R161" i="15"/>
  <c r="Z161" i="15"/>
  <c r="O161" i="15"/>
  <c r="U161" i="15"/>
  <c r="V161" i="15"/>
  <c r="Q161" i="15"/>
  <c r="Y161" i="15"/>
  <c r="S161" i="15"/>
  <c r="T161" i="15"/>
  <c r="BB217" i="15"/>
  <c r="BJ217" i="15"/>
  <c r="AV217" i="15"/>
  <c r="AI217" i="15"/>
  <c r="AA217" i="15"/>
  <c r="BD217" i="15"/>
  <c r="AK217" i="15"/>
  <c r="BC217" i="15"/>
  <c r="BK217" i="15"/>
  <c r="AW217" i="15"/>
  <c r="AJ217" i="15"/>
  <c r="AX217" i="15"/>
  <c r="AC217" i="15"/>
  <c r="BE217" i="15"/>
  <c r="AY217" i="15"/>
  <c r="AD217" i="15"/>
  <c r="AL217" i="15"/>
  <c r="AB217" i="15"/>
  <c r="AF217" i="15"/>
  <c r="BA217" i="15"/>
  <c r="BF217" i="15"/>
  <c r="AE217" i="15"/>
  <c r="BG217" i="15"/>
  <c r="AG217" i="15"/>
  <c r="BH217" i="15"/>
  <c r="AZ217" i="15"/>
  <c r="BI217" i="15"/>
  <c r="AH217" i="15"/>
  <c r="BE213" i="15"/>
  <c r="AR213" i="15"/>
  <c r="BG213" i="15"/>
  <c r="AT213" i="15"/>
  <c r="BF213" i="15"/>
  <c r="AS213" i="15"/>
  <c r="BH213" i="15"/>
  <c r="AU213" i="15"/>
  <c r="BI213" i="15"/>
  <c r="AV213" i="15"/>
  <c r="BJ213" i="15"/>
  <c r="AW213" i="15"/>
  <c r="BK213" i="15"/>
  <c r="AX213" i="15"/>
  <c r="AZ213" i="15"/>
  <c r="AY213" i="15"/>
  <c r="BB213" i="15"/>
  <c r="BA213" i="15"/>
  <c r="BC213" i="15"/>
  <c r="BD213" i="15"/>
  <c r="AE219" i="15"/>
  <c r="AG219" i="15"/>
  <c r="AF219" i="15"/>
  <c r="AH219" i="15"/>
  <c r="AI219" i="15"/>
  <c r="AJ219" i="15"/>
  <c r="AB219" i="15"/>
  <c r="AC219" i="15"/>
  <c r="AK219" i="15"/>
  <c r="AL219" i="15"/>
  <c r="AA219" i="15"/>
  <c r="AD219" i="15"/>
  <c r="AI166" i="15"/>
  <c r="AL166" i="15"/>
  <c r="AD166" i="15"/>
  <c r="AJ166" i="15"/>
  <c r="AB166" i="15"/>
  <c r="AK166" i="15"/>
  <c r="AF166" i="15"/>
  <c r="AH166" i="15"/>
  <c r="AC166" i="15"/>
  <c r="AE166" i="15"/>
  <c r="AG166" i="15"/>
  <c r="AA166" i="15"/>
  <c r="AJ163" i="15"/>
  <c r="AB163" i="15"/>
  <c r="AE163" i="15"/>
  <c r="AK163" i="15"/>
  <c r="AC163" i="15"/>
  <c r="AL163" i="15"/>
  <c r="AD163" i="15"/>
  <c r="AF163" i="15"/>
  <c r="AG163" i="15"/>
  <c r="AI163" i="15"/>
  <c r="AA163" i="15"/>
  <c r="AH163" i="15"/>
  <c r="AG218" i="15"/>
  <c r="AH218" i="15"/>
  <c r="AI218" i="15"/>
  <c r="AJ218" i="15"/>
  <c r="AA218" i="15"/>
  <c r="AC218" i="15"/>
  <c r="AB218" i="15"/>
  <c r="AL218" i="15"/>
  <c r="AD218" i="15"/>
  <c r="AE218" i="15"/>
  <c r="AF218" i="15"/>
  <c r="AK218" i="15"/>
  <c r="AC216" i="15"/>
  <c r="AK216" i="15"/>
  <c r="AE216" i="15"/>
  <c r="AB216" i="15"/>
  <c r="AD216" i="15"/>
  <c r="AL216" i="15"/>
  <c r="AF216" i="15"/>
  <c r="AG216" i="15"/>
  <c r="AH216" i="15"/>
  <c r="AI216" i="15"/>
  <c r="AJ216" i="15"/>
  <c r="AA216" i="15"/>
  <c r="AE162" i="15"/>
  <c r="AH162" i="15"/>
  <c r="AF162" i="15"/>
  <c r="AJ162" i="15"/>
  <c r="AD162" i="15"/>
  <c r="AA162" i="15"/>
  <c r="AL162" i="15"/>
  <c r="AG162" i="15"/>
  <c r="AB162" i="15"/>
  <c r="AI162" i="15"/>
  <c r="AK162" i="15"/>
  <c r="AC162" i="15"/>
  <c r="AA214" i="15"/>
  <c r="R214" i="15"/>
  <c r="Z214" i="15"/>
  <c r="P214" i="15"/>
  <c r="S214" i="15"/>
  <c r="T214" i="15"/>
  <c r="U214" i="15"/>
  <c r="W214" i="15"/>
  <c r="O214" i="15"/>
  <c r="X214" i="15"/>
  <c r="Q214" i="15"/>
  <c r="V214" i="15"/>
  <c r="Y214" i="15"/>
  <c r="AA165" i="15"/>
  <c r="AL165" i="15"/>
  <c r="AD165" i="15"/>
  <c r="AG165" i="15"/>
  <c r="AE165" i="15"/>
  <c r="AH165" i="15"/>
  <c r="AC165" i="15"/>
  <c r="AI165" i="15"/>
  <c r="AJ165" i="15"/>
  <c r="AB165" i="15"/>
  <c r="AK165" i="15"/>
  <c r="AF165" i="15"/>
  <c r="AG164" i="15"/>
  <c r="AB164" i="15"/>
  <c r="AJ164" i="15"/>
  <c r="AH164" i="15"/>
  <c r="AD164" i="15"/>
  <c r="AF164" i="15"/>
  <c r="AE164" i="15"/>
  <c r="AK164" i="15"/>
  <c r="AL164" i="15"/>
  <c r="AI164" i="15"/>
  <c r="AC164" i="15"/>
  <c r="AA164" i="15"/>
  <c r="Q160" i="15"/>
  <c r="Y160" i="15"/>
  <c r="Z160" i="15"/>
  <c r="P160" i="15"/>
  <c r="R160" i="15"/>
  <c r="T160" i="15"/>
  <c r="S160" i="15"/>
  <c r="V160" i="15"/>
  <c r="W160" i="15"/>
  <c r="U160" i="15"/>
  <c r="X160" i="15"/>
  <c r="O160" i="15"/>
  <c r="AA215" i="15"/>
  <c r="X215" i="15"/>
  <c r="R215" i="15"/>
  <c r="Q215" i="15"/>
  <c r="Y215" i="15"/>
  <c r="Z215" i="15"/>
  <c r="O215" i="15"/>
  <c r="S215" i="15"/>
  <c r="P215" i="15"/>
  <c r="T215" i="15"/>
  <c r="U215" i="15"/>
  <c r="V215" i="15"/>
  <c r="W215" i="15"/>
  <c r="BG220" i="15"/>
  <c r="AC220" i="15"/>
  <c r="AK220" i="15"/>
  <c r="BI220" i="15"/>
  <c r="BH220" i="15"/>
  <c r="AD220" i="15"/>
  <c r="AL220" i="15"/>
  <c r="AA220" i="15"/>
  <c r="BA220" i="15"/>
  <c r="AE220" i="15"/>
  <c r="BB220" i="15"/>
  <c r="BJ220" i="15"/>
  <c r="AF220" i="15"/>
  <c r="BC220" i="15"/>
  <c r="AX220" i="15"/>
  <c r="BD220" i="15"/>
  <c r="AW220" i="15"/>
  <c r="BE220" i="15"/>
  <c r="AB220" i="15"/>
  <c r="BF220" i="15"/>
  <c r="AI220" i="15"/>
  <c r="BK220" i="15"/>
  <c r="AV220" i="15"/>
  <c r="AG220" i="15"/>
  <c r="AH220" i="15"/>
  <c r="AZ220" i="15"/>
  <c r="AY220" i="15"/>
  <c r="AJ220" i="15"/>
  <c r="I158" i="15"/>
  <c r="K158" i="15"/>
  <c r="L158" i="15"/>
  <c r="J158" i="15"/>
  <c r="G158" i="15"/>
  <c r="M158" i="15"/>
  <c r="N158" i="15"/>
  <c r="H158" i="15"/>
  <c r="T212" i="15"/>
  <c r="L212" i="15"/>
  <c r="Q212" i="15"/>
  <c r="U212" i="15"/>
  <c r="M212" i="15"/>
  <c r="V212" i="15"/>
  <c r="N212" i="15"/>
  <c r="W212" i="15"/>
  <c r="G212" i="15"/>
  <c r="O212" i="15"/>
  <c r="I212" i="15"/>
  <c r="X212" i="15"/>
  <c r="P212" i="15"/>
  <c r="H212" i="15"/>
  <c r="R212" i="15"/>
  <c r="Z212" i="15"/>
  <c r="S212" i="15"/>
  <c r="AA212" i="15"/>
  <c r="K212" i="15"/>
  <c r="Y212" i="15"/>
  <c r="J212" i="15"/>
  <c r="M97" i="14"/>
  <c r="Q213" i="15"/>
  <c r="Y213" i="15"/>
  <c r="R213" i="15"/>
  <c r="Z213" i="15"/>
  <c r="V213" i="15"/>
  <c r="P213" i="15"/>
  <c r="S213" i="15"/>
  <c r="AA213" i="15"/>
  <c r="T213" i="15"/>
  <c r="U213" i="15"/>
  <c r="W213" i="15"/>
  <c r="X213" i="15"/>
  <c r="O213" i="15"/>
  <c r="BE92" i="15"/>
  <c r="AW92" i="15"/>
  <c r="AO92" i="15"/>
  <c r="AG92" i="15"/>
  <c r="Y92" i="15"/>
  <c r="Q92" i="15"/>
  <c r="AR92" i="15"/>
  <c r="S92" i="15"/>
  <c r="BD92" i="15"/>
  <c r="AV92" i="15"/>
  <c r="AN92" i="15"/>
  <c r="AF92" i="15"/>
  <c r="X92" i="15"/>
  <c r="P92" i="15"/>
  <c r="AJ92" i="15"/>
  <c r="AY92" i="15"/>
  <c r="BK92" i="15"/>
  <c r="BC92" i="15"/>
  <c r="AU92" i="15"/>
  <c r="AM92" i="15"/>
  <c r="AE92" i="15"/>
  <c r="W92" i="15"/>
  <c r="BA92" i="15"/>
  <c r="AK92" i="15"/>
  <c r="U92" i="15"/>
  <c r="AZ92" i="15"/>
  <c r="T92" i="15"/>
  <c r="AI92" i="15"/>
  <c r="BJ92" i="15"/>
  <c r="BB92" i="15"/>
  <c r="AT92" i="15"/>
  <c r="AL92" i="15"/>
  <c r="AD92" i="15"/>
  <c r="V92" i="15"/>
  <c r="AS92" i="15"/>
  <c r="AC92" i="15"/>
  <c r="BH92" i="15"/>
  <c r="AB92" i="15"/>
  <c r="BI92" i="15"/>
  <c r="AQ92" i="15"/>
  <c r="BG92" i="15"/>
  <c r="BF92" i="15"/>
  <c r="AX92" i="15"/>
  <c r="AP92" i="15"/>
  <c r="AH92" i="15"/>
  <c r="Z92" i="15"/>
  <c r="R92" i="15"/>
  <c r="AA92" i="15"/>
  <c r="AR14" i="13"/>
  <c r="BI14" i="13"/>
  <c r="AT14" i="13"/>
  <c r="BJ14" i="13"/>
  <c r="AU14" i="13"/>
  <c r="BS14" i="13"/>
  <c r="BD14" i="13"/>
  <c r="AO14" i="13"/>
  <c r="BM14" i="13"/>
  <c r="AS14" i="13"/>
  <c r="BK14" i="13"/>
  <c r="AN14" i="13"/>
  <c r="BL14" i="13"/>
  <c r="AW14" i="13"/>
  <c r="BU14" i="13"/>
  <c r="AP14" i="13"/>
  <c r="AX14" i="13"/>
  <c r="BF14" i="13"/>
  <c r="BN14" i="13"/>
  <c r="BV14" i="13"/>
  <c r="AQ14" i="13"/>
  <c r="AY14" i="13"/>
  <c r="BG14" i="13"/>
  <c r="BO14" i="13"/>
  <c r="BW14" i="13"/>
  <c r="AZ14" i="13"/>
  <c r="BH14" i="13"/>
  <c r="BP14" i="13"/>
  <c r="BA14" i="13"/>
  <c r="BQ14" i="13"/>
  <c r="BB14" i="13"/>
  <c r="BR14" i="13"/>
  <c r="BC14" i="13"/>
  <c r="AV14" i="13"/>
  <c r="BT14" i="13"/>
  <c r="BE14" i="13"/>
  <c r="BF207" i="15"/>
  <c r="BC208" i="15"/>
  <c r="BK208" i="15"/>
  <c r="BH209" i="15"/>
  <c r="BE210" i="15"/>
  <c r="BB212" i="15"/>
  <c r="BJ212" i="15"/>
  <c r="BD214" i="15"/>
  <c r="BA215" i="15"/>
  <c r="BI215" i="15"/>
  <c r="BC218" i="15"/>
  <c r="BK218" i="15"/>
  <c r="BH219" i="15"/>
  <c r="AZ208" i="15"/>
  <c r="AZ218" i="15"/>
  <c r="AT207" i="15"/>
  <c r="AQ208" i="15"/>
  <c r="AY208" i="15"/>
  <c r="AV209" i="15"/>
  <c r="AS210" i="15"/>
  <c r="AP212" i="15"/>
  <c r="AX212" i="15"/>
  <c r="AR214" i="15"/>
  <c r="AO215" i="15"/>
  <c r="AW215" i="15"/>
  <c r="AT217" i="15"/>
  <c r="AQ218" i="15"/>
  <c r="AY218" i="15"/>
  <c r="AV219" i="15"/>
  <c r="AS220" i="15"/>
  <c r="AN208" i="15"/>
  <c r="AN218" i="15"/>
  <c r="AH207" i="15"/>
  <c r="AE208" i="15"/>
  <c r="AM208" i="15"/>
  <c r="AJ209" i="15"/>
  <c r="AG210" i="15"/>
  <c r="AD212" i="15"/>
  <c r="AL212" i="15"/>
  <c r="AI213" i="15"/>
  <c r="AF214" i="15"/>
  <c r="AC215" i="15"/>
  <c r="AK215" i="15"/>
  <c r="AM220" i="15"/>
  <c r="AB215" i="15"/>
  <c r="BA189" i="15"/>
  <c r="BI189" i="15"/>
  <c r="BF190" i="15"/>
  <c r="BC191" i="15"/>
  <c r="BK191" i="15"/>
  <c r="BH192" i="15"/>
  <c r="AO189" i="15"/>
  <c r="AW189" i="15"/>
  <c r="AT190" i="15"/>
  <c r="AQ191" i="15"/>
  <c r="AY191" i="15"/>
  <c r="AV192" i="15"/>
  <c r="AC189" i="15"/>
  <c r="AK189" i="15"/>
  <c r="AH190" i="15"/>
  <c r="AE191" i="15"/>
  <c r="AM191" i="15"/>
  <c r="AJ192" i="15"/>
  <c r="BG207" i="15"/>
  <c r="BD208" i="15"/>
  <c r="BA209" i="15"/>
  <c r="BI209" i="15"/>
  <c r="BF210" i="15"/>
  <c r="BC212" i="15"/>
  <c r="BK212" i="15"/>
  <c r="BE214" i="15"/>
  <c r="BB215" i="15"/>
  <c r="BJ215" i="15"/>
  <c r="BD218" i="15"/>
  <c r="BA219" i="15"/>
  <c r="BI219" i="15"/>
  <c r="AZ209" i="15"/>
  <c r="AZ219" i="15"/>
  <c r="AU207" i="15"/>
  <c r="AR208" i="15"/>
  <c r="AO209" i="15"/>
  <c r="AW209" i="15"/>
  <c r="AT210" i="15"/>
  <c r="AQ212" i="15"/>
  <c r="AY212" i="15"/>
  <c r="AS214" i="15"/>
  <c r="AP215" i="15"/>
  <c r="AX215" i="15"/>
  <c r="AU217" i="15"/>
  <c r="AR218" i="15"/>
  <c r="AO219" i="15"/>
  <c r="AW219" i="15"/>
  <c r="AT220" i="15"/>
  <c r="AN209" i="15"/>
  <c r="AN219" i="15"/>
  <c r="AI207" i="15"/>
  <c r="AF208" i="15"/>
  <c r="AC209" i="15"/>
  <c r="AK209" i="15"/>
  <c r="AH210" i="15"/>
  <c r="AE212" i="15"/>
  <c r="AM212" i="15"/>
  <c r="AJ213" i="15"/>
  <c r="AG214" i="15"/>
  <c r="AD215" i="15"/>
  <c r="AL215" i="15"/>
  <c r="AB207" i="15"/>
  <c r="BB189" i="15"/>
  <c r="BJ189" i="15"/>
  <c r="BG190" i="15"/>
  <c r="BD191" i="15"/>
  <c r="BA192" i="15"/>
  <c r="BI192" i="15"/>
  <c r="AP189" i="15"/>
  <c r="AX189" i="15"/>
  <c r="AU190" i="15"/>
  <c r="AR191" i="15"/>
  <c r="AO192" i="15"/>
  <c r="AW192" i="15"/>
  <c r="AD189" i="15"/>
  <c r="AL189" i="15"/>
  <c r="AI190" i="15"/>
  <c r="AF191" i="15"/>
  <c r="AC192" i="15"/>
  <c r="AK192" i="15"/>
  <c r="BH207" i="15"/>
  <c r="BE208" i="15"/>
  <c r="BB209" i="15"/>
  <c r="BJ209" i="15"/>
  <c r="BG210" i="15"/>
  <c r="BD212" i="15"/>
  <c r="BF214" i="15"/>
  <c r="BC215" i="15"/>
  <c r="BK215" i="15"/>
  <c r="BE218" i="15"/>
  <c r="BB219" i="15"/>
  <c r="BJ219" i="15"/>
  <c r="AZ210" i="15"/>
  <c r="AV207" i="15"/>
  <c r="AS208" i="15"/>
  <c r="AP209" i="15"/>
  <c r="BA207" i="15"/>
  <c r="BC207" i="15"/>
  <c r="BK207" i="15"/>
  <c r="BH208" i="15"/>
  <c r="BE209" i="15"/>
  <c r="BB210" i="15"/>
  <c r="BJ210" i="15"/>
  <c r="BG212" i="15"/>
  <c r="BA214" i="15"/>
  <c r="BI214" i="15"/>
  <c r="BF215" i="15"/>
  <c r="BH218" i="15"/>
  <c r="BE219" i="15"/>
  <c r="BD207" i="15"/>
  <c r="BA208" i="15"/>
  <c r="BI208" i="15"/>
  <c r="BF209" i="15"/>
  <c r="BC210" i="15"/>
  <c r="BK210" i="15"/>
  <c r="BH212" i="15"/>
  <c r="BB214" i="15"/>
  <c r="BJ214" i="15"/>
  <c r="BG215" i="15"/>
  <c r="BA218" i="15"/>
  <c r="BI218" i="15"/>
  <c r="BF219" i="15"/>
  <c r="AZ215" i="15"/>
  <c r="AR207" i="15"/>
  <c r="AO208" i="15"/>
  <c r="AW208" i="15"/>
  <c r="AT209" i="15"/>
  <c r="AQ210" i="15"/>
  <c r="AY210" i="15"/>
  <c r="AV212" i="15"/>
  <c r="AP214" i="15"/>
  <c r="AX214" i="15"/>
  <c r="AU215" i="15"/>
  <c r="AR217" i="15"/>
  <c r="AO218" i="15"/>
  <c r="AW218" i="15"/>
  <c r="AT219" i="15"/>
  <c r="AQ220" i="15"/>
  <c r="AN215" i="15"/>
  <c r="AF207" i="15"/>
  <c r="AC208" i="15"/>
  <c r="AK208" i="15"/>
  <c r="AH209" i="15"/>
  <c r="AE210" i="15"/>
  <c r="AM210" i="15"/>
  <c r="AJ212" i="15"/>
  <c r="AG213" i="15"/>
  <c r="AD214" i="15"/>
  <c r="AL214" i="15"/>
  <c r="AI215" i="15"/>
  <c r="AB213" i="15"/>
  <c r="BG189" i="15"/>
  <c r="BD190" i="15"/>
  <c r="BA191" i="15"/>
  <c r="BI191" i="15"/>
  <c r="BF192" i="15"/>
  <c r="AZ191" i="15"/>
  <c r="AU189" i="15"/>
  <c r="AR190" i="15"/>
  <c r="AO191" i="15"/>
  <c r="AW191" i="15"/>
  <c r="AT192" i="15"/>
  <c r="AN191" i="15"/>
  <c r="AI189" i="15"/>
  <c r="AF190" i="15"/>
  <c r="AC191" i="15"/>
  <c r="AK191" i="15"/>
  <c r="AH192" i="15"/>
  <c r="BE207" i="15"/>
  <c r="BB208" i="15"/>
  <c r="BJ208" i="15"/>
  <c r="BG209" i="15"/>
  <c r="BD210" i="15"/>
  <c r="BA212" i="15"/>
  <c r="BI212" i="15"/>
  <c r="BC214" i="15"/>
  <c r="BK214" i="15"/>
  <c r="BH215" i="15"/>
  <c r="BB218" i="15"/>
  <c r="BJ218" i="15"/>
  <c r="BG219" i="15"/>
  <c r="AZ207" i="15"/>
  <c r="AS207" i="15"/>
  <c r="AP208" i="15"/>
  <c r="AX208" i="15"/>
  <c r="AU209" i="15"/>
  <c r="BC209" i="15"/>
  <c r="AP207" i="15"/>
  <c r="AQ209" i="15"/>
  <c r="AU210" i="15"/>
  <c r="AU212" i="15"/>
  <c r="AU214" i="15"/>
  <c r="AV215" i="15"/>
  <c r="AP219" i="15"/>
  <c r="AP220" i="15"/>
  <c r="AN210" i="15"/>
  <c r="AE207" i="15"/>
  <c r="AH208" i="15"/>
  <c r="AI209" i="15"/>
  <c r="AK210" i="15"/>
  <c r="AC213" i="15"/>
  <c r="AC214" i="15"/>
  <c r="AF215" i="15"/>
  <c r="BE189" i="15"/>
  <c r="BH190" i="15"/>
  <c r="BH191" i="15"/>
  <c r="BK192" i="15"/>
  <c r="AZ192" i="15"/>
  <c r="AR189" i="15"/>
  <c r="AS190" i="15"/>
  <c r="AU191" i="15"/>
  <c r="AX192" i="15"/>
  <c r="AN189" i="15"/>
  <c r="AE189" i="15"/>
  <c r="AE190" i="15"/>
  <c r="AH191" i="15"/>
  <c r="AI192" i="15"/>
  <c r="AB192" i="15"/>
  <c r="AR192" i="15"/>
  <c r="BD209" i="15"/>
  <c r="AQ207" i="15"/>
  <c r="AR209" i="15"/>
  <c r="AV210" i="15"/>
  <c r="AW212" i="15"/>
  <c r="AV214" i="15"/>
  <c r="AY215" i="15"/>
  <c r="AQ219" i="15"/>
  <c r="AR220" i="15"/>
  <c r="AN212" i="15"/>
  <c r="AG207" i="15"/>
  <c r="AI208" i="15"/>
  <c r="AL209" i="15"/>
  <c r="AL210" i="15"/>
  <c r="AD213" i="15"/>
  <c r="AE214" i="15"/>
  <c r="AG215" i="15"/>
  <c r="AM217" i="15"/>
  <c r="BF189" i="15"/>
  <c r="BI190" i="15"/>
  <c r="BJ191" i="15"/>
  <c r="AS189" i="15"/>
  <c r="AV190" i="15"/>
  <c r="AV191" i="15"/>
  <c r="AY192" i="15"/>
  <c r="AN190" i="15"/>
  <c r="AF189" i="15"/>
  <c r="AG190" i="15"/>
  <c r="AI191" i="15"/>
  <c r="AL192" i="15"/>
  <c r="BK209" i="15"/>
  <c r="BF218" i="15"/>
  <c r="AZ212" i="15"/>
  <c r="AW207" i="15"/>
  <c r="AS209" i="15"/>
  <c r="AW210" i="15"/>
  <c r="AO213" i="15"/>
  <c r="AW214" i="15"/>
  <c r="AO217" i="15"/>
  <c r="AP218" i="15"/>
  <c r="AR219" i="15"/>
  <c r="AU220" i="15"/>
  <c r="AN213" i="15"/>
  <c r="AJ207" i="15"/>
  <c r="AJ208" i="15"/>
  <c r="AM209" i="15"/>
  <c r="AC212" i="15"/>
  <c r="AE213" i="15"/>
  <c r="AH214" i="15"/>
  <c r="AH215" i="15"/>
  <c r="AB208" i="15"/>
  <c r="BH189" i="15"/>
  <c r="BJ190" i="15"/>
  <c r="BB192" i="15"/>
  <c r="AT189" i="15"/>
  <c r="AW190" i="15"/>
  <c r="AX191" i="15"/>
  <c r="AN192" i="15"/>
  <c r="AG189" i="15"/>
  <c r="AJ190" i="15"/>
  <c r="AJ191" i="15"/>
  <c r="AM192" i="15"/>
  <c r="AM189" i="15"/>
  <c r="AM190" i="15"/>
  <c r="AB189" i="15"/>
  <c r="AB190" i="15"/>
  <c r="BB207" i="15"/>
  <c r="BA210" i="15"/>
  <c r="BG214" i="15"/>
  <c r="BG218" i="15"/>
  <c r="AX207" i="15"/>
  <c r="AX209" i="15"/>
  <c r="AX210" i="15"/>
  <c r="AP213" i="15"/>
  <c r="AY214" i="15"/>
  <c r="AP217" i="15"/>
  <c r="AS218" i="15"/>
  <c r="AS219" i="15"/>
  <c r="AN214" i="15"/>
  <c r="AK207" i="15"/>
  <c r="AL208" i="15"/>
  <c r="AC210" i="15"/>
  <c r="AF212" i="15"/>
  <c r="AF213" i="15"/>
  <c r="AI214" i="15"/>
  <c r="AJ215" i="15"/>
  <c r="AB209" i="15"/>
  <c r="BK189" i="15"/>
  <c r="BK190" i="15"/>
  <c r="BC192" i="15"/>
  <c r="AV189" i="15"/>
  <c r="AX190" i="15"/>
  <c r="AP192" i="15"/>
  <c r="AH189" i="15"/>
  <c r="AK190" i="15"/>
  <c r="AL191" i="15"/>
  <c r="AE192" i="15"/>
  <c r="BI207" i="15"/>
  <c r="BH210" i="15"/>
  <c r="BH214" i="15"/>
  <c r="BC219" i="15"/>
  <c r="AZ214" i="15"/>
  <c r="AY207" i="15"/>
  <c r="AY209" i="15"/>
  <c r="AO212" i="15"/>
  <c r="AQ213" i="15"/>
  <c r="AQ215" i="15"/>
  <c r="AQ217" i="15"/>
  <c r="AT218" i="15"/>
  <c r="AU219" i="15"/>
  <c r="AN217" i="15"/>
  <c r="AL207" i="15"/>
  <c r="AD209" i="15"/>
  <c r="AD210" i="15"/>
  <c r="AG212" i="15"/>
  <c r="AH213" i="15"/>
  <c r="AJ214" i="15"/>
  <c r="AM215" i="15"/>
  <c r="AM218" i="15"/>
  <c r="AB210" i="15"/>
  <c r="BA190" i="15"/>
  <c r="BB191" i="15"/>
  <c r="BD192" i="15"/>
  <c r="AY189" i="15"/>
  <c r="AY190" i="15"/>
  <c r="AQ192" i="15"/>
  <c r="AJ189" i="15"/>
  <c r="AL190" i="15"/>
  <c r="AD192" i="15"/>
  <c r="BJ207" i="15"/>
  <c r="BI210" i="15"/>
  <c r="BD215" i="15"/>
  <c r="BD219" i="15"/>
  <c r="AT208" i="15"/>
  <c r="AO210" i="15"/>
  <c r="AR212" i="15"/>
  <c r="AO214" i="15"/>
  <c r="AR215" i="15"/>
  <c r="AS217" i="15"/>
  <c r="AU218" i="15"/>
  <c r="AX219" i="15"/>
  <c r="AN220" i="15"/>
  <c r="AM207" i="15"/>
  <c r="AE209" i="15"/>
  <c r="AF210" i="15"/>
  <c r="AH212" i="15"/>
  <c r="AK213" i="15"/>
  <c r="AK214" i="15"/>
  <c r="AB212" i="15"/>
  <c r="BB190" i="15"/>
  <c r="BE191" i="15"/>
  <c r="BE192" i="15"/>
  <c r="AO190" i="15"/>
  <c r="AP191" i="15"/>
  <c r="BF208" i="15"/>
  <c r="BE212" i="15"/>
  <c r="BE215" i="15"/>
  <c r="BK219" i="15"/>
  <c r="AU208" i="15"/>
  <c r="AP210" i="15"/>
  <c r="AS212" i="15"/>
  <c r="AQ214" i="15"/>
  <c r="AS215" i="15"/>
  <c r="AV218" i="15"/>
  <c r="AY219" i="15"/>
  <c r="AC207" i="15"/>
  <c r="AD208" i="15"/>
  <c r="AF209" i="15"/>
  <c r="AI210" i="15"/>
  <c r="AI212" i="15"/>
  <c r="AL213" i="15"/>
  <c r="AM214" i="15"/>
  <c r="AB214" i="15"/>
  <c r="BC189" i="15"/>
  <c r="BC190" i="15"/>
  <c r="BF191" i="15"/>
  <c r="BG192" i="15"/>
  <c r="AZ189" i="15"/>
  <c r="AP190" i="15"/>
  <c r="AS191" i="15"/>
  <c r="AS192" i="15"/>
  <c r="AC190" i="15"/>
  <c r="AD191" i="15"/>
  <c r="AF192" i="15"/>
  <c r="BG208" i="15"/>
  <c r="BF212" i="15"/>
  <c r="AO207" i="15"/>
  <c r="AV208" i="15"/>
  <c r="AR210" i="15"/>
  <c r="AT212" i="15"/>
  <c r="AT214" i="15"/>
  <c r="AT215" i="15"/>
  <c r="AX218" i="15"/>
  <c r="AO220" i="15"/>
  <c r="AN207" i="15"/>
  <c r="AD207" i="15"/>
  <c r="AG208" i="15"/>
  <c r="AG209" i="15"/>
  <c r="AJ210" i="15"/>
  <c r="AK212" i="15"/>
  <c r="AM213" i="15"/>
  <c r="AE215" i="15"/>
  <c r="AM219" i="15"/>
  <c r="BD189" i="15"/>
  <c r="BE190" i="15"/>
  <c r="BG191" i="15"/>
  <c r="BJ192" i="15"/>
  <c r="AZ190" i="15"/>
  <c r="AQ189" i="15"/>
  <c r="AQ190" i="15"/>
  <c r="AT191" i="15"/>
  <c r="AU192" i="15"/>
  <c r="AD190" i="15"/>
  <c r="AG191" i="15"/>
  <c r="AG192" i="15"/>
  <c r="AB191" i="15"/>
  <c r="AN206" i="15"/>
  <c r="AY206" i="15"/>
  <c r="BI206" i="15"/>
  <c r="AT206" i="15"/>
  <c r="AU206" i="15"/>
  <c r="AV206" i="15"/>
  <c r="AG206" i="15"/>
  <c r="AH206" i="15"/>
  <c r="BE206" i="15"/>
  <c r="BB206" i="15"/>
  <c r="AO206" i="15"/>
  <c r="BJ206" i="15"/>
  <c r="BF206" i="15"/>
  <c r="AI206" i="15"/>
  <c r="AS206" i="15"/>
  <c r="AD206" i="15"/>
  <c r="AE206" i="15"/>
  <c r="AF206" i="15"/>
  <c r="AC206" i="15"/>
  <c r="BH206" i="15"/>
  <c r="BG206" i="15"/>
  <c r="BD206" i="15"/>
  <c r="AQ206" i="15"/>
  <c r="AW206" i="15"/>
  <c r="AP206" i="15"/>
  <c r="AK206" i="15"/>
  <c r="AL206" i="15"/>
  <c r="AM206" i="15"/>
  <c r="AB206" i="15"/>
  <c r="AX206" i="15"/>
  <c r="BC206" i="15"/>
  <c r="BK206" i="15"/>
  <c r="AZ206" i="15"/>
  <c r="AR206" i="15"/>
  <c r="BA206" i="15"/>
  <c r="AJ206" i="15"/>
  <c r="BC188" i="15"/>
  <c r="BE188" i="15"/>
  <c r="AF188" i="15"/>
  <c r="BI188" i="15"/>
  <c r="AI188" i="15"/>
  <c r="AC188" i="15"/>
  <c r="AK188" i="15"/>
  <c r="BK188" i="15"/>
  <c r="AW188" i="15"/>
  <c r="BD188" i="15"/>
  <c r="AO188" i="15"/>
  <c r="AQ188" i="15"/>
  <c r="AD188" i="15"/>
  <c r="AH188" i="15"/>
  <c r="BH188" i="15"/>
  <c r="AN188" i="15"/>
  <c r="AT188" i="15"/>
  <c r="AU188" i="15"/>
  <c r="AZ188" i="15"/>
  <c r="AG188" i="15"/>
  <c r="AY188" i="15"/>
  <c r="AE188" i="15"/>
  <c r="AP188" i="15"/>
  <c r="AV188" i="15"/>
  <c r="BG188" i="15"/>
  <c r="BA188" i="15"/>
  <c r="BB188" i="15"/>
  <c r="AM188" i="15"/>
  <c r="BJ188" i="15"/>
  <c r="AX188" i="15"/>
  <c r="AJ188" i="15"/>
  <c r="AB188" i="15"/>
  <c r="BF188" i="15"/>
  <c r="AR188" i="15"/>
  <c r="AS188" i="15"/>
  <c r="AL188" i="15"/>
  <c r="M100" i="14"/>
  <c r="BH216" i="15"/>
  <c r="AR216" i="15"/>
  <c r="BB216" i="15"/>
  <c r="BJ216" i="15"/>
  <c r="BK216" i="15"/>
  <c r="BA216" i="15"/>
  <c r="BI216" i="15"/>
  <c r="AZ216" i="15"/>
  <c r="AS216" i="15"/>
  <c r="AT216" i="15"/>
  <c r="BC216" i="15"/>
  <c r="AU216" i="15"/>
  <c r="AM216" i="15"/>
  <c r="BD216" i="15"/>
  <c r="AV216" i="15"/>
  <c r="BE216" i="15"/>
  <c r="AO216" i="15"/>
  <c r="AW216" i="15"/>
  <c r="AN216" i="15"/>
  <c r="BF216" i="15"/>
  <c r="AP216" i="15"/>
  <c r="AX216" i="15"/>
  <c r="BG216" i="15"/>
  <c r="AQ216" i="15"/>
  <c r="AY216" i="15"/>
  <c r="M95" i="14"/>
  <c r="BG211" i="15"/>
  <c r="AQ211" i="15"/>
  <c r="AY211" i="15"/>
  <c r="AN211" i="15"/>
  <c r="AI211" i="15"/>
  <c r="S211" i="15"/>
  <c r="AA211" i="15"/>
  <c r="P211" i="15"/>
  <c r="BA211" i="15"/>
  <c r="BI211" i="15"/>
  <c r="AS211" i="15"/>
  <c r="AC211" i="15"/>
  <c r="O211" i="15"/>
  <c r="BB211" i="15"/>
  <c r="BJ211" i="15"/>
  <c r="AT211" i="15"/>
  <c r="AD211" i="15"/>
  <c r="BH211" i="15"/>
  <c r="AR211" i="15"/>
  <c r="AJ211" i="15"/>
  <c r="T211" i="15"/>
  <c r="AK211" i="15"/>
  <c r="U211" i="15"/>
  <c r="AL211" i="15"/>
  <c r="V211" i="15"/>
  <c r="BC211" i="15"/>
  <c r="BK211" i="15"/>
  <c r="AZ211" i="15"/>
  <c r="AU211" i="15"/>
  <c r="AE211" i="15"/>
  <c r="AM211" i="15"/>
  <c r="AB211" i="15"/>
  <c r="W211" i="15"/>
  <c r="BD211" i="15"/>
  <c r="AV211" i="15"/>
  <c r="AF211" i="15"/>
  <c r="X211" i="15"/>
  <c r="BE211" i="15"/>
  <c r="AO211" i="15"/>
  <c r="AW211" i="15"/>
  <c r="AG211" i="15"/>
  <c r="Q211" i="15"/>
  <c r="Y211" i="15"/>
  <c r="BF211" i="15"/>
  <c r="AP211" i="15"/>
  <c r="AX211" i="15"/>
  <c r="AH211" i="15"/>
  <c r="R211" i="15"/>
  <c r="Z211" i="15"/>
  <c r="BF166" i="15"/>
  <c r="AO166" i="15"/>
  <c r="AW166" i="15"/>
  <c r="BG166" i="15"/>
  <c r="BH166" i="15"/>
  <c r="BD166" i="15"/>
  <c r="AV166" i="15"/>
  <c r="BE166" i="15"/>
  <c r="AX166" i="15"/>
  <c r="BI166" i="15"/>
  <c r="AP166" i="15"/>
  <c r="BJ166" i="15"/>
  <c r="AQ166" i="15"/>
  <c r="AM166" i="15"/>
  <c r="BK166" i="15"/>
  <c r="AZ166" i="15"/>
  <c r="AR166" i="15"/>
  <c r="BA166" i="15"/>
  <c r="AS166" i="15"/>
  <c r="BB166" i="15"/>
  <c r="AY166" i="15"/>
  <c r="AT166" i="15"/>
  <c r="AN166" i="15"/>
  <c r="BC166" i="15"/>
  <c r="AU166" i="15"/>
  <c r="BA165" i="15"/>
  <c r="BI165" i="15"/>
  <c r="AQ165" i="15"/>
  <c r="BB165" i="15"/>
  <c r="BJ165" i="15"/>
  <c r="BC165" i="15"/>
  <c r="BK165" i="15"/>
  <c r="AZ165" i="15"/>
  <c r="AY165" i="15"/>
  <c r="BD165" i="15"/>
  <c r="AW165" i="15"/>
  <c r="BE165" i="15"/>
  <c r="AO165" i="15"/>
  <c r="AX165" i="15"/>
  <c r="BF165" i="15"/>
  <c r="AP165" i="15"/>
  <c r="AM165" i="15"/>
  <c r="BG165" i="15"/>
  <c r="AR165" i="15"/>
  <c r="AN165" i="15"/>
  <c r="BH165" i="15"/>
  <c r="AS165" i="15"/>
  <c r="AT165" i="15"/>
  <c r="AU165" i="15"/>
  <c r="AV165" i="15"/>
  <c r="BG163" i="15"/>
  <c r="AZ163" i="15"/>
  <c r="AY163" i="15"/>
  <c r="AU163" i="15"/>
  <c r="BH163" i="15"/>
  <c r="BA163" i="15"/>
  <c r="BI163" i="15"/>
  <c r="AP163" i="15"/>
  <c r="AM163" i="15"/>
  <c r="BB163" i="15"/>
  <c r="AQ163" i="15"/>
  <c r="BC163" i="15"/>
  <c r="AR163" i="15"/>
  <c r="BD163" i="15"/>
  <c r="AS163" i="15"/>
  <c r="AN163" i="15"/>
  <c r="BE163" i="15"/>
  <c r="AT163" i="15"/>
  <c r="BF163" i="15"/>
  <c r="AV163" i="15"/>
  <c r="BJ163" i="15"/>
  <c r="AW163" i="15"/>
  <c r="BK163" i="15"/>
  <c r="AO163" i="15"/>
  <c r="AX163" i="15"/>
  <c r="BE161" i="15"/>
  <c r="AQ161" i="15"/>
  <c r="BF161" i="15"/>
  <c r="BG161" i="15"/>
  <c r="BI161" i="15"/>
  <c r="AR161" i="15"/>
  <c r="AK161" i="15"/>
  <c r="AA161" i="15"/>
  <c r="BJ161" i="15"/>
  <c r="AS161" i="15"/>
  <c r="AN161" i="15"/>
  <c r="AF161" i="15"/>
  <c r="AC161" i="15"/>
  <c r="BK161" i="15"/>
  <c r="AZ161" i="15"/>
  <c r="AT161" i="15"/>
  <c r="AI161" i="15"/>
  <c r="BA161" i="15"/>
  <c r="AU161" i="15"/>
  <c r="AL161" i="15"/>
  <c r="AD161" i="15"/>
  <c r="BB161" i="15"/>
  <c r="AY161" i="15"/>
  <c r="AV161" i="15"/>
  <c r="AG161" i="15"/>
  <c r="AJ161" i="15"/>
  <c r="BC161" i="15"/>
  <c r="AW161" i="15"/>
  <c r="AB161" i="15"/>
  <c r="BD161" i="15"/>
  <c r="AO161" i="15"/>
  <c r="AX161" i="15"/>
  <c r="AM161" i="15"/>
  <c r="AE161" i="15"/>
  <c r="BH161" i="15"/>
  <c r="AP161" i="15"/>
  <c r="AH161" i="15"/>
  <c r="BA154" i="15"/>
  <c r="BC154" i="15"/>
  <c r="AM154" i="15"/>
  <c r="AB154" i="15"/>
  <c r="BG154" i="15"/>
  <c r="AN152" i="15"/>
  <c r="BJ152" i="15"/>
  <c r="AG152" i="15"/>
  <c r="AC152" i="15"/>
  <c r="BD156" i="15"/>
  <c r="AU156" i="15"/>
  <c r="AE156" i="15"/>
  <c r="AN156" i="15"/>
  <c r="AB156" i="15"/>
  <c r="BB156" i="15"/>
  <c r="BC153" i="15"/>
  <c r="AH153" i="15"/>
  <c r="AU153" i="15"/>
  <c r="AP153" i="15"/>
  <c r="BG155" i="15"/>
  <c r="AW155" i="15"/>
  <c r="BJ155" i="15"/>
  <c r="AN155" i="15"/>
  <c r="AQ156" i="15"/>
  <c r="AN153" i="15"/>
  <c r="AZ155" i="15"/>
  <c r="AB155" i="15"/>
  <c r="AX155" i="15"/>
  <c r="AP155" i="15"/>
  <c r="BH156" i="15"/>
  <c r="AI156" i="15"/>
  <c r="BG153" i="15"/>
  <c r="AZ153" i="15"/>
  <c r="AU155" i="15"/>
  <c r="BF154" i="15"/>
  <c r="AN154" i="15"/>
  <c r="AI154" i="15"/>
  <c r="BG152" i="15"/>
  <c r="AB152" i="15"/>
  <c r="AY152" i="15"/>
  <c r="AJ156" i="15"/>
  <c r="BG156" i="15"/>
  <c r="AV153" i="15"/>
  <c r="BH155" i="15"/>
  <c r="BA156" i="15"/>
  <c r="BA153" i="15"/>
  <c r="AL153" i="15"/>
  <c r="BA155" i="15"/>
  <c r="BB154" i="15"/>
  <c r="BK154" i="15"/>
  <c r="AE154" i="15"/>
  <c r="BH154" i="15"/>
  <c r="BD152" i="15"/>
  <c r="AO152" i="15"/>
  <c r="BK152" i="15"/>
  <c r="AK152" i="15"/>
  <c r="AS156" i="15"/>
  <c r="BC156" i="15"/>
  <c r="BF153" i="15"/>
  <c r="AM153" i="15"/>
  <c r="BF155" i="15"/>
  <c r="AF155" i="15"/>
  <c r="AS155" i="15"/>
  <c r="AM152" i="15"/>
  <c r="AT156" i="15"/>
  <c r="AD156" i="15"/>
  <c r="AT155" i="15"/>
  <c r="AR155" i="15"/>
  <c r="AT153" i="15"/>
  <c r="AI155" i="15"/>
  <c r="AP156" i="15"/>
  <c r="AK153" i="15"/>
  <c r="AD153" i="15"/>
  <c r="BJ154" i="15"/>
  <c r="BD154" i="15"/>
  <c r="BE154" i="15"/>
  <c r="AZ154" i="15"/>
  <c r="AS152" i="15"/>
  <c r="AD152" i="15"/>
  <c r="AP152" i="15"/>
  <c r="AF152" i="15"/>
  <c r="AZ152" i="15"/>
  <c r="AK156" i="15"/>
  <c r="BK156" i="15"/>
  <c r="BI156" i="15"/>
  <c r="AX156" i="15"/>
  <c r="AL156" i="15"/>
  <c r="AS153" i="15"/>
  <c r="AF153" i="15"/>
  <c r="AE153" i="15"/>
  <c r="AY155" i="15"/>
  <c r="BC155" i="15"/>
  <c r="AK155" i="15"/>
  <c r="AQ155" i="15"/>
  <c r="AL155" i="15"/>
  <c r="BJ153" i="15"/>
  <c r="AC155" i="15"/>
  <c r="AV152" i="15"/>
  <c r="AW156" i="15"/>
  <c r="BH153" i="15"/>
  <c r="AX153" i="15"/>
  <c r="BE155" i="15"/>
  <c r="AJ153" i="15"/>
  <c r="AD155" i="15"/>
  <c r="AO154" i="15"/>
  <c r="AQ154" i="15"/>
  <c r="AV154" i="15"/>
  <c r="AX154" i="15"/>
  <c r="AP154" i="15"/>
  <c r="BE152" i="15"/>
  <c r="AL152" i="15"/>
  <c r="AE152" i="15"/>
  <c r="AQ152" i="15"/>
  <c r="AW152" i="15"/>
  <c r="AG156" i="15"/>
  <c r="AV156" i="15"/>
  <c r="BJ156" i="15"/>
  <c r="AF156" i="15"/>
  <c r="AG153" i="15"/>
  <c r="AB153" i="15"/>
  <c r="BD155" i="15"/>
  <c r="BB155" i="15"/>
  <c r="BD153" i="15"/>
  <c r="AZ156" i="15"/>
  <c r="BE153" i="15"/>
  <c r="AI153" i="15"/>
  <c r="AV155" i="15"/>
  <c r="AW154" i="15"/>
  <c r="AG154" i="15"/>
  <c r="AT152" i="15"/>
  <c r="BE156" i="15"/>
  <c r="AW153" i="15"/>
  <c r="AJ155" i="15"/>
  <c r="AM156" i="15"/>
  <c r="AO153" i="15"/>
  <c r="AM155" i="15"/>
  <c r="BB153" i="15"/>
  <c r="AH155" i="15"/>
  <c r="AL154" i="15"/>
  <c r="BI154" i="15"/>
  <c r="AU154" i="15"/>
  <c r="AF154" i="15"/>
  <c r="AR154" i="15"/>
  <c r="BH152" i="15"/>
  <c r="BF152" i="15"/>
  <c r="AH152" i="15"/>
  <c r="AJ152" i="15"/>
  <c r="AR156" i="15"/>
  <c r="AG155" i="15"/>
  <c r="AH154" i="15"/>
  <c r="AY154" i="15"/>
  <c r="AK154" i="15"/>
  <c r="AJ154" i="15"/>
  <c r="BC152" i="15"/>
  <c r="BI152" i="15"/>
  <c r="AI152" i="15"/>
  <c r="BA152" i="15"/>
  <c r="AY156" i="15"/>
  <c r="AH156" i="15"/>
  <c r="AO156" i="15"/>
  <c r="BK153" i="15"/>
  <c r="BI155" i="15"/>
  <c r="AD154" i="15"/>
  <c r="AS154" i="15"/>
  <c r="AT154" i="15"/>
  <c r="AC154" i="15"/>
  <c r="AR152" i="15"/>
  <c r="BB152" i="15"/>
  <c r="AU152" i="15"/>
  <c r="AX152" i="15"/>
  <c r="BF156" i="15"/>
  <c r="AC156" i="15"/>
  <c r="AQ153" i="15"/>
  <c r="AR153" i="15"/>
  <c r="AC153" i="15"/>
  <c r="BI153" i="15"/>
  <c r="AY153" i="15"/>
  <c r="AO155" i="15"/>
  <c r="AE155" i="15"/>
  <c r="BK155" i="15"/>
  <c r="BF171" i="15"/>
  <c r="AQ171" i="15"/>
  <c r="BH171" i="15"/>
  <c r="AK171" i="15"/>
  <c r="BE171" i="15"/>
  <c r="AB171" i="15"/>
  <c r="BK171" i="15"/>
  <c r="AK170" i="15"/>
  <c r="AL170" i="15"/>
  <c r="AM170" i="15"/>
  <c r="BE170" i="15"/>
  <c r="AN170" i="15"/>
  <c r="BC172" i="15"/>
  <c r="BD172" i="15"/>
  <c r="AW172" i="15"/>
  <c r="AT172" i="15"/>
  <c r="AZ172" i="15"/>
  <c r="AS172" i="15"/>
  <c r="BH172" i="15"/>
  <c r="BB173" i="15"/>
  <c r="AN173" i="15"/>
  <c r="AQ173" i="15"/>
  <c r="BF173" i="15"/>
  <c r="AH173" i="15"/>
  <c r="AX173" i="15"/>
  <c r="BE174" i="15"/>
  <c r="AJ174" i="15"/>
  <c r="AV174" i="15"/>
  <c r="BB174" i="15"/>
  <c r="AP171" i="15"/>
  <c r="AY171" i="15"/>
  <c r="AR171" i="15"/>
  <c r="AO171" i="15"/>
  <c r="AE171" i="15"/>
  <c r="AO170" i="15"/>
  <c r="AJ170" i="15"/>
  <c r="AH170" i="15"/>
  <c r="AQ170" i="15"/>
  <c r="BK172" i="15"/>
  <c r="AV172" i="15"/>
  <c r="AN172" i="15"/>
  <c r="BG172" i="15"/>
  <c r="AD172" i="15"/>
  <c r="AK172" i="15"/>
  <c r="BA173" i="15"/>
  <c r="BJ173" i="15"/>
  <c r="AY173" i="15"/>
  <c r="AZ174" i="15"/>
  <c r="BA174" i="15"/>
  <c r="AF174" i="15"/>
  <c r="AL174" i="15"/>
  <c r="AX171" i="15"/>
  <c r="AJ171" i="15"/>
  <c r="BB171" i="15"/>
  <c r="AV171" i="15"/>
  <c r="AF171" i="15"/>
  <c r="BD170" i="15"/>
  <c r="AY170" i="15"/>
  <c r="AF172" i="15"/>
  <c r="AQ172" i="15"/>
  <c r="AB172" i="15"/>
  <c r="BI173" i="15"/>
  <c r="AM173" i="15"/>
  <c r="AO174" i="15"/>
  <c r="AT174" i="15"/>
  <c r="BK174" i="15"/>
  <c r="AB173" i="15"/>
  <c r="AP174" i="15"/>
  <c r="AM174" i="15"/>
  <c r="AL173" i="15"/>
  <c r="AG174" i="15"/>
  <c r="AK173" i="15"/>
  <c r="AE173" i="15"/>
  <c r="AN171" i="15"/>
  <c r="AW171" i="15"/>
  <c r="AW170" i="15"/>
  <c r="AU172" i="15"/>
  <c r="AG172" i="15"/>
  <c r="AL172" i="15"/>
  <c r="AT173" i="15"/>
  <c r="BF174" i="15"/>
  <c r="BI174" i="15"/>
  <c r="BF170" i="15"/>
  <c r="AS173" i="15"/>
  <c r="AC173" i="15"/>
  <c r="AP172" i="15"/>
  <c r="AR173" i="15"/>
  <c r="AG173" i="15"/>
  <c r="BG173" i="15"/>
  <c r="AI173" i="15"/>
  <c r="BG174" i="15"/>
  <c r="AY172" i="15"/>
  <c r="AD173" i="15"/>
  <c r="AW174" i="15"/>
  <c r="AV173" i="15"/>
  <c r="BC174" i="15"/>
  <c r="BC173" i="15"/>
  <c r="AB174" i="15"/>
  <c r="AI174" i="15"/>
  <c r="AX172" i="15"/>
  <c r="BH174" i="15"/>
  <c r="AH171" i="15"/>
  <c r="AI171" i="15"/>
  <c r="BJ171" i="15"/>
  <c r="AG171" i="15"/>
  <c r="AZ170" i="15"/>
  <c r="AG170" i="15"/>
  <c r="AE172" i="15"/>
  <c r="BA172" i="15"/>
  <c r="BD173" i="15"/>
  <c r="AQ174" i="15"/>
  <c r="BE173" i="15"/>
  <c r="AX174" i="15"/>
  <c r="AR172" i="15"/>
  <c r="AF173" i="15"/>
  <c r="AH174" i="15"/>
  <c r="BJ174" i="15"/>
  <c r="BA171" i="15"/>
  <c r="AT171" i="15"/>
  <c r="BC171" i="15"/>
  <c r="BA170" i="15"/>
  <c r="BB170" i="15"/>
  <c r="BC170" i="15"/>
  <c r="AV170" i="15"/>
  <c r="AI170" i="15"/>
  <c r="AM172" i="15"/>
  <c r="BF172" i="15"/>
  <c r="AI172" i="15"/>
  <c r="AJ172" i="15"/>
  <c r="BI172" i="15"/>
  <c r="BH173" i="15"/>
  <c r="AO173" i="15"/>
  <c r="AY174" i="15"/>
  <c r="AX170" i="15"/>
  <c r="AC172" i="15"/>
  <c r="AW173" i="15"/>
  <c r="AU174" i="15"/>
  <c r="BE172" i="15"/>
  <c r="AK174" i="15"/>
  <c r="BI171" i="15"/>
  <c r="AD171" i="15"/>
  <c r="BI170" i="15"/>
  <c r="BJ170" i="15"/>
  <c r="BK170" i="15"/>
  <c r="AF170" i="15"/>
  <c r="AS171" i="15"/>
  <c r="AL171" i="15"/>
  <c r="AZ171" i="15"/>
  <c r="BD171" i="15"/>
  <c r="AM171" i="15"/>
  <c r="AS170" i="15"/>
  <c r="AT170" i="15"/>
  <c r="AU170" i="15"/>
  <c r="AB170" i="15"/>
  <c r="BH170" i="15"/>
  <c r="BG170" i="15"/>
  <c r="AJ173" i="15"/>
  <c r="BG171" i="15"/>
  <c r="AC171" i="15"/>
  <c r="AU171" i="15"/>
  <c r="AC170" i="15"/>
  <c r="AD170" i="15"/>
  <c r="AE170" i="15"/>
  <c r="AR170" i="15"/>
  <c r="AP170" i="15"/>
  <c r="AO172" i="15"/>
  <c r="AH172" i="15"/>
  <c r="BJ172" i="15"/>
  <c r="AU173" i="15"/>
  <c r="AZ173" i="15"/>
  <c r="AP173" i="15"/>
  <c r="AR174" i="15"/>
  <c r="BD174" i="15"/>
  <c r="AD174" i="15"/>
  <c r="AE174" i="15"/>
  <c r="AS174" i="15"/>
  <c r="AN174" i="15"/>
  <c r="AC174" i="15"/>
  <c r="BB172" i="15"/>
  <c r="BK173" i="15"/>
  <c r="BB162" i="15"/>
  <c r="BJ162" i="15"/>
  <c r="AO162" i="15"/>
  <c r="AW162" i="15"/>
  <c r="BC162" i="15"/>
  <c r="BK162" i="15"/>
  <c r="BD162" i="15"/>
  <c r="BI162" i="15"/>
  <c r="AQ162" i="15"/>
  <c r="AR162" i="15"/>
  <c r="AS162" i="15"/>
  <c r="AN162" i="15"/>
  <c r="BA162" i="15"/>
  <c r="AZ162" i="15"/>
  <c r="AT162" i="15"/>
  <c r="BE162" i="15"/>
  <c r="AU162" i="15"/>
  <c r="BF162" i="15"/>
  <c r="AY162" i="15"/>
  <c r="AV162" i="15"/>
  <c r="BG162" i="15"/>
  <c r="AX162" i="15"/>
  <c r="BH162" i="15"/>
  <c r="AP162" i="15"/>
  <c r="AM162" i="15"/>
  <c r="BD164" i="15"/>
  <c r="AS164" i="15"/>
  <c r="BE164" i="15"/>
  <c r="AZ164" i="15"/>
  <c r="AY164" i="15"/>
  <c r="BF164" i="15"/>
  <c r="BA164" i="15"/>
  <c r="AO164" i="15"/>
  <c r="AX164" i="15"/>
  <c r="BB164" i="15"/>
  <c r="AP164" i="15"/>
  <c r="AM164" i="15"/>
  <c r="BC164" i="15"/>
  <c r="AQ164" i="15"/>
  <c r="BG164" i="15"/>
  <c r="AR164" i="15"/>
  <c r="BH164" i="15"/>
  <c r="AT164" i="15"/>
  <c r="AN164" i="15"/>
  <c r="BI164" i="15"/>
  <c r="AU164" i="15"/>
  <c r="BJ164" i="15"/>
  <c r="AV164" i="15"/>
  <c r="BK164" i="15"/>
  <c r="AW164" i="15"/>
  <c r="BC159" i="15"/>
  <c r="BK159" i="15"/>
  <c r="AU159" i="15"/>
  <c r="AN159" i="15"/>
  <c r="BD159" i="15"/>
  <c r="BE159" i="15"/>
  <c r="BF159" i="15"/>
  <c r="AZ159" i="15"/>
  <c r="AS159" i="15"/>
  <c r="AA159" i="15"/>
  <c r="R159" i="15"/>
  <c r="Z159" i="15"/>
  <c r="T159" i="15"/>
  <c r="BG159" i="15"/>
  <c r="AT159" i="15"/>
  <c r="AL159" i="15"/>
  <c r="AI159" i="15"/>
  <c r="AD159" i="15"/>
  <c r="S159" i="15"/>
  <c r="AG159" i="15"/>
  <c r="W159" i="15"/>
  <c r="BH159" i="15"/>
  <c r="AY159" i="15"/>
  <c r="AV159" i="15"/>
  <c r="O159" i="15"/>
  <c r="BI159" i="15"/>
  <c r="AW159" i="15"/>
  <c r="AJ159" i="15"/>
  <c r="AB159" i="15"/>
  <c r="U159" i="15"/>
  <c r="AE159" i="15"/>
  <c r="X159" i="15"/>
  <c r="BJ159" i="15"/>
  <c r="AO159" i="15"/>
  <c r="AX159" i="15"/>
  <c r="V159" i="15"/>
  <c r="P159" i="15"/>
  <c r="AM159" i="15"/>
  <c r="AH159" i="15"/>
  <c r="AP159" i="15"/>
  <c r="BA159" i="15"/>
  <c r="AQ159" i="15"/>
  <c r="AK159" i="15"/>
  <c r="BB159" i="15"/>
  <c r="AR159" i="15"/>
  <c r="AF159" i="15"/>
  <c r="AC159" i="15"/>
  <c r="Q159" i="15"/>
  <c r="Y159" i="15"/>
  <c r="BA157" i="15"/>
  <c r="BI157" i="15"/>
  <c r="AQ157" i="15"/>
  <c r="BB157" i="15"/>
  <c r="BJ157" i="15"/>
  <c r="BC157" i="15"/>
  <c r="BK157" i="15"/>
  <c r="AZ157" i="15"/>
  <c r="AY157" i="15"/>
  <c r="AS157" i="15"/>
  <c r="BH157" i="15"/>
  <c r="AU157" i="15"/>
  <c r="AG157" i="15"/>
  <c r="V157" i="15"/>
  <c r="X157" i="15"/>
  <c r="AV157" i="15"/>
  <c r="W157" i="15"/>
  <c r="AW157" i="15"/>
  <c r="AJ157" i="15"/>
  <c r="AF157" i="15"/>
  <c r="BD157" i="15"/>
  <c r="AX157" i="15"/>
  <c r="AM157" i="15"/>
  <c r="AH157" i="15"/>
  <c r="AE157" i="15"/>
  <c r="AB157" i="15"/>
  <c r="Q157" i="15"/>
  <c r="Y157" i="15"/>
  <c r="AC157" i="15"/>
  <c r="AA157" i="15"/>
  <c r="T157" i="15"/>
  <c r="BE157" i="15"/>
  <c r="AO157" i="15"/>
  <c r="AK157" i="15"/>
  <c r="R157" i="15"/>
  <c r="Z157" i="15"/>
  <c r="O157" i="15"/>
  <c r="P157" i="15"/>
  <c r="BF157" i="15"/>
  <c r="AP157" i="15"/>
  <c r="BG157" i="15"/>
  <c r="AR157" i="15"/>
  <c r="AN157" i="15"/>
  <c r="AT157" i="15"/>
  <c r="AL157" i="15"/>
  <c r="AI157" i="15"/>
  <c r="AD157" i="15"/>
  <c r="U157" i="15"/>
  <c r="S157" i="15"/>
  <c r="BH160" i="15"/>
  <c r="AS160" i="15"/>
  <c r="AM160" i="15"/>
  <c r="AI160" i="15"/>
  <c r="AE160" i="15"/>
  <c r="BA160" i="15"/>
  <c r="BI160" i="15"/>
  <c r="BB160" i="15"/>
  <c r="BJ160" i="15"/>
  <c r="BF160" i="15"/>
  <c r="AR160" i="15"/>
  <c r="AN160" i="15"/>
  <c r="AF160" i="15"/>
  <c r="AC160" i="15"/>
  <c r="BG160" i="15"/>
  <c r="AZ160" i="15"/>
  <c r="AT160" i="15"/>
  <c r="AA160" i="15"/>
  <c r="BK160" i="15"/>
  <c r="AU160" i="15"/>
  <c r="AL160" i="15"/>
  <c r="AD160" i="15"/>
  <c r="AY160" i="15"/>
  <c r="AV160" i="15"/>
  <c r="AG160" i="15"/>
  <c r="AW160" i="15"/>
  <c r="AJ160" i="15"/>
  <c r="AB160" i="15"/>
  <c r="BC160" i="15"/>
  <c r="AO160" i="15"/>
  <c r="AX160" i="15"/>
  <c r="BD160" i="15"/>
  <c r="AP160" i="15"/>
  <c r="AH160" i="15"/>
  <c r="BE160" i="15"/>
  <c r="AQ160" i="15"/>
  <c r="AK160" i="15"/>
  <c r="BF158" i="15"/>
  <c r="AO158" i="15"/>
  <c r="AW158" i="15"/>
  <c r="AJ158" i="15"/>
  <c r="AF158" i="15"/>
  <c r="BG158" i="15"/>
  <c r="BH158" i="15"/>
  <c r="BE158" i="15"/>
  <c r="BB158" i="15"/>
  <c r="AT158" i="15"/>
  <c r="AL158" i="15"/>
  <c r="AI158" i="15"/>
  <c r="AD158" i="15"/>
  <c r="T158" i="15"/>
  <c r="U158" i="15"/>
  <c r="AB158" i="15"/>
  <c r="AK158" i="15"/>
  <c r="Q158" i="15"/>
  <c r="O158" i="15"/>
  <c r="BC158" i="15"/>
  <c r="AY158" i="15"/>
  <c r="AU158" i="15"/>
  <c r="AG158" i="15"/>
  <c r="V158" i="15"/>
  <c r="P158" i="15"/>
  <c r="BD158" i="15"/>
  <c r="AV158" i="15"/>
  <c r="Z158" i="15"/>
  <c r="BI158" i="15"/>
  <c r="AX158" i="15"/>
  <c r="W158" i="15"/>
  <c r="Y158" i="15"/>
  <c r="AC158" i="15"/>
  <c r="BJ158" i="15"/>
  <c r="AP158" i="15"/>
  <c r="AM158" i="15"/>
  <c r="AH158" i="15"/>
  <c r="AE158" i="15"/>
  <c r="X158" i="15"/>
  <c r="R158" i="15"/>
  <c r="BK158" i="15"/>
  <c r="AQ158" i="15"/>
  <c r="AR158" i="15"/>
  <c r="BA158" i="15"/>
  <c r="AZ158" i="15"/>
  <c r="AS158" i="15"/>
  <c r="AN158" i="15"/>
  <c r="AA158" i="15"/>
  <c r="S158" i="15"/>
  <c r="M102" i="14"/>
  <c r="M101" i="14"/>
  <c r="M98" i="14"/>
  <c r="J104" i="14"/>
  <c r="J96" i="14"/>
  <c r="J100" i="14"/>
  <c r="J102" i="14"/>
  <c r="M96" i="14"/>
  <c r="J101" i="14"/>
  <c r="J99" i="14"/>
  <c r="J97" i="14"/>
  <c r="J95" i="14"/>
  <c r="J98" i="14"/>
  <c r="J103" i="14"/>
  <c r="M103" i="14"/>
  <c r="AT201" i="15" s="1"/>
  <c r="M104" i="14"/>
  <c r="M99" i="14"/>
  <c r="E122" i="15"/>
  <c r="E123" i="15" s="1"/>
  <c r="E160" i="14"/>
  <c r="E162" i="14" s="1"/>
  <c r="E126" i="15"/>
  <c r="E127" i="15" s="1"/>
  <c r="P7" i="13"/>
  <c r="E124" i="15"/>
  <c r="M92" i="15"/>
  <c r="L92" i="15"/>
  <c r="O92" i="15"/>
  <c r="N92" i="15"/>
  <c r="H92" i="15"/>
  <c r="G92" i="15"/>
  <c r="F92" i="15"/>
  <c r="E92" i="15"/>
  <c r="D92" i="15"/>
  <c r="C92" i="15"/>
  <c r="D100" i="15"/>
  <c r="D101" i="15" s="1"/>
  <c r="D257" i="15"/>
  <c r="D104" i="15"/>
  <c r="D105" i="15" s="1"/>
  <c r="BG72" i="15"/>
  <c r="AY72" i="15"/>
  <c r="AQ72" i="15"/>
  <c r="C71" i="15"/>
  <c r="C72" i="15" s="1"/>
  <c r="BF68" i="15"/>
  <c r="AX68" i="15"/>
  <c r="AP68" i="15"/>
  <c r="BE72" i="15"/>
  <c r="AW72" i="15"/>
  <c r="AO72" i="15"/>
  <c r="BI72" i="15"/>
  <c r="AX72" i="15"/>
  <c r="BH72" i="15"/>
  <c r="AV72" i="15"/>
  <c r="BC68" i="15"/>
  <c r="AT68" i="15"/>
  <c r="BC72" i="15"/>
  <c r="AS72" i="15"/>
  <c r="BI68" i="15"/>
  <c r="BK72" i="15"/>
  <c r="BA72" i="15"/>
  <c r="AP72" i="15"/>
  <c r="BG68" i="15"/>
  <c r="AW68" i="15"/>
  <c r="AN68" i="15"/>
  <c r="AR72" i="15"/>
  <c r="AZ68" i="15"/>
  <c r="C68" i="15"/>
  <c r="BJ72" i="15"/>
  <c r="BK68" i="15"/>
  <c r="BK70" i="15" s="1"/>
  <c r="AY68" i="15"/>
  <c r="BF72" i="15"/>
  <c r="BJ68" i="15"/>
  <c r="AV68" i="15"/>
  <c r="BD72" i="15"/>
  <c r="BH68" i="15"/>
  <c r="AU68" i="15"/>
  <c r="BB72" i="15"/>
  <c r="BE68" i="15"/>
  <c r="AS68" i="15"/>
  <c r="AZ72" i="15"/>
  <c r="BD68" i="15"/>
  <c r="AR68" i="15"/>
  <c r="AU72" i="15"/>
  <c r="AT72" i="15"/>
  <c r="AO68" i="15"/>
  <c r="BB68" i="15"/>
  <c r="BA68" i="15"/>
  <c r="AQ68" i="15"/>
  <c r="I92" i="15"/>
  <c r="J92" i="15"/>
  <c r="K92" i="15"/>
  <c r="J86" i="14"/>
  <c r="BW76" i="13"/>
  <c r="L80" i="14"/>
  <c r="L85" i="14"/>
  <c r="L83" i="14"/>
  <c r="L82" i="14"/>
  <c r="L84" i="14"/>
  <c r="L79" i="14"/>
  <c r="L78" i="14"/>
  <c r="L81" i="14"/>
  <c r="L77" i="14"/>
  <c r="M77" i="14" s="1"/>
  <c r="I86" i="14"/>
  <c r="E146" i="14"/>
  <c r="E148" i="14" s="1"/>
  <c r="E153" i="14"/>
  <c r="E155" i="14" s="1"/>
  <c r="T184" i="15" l="1"/>
  <c r="I184" i="15"/>
  <c r="K184" i="15"/>
  <c r="W184" i="15"/>
  <c r="D184" i="15"/>
  <c r="Q184" i="15"/>
  <c r="F184" i="15"/>
  <c r="N184" i="15"/>
  <c r="R184" i="15"/>
  <c r="G184" i="15"/>
  <c r="P184" i="15"/>
  <c r="U184" i="15"/>
  <c r="J184" i="15"/>
  <c r="V184" i="15"/>
  <c r="L184" i="15"/>
  <c r="X184" i="15"/>
  <c r="E184" i="15"/>
  <c r="M184" i="15"/>
  <c r="Z184" i="15"/>
  <c r="O184" i="15"/>
  <c r="Y184" i="15"/>
  <c r="S184" i="15"/>
  <c r="H184" i="15"/>
  <c r="D179" i="15"/>
  <c r="L179" i="15"/>
  <c r="F179" i="15"/>
  <c r="I179" i="15"/>
  <c r="E179" i="15"/>
  <c r="M179" i="15"/>
  <c r="N179" i="15"/>
  <c r="G179" i="15"/>
  <c r="H179" i="15"/>
  <c r="K179" i="15"/>
  <c r="J179" i="15"/>
  <c r="E197" i="15"/>
  <c r="M197" i="15"/>
  <c r="G197" i="15"/>
  <c r="H197" i="15"/>
  <c r="J197" i="15"/>
  <c r="K197" i="15"/>
  <c r="F197" i="15"/>
  <c r="N197" i="15"/>
  <c r="I197" i="15"/>
  <c r="D197" i="15"/>
  <c r="L197" i="15"/>
  <c r="AU202" i="15"/>
  <c r="U202" i="15"/>
  <c r="J202" i="15"/>
  <c r="W202" i="15"/>
  <c r="L202" i="15"/>
  <c r="M202" i="15"/>
  <c r="G202" i="15"/>
  <c r="I202" i="15"/>
  <c r="V202" i="15"/>
  <c r="K202" i="15"/>
  <c r="D202" i="15"/>
  <c r="X202" i="15"/>
  <c r="E202" i="15"/>
  <c r="Q202" i="15"/>
  <c r="Y202" i="15"/>
  <c r="F202" i="15"/>
  <c r="N202" i="15"/>
  <c r="R202" i="15"/>
  <c r="P202" i="15"/>
  <c r="H202" i="15"/>
  <c r="T202" i="15"/>
  <c r="Z202" i="15"/>
  <c r="O202" i="15"/>
  <c r="S202" i="15"/>
  <c r="M221" i="15"/>
  <c r="M246" i="15" s="1"/>
  <c r="N247" i="15" s="1"/>
  <c r="Z38" i="13" s="1"/>
  <c r="H193" i="15"/>
  <c r="I193" i="15"/>
  <c r="J193" i="15"/>
  <c r="K193" i="15"/>
  <c r="D193" i="15"/>
  <c r="L193" i="15"/>
  <c r="E193" i="15"/>
  <c r="M193" i="15"/>
  <c r="N193" i="15"/>
  <c r="F193" i="15"/>
  <c r="G193" i="15"/>
  <c r="X180" i="15"/>
  <c r="G180" i="15"/>
  <c r="O180" i="15"/>
  <c r="Q180" i="15"/>
  <c r="Y180" i="15"/>
  <c r="H180" i="15"/>
  <c r="R180" i="15"/>
  <c r="Z180" i="15"/>
  <c r="I180" i="15"/>
  <c r="L180" i="15"/>
  <c r="S180" i="15"/>
  <c r="J180" i="15"/>
  <c r="E180" i="15"/>
  <c r="T180" i="15"/>
  <c r="K180" i="15"/>
  <c r="U180" i="15"/>
  <c r="P180" i="15"/>
  <c r="D180" i="15"/>
  <c r="V180" i="15"/>
  <c r="M180" i="15"/>
  <c r="W180" i="15"/>
  <c r="F180" i="15"/>
  <c r="N180" i="15"/>
  <c r="E175" i="15"/>
  <c r="M175" i="15"/>
  <c r="F175" i="15"/>
  <c r="N175" i="15"/>
  <c r="G175" i="15"/>
  <c r="H175" i="15"/>
  <c r="I175" i="15"/>
  <c r="J175" i="15"/>
  <c r="K175" i="15"/>
  <c r="D175" i="15"/>
  <c r="L175" i="15"/>
  <c r="S198" i="15"/>
  <c r="J198" i="15"/>
  <c r="T198" i="15"/>
  <c r="K198" i="15"/>
  <c r="U198" i="15"/>
  <c r="P198" i="15"/>
  <c r="D198" i="15"/>
  <c r="L198" i="15"/>
  <c r="Y198" i="15"/>
  <c r="H198" i="15"/>
  <c r="V198" i="15"/>
  <c r="E198" i="15"/>
  <c r="M198" i="15"/>
  <c r="W198" i="15"/>
  <c r="F198" i="15"/>
  <c r="N198" i="15"/>
  <c r="X198" i="15"/>
  <c r="G198" i="15"/>
  <c r="O198" i="15"/>
  <c r="Q198" i="15"/>
  <c r="R198" i="15"/>
  <c r="Z198" i="15"/>
  <c r="I198" i="15"/>
  <c r="H196" i="15"/>
  <c r="I196" i="15"/>
  <c r="E196" i="15"/>
  <c r="N196" i="15"/>
  <c r="J196" i="15"/>
  <c r="F196" i="15"/>
  <c r="K196" i="15"/>
  <c r="D196" i="15"/>
  <c r="L196" i="15"/>
  <c r="M196" i="15"/>
  <c r="G196" i="15"/>
  <c r="F221" i="15"/>
  <c r="F246" i="15" s="1"/>
  <c r="G247" i="15" s="1"/>
  <c r="S38" i="13" s="1"/>
  <c r="R183" i="15"/>
  <c r="Z183" i="15"/>
  <c r="I183" i="15"/>
  <c r="S183" i="15"/>
  <c r="J183" i="15"/>
  <c r="O183" i="15"/>
  <c r="T183" i="15"/>
  <c r="K183" i="15"/>
  <c r="X183" i="15"/>
  <c r="U183" i="15"/>
  <c r="D183" i="15"/>
  <c r="L183" i="15"/>
  <c r="W183" i="15"/>
  <c r="N183" i="15"/>
  <c r="V183" i="15"/>
  <c r="P183" i="15"/>
  <c r="E183" i="15"/>
  <c r="M183" i="15"/>
  <c r="F183" i="15"/>
  <c r="Y183" i="15"/>
  <c r="H183" i="15"/>
  <c r="G183" i="15"/>
  <c r="Q183" i="15"/>
  <c r="W201" i="15"/>
  <c r="F201" i="15"/>
  <c r="N201" i="15"/>
  <c r="X201" i="15"/>
  <c r="G201" i="15"/>
  <c r="O201" i="15"/>
  <c r="P201" i="15"/>
  <c r="Q201" i="15"/>
  <c r="Y201" i="15"/>
  <c r="H201" i="15"/>
  <c r="U201" i="15"/>
  <c r="D201" i="15"/>
  <c r="L201" i="15"/>
  <c r="M201" i="15"/>
  <c r="R201" i="15"/>
  <c r="Z201" i="15"/>
  <c r="I201" i="15"/>
  <c r="T201" i="15"/>
  <c r="K201" i="15"/>
  <c r="S201" i="15"/>
  <c r="J201" i="15"/>
  <c r="V201" i="15"/>
  <c r="E201" i="15"/>
  <c r="K178" i="15"/>
  <c r="D178" i="15"/>
  <c r="L178" i="15"/>
  <c r="H178" i="15"/>
  <c r="J178" i="15"/>
  <c r="E178" i="15"/>
  <c r="M178" i="15"/>
  <c r="F178" i="15"/>
  <c r="N178" i="15"/>
  <c r="G178" i="15"/>
  <c r="I178" i="15"/>
  <c r="I221" i="15"/>
  <c r="I246" i="15" s="1"/>
  <c r="J247" i="15" s="1"/>
  <c r="V38" i="13" s="1"/>
  <c r="N221" i="15"/>
  <c r="N246" i="15" s="1"/>
  <c r="O247" i="15" s="1"/>
  <c r="AA38" i="13" s="1"/>
  <c r="U200" i="15"/>
  <c r="F200" i="15"/>
  <c r="N200" i="15"/>
  <c r="G200" i="15"/>
  <c r="W200" i="15"/>
  <c r="X200" i="15"/>
  <c r="V200" i="15"/>
  <c r="O200" i="15"/>
  <c r="H200" i="15"/>
  <c r="P200" i="15"/>
  <c r="I200" i="15"/>
  <c r="Q200" i="15"/>
  <c r="Y200" i="15"/>
  <c r="J200" i="15"/>
  <c r="R200" i="15"/>
  <c r="Z200" i="15"/>
  <c r="K200" i="15"/>
  <c r="S200" i="15"/>
  <c r="D200" i="15"/>
  <c r="L200" i="15"/>
  <c r="T200" i="15"/>
  <c r="E200" i="15"/>
  <c r="M200" i="15"/>
  <c r="V182" i="15"/>
  <c r="G182" i="15"/>
  <c r="O182" i="15"/>
  <c r="W182" i="15"/>
  <c r="H182" i="15"/>
  <c r="X182" i="15"/>
  <c r="I182" i="15"/>
  <c r="Q182" i="15"/>
  <c r="J182" i="15"/>
  <c r="P182" i="15"/>
  <c r="Y182" i="15"/>
  <c r="R182" i="15"/>
  <c r="Z182" i="15"/>
  <c r="K182" i="15"/>
  <c r="S182" i="15"/>
  <c r="D182" i="15"/>
  <c r="T182" i="15"/>
  <c r="E182" i="15"/>
  <c r="M182" i="15"/>
  <c r="L182" i="15"/>
  <c r="U182" i="15"/>
  <c r="F182" i="15"/>
  <c r="N182" i="15"/>
  <c r="D177" i="15"/>
  <c r="L177" i="15"/>
  <c r="E177" i="15"/>
  <c r="M177" i="15"/>
  <c r="F177" i="15"/>
  <c r="N177" i="15"/>
  <c r="H177" i="15"/>
  <c r="I177" i="15"/>
  <c r="J177" i="15"/>
  <c r="K177" i="15"/>
  <c r="G177" i="15"/>
  <c r="K195" i="15"/>
  <c r="D195" i="15"/>
  <c r="M195" i="15"/>
  <c r="N195" i="15"/>
  <c r="L195" i="15"/>
  <c r="E195" i="15"/>
  <c r="G195" i="15"/>
  <c r="H195" i="15"/>
  <c r="I195" i="15"/>
  <c r="J195" i="15"/>
  <c r="F195" i="15"/>
  <c r="H221" i="15"/>
  <c r="H246" i="15" s="1"/>
  <c r="I247" i="15" s="1"/>
  <c r="U38" i="13" s="1"/>
  <c r="E221" i="15"/>
  <c r="E246" i="15" s="1"/>
  <c r="F247" i="15" s="1"/>
  <c r="R38" i="13" s="1"/>
  <c r="G221" i="15"/>
  <c r="G246" i="15" s="1"/>
  <c r="H247" i="15" s="1"/>
  <c r="T38" i="13" s="1"/>
  <c r="J221" i="15"/>
  <c r="J246" i="15" s="1"/>
  <c r="K247" i="15" s="1"/>
  <c r="W38" i="13" s="1"/>
  <c r="S199" i="15"/>
  <c r="F199" i="15"/>
  <c r="N199" i="15"/>
  <c r="J199" i="15"/>
  <c r="T199" i="15"/>
  <c r="G199" i="15"/>
  <c r="O199" i="15"/>
  <c r="U199" i="15"/>
  <c r="H199" i="15"/>
  <c r="V199" i="15"/>
  <c r="I199" i="15"/>
  <c r="W199" i="15"/>
  <c r="X199" i="15"/>
  <c r="K199" i="15"/>
  <c r="R199" i="15"/>
  <c r="Z199" i="15"/>
  <c r="P199" i="15"/>
  <c r="E199" i="15"/>
  <c r="M199" i="15"/>
  <c r="Q199" i="15"/>
  <c r="Y199" i="15"/>
  <c r="D199" i="15"/>
  <c r="L199" i="15"/>
  <c r="R181" i="15"/>
  <c r="Z181" i="15"/>
  <c r="P181" i="15"/>
  <c r="E181" i="15"/>
  <c r="M181" i="15"/>
  <c r="I181" i="15"/>
  <c r="S181" i="15"/>
  <c r="F181" i="15"/>
  <c r="N181" i="15"/>
  <c r="V181" i="15"/>
  <c r="T181" i="15"/>
  <c r="G181" i="15"/>
  <c r="O181" i="15"/>
  <c r="J181" i="15"/>
  <c r="U181" i="15"/>
  <c r="H181" i="15"/>
  <c r="W181" i="15"/>
  <c r="Q181" i="15"/>
  <c r="Y181" i="15"/>
  <c r="D181" i="15"/>
  <c r="L181" i="15"/>
  <c r="X181" i="15"/>
  <c r="K181" i="15"/>
  <c r="D221" i="15"/>
  <c r="D246" i="15" s="1"/>
  <c r="BE194" i="15"/>
  <c r="F194" i="15"/>
  <c r="E194" i="15"/>
  <c r="D194" i="15"/>
  <c r="K221" i="15"/>
  <c r="K246" i="15" s="1"/>
  <c r="L247" i="15" s="1"/>
  <c r="X38" i="13" s="1"/>
  <c r="D167" i="15"/>
  <c r="D243" i="15" s="1"/>
  <c r="E176" i="15"/>
  <c r="F176" i="15"/>
  <c r="D176" i="15"/>
  <c r="L221" i="15"/>
  <c r="L246" i="15" s="1"/>
  <c r="M247" i="15" s="1"/>
  <c r="Y38" i="13" s="1"/>
  <c r="D137" i="15"/>
  <c r="E135" i="15"/>
  <c r="E136" i="15" s="1"/>
  <c r="AF194" i="15"/>
  <c r="AD194" i="15"/>
  <c r="AL194" i="15"/>
  <c r="AO194" i="15"/>
  <c r="BG194" i="15"/>
  <c r="AV194" i="15"/>
  <c r="BH194" i="15"/>
  <c r="BC194" i="15"/>
  <c r="AQ194" i="15"/>
  <c r="AJ194" i="15"/>
  <c r="AX194" i="15"/>
  <c r="AC184" i="15"/>
  <c r="AK184" i="15"/>
  <c r="AD184" i="15"/>
  <c r="AA184" i="15"/>
  <c r="AL184" i="15"/>
  <c r="AF184" i="15"/>
  <c r="AE184" i="15"/>
  <c r="AB184" i="15"/>
  <c r="AG184" i="15"/>
  <c r="AH184" i="15"/>
  <c r="AI184" i="15"/>
  <c r="AJ184" i="15"/>
  <c r="AM199" i="15"/>
  <c r="BH199" i="15"/>
  <c r="AZ199" i="15"/>
  <c r="AG199" i="15"/>
  <c r="BB199" i="15"/>
  <c r="AV199" i="15"/>
  <c r="BA199" i="15"/>
  <c r="BI199" i="15"/>
  <c r="AH199" i="15"/>
  <c r="BJ199" i="15"/>
  <c r="BC199" i="15"/>
  <c r="BK199" i="15"/>
  <c r="AW199" i="15"/>
  <c r="AJ199" i="15"/>
  <c r="BF199" i="15"/>
  <c r="AD199" i="15"/>
  <c r="AE199" i="15"/>
  <c r="BG199" i="15"/>
  <c r="AB199" i="15"/>
  <c r="AF199" i="15"/>
  <c r="AX199" i="15"/>
  <c r="AI199" i="15"/>
  <c r="BD199" i="15"/>
  <c r="AK199" i="15"/>
  <c r="AL199" i="15"/>
  <c r="AA199" i="15"/>
  <c r="BE199" i="15"/>
  <c r="AY199" i="15"/>
  <c r="AC199" i="15"/>
  <c r="X179" i="15"/>
  <c r="Y179" i="15"/>
  <c r="O179" i="15"/>
  <c r="Q179" i="15"/>
  <c r="S179" i="15"/>
  <c r="P179" i="15"/>
  <c r="T179" i="15"/>
  <c r="U179" i="15"/>
  <c r="V179" i="15"/>
  <c r="W179" i="15"/>
  <c r="Z179" i="15"/>
  <c r="R179" i="15"/>
  <c r="AI181" i="15"/>
  <c r="AA181" i="15"/>
  <c r="AJ181" i="15"/>
  <c r="AD181" i="15"/>
  <c r="AL181" i="15"/>
  <c r="AB181" i="15"/>
  <c r="AH181" i="15"/>
  <c r="AK181" i="15"/>
  <c r="AC181" i="15"/>
  <c r="AE181" i="15"/>
  <c r="AG181" i="15"/>
  <c r="AF181" i="15"/>
  <c r="AP194" i="15"/>
  <c r="BA194" i="15"/>
  <c r="AK194" i="15"/>
  <c r="BF194" i="15"/>
  <c r="BG200" i="15"/>
  <c r="AE200" i="15"/>
  <c r="AF200" i="15"/>
  <c r="AH200" i="15"/>
  <c r="AG200" i="15"/>
  <c r="AA200" i="15"/>
  <c r="AI200" i="15"/>
  <c r="AJ200" i="15"/>
  <c r="AB200" i="15"/>
  <c r="AC200" i="15"/>
  <c r="AK200" i="15"/>
  <c r="AL200" i="15"/>
  <c r="AD200" i="15"/>
  <c r="AI195" i="15"/>
  <c r="BC195" i="15"/>
  <c r="BK195" i="15"/>
  <c r="AX195" i="15"/>
  <c r="BD195" i="15"/>
  <c r="AY195" i="15"/>
  <c r="BE195" i="15"/>
  <c r="AR195" i="15"/>
  <c r="BF195" i="15"/>
  <c r="AS195" i="15"/>
  <c r="BA195" i="15"/>
  <c r="BB195" i="15"/>
  <c r="AZ195" i="15"/>
  <c r="BJ195" i="15"/>
  <c r="AW195" i="15"/>
  <c r="BG195" i="15"/>
  <c r="AT195" i="15"/>
  <c r="BH195" i="15"/>
  <c r="AU195" i="15"/>
  <c r="BI195" i="15"/>
  <c r="AV195" i="15"/>
  <c r="AA196" i="15"/>
  <c r="X196" i="15"/>
  <c r="O196" i="15"/>
  <c r="Q196" i="15"/>
  <c r="Y196" i="15"/>
  <c r="S196" i="15"/>
  <c r="W196" i="15"/>
  <c r="Z196" i="15"/>
  <c r="U196" i="15"/>
  <c r="R196" i="15"/>
  <c r="T196" i="15"/>
  <c r="P196" i="15"/>
  <c r="V196" i="15"/>
  <c r="AI198" i="15"/>
  <c r="AJ198" i="15"/>
  <c r="AC198" i="15"/>
  <c r="AD198" i="15"/>
  <c r="AL198" i="15"/>
  <c r="AB198" i="15"/>
  <c r="AE198" i="15"/>
  <c r="AA198" i="15"/>
  <c r="AF198" i="15"/>
  <c r="AK198" i="15"/>
  <c r="AG198" i="15"/>
  <c r="AH198" i="15"/>
  <c r="AA197" i="15"/>
  <c r="V197" i="15"/>
  <c r="W197" i="15"/>
  <c r="Q197" i="15"/>
  <c r="Y197" i="15"/>
  <c r="U197" i="15"/>
  <c r="X197" i="15"/>
  <c r="R197" i="15"/>
  <c r="S197" i="15"/>
  <c r="O197" i="15"/>
  <c r="P197" i="15"/>
  <c r="T197" i="15"/>
  <c r="Z197" i="15"/>
  <c r="AT202" i="15"/>
  <c r="BE202" i="15"/>
  <c r="AX202" i="15"/>
  <c r="AI202" i="15"/>
  <c r="AB202" i="15"/>
  <c r="BG202" i="15"/>
  <c r="BF202" i="15"/>
  <c r="AZ202" i="15"/>
  <c r="AY202" i="15"/>
  <c r="AJ202" i="15"/>
  <c r="BH202" i="15"/>
  <c r="AD202" i="15"/>
  <c r="AL202" i="15"/>
  <c r="AA202" i="15"/>
  <c r="BK202" i="15"/>
  <c r="AV202" i="15"/>
  <c r="AW202" i="15"/>
  <c r="BA202" i="15"/>
  <c r="AC202" i="15"/>
  <c r="BB202" i="15"/>
  <c r="AE202" i="15"/>
  <c r="AG202" i="15"/>
  <c r="AH202" i="15"/>
  <c r="BC202" i="15"/>
  <c r="AF202" i="15"/>
  <c r="BD202" i="15"/>
  <c r="BJ202" i="15"/>
  <c r="AK202" i="15"/>
  <c r="BI202" i="15"/>
  <c r="AT194" i="15"/>
  <c r="BG201" i="15"/>
  <c r="AC201" i="15"/>
  <c r="AK201" i="15"/>
  <c r="AA201" i="15"/>
  <c r="AD201" i="15"/>
  <c r="AL201" i="15"/>
  <c r="AF201" i="15"/>
  <c r="AI201" i="15"/>
  <c r="AJ201" i="15"/>
  <c r="AE201" i="15"/>
  <c r="AB201" i="15"/>
  <c r="AH201" i="15"/>
  <c r="AG201" i="15"/>
  <c r="AG182" i="15"/>
  <c r="AH182" i="15"/>
  <c r="AJ182" i="15"/>
  <c r="AA182" i="15"/>
  <c r="AL182" i="15"/>
  <c r="AF182" i="15"/>
  <c r="AC182" i="15"/>
  <c r="AE182" i="15"/>
  <c r="AB182" i="15"/>
  <c r="AD182" i="15"/>
  <c r="AI182" i="15"/>
  <c r="AK182" i="15"/>
  <c r="BJ194" i="15"/>
  <c r="AI194" i="15"/>
  <c r="AR194" i="15"/>
  <c r="AC194" i="15"/>
  <c r="BB194" i="15"/>
  <c r="AH194" i="15"/>
  <c r="AN194" i="15"/>
  <c r="AC180" i="15"/>
  <c r="AK180" i="15"/>
  <c r="AD180" i="15"/>
  <c r="AL180" i="15"/>
  <c r="AF180" i="15"/>
  <c r="AG180" i="15"/>
  <c r="AH180" i="15"/>
  <c r="AI180" i="15"/>
  <c r="AJ180" i="15"/>
  <c r="AB180" i="15"/>
  <c r="AE180" i="15"/>
  <c r="AA180" i="15"/>
  <c r="BI194" i="15"/>
  <c r="AU194" i="15"/>
  <c r="AP201" i="15"/>
  <c r="AM194" i="15"/>
  <c r="AW201" i="15"/>
  <c r="AG194" i="15"/>
  <c r="AQ201" i="15"/>
  <c r="AZ194" i="15"/>
  <c r="AE183" i="15"/>
  <c r="AF183" i="15"/>
  <c r="AH183" i="15"/>
  <c r="AC183" i="15"/>
  <c r="AA183" i="15"/>
  <c r="AD183" i="15"/>
  <c r="AG183" i="15"/>
  <c r="AI183" i="15"/>
  <c r="AK183" i="15"/>
  <c r="AL183" i="15"/>
  <c r="AB183" i="15"/>
  <c r="AJ183" i="15"/>
  <c r="R178" i="15"/>
  <c r="Z178" i="15"/>
  <c r="S178" i="15"/>
  <c r="U178" i="15"/>
  <c r="Q178" i="15"/>
  <c r="X178" i="15"/>
  <c r="Y178" i="15"/>
  <c r="P178" i="15"/>
  <c r="O178" i="15"/>
  <c r="W178" i="15"/>
  <c r="T178" i="15"/>
  <c r="V178" i="15"/>
  <c r="AW194" i="15"/>
  <c r="BD194" i="15"/>
  <c r="AB194" i="15"/>
  <c r="AE194" i="15"/>
  <c r="AY194" i="15"/>
  <c r="BK194" i="15"/>
  <c r="AS194" i="15"/>
  <c r="O221" i="15"/>
  <c r="O246" i="15" s="1"/>
  <c r="P247" i="15" s="1"/>
  <c r="AB38" i="13" s="1"/>
  <c r="AD195" i="15"/>
  <c r="S221" i="15"/>
  <c r="S246" i="15" s="1"/>
  <c r="T247" i="15" s="1"/>
  <c r="AF38" i="13" s="1"/>
  <c r="X221" i="15"/>
  <c r="X246" i="15" s="1"/>
  <c r="Y247" i="15" s="1"/>
  <c r="AK38" i="13" s="1"/>
  <c r="BE201" i="15"/>
  <c r="AY201" i="15"/>
  <c r="BK201" i="15"/>
  <c r="T221" i="15"/>
  <c r="T246" i="15" s="1"/>
  <c r="U247" i="15" s="1"/>
  <c r="AG38" i="13" s="1"/>
  <c r="AR199" i="15"/>
  <c r="AX201" i="15"/>
  <c r="AW200" i="15"/>
  <c r="AF195" i="15"/>
  <c r="BI201" i="15"/>
  <c r="AR201" i="15"/>
  <c r="BE200" i="15"/>
  <c r="AU197" i="15"/>
  <c r="AI197" i="15"/>
  <c r="BC201" i="15"/>
  <c r="AN202" i="15"/>
  <c r="AM197" i="15"/>
  <c r="BH201" i="15"/>
  <c r="BA201" i="15"/>
  <c r="AO201" i="15"/>
  <c r="AO202" i="15"/>
  <c r="AP202" i="15"/>
  <c r="BJ201" i="15"/>
  <c r="AD196" i="15"/>
  <c r="BE197" i="15"/>
  <c r="AL196" i="15"/>
  <c r="AB197" i="15"/>
  <c r="AF196" i="15"/>
  <c r="AK196" i="15"/>
  <c r="AO197" i="15"/>
  <c r="BI200" i="15"/>
  <c r="AO200" i="15"/>
  <c r="BI197" i="15"/>
  <c r="BH196" i="15"/>
  <c r="AM202" i="15"/>
  <c r="AK197" i="15"/>
  <c r="AO196" i="15"/>
  <c r="BI196" i="15"/>
  <c r="BF200" i="15"/>
  <c r="AW197" i="15"/>
  <c r="BG197" i="15"/>
  <c r="AZ200" i="15"/>
  <c r="AP199" i="15"/>
  <c r="AF221" i="15"/>
  <c r="AF246" i="15" s="1"/>
  <c r="AG247" i="15" s="1"/>
  <c r="AS38" i="13" s="1"/>
  <c r="AV197" i="15"/>
  <c r="AR200" i="15"/>
  <c r="T195" i="15"/>
  <c r="Y195" i="15"/>
  <c r="R195" i="15"/>
  <c r="U195" i="15"/>
  <c r="Z195" i="15"/>
  <c r="V195" i="15"/>
  <c r="P195" i="15"/>
  <c r="W195" i="15"/>
  <c r="X195" i="15"/>
  <c r="O195" i="15"/>
  <c r="Q195" i="15"/>
  <c r="S195" i="15"/>
  <c r="AA195" i="15"/>
  <c r="AT196" i="15"/>
  <c r="AS199" i="15"/>
  <c r="AD197" i="15"/>
  <c r="AU199" i="15"/>
  <c r="AT200" i="15"/>
  <c r="BD197" i="15"/>
  <c r="BC200" i="15"/>
  <c r="BB201" i="15"/>
  <c r="BK200" i="15"/>
  <c r="AQ197" i="15"/>
  <c r="AO195" i="15"/>
  <c r="AS197" i="15"/>
  <c r="AO199" i="15"/>
  <c r="Y221" i="15"/>
  <c r="Y246" i="15" s="1"/>
  <c r="Z247" i="15" s="1"/>
  <c r="AL38" i="13" s="1"/>
  <c r="AK195" i="15"/>
  <c r="BF201" i="15"/>
  <c r="AU201" i="15"/>
  <c r="AY196" i="15"/>
  <c r="BJ197" i="15"/>
  <c r="Q221" i="15"/>
  <c r="Q246" i="15" s="1"/>
  <c r="R247" i="15" s="1"/>
  <c r="AD38" i="13" s="1"/>
  <c r="AW196" i="15"/>
  <c r="AH196" i="15"/>
  <c r="AN199" i="15"/>
  <c r="BA197" i="15"/>
  <c r="BJ196" i="15"/>
  <c r="AG197" i="15"/>
  <c r="BG196" i="15"/>
  <c r="Z221" i="15"/>
  <c r="Z246" i="15" s="1"/>
  <c r="AA247" i="15" s="1"/>
  <c r="AM38" i="13" s="1"/>
  <c r="W221" i="15"/>
  <c r="W246" i="15" s="1"/>
  <c r="X247" i="15" s="1"/>
  <c r="AJ38" i="13" s="1"/>
  <c r="V221" i="15"/>
  <c r="V246" i="15" s="1"/>
  <c r="W247" i="15" s="1"/>
  <c r="AI38" i="13" s="1"/>
  <c r="BH197" i="15"/>
  <c r="AH195" i="15"/>
  <c r="BA200" i="15"/>
  <c r="AG195" i="15"/>
  <c r="AT199" i="15"/>
  <c r="BC197" i="15"/>
  <c r="AR196" i="15"/>
  <c r="AP196" i="15"/>
  <c r="BA196" i="15"/>
  <c r="AH197" i="15"/>
  <c r="AS202" i="15"/>
  <c r="AC197" i="15"/>
  <c r="AQ202" i="15"/>
  <c r="AJ195" i="15"/>
  <c r="AN201" i="15"/>
  <c r="AP197" i="15"/>
  <c r="BE196" i="15"/>
  <c r="AJ196" i="15"/>
  <c r="AV196" i="15"/>
  <c r="AF197" i="15"/>
  <c r="AR197" i="15"/>
  <c r="AJ221" i="15"/>
  <c r="AJ246" i="15" s="1"/>
  <c r="AK247" i="15" s="1"/>
  <c r="AW38" i="13" s="1"/>
  <c r="AX200" i="15"/>
  <c r="AN197" i="15"/>
  <c r="AQ200" i="15"/>
  <c r="AQ199" i="15"/>
  <c r="AU200" i="15"/>
  <c r="W194" i="15"/>
  <c r="G194" i="15"/>
  <c r="O194" i="15"/>
  <c r="X194" i="15"/>
  <c r="P194" i="15"/>
  <c r="H194" i="15"/>
  <c r="Q194" i="15"/>
  <c r="Y194" i="15"/>
  <c r="I194" i="15"/>
  <c r="T194" i="15"/>
  <c r="U194" i="15"/>
  <c r="M194" i="15"/>
  <c r="R194" i="15"/>
  <c r="Z194" i="15"/>
  <c r="J194" i="15"/>
  <c r="L194" i="15"/>
  <c r="S194" i="15"/>
  <c r="AA194" i="15"/>
  <c r="K194" i="15"/>
  <c r="V194" i="15"/>
  <c r="N194" i="15"/>
  <c r="BD196" i="15"/>
  <c r="AS200" i="15"/>
  <c r="AB195" i="15"/>
  <c r="AG196" i="15"/>
  <c r="AX197" i="15"/>
  <c r="BB197" i="15"/>
  <c r="R221" i="15"/>
  <c r="R246" i="15" s="1"/>
  <c r="S247" i="15" s="1"/>
  <c r="AE38" i="13" s="1"/>
  <c r="P221" i="15"/>
  <c r="P246" i="15" s="1"/>
  <c r="Q247" i="15" s="1"/>
  <c r="AC38" i="13" s="1"/>
  <c r="BF196" i="15"/>
  <c r="AV201" i="15"/>
  <c r="BF197" i="15"/>
  <c r="AT197" i="15"/>
  <c r="BB196" i="15"/>
  <c r="AB196" i="15"/>
  <c r="AE196" i="15"/>
  <c r="AS201" i="15"/>
  <c r="AM201" i="15"/>
  <c r="AC196" i="15"/>
  <c r="AY200" i="15"/>
  <c r="AS196" i="15"/>
  <c r="AZ201" i="15"/>
  <c r="AM195" i="15"/>
  <c r="AQ195" i="15"/>
  <c r="BD201" i="15"/>
  <c r="AI196" i="15"/>
  <c r="AU196" i="15"/>
  <c r="AX196" i="15"/>
  <c r="AM196" i="15"/>
  <c r="BB200" i="15"/>
  <c r="AZ197" i="15"/>
  <c r="BK196" i="15"/>
  <c r="BH200" i="15"/>
  <c r="AL197" i="15"/>
  <c r="BD200" i="15"/>
  <c r="AJ197" i="15"/>
  <c r="BJ200" i="15"/>
  <c r="BK197" i="15"/>
  <c r="H176" i="15"/>
  <c r="N176" i="15"/>
  <c r="I176" i="15"/>
  <c r="M176" i="15"/>
  <c r="J176" i="15"/>
  <c r="K176" i="15"/>
  <c r="L176" i="15"/>
  <c r="G176" i="15"/>
  <c r="U221" i="15"/>
  <c r="U246" i="15" s="1"/>
  <c r="V247" i="15" s="1"/>
  <c r="AH38" i="13" s="1"/>
  <c r="AA221" i="15"/>
  <c r="AA246" i="15" s="1"/>
  <c r="AB247" i="15" s="1"/>
  <c r="AN38" i="13" s="1"/>
  <c r="AM200" i="15"/>
  <c r="AN200" i="15"/>
  <c r="AV200" i="15"/>
  <c r="BC196" i="15"/>
  <c r="AQ196" i="15"/>
  <c r="AN196" i="15"/>
  <c r="AC195" i="15"/>
  <c r="AP200" i="15"/>
  <c r="AZ196" i="15"/>
  <c r="AE197" i="15"/>
  <c r="AR202" i="15"/>
  <c r="AY197" i="15"/>
  <c r="AE195" i="15"/>
  <c r="AN195" i="15"/>
  <c r="AL195" i="15"/>
  <c r="AP195" i="15"/>
  <c r="M14" i="13"/>
  <c r="I14" i="13"/>
  <c r="K14" i="13"/>
  <c r="AI221" i="15"/>
  <c r="AI246" i="15" s="1"/>
  <c r="AJ247" i="15" s="1"/>
  <c r="AV38" i="13" s="1"/>
  <c r="AP221" i="15"/>
  <c r="AP246" i="15" s="1"/>
  <c r="AQ247" i="15" s="1"/>
  <c r="BC38" i="13" s="1"/>
  <c r="AU221" i="15"/>
  <c r="AU246" i="15" s="1"/>
  <c r="AV247" i="15" s="1"/>
  <c r="BH38" i="13" s="1"/>
  <c r="AT221" i="15"/>
  <c r="AT246" i="15" s="1"/>
  <c r="AU247" i="15" s="1"/>
  <c r="BG38" i="13" s="1"/>
  <c r="AR221" i="15"/>
  <c r="AR246" i="15" s="1"/>
  <c r="AS247" i="15" s="1"/>
  <c r="BE38" i="13" s="1"/>
  <c r="BH221" i="15"/>
  <c r="BH246" i="15" s="1"/>
  <c r="BI247" i="15" s="1"/>
  <c r="BU38" i="13" s="1"/>
  <c r="AG221" i="15"/>
  <c r="AG246" i="15" s="1"/>
  <c r="AH247" i="15" s="1"/>
  <c r="AT38" i="13" s="1"/>
  <c r="AD221" i="15"/>
  <c r="AD246" i="15" s="1"/>
  <c r="AE247" i="15" s="1"/>
  <c r="AQ38" i="13" s="1"/>
  <c r="BG221" i="15"/>
  <c r="BG246" i="15" s="1"/>
  <c r="BH247" i="15" s="1"/>
  <c r="BT38" i="13" s="1"/>
  <c r="BF221" i="15"/>
  <c r="BF246" i="15" s="1"/>
  <c r="BG247" i="15" s="1"/>
  <c r="BS38" i="13" s="1"/>
  <c r="AZ221" i="15"/>
  <c r="AZ246" i="15" s="1"/>
  <c r="BA247" i="15" s="1"/>
  <c r="BM38" i="13" s="1"/>
  <c r="AN221" i="15"/>
  <c r="AN246" i="15" s="1"/>
  <c r="AO247" i="15" s="1"/>
  <c r="BA38" i="13" s="1"/>
  <c r="BK221" i="15"/>
  <c r="BK246" i="15" s="1"/>
  <c r="AS221" i="15"/>
  <c r="AS246" i="15" s="1"/>
  <c r="AT247" i="15" s="1"/>
  <c r="BF38" i="13" s="1"/>
  <c r="BD221" i="15"/>
  <c r="BD246" i="15" s="1"/>
  <c r="BE247" i="15" s="1"/>
  <c r="BQ38" i="13" s="1"/>
  <c r="BI221" i="15"/>
  <c r="BI246" i="15" s="1"/>
  <c r="BJ247" i="15" s="1"/>
  <c r="BV38" i="13" s="1"/>
  <c r="AB221" i="15"/>
  <c r="AB246" i="15" s="1"/>
  <c r="AC247" i="15" s="1"/>
  <c r="AO38" i="13" s="1"/>
  <c r="AH221" i="15"/>
  <c r="AH246" i="15" s="1"/>
  <c r="AI247" i="15" s="1"/>
  <c r="AU38" i="13" s="1"/>
  <c r="AO221" i="15"/>
  <c r="AO246" i="15" s="1"/>
  <c r="AP247" i="15" s="1"/>
  <c r="BB38" i="13" s="1"/>
  <c r="AM221" i="15"/>
  <c r="AM246" i="15" s="1"/>
  <c r="AN247" i="15" s="1"/>
  <c r="AZ38" i="13" s="1"/>
  <c r="BJ221" i="15"/>
  <c r="BJ246" i="15" s="1"/>
  <c r="BK247" i="15" s="1"/>
  <c r="BW38" i="13" s="1"/>
  <c r="AC221" i="15"/>
  <c r="AC246" i="15" s="1"/>
  <c r="AD247" i="15" s="1"/>
  <c r="AP38" i="13" s="1"/>
  <c r="AV221" i="15"/>
  <c r="AV246" i="15" s="1"/>
  <c r="AW247" i="15" s="1"/>
  <c r="BI38" i="13" s="1"/>
  <c r="AY221" i="15"/>
  <c r="AY246" i="15" s="1"/>
  <c r="AZ247" i="15" s="1"/>
  <c r="BL38" i="13" s="1"/>
  <c r="BC221" i="15"/>
  <c r="BC246" i="15" s="1"/>
  <c r="BD247" i="15" s="1"/>
  <c r="BP38" i="13" s="1"/>
  <c r="AQ221" i="15"/>
  <c r="AQ246" i="15" s="1"/>
  <c r="AR247" i="15" s="1"/>
  <c r="BD38" i="13" s="1"/>
  <c r="AW221" i="15"/>
  <c r="AW246" i="15" s="1"/>
  <c r="AX247" i="15" s="1"/>
  <c r="BJ38" i="13" s="1"/>
  <c r="AL221" i="15"/>
  <c r="AL246" i="15" s="1"/>
  <c r="AM247" i="15" s="1"/>
  <c r="AY38" i="13" s="1"/>
  <c r="BE221" i="15"/>
  <c r="BE246" i="15" s="1"/>
  <c r="BF247" i="15" s="1"/>
  <c r="BR38" i="13" s="1"/>
  <c r="AE221" i="15"/>
  <c r="AE246" i="15" s="1"/>
  <c r="AF247" i="15" s="1"/>
  <c r="AR38" i="13" s="1"/>
  <c r="AK221" i="15"/>
  <c r="AK246" i="15" s="1"/>
  <c r="AL247" i="15" s="1"/>
  <c r="AX38" i="13" s="1"/>
  <c r="BB221" i="15"/>
  <c r="BB246" i="15" s="1"/>
  <c r="BC247" i="15" s="1"/>
  <c r="BO38" i="13" s="1"/>
  <c r="BA221" i="15"/>
  <c r="BA246" i="15" s="1"/>
  <c r="BB247" i="15" s="1"/>
  <c r="BN38" i="13" s="1"/>
  <c r="BD193" i="15"/>
  <c r="AV193" i="15"/>
  <c r="AF193" i="15"/>
  <c r="X193" i="15"/>
  <c r="AX193" i="15"/>
  <c r="Z193" i="15"/>
  <c r="BG193" i="15"/>
  <c r="AQ193" i="15"/>
  <c r="S193" i="15"/>
  <c r="P193" i="15"/>
  <c r="BH193" i="15"/>
  <c r="AR193" i="15"/>
  <c r="BE193" i="15"/>
  <c r="AO193" i="15"/>
  <c r="AW193" i="15"/>
  <c r="AG193" i="15"/>
  <c r="Q193" i="15"/>
  <c r="Y193" i="15"/>
  <c r="BF193" i="15"/>
  <c r="AP193" i="15"/>
  <c r="AH193" i="15"/>
  <c r="R193" i="15"/>
  <c r="AY193" i="15"/>
  <c r="AN193" i="15"/>
  <c r="AI193" i="15"/>
  <c r="AA193" i="15"/>
  <c r="AJ193" i="15"/>
  <c r="BA193" i="15"/>
  <c r="BI193" i="15"/>
  <c r="AS193" i="15"/>
  <c r="AC193" i="15"/>
  <c r="AK193" i="15"/>
  <c r="U193" i="15"/>
  <c r="O193" i="15"/>
  <c r="BB193" i="15"/>
  <c r="BJ193" i="15"/>
  <c r="AT193" i="15"/>
  <c r="AD193" i="15"/>
  <c r="AL193" i="15"/>
  <c r="V193" i="15"/>
  <c r="AZ193" i="15"/>
  <c r="AU193" i="15"/>
  <c r="BC193" i="15"/>
  <c r="T193" i="15"/>
  <c r="BK193" i="15"/>
  <c r="AE193" i="15"/>
  <c r="AB193" i="15"/>
  <c r="W193" i="15"/>
  <c r="AM193" i="15"/>
  <c r="AX221" i="15"/>
  <c r="AX246" i="15" s="1"/>
  <c r="AY247" i="15" s="1"/>
  <c r="BK38" i="13" s="1"/>
  <c r="BE198" i="15"/>
  <c r="AO198" i="15"/>
  <c r="AW198" i="15"/>
  <c r="AN198" i="15"/>
  <c r="BG198" i="15"/>
  <c r="AY198" i="15"/>
  <c r="AR198" i="15"/>
  <c r="BI198" i="15"/>
  <c r="AZ198" i="15"/>
  <c r="BF198" i="15"/>
  <c r="AP198" i="15"/>
  <c r="AX198" i="15"/>
  <c r="AQ198" i="15"/>
  <c r="BH198" i="15"/>
  <c r="BA198" i="15"/>
  <c r="AS198" i="15"/>
  <c r="BB198" i="15"/>
  <c r="BJ198" i="15"/>
  <c r="AT198" i="15"/>
  <c r="BC198" i="15"/>
  <c r="BK198" i="15"/>
  <c r="AU198" i="15"/>
  <c r="AM198" i="15"/>
  <c r="BD198" i="15"/>
  <c r="AV198" i="15"/>
  <c r="BJ69" i="15"/>
  <c r="BJ70" i="15" s="1"/>
  <c r="BB183" i="15"/>
  <c r="BJ183" i="15"/>
  <c r="AT183" i="15"/>
  <c r="BC183" i="15"/>
  <c r="BK183" i="15"/>
  <c r="AZ183" i="15"/>
  <c r="AU183" i="15"/>
  <c r="AM183" i="15"/>
  <c r="BD183" i="15"/>
  <c r="AV183" i="15"/>
  <c r="BE183" i="15"/>
  <c r="AO183" i="15"/>
  <c r="AW183" i="15"/>
  <c r="BF183" i="15"/>
  <c r="AP183" i="15"/>
  <c r="AX183" i="15"/>
  <c r="BA183" i="15"/>
  <c r="BI183" i="15"/>
  <c r="AS183" i="15"/>
  <c r="AQ183" i="15"/>
  <c r="AN183" i="15"/>
  <c r="AR183" i="15"/>
  <c r="AY183" i="15"/>
  <c r="BG183" i="15"/>
  <c r="BH183" i="15"/>
  <c r="BG184" i="15"/>
  <c r="AQ184" i="15"/>
  <c r="AY184" i="15"/>
  <c r="BH184" i="15"/>
  <c r="AR184" i="15"/>
  <c r="BA184" i="15"/>
  <c r="BI184" i="15"/>
  <c r="AZ184" i="15"/>
  <c r="AS184" i="15"/>
  <c r="BB184" i="15"/>
  <c r="BJ184" i="15"/>
  <c r="AT184" i="15"/>
  <c r="BC184" i="15"/>
  <c r="BK184" i="15"/>
  <c r="AU184" i="15"/>
  <c r="AM184" i="15"/>
  <c r="BF184" i="15"/>
  <c r="AP184" i="15"/>
  <c r="AX184" i="15"/>
  <c r="AN184" i="15"/>
  <c r="AO184" i="15"/>
  <c r="AV184" i="15"/>
  <c r="BE184" i="15"/>
  <c r="BD184" i="15"/>
  <c r="AW184" i="15"/>
  <c r="BF179" i="15"/>
  <c r="AP179" i="15"/>
  <c r="AX179" i="15"/>
  <c r="AH179" i="15"/>
  <c r="BG179" i="15"/>
  <c r="AQ179" i="15"/>
  <c r="AY179" i="15"/>
  <c r="AN179" i="15"/>
  <c r="AI179" i="15"/>
  <c r="AA179" i="15"/>
  <c r="BH179" i="15"/>
  <c r="AR179" i="15"/>
  <c r="AJ179" i="15"/>
  <c r="BA179" i="15"/>
  <c r="BI179" i="15"/>
  <c r="AS179" i="15"/>
  <c r="AC179" i="15"/>
  <c r="AK179" i="15"/>
  <c r="BB179" i="15"/>
  <c r="BJ179" i="15"/>
  <c r="AT179" i="15"/>
  <c r="AD179" i="15"/>
  <c r="AL179" i="15"/>
  <c r="BE179" i="15"/>
  <c r="AO179" i="15"/>
  <c r="AW179" i="15"/>
  <c r="AG179" i="15"/>
  <c r="BC179" i="15"/>
  <c r="BD179" i="15"/>
  <c r="BK179" i="15"/>
  <c r="AZ179" i="15"/>
  <c r="AE179" i="15"/>
  <c r="AB179" i="15"/>
  <c r="AF179" i="15"/>
  <c r="AM179" i="15"/>
  <c r="AV179" i="15"/>
  <c r="AU179" i="15"/>
  <c r="BG176" i="15"/>
  <c r="AQ176" i="15"/>
  <c r="AY176" i="15"/>
  <c r="AI176" i="15"/>
  <c r="S176" i="15"/>
  <c r="AA176" i="15"/>
  <c r="BH176" i="15"/>
  <c r="AR176" i="15"/>
  <c r="AJ176" i="15"/>
  <c r="T176" i="15"/>
  <c r="BA176" i="15"/>
  <c r="BI176" i="15"/>
  <c r="AZ176" i="15"/>
  <c r="AS176" i="15"/>
  <c r="AC176" i="15"/>
  <c r="AK176" i="15"/>
  <c r="AB176" i="15"/>
  <c r="BB176" i="15"/>
  <c r="BJ176" i="15"/>
  <c r="AT176" i="15"/>
  <c r="AD176" i="15"/>
  <c r="AL176" i="15"/>
  <c r="BC176" i="15"/>
  <c r="BK176" i="15"/>
  <c r="AU176" i="15"/>
  <c r="AE176" i="15"/>
  <c r="AM176" i="15"/>
  <c r="BF176" i="15"/>
  <c r="AP176" i="15"/>
  <c r="AX176" i="15"/>
  <c r="AH176" i="15"/>
  <c r="BD176" i="15"/>
  <c r="W176" i="15"/>
  <c r="BE176" i="15"/>
  <c r="X176" i="15"/>
  <c r="O176" i="15"/>
  <c r="AF176" i="15"/>
  <c r="Y176" i="15"/>
  <c r="AG176" i="15"/>
  <c r="Z176" i="15"/>
  <c r="Q176" i="15"/>
  <c r="P176" i="15"/>
  <c r="AW176" i="15"/>
  <c r="AN176" i="15"/>
  <c r="V176" i="15"/>
  <c r="AV176" i="15"/>
  <c r="R176" i="15"/>
  <c r="U176" i="15"/>
  <c r="AO176" i="15"/>
  <c r="BB175" i="15"/>
  <c r="BJ175" i="15"/>
  <c r="AT175" i="15"/>
  <c r="AD175" i="15"/>
  <c r="AL175" i="15"/>
  <c r="V175" i="15"/>
  <c r="BC175" i="15"/>
  <c r="BK175" i="15"/>
  <c r="AZ175" i="15"/>
  <c r="AU175" i="15"/>
  <c r="AE175" i="15"/>
  <c r="AM175" i="15"/>
  <c r="AB175" i="15"/>
  <c r="W175" i="15"/>
  <c r="BD175" i="15"/>
  <c r="AV175" i="15"/>
  <c r="AF175" i="15"/>
  <c r="BE175" i="15"/>
  <c r="AO175" i="15"/>
  <c r="AW175" i="15"/>
  <c r="AG175" i="15"/>
  <c r="BF175" i="15"/>
  <c r="AP175" i="15"/>
  <c r="AX175" i="15"/>
  <c r="AH175" i="15"/>
  <c r="BA175" i="15"/>
  <c r="BI175" i="15"/>
  <c r="AS175" i="15"/>
  <c r="AC175" i="15"/>
  <c r="AK175" i="15"/>
  <c r="AI175" i="15"/>
  <c r="X175" i="15"/>
  <c r="AJ175" i="15"/>
  <c r="Y175" i="15"/>
  <c r="AQ175" i="15"/>
  <c r="Z175" i="15"/>
  <c r="AR175" i="15"/>
  <c r="Q175" i="15"/>
  <c r="AA175" i="15"/>
  <c r="P175" i="15"/>
  <c r="AY175" i="15"/>
  <c r="R175" i="15"/>
  <c r="BH175" i="15"/>
  <c r="U175" i="15"/>
  <c r="BG175" i="15"/>
  <c r="S175" i="15"/>
  <c r="T175" i="15"/>
  <c r="O175" i="15"/>
  <c r="AN175" i="15"/>
  <c r="BD177" i="15"/>
  <c r="AV177" i="15"/>
  <c r="AF177" i="15"/>
  <c r="X177" i="15"/>
  <c r="BE177" i="15"/>
  <c r="AO177" i="15"/>
  <c r="AW177" i="15"/>
  <c r="AG177" i="15"/>
  <c r="Q177" i="15"/>
  <c r="Y177" i="15"/>
  <c r="BF177" i="15"/>
  <c r="AP177" i="15"/>
  <c r="AX177" i="15"/>
  <c r="AH177" i="15"/>
  <c r="BG177" i="15"/>
  <c r="AZ177" i="15"/>
  <c r="AQ177" i="15"/>
  <c r="AY177" i="15"/>
  <c r="AI177" i="15"/>
  <c r="AB177" i="15"/>
  <c r="BH177" i="15"/>
  <c r="AR177" i="15"/>
  <c r="AJ177" i="15"/>
  <c r="BC177" i="15"/>
  <c r="BK177" i="15"/>
  <c r="AU177" i="15"/>
  <c r="AN177" i="15"/>
  <c r="AE177" i="15"/>
  <c r="AM177" i="15"/>
  <c r="AS177" i="15"/>
  <c r="V177" i="15"/>
  <c r="AT177" i="15"/>
  <c r="W177" i="15"/>
  <c r="BA177" i="15"/>
  <c r="Z177" i="15"/>
  <c r="BB177" i="15"/>
  <c r="AA177" i="15"/>
  <c r="BI177" i="15"/>
  <c r="AC177" i="15"/>
  <c r="R177" i="15"/>
  <c r="BJ177" i="15"/>
  <c r="AL177" i="15"/>
  <c r="U177" i="15"/>
  <c r="O177" i="15"/>
  <c r="AD177" i="15"/>
  <c r="AK177" i="15"/>
  <c r="P177" i="15"/>
  <c r="S177" i="15"/>
  <c r="T177" i="15"/>
  <c r="BH181" i="15"/>
  <c r="AR181" i="15"/>
  <c r="BA181" i="15"/>
  <c r="BI181" i="15"/>
  <c r="AS181" i="15"/>
  <c r="BB181" i="15"/>
  <c r="BJ181" i="15"/>
  <c r="AT181" i="15"/>
  <c r="BC181" i="15"/>
  <c r="BK181" i="15"/>
  <c r="AU181" i="15"/>
  <c r="AN181" i="15"/>
  <c r="AM181" i="15"/>
  <c r="BD181" i="15"/>
  <c r="AV181" i="15"/>
  <c r="BG181" i="15"/>
  <c r="AZ181" i="15"/>
  <c r="AQ181" i="15"/>
  <c r="AY181" i="15"/>
  <c r="AO181" i="15"/>
  <c r="AP181" i="15"/>
  <c r="AW181" i="15"/>
  <c r="BF181" i="15"/>
  <c r="BE181" i="15"/>
  <c r="AX181" i="15"/>
  <c r="BC180" i="15"/>
  <c r="BK180" i="15"/>
  <c r="AU180" i="15"/>
  <c r="AM180" i="15"/>
  <c r="BD180" i="15"/>
  <c r="AV180" i="15"/>
  <c r="BE180" i="15"/>
  <c r="AO180" i="15"/>
  <c r="AW180" i="15"/>
  <c r="AN180" i="15"/>
  <c r="BF180" i="15"/>
  <c r="AP180" i="15"/>
  <c r="AX180" i="15"/>
  <c r="BG180" i="15"/>
  <c r="AQ180" i="15"/>
  <c r="AY180" i="15"/>
  <c r="BB180" i="15"/>
  <c r="BJ180" i="15"/>
  <c r="AT180" i="15"/>
  <c r="AR180" i="15"/>
  <c r="AS180" i="15"/>
  <c r="BA180" i="15"/>
  <c r="AZ180" i="15"/>
  <c r="BH180" i="15"/>
  <c r="BI180" i="15"/>
  <c r="BA178" i="15"/>
  <c r="BI178" i="15"/>
  <c r="AS178" i="15"/>
  <c r="AN178" i="15"/>
  <c r="AC178" i="15"/>
  <c r="AK178" i="15"/>
  <c r="BB178" i="15"/>
  <c r="BJ178" i="15"/>
  <c r="AT178" i="15"/>
  <c r="AD178" i="15"/>
  <c r="AL178" i="15"/>
  <c r="BC178" i="15"/>
  <c r="BK178" i="15"/>
  <c r="AU178" i="15"/>
  <c r="AE178" i="15"/>
  <c r="AM178" i="15"/>
  <c r="BD178" i="15"/>
  <c r="AV178" i="15"/>
  <c r="AF178" i="15"/>
  <c r="BE178" i="15"/>
  <c r="AZ178" i="15"/>
  <c r="AO178" i="15"/>
  <c r="AW178" i="15"/>
  <c r="AG178" i="15"/>
  <c r="AB178" i="15"/>
  <c r="BH178" i="15"/>
  <c r="AR178" i="15"/>
  <c r="AJ178" i="15"/>
  <c r="AH178" i="15"/>
  <c r="AI178" i="15"/>
  <c r="AP178" i="15"/>
  <c r="AQ178" i="15"/>
  <c r="AX178" i="15"/>
  <c r="BG178" i="15"/>
  <c r="AY178" i="15"/>
  <c r="BF178" i="15"/>
  <c r="AA178" i="15"/>
  <c r="BE182" i="15"/>
  <c r="AZ182" i="15"/>
  <c r="AO182" i="15"/>
  <c r="AW182" i="15"/>
  <c r="BF182" i="15"/>
  <c r="AP182" i="15"/>
  <c r="AX182" i="15"/>
  <c r="BG182" i="15"/>
  <c r="AQ182" i="15"/>
  <c r="AY182" i="15"/>
  <c r="BH182" i="15"/>
  <c r="AR182" i="15"/>
  <c r="BA182" i="15"/>
  <c r="BI182" i="15"/>
  <c r="AS182" i="15"/>
  <c r="AN182" i="15"/>
  <c r="BD182" i="15"/>
  <c r="AV182" i="15"/>
  <c r="BB182" i="15"/>
  <c r="BC182" i="15"/>
  <c r="BJ182" i="15"/>
  <c r="BK182" i="15"/>
  <c r="AM182" i="15"/>
  <c r="AU182" i="15"/>
  <c r="AT182" i="15"/>
  <c r="F124" i="15"/>
  <c r="F122" i="15"/>
  <c r="F123" i="15" s="1"/>
  <c r="F153" i="14"/>
  <c r="E131" i="15"/>
  <c r="E132" i="15" s="1"/>
  <c r="E257" i="15"/>
  <c r="E104" i="15"/>
  <c r="E105" i="15" s="1"/>
  <c r="E106" i="15"/>
  <c r="G153" i="14"/>
  <c r="G155" i="14" s="1"/>
  <c r="E100" i="15"/>
  <c r="E101" i="15" s="1"/>
  <c r="E133" i="15"/>
  <c r="D138" i="15"/>
  <c r="D139" i="15" s="1"/>
  <c r="F160" i="14"/>
  <c r="F162" i="14" s="1"/>
  <c r="F126" i="15"/>
  <c r="E128" i="15"/>
  <c r="E130" i="15" s="1"/>
  <c r="E125" i="15"/>
  <c r="BI69" i="15"/>
  <c r="BI70" i="15" s="1"/>
  <c r="AY69" i="15"/>
  <c r="AY70" i="15" s="1"/>
  <c r="AP69" i="15"/>
  <c r="AP70" i="15" s="1"/>
  <c r="AT69" i="15"/>
  <c r="AT70" i="15" s="1"/>
  <c r="BE69" i="15"/>
  <c r="BE70" i="15" s="1"/>
  <c r="BC69" i="15"/>
  <c r="BC70" i="15" s="1"/>
  <c r="BA69" i="15"/>
  <c r="BA70" i="15" s="1"/>
  <c r="AR73" i="15"/>
  <c r="D73" i="15"/>
  <c r="D72" i="15" s="1"/>
  <c r="BG69" i="15"/>
  <c r="BG70" i="15" s="1"/>
  <c r="AN69" i="15"/>
  <c r="AN70" i="15" s="1"/>
  <c r="AY73" i="15"/>
  <c r="AX69" i="15"/>
  <c r="AX70" i="15" s="1"/>
  <c r="AP73" i="15"/>
  <c r="AU73" i="15"/>
  <c r="AV69" i="15"/>
  <c r="AV70" i="15" s="1"/>
  <c r="BG73" i="15"/>
  <c r="BF69" i="15"/>
  <c r="BF70" i="15" s="1"/>
  <c r="BB73" i="15"/>
  <c r="BD73" i="15"/>
  <c r="BD69" i="15"/>
  <c r="BD70" i="15" s="1"/>
  <c r="AU69" i="15"/>
  <c r="AU70" i="15" s="1"/>
  <c r="AS73" i="15"/>
  <c r="AT73" i="15"/>
  <c r="AV73" i="15"/>
  <c r="AW73" i="15"/>
  <c r="AZ73" i="15"/>
  <c r="AO69" i="15"/>
  <c r="AO70" i="15" s="1"/>
  <c r="AR69" i="15"/>
  <c r="AR70" i="15" s="1"/>
  <c r="AQ69" i="15"/>
  <c r="AQ70" i="15" s="1"/>
  <c r="BC73" i="15"/>
  <c r="AS69" i="15"/>
  <c r="AS70" i="15" s="1"/>
  <c r="BE73" i="15"/>
  <c r="BF73" i="15"/>
  <c r="BI73" i="15"/>
  <c r="BK73" i="15"/>
  <c r="BA73" i="15"/>
  <c r="AO73" i="15"/>
  <c r="AZ69" i="15"/>
  <c r="AZ70" i="15" s="1"/>
  <c r="BB69" i="15"/>
  <c r="BB70" i="15" s="1"/>
  <c r="AQ73" i="15"/>
  <c r="E96" i="15"/>
  <c r="E97" i="15" s="1"/>
  <c r="D102" i="15"/>
  <c r="D106" i="15"/>
  <c r="AX73" i="15"/>
  <c r="AW69" i="15"/>
  <c r="AW70" i="15" s="1"/>
  <c r="BH73" i="15"/>
  <c r="BJ73" i="15"/>
  <c r="BH69" i="15"/>
  <c r="BH70" i="15" s="1"/>
  <c r="D156" i="14"/>
  <c r="D163" i="14"/>
  <c r="D116" i="15" s="1"/>
  <c r="P31" i="13"/>
  <c r="O82" i="14"/>
  <c r="P82" i="14" s="1"/>
  <c r="M82" i="14"/>
  <c r="O83" i="14"/>
  <c r="P83" i="14" s="1"/>
  <c r="M83" i="14"/>
  <c r="O85" i="14"/>
  <c r="P85" i="14" s="1"/>
  <c r="M85" i="14"/>
  <c r="O80" i="14"/>
  <c r="P80" i="14" s="1"/>
  <c r="M80" i="14"/>
  <c r="O81" i="14"/>
  <c r="P81" i="14" s="1"/>
  <c r="M81" i="14"/>
  <c r="O84" i="14"/>
  <c r="P84" i="14" s="1"/>
  <c r="M84" i="14"/>
  <c r="O78" i="14"/>
  <c r="P78" i="14" s="1"/>
  <c r="M78" i="14"/>
  <c r="O79" i="14"/>
  <c r="P79" i="14" s="1"/>
  <c r="M79" i="14"/>
  <c r="AP15" i="13"/>
  <c r="AP34" i="13" s="1"/>
  <c r="AX15" i="13"/>
  <c r="AX34" i="13" s="1"/>
  <c r="AQ15" i="13"/>
  <c r="AQ34" i="13" s="1"/>
  <c r="AY15" i="13"/>
  <c r="AY34" i="13" s="1"/>
  <c r="AR15" i="13"/>
  <c r="AR34" i="13" s="1"/>
  <c r="AN15" i="13"/>
  <c r="AN34" i="13" s="1"/>
  <c r="AS15" i="13"/>
  <c r="AS34" i="13" s="1"/>
  <c r="AT15" i="13"/>
  <c r="AT34" i="13" s="1"/>
  <c r="AV15" i="13"/>
  <c r="AV34" i="13" s="1"/>
  <c r="AU15" i="13"/>
  <c r="AU34" i="13" s="1"/>
  <c r="AO15" i="13"/>
  <c r="AO34" i="13" s="1"/>
  <c r="AW15" i="13"/>
  <c r="AW34" i="13" s="1"/>
  <c r="L86" i="14"/>
  <c r="O77" i="14"/>
  <c r="P11" i="13"/>
  <c r="Q7" i="13"/>
  <c r="Q6" i="13" s="1"/>
  <c r="E242" i="15" s="1"/>
  <c r="E102" i="15"/>
  <c r="F146" i="14"/>
  <c r="F148" i="14" s="1"/>
  <c r="G122" i="15"/>
  <c r="I185" i="15" l="1"/>
  <c r="I251" i="15" s="1"/>
  <c r="J252" i="15" s="1"/>
  <c r="V36" i="13" s="1"/>
  <c r="F203" i="15"/>
  <c r="R35" i="13" s="1"/>
  <c r="L185" i="15"/>
  <c r="L251" i="15" s="1"/>
  <c r="M252" i="15" s="1"/>
  <c r="Y36" i="13" s="1"/>
  <c r="G185" i="15"/>
  <c r="G251" i="15" s="1"/>
  <c r="H252" i="15" s="1"/>
  <c r="T36" i="13" s="1"/>
  <c r="N185" i="15"/>
  <c r="N251" i="15" s="1"/>
  <c r="O252" i="15" s="1"/>
  <c r="AA36" i="13" s="1"/>
  <c r="H185" i="15"/>
  <c r="H251" i="15" s="1"/>
  <c r="I252" i="15" s="1"/>
  <c r="U36" i="13" s="1"/>
  <c r="F185" i="15"/>
  <c r="F251" i="15" s="1"/>
  <c r="G252" i="15" s="1"/>
  <c r="S36" i="13" s="1"/>
  <c r="E185" i="15"/>
  <c r="E251" i="15" s="1"/>
  <c r="F252" i="15" s="1"/>
  <c r="R36" i="13" s="1"/>
  <c r="K185" i="15"/>
  <c r="K251" i="15" s="1"/>
  <c r="L252" i="15" s="1"/>
  <c r="X36" i="13" s="1"/>
  <c r="D185" i="15"/>
  <c r="D251" i="15" s="1"/>
  <c r="D253" i="15" s="1"/>
  <c r="E203" i="15"/>
  <c r="Q35" i="13" s="1"/>
  <c r="D203" i="15"/>
  <c r="P35" i="13" s="1"/>
  <c r="J185" i="15"/>
  <c r="J251" i="15" s="1"/>
  <c r="K252" i="15" s="1"/>
  <c r="W36" i="13" s="1"/>
  <c r="M185" i="15"/>
  <c r="M251" i="15" s="1"/>
  <c r="N252" i="15" s="1"/>
  <c r="Z36" i="13" s="1"/>
  <c r="E247" i="15"/>
  <c r="Q38" i="13" s="1"/>
  <c r="E38" i="13" s="1"/>
  <c r="D248" i="15"/>
  <c r="F133" i="15"/>
  <c r="F155" i="14"/>
  <c r="O203" i="15"/>
  <c r="AA35" i="13" s="1"/>
  <c r="W203" i="15"/>
  <c r="AI35" i="13" s="1"/>
  <c r="AG203" i="15"/>
  <c r="AS35" i="13" s="1"/>
  <c r="AK203" i="15"/>
  <c r="AW35" i="13" s="1"/>
  <c r="Z203" i="15"/>
  <c r="AL35" i="13" s="1"/>
  <c r="AA203" i="15"/>
  <c r="AM35" i="13" s="1"/>
  <c r="F100" i="15"/>
  <c r="F101" i="15" s="1"/>
  <c r="AJ203" i="15"/>
  <c r="AV35" i="13" s="1"/>
  <c r="AF203" i="15"/>
  <c r="AR35" i="13" s="1"/>
  <c r="Y203" i="15"/>
  <c r="AK35" i="13" s="1"/>
  <c r="P203" i="15"/>
  <c r="AB35" i="13" s="1"/>
  <c r="AI203" i="15"/>
  <c r="AU35" i="13" s="1"/>
  <c r="Q203" i="15"/>
  <c r="AC35" i="13" s="1"/>
  <c r="S203" i="15"/>
  <c r="AE35" i="13" s="1"/>
  <c r="U203" i="15"/>
  <c r="AG35" i="13" s="1"/>
  <c r="T203" i="15"/>
  <c r="AF35" i="13" s="1"/>
  <c r="X203" i="15"/>
  <c r="AJ35" i="13" s="1"/>
  <c r="G38" i="13"/>
  <c r="V203" i="15"/>
  <c r="AH35" i="13" s="1"/>
  <c r="AC203" i="15"/>
  <c r="AO35" i="13" s="1"/>
  <c r="AB203" i="15"/>
  <c r="AN35" i="13" s="1"/>
  <c r="AL203" i="15"/>
  <c r="AX35" i="13" s="1"/>
  <c r="AE203" i="15"/>
  <c r="AQ35" i="13" s="1"/>
  <c r="AD203" i="15"/>
  <c r="AP35" i="13" s="1"/>
  <c r="R203" i="15"/>
  <c r="AD35" i="13" s="1"/>
  <c r="AH203" i="15"/>
  <c r="AT35" i="13" s="1"/>
  <c r="L203" i="15"/>
  <c r="X35" i="13" s="1"/>
  <c r="J203" i="15"/>
  <c r="V35" i="13" s="1"/>
  <c r="H203" i="15"/>
  <c r="T35" i="13" s="1"/>
  <c r="N203" i="15"/>
  <c r="Z35" i="13" s="1"/>
  <c r="M203" i="15"/>
  <c r="Y35" i="13" s="1"/>
  <c r="K203" i="15"/>
  <c r="W35" i="13" s="1"/>
  <c r="G203" i="15"/>
  <c r="S35" i="13" s="1"/>
  <c r="AY203" i="15"/>
  <c r="BK35" i="13" s="1"/>
  <c r="AW203" i="15"/>
  <c r="BI35" i="13" s="1"/>
  <c r="BG203" i="15"/>
  <c r="BS35" i="13" s="1"/>
  <c r="I203" i="15"/>
  <c r="U35" i="13" s="1"/>
  <c r="K38" i="13"/>
  <c r="AT203" i="15"/>
  <c r="BF35" i="13" s="1"/>
  <c r="AP203" i="15"/>
  <c r="BB35" i="13" s="1"/>
  <c r="M38" i="13"/>
  <c r="AN203" i="15"/>
  <c r="AZ35" i="13" s="1"/>
  <c r="AQ203" i="15"/>
  <c r="BC35" i="13" s="1"/>
  <c r="I38" i="13"/>
  <c r="BK203" i="15"/>
  <c r="BW35" i="13" s="1"/>
  <c r="AX203" i="15"/>
  <c r="BJ35" i="13" s="1"/>
  <c r="AZ203" i="15"/>
  <c r="BL35" i="13" s="1"/>
  <c r="AM203" i="15"/>
  <c r="AY35" i="13" s="1"/>
  <c r="BD203" i="15"/>
  <c r="BP35" i="13" s="1"/>
  <c r="AS203" i="15"/>
  <c r="BE35" i="13" s="1"/>
  <c r="AO203" i="15"/>
  <c r="BA35" i="13" s="1"/>
  <c r="BI203" i="15"/>
  <c r="BU35" i="13" s="1"/>
  <c r="BE203" i="15"/>
  <c r="BQ35" i="13" s="1"/>
  <c r="BJ203" i="15"/>
  <c r="BV35" i="13" s="1"/>
  <c r="BA203" i="15"/>
  <c r="BM35" i="13" s="1"/>
  <c r="AR203" i="15"/>
  <c r="BD35" i="13" s="1"/>
  <c r="BC203" i="15"/>
  <c r="BO35" i="13" s="1"/>
  <c r="BB203" i="15"/>
  <c r="BN35" i="13" s="1"/>
  <c r="BF203" i="15"/>
  <c r="BR35" i="13" s="1"/>
  <c r="BH203" i="15"/>
  <c r="BT35" i="13" s="1"/>
  <c r="AU203" i="15"/>
  <c r="BG35" i="13" s="1"/>
  <c r="AV203" i="15"/>
  <c r="BH35" i="13" s="1"/>
  <c r="I34" i="13"/>
  <c r="P33" i="13"/>
  <c r="T185" i="15"/>
  <c r="T251" i="15" s="1"/>
  <c r="U252" i="15" s="1"/>
  <c r="AG36" i="13" s="1"/>
  <c r="BG185" i="15"/>
  <c r="BG251" i="15" s="1"/>
  <c r="BH252" i="15" s="1"/>
  <c r="BT36" i="13" s="1"/>
  <c r="AI185" i="15"/>
  <c r="AI251" i="15" s="1"/>
  <c r="AJ252" i="15" s="1"/>
  <c r="AV36" i="13" s="1"/>
  <c r="AC185" i="15"/>
  <c r="AC251" i="15" s="1"/>
  <c r="AD252" i="15" s="1"/>
  <c r="AP36" i="13" s="1"/>
  <c r="AL185" i="15"/>
  <c r="AL251" i="15" s="1"/>
  <c r="AM252" i="15" s="1"/>
  <c r="AY36" i="13" s="1"/>
  <c r="AS185" i="15"/>
  <c r="AS251" i="15" s="1"/>
  <c r="AT252" i="15" s="1"/>
  <c r="BF36" i="13" s="1"/>
  <c r="BJ185" i="15"/>
  <c r="BJ251" i="15" s="1"/>
  <c r="BK252" i="15" s="1"/>
  <c r="BW36" i="13" s="1"/>
  <c r="AJ185" i="15"/>
  <c r="AJ251" i="15" s="1"/>
  <c r="AK252" i="15" s="1"/>
  <c r="AW36" i="13" s="1"/>
  <c r="AV185" i="15"/>
  <c r="AV251" i="15" s="1"/>
  <c r="AW252" i="15" s="1"/>
  <c r="BI36" i="13" s="1"/>
  <c r="AR185" i="15"/>
  <c r="AR251" i="15" s="1"/>
  <c r="AS252" i="15" s="1"/>
  <c r="BE36" i="13" s="1"/>
  <c r="AP185" i="15"/>
  <c r="AP251" i="15" s="1"/>
  <c r="AQ252" i="15" s="1"/>
  <c r="BC36" i="13" s="1"/>
  <c r="BD185" i="15"/>
  <c r="BD251" i="15" s="1"/>
  <c r="BE252" i="15" s="1"/>
  <c r="BQ36" i="13" s="1"/>
  <c r="BC185" i="15"/>
  <c r="BC251" i="15" s="1"/>
  <c r="BD252" i="15" s="1"/>
  <c r="BP36" i="13" s="1"/>
  <c r="AO185" i="15"/>
  <c r="AO251" i="15" s="1"/>
  <c r="AP252" i="15" s="1"/>
  <c r="BB36" i="13" s="1"/>
  <c r="AT185" i="15"/>
  <c r="AT251" i="15" s="1"/>
  <c r="AU252" i="15" s="1"/>
  <c r="BG36" i="13" s="1"/>
  <c r="AD185" i="15"/>
  <c r="AD251" i="15" s="1"/>
  <c r="AE252" i="15" s="1"/>
  <c r="AQ36" i="13" s="1"/>
  <c r="BH185" i="15"/>
  <c r="BH251" i="15" s="1"/>
  <c r="BI252" i="15" s="1"/>
  <c r="BU36" i="13" s="1"/>
  <c r="Q185" i="15"/>
  <c r="Q251" i="15" s="1"/>
  <c r="R252" i="15" s="1"/>
  <c r="AD36" i="13" s="1"/>
  <c r="AK185" i="15"/>
  <c r="AK251" i="15" s="1"/>
  <c r="AL252" i="15" s="1"/>
  <c r="AX36" i="13" s="1"/>
  <c r="W185" i="15"/>
  <c r="W251" i="15" s="1"/>
  <c r="X252" i="15" s="1"/>
  <c r="AJ36" i="13" s="1"/>
  <c r="AG185" i="15"/>
  <c r="AG251" i="15" s="1"/>
  <c r="AH252" i="15" s="1"/>
  <c r="AT36" i="13" s="1"/>
  <c r="AB185" i="15"/>
  <c r="AB251" i="15" s="1"/>
  <c r="AC252" i="15" s="1"/>
  <c r="AO36" i="13" s="1"/>
  <c r="AU185" i="15"/>
  <c r="AU251" i="15" s="1"/>
  <c r="AV252" i="15" s="1"/>
  <c r="BH36" i="13" s="1"/>
  <c r="BI185" i="15"/>
  <c r="BI251" i="15" s="1"/>
  <c r="BJ252" i="15" s="1"/>
  <c r="BV36" i="13" s="1"/>
  <c r="BA185" i="15"/>
  <c r="BA251" i="15" s="1"/>
  <c r="BB252" i="15" s="1"/>
  <c r="BN36" i="13" s="1"/>
  <c r="AY185" i="15"/>
  <c r="AY251" i="15" s="1"/>
  <c r="AZ252" i="15" s="1"/>
  <c r="BL36" i="13" s="1"/>
  <c r="AH185" i="15"/>
  <c r="AH251" i="15" s="1"/>
  <c r="AI252" i="15" s="1"/>
  <c r="AU36" i="13" s="1"/>
  <c r="AF185" i="15"/>
  <c r="AF251" i="15" s="1"/>
  <c r="AG252" i="15" s="1"/>
  <c r="AS36" i="13" s="1"/>
  <c r="AZ185" i="15"/>
  <c r="AZ251" i="15" s="1"/>
  <c r="BA252" i="15" s="1"/>
  <c r="BM36" i="13" s="1"/>
  <c r="BB185" i="15"/>
  <c r="BB251" i="15" s="1"/>
  <c r="BC252" i="15" s="1"/>
  <c r="BO36" i="13" s="1"/>
  <c r="AM185" i="15"/>
  <c r="AM251" i="15" s="1"/>
  <c r="AN252" i="15" s="1"/>
  <c r="AZ36" i="13" s="1"/>
  <c r="O185" i="15"/>
  <c r="O251" i="15" s="1"/>
  <c r="P185" i="15"/>
  <c r="P251" i="15" s="1"/>
  <c r="Q252" i="15" s="1"/>
  <c r="AC36" i="13" s="1"/>
  <c r="X185" i="15"/>
  <c r="X251" i="15" s="1"/>
  <c r="Y252" i="15" s="1"/>
  <c r="AK36" i="13" s="1"/>
  <c r="AX185" i="15"/>
  <c r="AX251" i="15" s="1"/>
  <c r="AY252" i="15" s="1"/>
  <c r="BK36" i="13" s="1"/>
  <c r="BK185" i="15"/>
  <c r="BK251" i="15" s="1"/>
  <c r="BE185" i="15"/>
  <c r="BE251" i="15" s="1"/>
  <c r="BF252" i="15" s="1"/>
  <c r="BR36" i="13" s="1"/>
  <c r="AE185" i="15"/>
  <c r="AE251" i="15" s="1"/>
  <c r="AF252" i="15" s="1"/>
  <c r="AR36" i="13" s="1"/>
  <c r="AQ185" i="15"/>
  <c r="AQ251" i="15" s="1"/>
  <c r="AR252" i="15" s="1"/>
  <c r="BD36" i="13" s="1"/>
  <c r="AW185" i="15"/>
  <c r="AW251" i="15" s="1"/>
  <c r="AX252" i="15" s="1"/>
  <c r="BJ36" i="13" s="1"/>
  <c r="AA185" i="15"/>
  <c r="AA251" i="15" s="1"/>
  <c r="AB252" i="15" s="1"/>
  <c r="AN36" i="13" s="1"/>
  <c r="AN185" i="15"/>
  <c r="AN251" i="15" s="1"/>
  <c r="AO252" i="15" s="1"/>
  <c r="BA36" i="13" s="1"/>
  <c r="U185" i="15"/>
  <c r="U251" i="15" s="1"/>
  <c r="V252" i="15" s="1"/>
  <c r="AH36" i="13" s="1"/>
  <c r="Z185" i="15"/>
  <c r="Z251" i="15" s="1"/>
  <c r="AA252" i="15" s="1"/>
  <c r="AM36" i="13" s="1"/>
  <c r="BF185" i="15"/>
  <c r="BF251" i="15" s="1"/>
  <c r="BG252" i="15" s="1"/>
  <c r="BS36" i="13" s="1"/>
  <c r="S185" i="15"/>
  <c r="S251" i="15" s="1"/>
  <c r="T252" i="15" s="1"/>
  <c r="AF36" i="13" s="1"/>
  <c r="R185" i="15"/>
  <c r="R251" i="15" s="1"/>
  <c r="S252" i="15" s="1"/>
  <c r="AE36" i="13" s="1"/>
  <c r="Y185" i="15"/>
  <c r="Y251" i="15" s="1"/>
  <c r="Z252" i="15" s="1"/>
  <c r="AL36" i="13" s="1"/>
  <c r="V185" i="15"/>
  <c r="V251" i="15" s="1"/>
  <c r="W252" i="15" s="1"/>
  <c r="AI36" i="13" s="1"/>
  <c r="F128" i="15"/>
  <c r="F130" i="15" s="1"/>
  <c r="G102" i="15"/>
  <c r="E137" i="15"/>
  <c r="F131" i="15"/>
  <c r="F132" i="15" s="1"/>
  <c r="F257" i="15"/>
  <c r="D113" i="15"/>
  <c r="D256" i="15" s="1"/>
  <c r="D258" i="15" s="1"/>
  <c r="D260" i="15" s="1"/>
  <c r="P92" i="13"/>
  <c r="H124" i="15"/>
  <c r="D103" i="15"/>
  <c r="G124" i="15"/>
  <c r="D117" i="15"/>
  <c r="D118" i="15" s="1"/>
  <c r="D107" i="15"/>
  <c r="E107" i="15" s="1"/>
  <c r="E163" i="14"/>
  <c r="E116" i="15" s="1"/>
  <c r="E117" i="15" s="1"/>
  <c r="E134" i="15"/>
  <c r="E138" i="15" s="1"/>
  <c r="E139" i="15" s="1"/>
  <c r="G100" i="15"/>
  <c r="G133" i="15"/>
  <c r="F104" i="15"/>
  <c r="F105" i="15" s="1"/>
  <c r="F135" i="15"/>
  <c r="F136" i="15" s="1"/>
  <c r="G123" i="15"/>
  <c r="F127" i="15"/>
  <c r="H126" i="15"/>
  <c r="G126" i="15"/>
  <c r="F125" i="15"/>
  <c r="E129" i="15"/>
  <c r="D68" i="15"/>
  <c r="E98" i="15"/>
  <c r="Q33" i="13" s="1"/>
  <c r="F96" i="15"/>
  <c r="F97" i="15" s="1"/>
  <c r="E156" i="14"/>
  <c r="E113" i="15" s="1"/>
  <c r="E149" i="14"/>
  <c r="G156" i="14"/>
  <c r="P93" i="13"/>
  <c r="Q31" i="13"/>
  <c r="M86" i="14"/>
  <c r="O86" i="14"/>
  <c r="BW15" i="13" s="1"/>
  <c r="BW34" i="13" s="1"/>
  <c r="P77" i="14"/>
  <c r="P86" i="14" s="1"/>
  <c r="I15" i="13"/>
  <c r="BF15" i="13"/>
  <c r="BF34" i="13" s="1"/>
  <c r="BG15" i="13"/>
  <c r="BG34" i="13" s="1"/>
  <c r="BH15" i="13"/>
  <c r="BH34" i="13" s="1"/>
  <c r="BA15" i="13"/>
  <c r="BA34" i="13" s="1"/>
  <c r="BI15" i="13"/>
  <c r="BI34" i="13" s="1"/>
  <c r="BB15" i="13"/>
  <c r="BB34" i="13" s="1"/>
  <c r="BJ15" i="13"/>
  <c r="BJ34" i="13" s="1"/>
  <c r="BD15" i="13"/>
  <c r="BD34" i="13" s="1"/>
  <c r="AZ15" i="13"/>
  <c r="AZ34" i="13" s="1"/>
  <c r="BC15" i="13"/>
  <c r="BC34" i="13" s="1"/>
  <c r="BK15" i="13"/>
  <c r="BK34" i="13" s="1"/>
  <c r="BE15" i="13"/>
  <c r="BE34" i="13" s="1"/>
  <c r="R7" i="13"/>
  <c r="R6" i="13" s="1"/>
  <c r="F242" i="15" s="1"/>
  <c r="Q11" i="13"/>
  <c r="Q12" i="13" s="1"/>
  <c r="E140" i="15" s="1"/>
  <c r="E141" i="15" s="1"/>
  <c r="G146" i="14"/>
  <c r="G148" i="14" s="1"/>
  <c r="H122" i="15"/>
  <c r="G160" i="14"/>
  <c r="G162" i="14" s="1"/>
  <c r="E252" i="15" l="1"/>
  <c r="Q36" i="13" s="1"/>
  <c r="E36" i="13" s="1"/>
  <c r="P82" i="13"/>
  <c r="E248" i="15"/>
  <c r="P79" i="13"/>
  <c r="G135" i="15"/>
  <c r="G136" i="15" s="1"/>
  <c r="E73" i="15"/>
  <c r="E72" i="15" s="1"/>
  <c r="E68" i="15" s="1"/>
  <c r="F73" i="15" s="1"/>
  <c r="F72" i="15" s="1"/>
  <c r="F102" i="15"/>
  <c r="D114" i="15"/>
  <c r="P44" i="13" s="1"/>
  <c r="P47" i="13" s="1"/>
  <c r="I35" i="13"/>
  <c r="G35" i="13"/>
  <c r="E35" i="13"/>
  <c r="M35" i="13"/>
  <c r="K35" i="13"/>
  <c r="K34" i="13"/>
  <c r="E114" i="15"/>
  <c r="M36" i="13"/>
  <c r="I36" i="13"/>
  <c r="K36" i="13"/>
  <c r="P252" i="15"/>
  <c r="AB36" i="13" s="1"/>
  <c r="G36" i="13" s="1"/>
  <c r="F106" i="15"/>
  <c r="F107" i="15" s="1"/>
  <c r="F156" i="14"/>
  <c r="F113" i="15" s="1"/>
  <c r="F114" i="15" s="1"/>
  <c r="H153" i="14"/>
  <c r="J124" i="15"/>
  <c r="E259" i="15"/>
  <c r="Q39" i="13" s="1"/>
  <c r="G131" i="15"/>
  <c r="G257" i="15"/>
  <c r="E110" i="15"/>
  <c r="Q92" i="13"/>
  <c r="E103" i="15"/>
  <c r="E99" i="15"/>
  <c r="G128" i="15"/>
  <c r="G130" i="15" s="1"/>
  <c r="E118" i="15"/>
  <c r="F134" i="15"/>
  <c r="G134" i="15" s="1"/>
  <c r="G101" i="15"/>
  <c r="H160" i="14"/>
  <c r="H162" i="14" s="1"/>
  <c r="I126" i="15"/>
  <c r="F137" i="15"/>
  <c r="H123" i="15"/>
  <c r="F163" i="14"/>
  <c r="H128" i="15"/>
  <c r="G127" i="15"/>
  <c r="H127" i="15" s="1"/>
  <c r="G125" i="15"/>
  <c r="F129" i="15"/>
  <c r="R31" i="13"/>
  <c r="G104" i="15"/>
  <c r="G105" i="15" s="1"/>
  <c r="G96" i="15"/>
  <c r="G97" i="15" s="1"/>
  <c r="F98" i="15"/>
  <c r="O81" i="13"/>
  <c r="C81" i="13" s="1"/>
  <c r="F149" i="14"/>
  <c r="R93" i="13"/>
  <c r="Q93" i="13"/>
  <c r="BO15" i="13"/>
  <c r="BO34" i="13" s="1"/>
  <c r="BV15" i="13"/>
  <c r="BV34" i="13" s="1"/>
  <c r="BN15" i="13"/>
  <c r="BN34" i="13" s="1"/>
  <c r="BS15" i="13"/>
  <c r="BS34" i="13" s="1"/>
  <c r="BM15" i="13"/>
  <c r="BM34" i="13" s="1"/>
  <c r="BR15" i="13"/>
  <c r="BR34" i="13" s="1"/>
  <c r="BQ15" i="13"/>
  <c r="BQ34" i="13" s="1"/>
  <c r="BL15" i="13"/>
  <c r="BL34" i="13" s="1"/>
  <c r="BT15" i="13"/>
  <c r="BT34" i="13" s="1"/>
  <c r="BP15" i="13"/>
  <c r="BP34" i="13" s="1"/>
  <c r="BU15" i="13"/>
  <c r="BU34" i="13" s="1"/>
  <c r="K15" i="13"/>
  <c r="L148" i="7" s="1"/>
  <c r="S7" i="13"/>
  <c r="S6" i="13" s="1"/>
  <c r="G242" i="15" s="1"/>
  <c r="R11" i="13"/>
  <c r="R12" i="13" s="1"/>
  <c r="F140" i="15" s="1"/>
  <c r="F141" i="15" s="1"/>
  <c r="G106" i="15"/>
  <c r="I122" i="15"/>
  <c r="H146" i="14"/>
  <c r="H148" i="14" s="1"/>
  <c r="E253" i="15" l="1"/>
  <c r="F253" i="15"/>
  <c r="Q79" i="13"/>
  <c r="Q82" i="13"/>
  <c r="F248" i="15"/>
  <c r="G137" i="15"/>
  <c r="H155" i="14"/>
  <c r="H156" i="14" s="1"/>
  <c r="H113" i="15" s="1"/>
  <c r="H135" i="15"/>
  <c r="H136" i="15" s="1"/>
  <c r="F103" i="15"/>
  <c r="G103" i="15" s="1"/>
  <c r="H100" i="15"/>
  <c r="H101" i="15" s="1"/>
  <c r="D115" i="15"/>
  <c r="P78" i="13" s="1"/>
  <c r="M34" i="13"/>
  <c r="G132" i="15"/>
  <c r="G138" i="15" s="1"/>
  <c r="R33" i="13"/>
  <c r="H104" i="15"/>
  <c r="H105" i="15" s="1"/>
  <c r="G113" i="15"/>
  <c r="G114" i="15" s="1"/>
  <c r="H133" i="15"/>
  <c r="H134" i="15" s="1"/>
  <c r="F116" i="15"/>
  <c r="F117" i="15" s="1"/>
  <c r="F118" i="15" s="1"/>
  <c r="I153" i="14"/>
  <c r="I124" i="15"/>
  <c r="I128" i="15" s="1"/>
  <c r="H131" i="15"/>
  <c r="H257" i="15"/>
  <c r="F110" i="15"/>
  <c r="R92" i="13"/>
  <c r="E111" i="15"/>
  <c r="Q44" i="13" s="1"/>
  <c r="E256" i="15"/>
  <c r="E258" i="15" s="1"/>
  <c r="F99" i="15"/>
  <c r="I160" i="14"/>
  <c r="I162" i="14" s="1"/>
  <c r="J126" i="15"/>
  <c r="F138" i="15"/>
  <c r="F139" i="15" s="1"/>
  <c r="H130" i="15"/>
  <c r="H106" i="15"/>
  <c r="I127" i="15"/>
  <c r="I123" i="15"/>
  <c r="J153" i="14"/>
  <c r="J155" i="14" s="1"/>
  <c r="K124" i="15"/>
  <c r="H125" i="15"/>
  <c r="G129" i="15"/>
  <c r="F68" i="15"/>
  <c r="G107" i="15"/>
  <c r="H96" i="15"/>
  <c r="H97" i="15" s="1"/>
  <c r="G98" i="15"/>
  <c r="S33" i="13" s="1"/>
  <c r="G149" i="14"/>
  <c r="G163" i="14"/>
  <c r="G116" i="15" s="1"/>
  <c r="G117" i="15" s="1"/>
  <c r="P81" i="13"/>
  <c r="S31" i="13"/>
  <c r="M15" i="13"/>
  <c r="S93" i="13"/>
  <c r="T7" i="13"/>
  <c r="T6" i="13" s="1"/>
  <c r="H242" i="15" s="1"/>
  <c r="S11" i="13"/>
  <c r="S12" i="13" s="1"/>
  <c r="G140" i="15" s="1"/>
  <c r="G141" i="15" s="1"/>
  <c r="I146" i="14"/>
  <c r="I148" i="14" s="1"/>
  <c r="R82" i="13" l="1"/>
  <c r="G248" i="15"/>
  <c r="R79" i="13"/>
  <c r="G253" i="15"/>
  <c r="H102" i="15"/>
  <c r="H103" i="15" s="1"/>
  <c r="I104" i="15"/>
  <c r="I105" i="15" s="1"/>
  <c r="I133" i="15"/>
  <c r="I134" i="15" s="1"/>
  <c r="I155" i="14"/>
  <c r="I102" i="15" s="1"/>
  <c r="E115" i="15"/>
  <c r="F115" i="15" s="1"/>
  <c r="G115" i="15" s="1"/>
  <c r="H114" i="15"/>
  <c r="I100" i="15"/>
  <c r="I101" i="15" s="1"/>
  <c r="H132" i="15"/>
  <c r="H138" i="15" s="1"/>
  <c r="H137" i="15"/>
  <c r="I106" i="15"/>
  <c r="G118" i="15"/>
  <c r="J160" i="14"/>
  <c r="J162" i="14" s="1"/>
  <c r="I131" i="15"/>
  <c r="I257" i="15"/>
  <c r="G110" i="15"/>
  <c r="S92" i="13"/>
  <c r="F259" i="15"/>
  <c r="R39" i="13" s="1"/>
  <c r="E260" i="15"/>
  <c r="Q81" i="13" s="1"/>
  <c r="E112" i="15"/>
  <c r="Q47" i="13"/>
  <c r="F111" i="15"/>
  <c r="R44" i="13" s="1"/>
  <c r="F256" i="15"/>
  <c r="F258" i="15" s="1"/>
  <c r="G259" i="15" s="1"/>
  <c r="S39" i="13" s="1"/>
  <c r="G99" i="15"/>
  <c r="I135" i="15"/>
  <c r="I136" i="15" s="1"/>
  <c r="K126" i="15"/>
  <c r="H107" i="15"/>
  <c r="H163" i="14"/>
  <c r="H116" i="15" s="1"/>
  <c r="H117" i="15" s="1"/>
  <c r="G139" i="15"/>
  <c r="I130" i="15"/>
  <c r="J127" i="15"/>
  <c r="K153" i="14"/>
  <c r="L124" i="15"/>
  <c r="K122" i="15"/>
  <c r="J122" i="15"/>
  <c r="J128" i="15" s="1"/>
  <c r="J100" i="15"/>
  <c r="J133" i="15"/>
  <c r="I125" i="15"/>
  <c r="H129" i="15"/>
  <c r="T31" i="13"/>
  <c r="G73" i="15"/>
  <c r="G72" i="15" s="1"/>
  <c r="I96" i="15"/>
  <c r="I97" i="15" s="1"/>
  <c r="H98" i="15"/>
  <c r="J156" i="14"/>
  <c r="H149" i="14"/>
  <c r="T93" i="13"/>
  <c r="J146" i="14"/>
  <c r="J148" i="14" s="1"/>
  <c r="U7" i="13"/>
  <c r="U6" i="13" s="1"/>
  <c r="I242" i="15" s="1"/>
  <c r="T11" i="13"/>
  <c r="T12" i="13" s="1"/>
  <c r="H140" i="15" s="1"/>
  <c r="H141" i="15" s="1"/>
  <c r="H253" i="15" l="1"/>
  <c r="S79" i="13"/>
  <c r="H248" i="15"/>
  <c r="S82" i="13"/>
  <c r="T33" i="13"/>
  <c r="I103" i="15"/>
  <c r="K133" i="15"/>
  <c r="K155" i="14"/>
  <c r="K102" i="15" s="1"/>
  <c r="J135" i="15"/>
  <c r="J136" i="15" s="1"/>
  <c r="Q78" i="13"/>
  <c r="I132" i="15"/>
  <c r="I138" i="15" s="1"/>
  <c r="J104" i="15"/>
  <c r="J105" i="15" s="1"/>
  <c r="J102" i="15"/>
  <c r="H118" i="15"/>
  <c r="G68" i="15"/>
  <c r="H73" i="15" s="1"/>
  <c r="H72" i="15" s="1"/>
  <c r="I156" i="14"/>
  <c r="I113" i="15" s="1"/>
  <c r="I114" i="15" s="1"/>
  <c r="I163" i="14"/>
  <c r="I116" i="15" s="1"/>
  <c r="I117" i="15" s="1"/>
  <c r="I107" i="15"/>
  <c r="J106" i="15"/>
  <c r="K128" i="15"/>
  <c r="L126" i="15"/>
  <c r="J131" i="15"/>
  <c r="J257" i="15"/>
  <c r="F112" i="15"/>
  <c r="R78" i="13" s="1"/>
  <c r="R47" i="13"/>
  <c r="F260" i="15"/>
  <c r="H110" i="15"/>
  <c r="T92" i="13"/>
  <c r="G111" i="15"/>
  <c r="S44" i="13" s="1"/>
  <c r="G256" i="15"/>
  <c r="G258" i="15" s="1"/>
  <c r="H259" i="15" s="1"/>
  <c r="T39" i="13" s="1"/>
  <c r="H99" i="15"/>
  <c r="K127" i="15"/>
  <c r="I137" i="15"/>
  <c r="K160" i="14"/>
  <c r="K162" i="14" s="1"/>
  <c r="K100" i="15"/>
  <c r="H115" i="15"/>
  <c r="H139" i="15"/>
  <c r="J130" i="15"/>
  <c r="J101" i="15"/>
  <c r="L153" i="14"/>
  <c r="J134" i="15"/>
  <c r="M124" i="15"/>
  <c r="J123" i="15"/>
  <c r="K123" i="15" s="1"/>
  <c r="K146" i="14"/>
  <c r="K148" i="14" s="1"/>
  <c r="L122" i="15"/>
  <c r="J125" i="15"/>
  <c r="I129" i="15"/>
  <c r="U31" i="13"/>
  <c r="J96" i="15"/>
  <c r="J97" i="15" s="1"/>
  <c r="I98" i="15"/>
  <c r="U33" i="13" s="1"/>
  <c r="I149" i="14"/>
  <c r="V7" i="13"/>
  <c r="V6" i="13" s="1"/>
  <c r="J242" i="15" s="1"/>
  <c r="U93" i="13"/>
  <c r="U11" i="13"/>
  <c r="U12" i="13" s="1"/>
  <c r="I140" i="15" s="1"/>
  <c r="I141" i="15" s="1"/>
  <c r="I248" i="15" l="1"/>
  <c r="T82" i="13"/>
  <c r="T79" i="13"/>
  <c r="I253" i="15"/>
  <c r="J137" i="15"/>
  <c r="J103" i="15"/>
  <c r="K103" i="15" s="1"/>
  <c r="K134" i="15"/>
  <c r="L133" i="15"/>
  <c r="L155" i="14"/>
  <c r="L102" i="15" s="1"/>
  <c r="K104" i="15"/>
  <c r="K105" i="15" s="1"/>
  <c r="I118" i="15"/>
  <c r="J113" i="15"/>
  <c r="J114" i="15" s="1"/>
  <c r="H68" i="15"/>
  <c r="I73" i="15" s="1"/>
  <c r="I72" i="15" s="1"/>
  <c r="K156" i="14"/>
  <c r="K113" i="15" s="1"/>
  <c r="J163" i="14"/>
  <c r="J116" i="15" s="1"/>
  <c r="J117" i="15" s="1"/>
  <c r="J107" i="15"/>
  <c r="K106" i="15"/>
  <c r="L160" i="14"/>
  <c r="L162" i="14" s="1"/>
  <c r="M126" i="15"/>
  <c r="L128" i="15"/>
  <c r="J132" i="15"/>
  <c r="J138" i="15" s="1"/>
  <c r="K130" i="15"/>
  <c r="L127" i="15"/>
  <c r="L146" i="14"/>
  <c r="L148" i="14" s="1"/>
  <c r="M122" i="15"/>
  <c r="K135" i="15"/>
  <c r="K131" i="15"/>
  <c r="K257" i="15"/>
  <c r="G112" i="15"/>
  <c r="S78" i="13" s="1"/>
  <c r="S47" i="13"/>
  <c r="I110" i="15"/>
  <c r="U92" i="13"/>
  <c r="H111" i="15"/>
  <c r="T44" i="13" s="1"/>
  <c r="H256" i="15"/>
  <c r="H258" i="15" s="1"/>
  <c r="I259" i="15" s="1"/>
  <c r="U39" i="13" s="1"/>
  <c r="R81" i="13"/>
  <c r="G260" i="15"/>
  <c r="I99" i="15"/>
  <c r="I139" i="15"/>
  <c r="I115" i="15"/>
  <c r="K101" i="15"/>
  <c r="L100" i="15"/>
  <c r="K96" i="15"/>
  <c r="K97" i="15" s="1"/>
  <c r="N124" i="15"/>
  <c r="W7" i="13"/>
  <c r="W6" i="13" s="1"/>
  <c r="K242" i="15" s="1"/>
  <c r="M153" i="14"/>
  <c r="K98" i="15"/>
  <c r="L123" i="15"/>
  <c r="K125" i="15"/>
  <c r="J129" i="15"/>
  <c r="J98" i="15"/>
  <c r="V33" i="13" s="1"/>
  <c r="V31" i="13"/>
  <c r="J149" i="14"/>
  <c r="V11" i="13"/>
  <c r="V12" i="13" s="1"/>
  <c r="J140" i="15" s="1"/>
  <c r="J141" i="15" s="1"/>
  <c r="V93" i="13"/>
  <c r="J253" i="15" l="1"/>
  <c r="U79" i="13"/>
  <c r="U82" i="13"/>
  <c r="J248" i="15"/>
  <c r="L134" i="15"/>
  <c r="M133" i="15"/>
  <c r="M155" i="14"/>
  <c r="M102" i="15" s="1"/>
  <c r="L135" i="15"/>
  <c r="L104" i="15"/>
  <c r="L105" i="15" s="1"/>
  <c r="L96" i="15"/>
  <c r="J118" i="15"/>
  <c r="K114" i="15"/>
  <c r="W33" i="13"/>
  <c r="I68" i="15"/>
  <c r="J73" i="15" s="1"/>
  <c r="J72" i="15" s="1"/>
  <c r="N126" i="15"/>
  <c r="L106" i="15"/>
  <c r="K107" i="15"/>
  <c r="M160" i="14"/>
  <c r="M162" i="14" s="1"/>
  <c r="K163" i="14"/>
  <c r="K116" i="15" s="1"/>
  <c r="K117" i="15" s="1"/>
  <c r="M127" i="15"/>
  <c r="L130" i="15"/>
  <c r="M128" i="15"/>
  <c r="K137" i="15"/>
  <c r="X7" i="13"/>
  <c r="X6" i="13" s="1"/>
  <c r="L242" i="15" s="1"/>
  <c r="K136" i="15"/>
  <c r="K132" i="15"/>
  <c r="L257" i="15"/>
  <c r="M146" i="14"/>
  <c r="M148" i="14" s="1"/>
  <c r="L101" i="15"/>
  <c r="L131" i="15"/>
  <c r="M123" i="15"/>
  <c r="H112" i="15"/>
  <c r="T78" i="13" s="1"/>
  <c r="T47" i="13"/>
  <c r="H260" i="15"/>
  <c r="S81" i="13"/>
  <c r="I111" i="15"/>
  <c r="U44" i="13" s="1"/>
  <c r="I256" i="15"/>
  <c r="I258" i="15" s="1"/>
  <c r="J259" i="15" s="1"/>
  <c r="V39" i="13" s="1"/>
  <c r="J110" i="15"/>
  <c r="V92" i="13"/>
  <c r="J99" i="15"/>
  <c r="K99" i="15" s="1"/>
  <c r="J115" i="15"/>
  <c r="J139" i="15"/>
  <c r="M100" i="15"/>
  <c r="N153" i="14"/>
  <c r="C44" i="7"/>
  <c r="W31" i="13"/>
  <c r="L156" i="14"/>
  <c r="L113" i="15" s="1"/>
  <c r="L114" i="15" s="1"/>
  <c r="L103" i="15"/>
  <c r="W11" i="13"/>
  <c r="W12" i="13" s="1"/>
  <c r="K140" i="15" s="1"/>
  <c r="K141" i="15" s="1"/>
  <c r="K149" i="14"/>
  <c r="L125" i="15"/>
  <c r="K129" i="15"/>
  <c r="L98" i="15"/>
  <c r="L149" i="14"/>
  <c r="W93" i="13"/>
  <c r="K248" i="15" l="1"/>
  <c r="V82" i="13"/>
  <c r="K253" i="15"/>
  <c r="V79" i="13"/>
  <c r="M134" i="15"/>
  <c r="L137" i="15"/>
  <c r="N133" i="15"/>
  <c r="N155" i="14"/>
  <c r="N156" i="14" s="1"/>
  <c r="M106" i="15"/>
  <c r="M163" i="14"/>
  <c r="L136" i="15"/>
  <c r="N122" i="15"/>
  <c r="N128" i="15" s="1"/>
  <c r="X31" i="13"/>
  <c r="L97" i="15"/>
  <c r="X93" i="13" s="1"/>
  <c r="M96" i="15"/>
  <c r="K115" i="15"/>
  <c r="L115" i="15" s="1"/>
  <c r="N160" i="14"/>
  <c r="N162" i="14" s="1"/>
  <c r="C45" i="7"/>
  <c r="K118" i="15"/>
  <c r="C43" i="7"/>
  <c r="M104" i="15"/>
  <c r="M105" i="15" s="1"/>
  <c r="X33" i="13"/>
  <c r="N127" i="15"/>
  <c r="L107" i="15"/>
  <c r="M135" i="15"/>
  <c r="X11" i="13"/>
  <c r="X12" i="13" s="1"/>
  <c r="L140" i="15" s="1"/>
  <c r="L141" i="15" s="1"/>
  <c r="L163" i="14"/>
  <c r="L116" i="15" s="1"/>
  <c r="L117" i="15" s="1"/>
  <c r="M130" i="15"/>
  <c r="N146" i="14"/>
  <c r="N148" i="14" s="1"/>
  <c r="K138" i="15"/>
  <c r="K139" i="15" s="1"/>
  <c r="M101" i="15"/>
  <c r="Y7" i="13"/>
  <c r="Y6" i="13" s="1"/>
  <c r="M242" i="15" s="1"/>
  <c r="M257" i="15"/>
  <c r="M131" i="15"/>
  <c r="P153" i="14"/>
  <c r="P155" i="14" s="1"/>
  <c r="L132" i="15"/>
  <c r="I112" i="15"/>
  <c r="U78" i="13" s="1"/>
  <c r="U47" i="13"/>
  <c r="J111" i="15"/>
  <c r="V44" i="13" s="1"/>
  <c r="J256" i="15"/>
  <c r="J258" i="15" s="1"/>
  <c r="K259" i="15" s="1"/>
  <c r="W39" i="13" s="1"/>
  <c r="K110" i="15"/>
  <c r="W92" i="13"/>
  <c r="T81" i="13"/>
  <c r="I260" i="15"/>
  <c r="N100" i="15"/>
  <c r="M156" i="14"/>
  <c r="M113" i="15" s="1"/>
  <c r="M114" i="15" s="1"/>
  <c r="O153" i="14"/>
  <c r="O124" i="15"/>
  <c r="M103" i="15"/>
  <c r="L110" i="15"/>
  <c r="M125" i="15"/>
  <c r="L129" i="15"/>
  <c r="L99" i="15"/>
  <c r="J68" i="15"/>
  <c r="M98" i="15"/>
  <c r="M149" i="14"/>
  <c r="W79" i="13" l="1"/>
  <c r="L253" i="15"/>
  <c r="W82" i="13"/>
  <c r="L248" i="15"/>
  <c r="N134" i="15"/>
  <c r="Y33" i="13"/>
  <c r="M136" i="15"/>
  <c r="M107" i="15"/>
  <c r="Y11" i="13"/>
  <c r="Y12" i="13" s="1"/>
  <c r="M140" i="15" s="1"/>
  <c r="M141" i="15" s="1"/>
  <c r="N135" i="15"/>
  <c r="O133" i="15"/>
  <c r="O155" i="14"/>
  <c r="O102" i="15" s="1"/>
  <c r="N123" i="15"/>
  <c r="M97" i="15"/>
  <c r="Y93" i="13" s="1"/>
  <c r="N104" i="15"/>
  <c r="N105" i="15" s="1"/>
  <c r="N130" i="15"/>
  <c r="N257" i="15"/>
  <c r="N96" i="15"/>
  <c r="P122" i="15"/>
  <c r="P123" i="15" s="1"/>
  <c r="O126" i="15"/>
  <c r="O127" i="15" s="1"/>
  <c r="O146" i="14"/>
  <c r="P126" i="15"/>
  <c r="P127" i="15" s="1"/>
  <c r="N106" i="15"/>
  <c r="N102" i="15"/>
  <c r="N103" i="15" s="1"/>
  <c r="C46" i="7"/>
  <c r="O122" i="15"/>
  <c r="L118" i="15"/>
  <c r="O160" i="14"/>
  <c r="O162" i="14" s="1"/>
  <c r="Y31" i="13"/>
  <c r="M137" i="15"/>
  <c r="M116" i="15"/>
  <c r="M117" i="15" s="1"/>
  <c r="X92" i="13"/>
  <c r="N131" i="15"/>
  <c r="N149" i="14"/>
  <c r="M132" i="15"/>
  <c r="Z7" i="13"/>
  <c r="Z6" i="13" s="1"/>
  <c r="N242" i="15" s="1"/>
  <c r="N101" i="15"/>
  <c r="Q124" i="15"/>
  <c r="P124" i="15"/>
  <c r="P125" i="15" s="1"/>
  <c r="L138" i="15"/>
  <c r="L139" i="15" s="1"/>
  <c r="J112" i="15"/>
  <c r="V78" i="13" s="1"/>
  <c r="J260" i="15"/>
  <c r="V81" i="13" s="1"/>
  <c r="L111" i="15"/>
  <c r="L256" i="15"/>
  <c r="L258" i="15" s="1"/>
  <c r="M259" i="15" s="1"/>
  <c r="Y39" i="13" s="1"/>
  <c r="M110" i="15"/>
  <c r="Y92" i="13"/>
  <c r="U81" i="13"/>
  <c r="K111" i="15"/>
  <c r="W44" i="13" s="1"/>
  <c r="K256" i="15"/>
  <c r="K258" i="15" s="1"/>
  <c r="V47" i="13"/>
  <c r="O100" i="15"/>
  <c r="N113" i="15"/>
  <c r="N114" i="15" s="1"/>
  <c r="M115" i="15"/>
  <c r="P100" i="15"/>
  <c r="P133" i="15"/>
  <c r="P134" i="15" s="1"/>
  <c r="N125" i="15"/>
  <c r="M129" i="15"/>
  <c r="M99" i="15"/>
  <c r="K73" i="15"/>
  <c r="K72" i="15" s="1"/>
  <c r="M248" i="15" l="1"/>
  <c r="X82" i="13"/>
  <c r="M253" i="15"/>
  <c r="X79" i="13"/>
  <c r="O134" i="15"/>
  <c r="N136" i="15"/>
  <c r="N137" i="15"/>
  <c r="O104" i="15"/>
  <c r="O105" i="15" s="1"/>
  <c r="O96" i="15"/>
  <c r="O148" i="14"/>
  <c r="O98" i="15" s="1"/>
  <c r="O123" i="15"/>
  <c r="N97" i="15"/>
  <c r="Q122" i="15"/>
  <c r="Q123" i="15" s="1"/>
  <c r="Z31" i="13"/>
  <c r="P96" i="15"/>
  <c r="O131" i="15"/>
  <c r="Q126" i="15"/>
  <c r="N107" i="15"/>
  <c r="P160" i="14"/>
  <c r="P162" i="14" s="1"/>
  <c r="N163" i="14"/>
  <c r="N116" i="15" s="1"/>
  <c r="N117" i="15" s="1"/>
  <c r="Z11" i="13"/>
  <c r="Z12" i="13" s="1"/>
  <c r="N140" i="15" s="1"/>
  <c r="N141" i="15" s="1"/>
  <c r="O128" i="15"/>
  <c r="O130" i="15" s="1"/>
  <c r="N98" i="15"/>
  <c r="Z33" i="13" s="1"/>
  <c r="M118" i="15"/>
  <c r="O257" i="15"/>
  <c r="O106" i="15"/>
  <c r="O135" i="15"/>
  <c r="AA7" i="13"/>
  <c r="E7" i="13" s="1"/>
  <c r="M256" i="15"/>
  <c r="M258" i="15" s="1"/>
  <c r="N259" i="15" s="1"/>
  <c r="Z39" i="13" s="1"/>
  <c r="M111" i="15"/>
  <c r="Y44" i="13" s="1"/>
  <c r="Y47" i="13" s="1"/>
  <c r="X44" i="13"/>
  <c r="X47" i="13" s="1"/>
  <c r="P102" i="15"/>
  <c r="S124" i="15"/>
  <c r="K68" i="15"/>
  <c r="L73" i="15" s="1"/>
  <c r="L72" i="15" s="1"/>
  <c r="N132" i="15"/>
  <c r="Q153" i="14"/>
  <c r="O101" i="15"/>
  <c r="P101" i="15" s="1"/>
  <c r="M138" i="15"/>
  <c r="M139" i="15" s="1"/>
  <c r="O156" i="14"/>
  <c r="O113" i="15" s="1"/>
  <c r="O114" i="15" s="1"/>
  <c r="O103" i="15"/>
  <c r="L259" i="15"/>
  <c r="X39" i="13" s="1"/>
  <c r="K260" i="15"/>
  <c r="W81" i="13" s="1"/>
  <c r="K112" i="15"/>
  <c r="W78" i="13" s="1"/>
  <c r="W47" i="13"/>
  <c r="N110" i="15"/>
  <c r="N115" i="15"/>
  <c r="P128" i="15"/>
  <c r="O125" i="15"/>
  <c r="N129" i="15"/>
  <c r="Q125" i="15"/>
  <c r="P129" i="15"/>
  <c r="P156" i="14"/>
  <c r="Q146" i="14"/>
  <c r="Q148" i="14" s="1"/>
  <c r="N253" i="15" l="1"/>
  <c r="Y79" i="13"/>
  <c r="N248" i="15"/>
  <c r="Y82" i="13"/>
  <c r="O136" i="15"/>
  <c r="AA31" i="13"/>
  <c r="E31" i="13" s="1"/>
  <c r="P135" i="15"/>
  <c r="P136" i="15" s="1"/>
  <c r="Q133" i="15"/>
  <c r="Q134" i="15" s="1"/>
  <c r="Q155" i="14"/>
  <c r="Q102" i="15" s="1"/>
  <c r="O97" i="15"/>
  <c r="P97" i="15" s="1"/>
  <c r="O129" i="15"/>
  <c r="C47" i="7"/>
  <c r="C51" i="7" s="1"/>
  <c r="AA6" i="13"/>
  <c r="O242" i="15" s="1"/>
  <c r="C92" i="7" s="1"/>
  <c r="Q128" i="15"/>
  <c r="P131" i="15"/>
  <c r="P132" i="15" s="1"/>
  <c r="P98" i="15"/>
  <c r="Q160" i="14"/>
  <c r="Q162" i="14" s="1"/>
  <c r="O132" i="15"/>
  <c r="O149" i="14"/>
  <c r="O110" i="15" s="1"/>
  <c r="Q127" i="15"/>
  <c r="Q129" i="15" s="1"/>
  <c r="P104" i="15"/>
  <c r="AB31" i="13" s="1"/>
  <c r="R126" i="15"/>
  <c r="P257" i="15"/>
  <c r="P106" i="15"/>
  <c r="AB7" i="13"/>
  <c r="AB6" i="13" s="1"/>
  <c r="P242" i="15" s="1"/>
  <c r="P130" i="15"/>
  <c r="N118" i="15"/>
  <c r="Z92" i="13"/>
  <c r="N99" i="15"/>
  <c r="O99" i="15" s="1"/>
  <c r="Q100" i="15"/>
  <c r="Q101" i="15" s="1"/>
  <c r="R153" i="14"/>
  <c r="O163" i="14"/>
  <c r="O116" i="15" s="1"/>
  <c r="O117" i="15" s="1"/>
  <c r="AA33" i="13"/>
  <c r="E33" i="13" s="1"/>
  <c r="R124" i="15"/>
  <c r="R125" i="15" s="1"/>
  <c r="O137" i="15"/>
  <c r="AA11" i="13"/>
  <c r="O107" i="15"/>
  <c r="P103" i="15"/>
  <c r="N138" i="15"/>
  <c r="N139" i="15" s="1"/>
  <c r="O115" i="15"/>
  <c r="P113" i="15"/>
  <c r="P114" i="15" s="1"/>
  <c r="Q131" i="15"/>
  <c r="L112" i="15"/>
  <c r="X78" i="13" s="1"/>
  <c r="N111" i="15"/>
  <c r="N256" i="15"/>
  <c r="N258" i="15" s="1"/>
  <c r="O259" i="15" s="1"/>
  <c r="AA39" i="13" s="1"/>
  <c r="E39" i="13" s="1"/>
  <c r="L260" i="15"/>
  <c r="M260" i="15" s="1"/>
  <c r="R122" i="15"/>
  <c r="L68" i="15"/>
  <c r="Q96" i="15"/>
  <c r="Z93" i="13"/>
  <c r="S122" i="15"/>
  <c r="R146" i="14"/>
  <c r="R148" i="14" s="1"/>
  <c r="T124" i="15"/>
  <c r="S153" i="14"/>
  <c r="S155" i="14" s="1"/>
  <c r="Z82" i="13" l="1"/>
  <c r="O248" i="15"/>
  <c r="Z79" i="13"/>
  <c r="O253" i="15"/>
  <c r="P138" i="15"/>
  <c r="O138" i="15"/>
  <c r="O139" i="15" s="1"/>
  <c r="AA93" i="13"/>
  <c r="E93" i="13" s="1"/>
  <c r="Q104" i="15"/>
  <c r="AC31" i="13" s="1"/>
  <c r="R133" i="15"/>
  <c r="R134" i="15" s="1"/>
  <c r="R155" i="14"/>
  <c r="R102" i="15" s="1"/>
  <c r="F139" i="7"/>
  <c r="F121" i="7"/>
  <c r="F103" i="7"/>
  <c r="Q130" i="15"/>
  <c r="P149" i="14"/>
  <c r="P110" i="15" s="1"/>
  <c r="AC7" i="13"/>
  <c r="AC6" i="13" s="1"/>
  <c r="Q242" i="15" s="1"/>
  <c r="P137" i="15"/>
  <c r="Q132" i="15"/>
  <c r="R127" i="15"/>
  <c r="Q106" i="15"/>
  <c r="Q257" i="15"/>
  <c r="Q135" i="15"/>
  <c r="Q136" i="15" s="1"/>
  <c r="P163" i="14"/>
  <c r="P116" i="15" s="1"/>
  <c r="P117" i="15" s="1"/>
  <c r="R100" i="15"/>
  <c r="R101" i="15" s="1"/>
  <c r="P105" i="15"/>
  <c r="R160" i="14"/>
  <c r="R162" i="14" s="1"/>
  <c r="S126" i="15"/>
  <c r="S128" i="15" s="1"/>
  <c r="O118" i="15"/>
  <c r="P107" i="15"/>
  <c r="AB33" i="13"/>
  <c r="AB11" i="13"/>
  <c r="AB12" i="13" s="1"/>
  <c r="P140" i="15" s="1"/>
  <c r="P141" i="15" s="1"/>
  <c r="AA92" i="13"/>
  <c r="E92" i="13" s="1"/>
  <c r="AA12" i="13"/>
  <c r="O140" i="15" s="1"/>
  <c r="O141" i="15" s="1"/>
  <c r="E11" i="13"/>
  <c r="R128" i="15"/>
  <c r="Q103" i="15"/>
  <c r="Q156" i="14"/>
  <c r="Q113" i="15" s="1"/>
  <c r="Q114" i="15" s="1"/>
  <c r="Z44" i="13"/>
  <c r="Z47" i="13" s="1"/>
  <c r="P115" i="15"/>
  <c r="N260" i="15"/>
  <c r="M112" i="15"/>
  <c r="N112" i="15" s="1"/>
  <c r="R131" i="15"/>
  <c r="X81" i="13"/>
  <c r="O111" i="15"/>
  <c r="O256" i="15"/>
  <c r="O258" i="15" s="1"/>
  <c r="R123" i="15"/>
  <c r="S123" i="15" s="1"/>
  <c r="P99" i="15"/>
  <c r="S100" i="15"/>
  <c r="S133" i="15"/>
  <c r="Q97" i="15"/>
  <c r="S125" i="15"/>
  <c r="M73" i="15"/>
  <c r="M72" i="15" s="1"/>
  <c r="R96" i="15"/>
  <c r="Q98" i="15"/>
  <c r="Q149" i="14"/>
  <c r="Y81" i="13"/>
  <c r="S102" i="15"/>
  <c r="T153" i="14"/>
  <c r="T155" i="14" s="1"/>
  <c r="T122" i="15"/>
  <c r="S146" i="14"/>
  <c r="S148" i="14" s="1"/>
  <c r="AA79" i="13" l="1"/>
  <c r="E79" i="13" s="1"/>
  <c r="P253" i="15"/>
  <c r="AA82" i="13"/>
  <c r="E82" i="13" s="1"/>
  <c r="P248" i="15"/>
  <c r="P139" i="15"/>
  <c r="S134" i="15"/>
  <c r="Q105" i="15"/>
  <c r="AC93" i="13" s="1"/>
  <c r="R104" i="15"/>
  <c r="R130" i="15"/>
  <c r="S130" i="15" s="1"/>
  <c r="Q138" i="15"/>
  <c r="AC33" i="13"/>
  <c r="AC11" i="13"/>
  <c r="AC12" i="13" s="1"/>
  <c r="Q140" i="15" s="1"/>
  <c r="Q141" i="15" s="1"/>
  <c r="R132" i="15"/>
  <c r="Q137" i="15"/>
  <c r="Q163" i="14"/>
  <c r="AC92" i="13" s="1"/>
  <c r="AB93" i="13"/>
  <c r="AB92" i="13"/>
  <c r="Q107" i="15"/>
  <c r="T126" i="15"/>
  <c r="T128" i="15" s="1"/>
  <c r="R257" i="15"/>
  <c r="S127" i="15"/>
  <c r="S129" i="15" s="1"/>
  <c r="R106" i="15"/>
  <c r="AD7" i="13"/>
  <c r="AD6" i="13" s="1"/>
  <c r="R242" i="15" s="1"/>
  <c r="R135" i="15"/>
  <c r="R136" i="15" s="1"/>
  <c r="S160" i="14"/>
  <c r="S162" i="14" s="1"/>
  <c r="P118" i="15"/>
  <c r="R156" i="14"/>
  <c r="R113" i="15" s="1"/>
  <c r="R114" i="15" s="1"/>
  <c r="C48" i="7"/>
  <c r="F11" i="13"/>
  <c r="F107" i="7"/>
  <c r="G107" i="7" s="1"/>
  <c r="F143" i="7"/>
  <c r="G143" i="7" s="1"/>
  <c r="F125" i="7"/>
  <c r="G125" i="7" s="1"/>
  <c r="R103" i="15"/>
  <c r="S103" i="15" s="1"/>
  <c r="Q115" i="15"/>
  <c r="AA44" i="13"/>
  <c r="E44" i="13" s="1"/>
  <c r="E47" i="13" s="1"/>
  <c r="D14" i="7" s="1"/>
  <c r="S101" i="15"/>
  <c r="M68" i="15"/>
  <c r="R129" i="15"/>
  <c r="Y78" i="13"/>
  <c r="S131" i="15"/>
  <c r="P259" i="15"/>
  <c r="AB39" i="13" s="1"/>
  <c r="O260" i="15"/>
  <c r="O112" i="15"/>
  <c r="Z78" i="13"/>
  <c r="Q110" i="15"/>
  <c r="P111" i="15"/>
  <c r="P256" i="15"/>
  <c r="P258" i="15" s="1"/>
  <c r="Q259" i="15" s="1"/>
  <c r="AC39" i="13" s="1"/>
  <c r="T123" i="15"/>
  <c r="Q99" i="15"/>
  <c r="P142" i="15"/>
  <c r="T100" i="15"/>
  <c r="T133" i="15"/>
  <c r="U124" i="15"/>
  <c r="R97" i="15"/>
  <c r="T125" i="15"/>
  <c r="R98" i="15"/>
  <c r="S96" i="15"/>
  <c r="R149" i="14"/>
  <c r="S156" i="14"/>
  <c r="Z81" i="13"/>
  <c r="T102" i="15"/>
  <c r="T146" i="14"/>
  <c r="T148" i="14" s="1"/>
  <c r="V124" i="15"/>
  <c r="U153" i="14"/>
  <c r="U155" i="14" s="1"/>
  <c r="Q253" i="15" l="1"/>
  <c r="AB79" i="13"/>
  <c r="AB82" i="13"/>
  <c r="Q248" i="15"/>
  <c r="Q139" i="15"/>
  <c r="T134" i="15"/>
  <c r="R105" i="15"/>
  <c r="AD93" i="13" s="1"/>
  <c r="AD31" i="13"/>
  <c r="S257" i="15"/>
  <c r="N73" i="15"/>
  <c r="N72" i="15" s="1"/>
  <c r="N68" i="15" s="1"/>
  <c r="R138" i="15"/>
  <c r="S132" i="15"/>
  <c r="Q116" i="15"/>
  <c r="Q117" i="15" s="1"/>
  <c r="Q118" i="15" s="1"/>
  <c r="S104" i="15"/>
  <c r="T160" i="14"/>
  <c r="T162" i="14" s="1"/>
  <c r="U126" i="15"/>
  <c r="R137" i="15"/>
  <c r="S113" i="15"/>
  <c r="S114" i="15" s="1"/>
  <c r="T127" i="15"/>
  <c r="T129" i="15" s="1"/>
  <c r="AE7" i="13"/>
  <c r="AE6" i="13" s="1"/>
  <c r="S242" i="15" s="1"/>
  <c r="AD33" i="13"/>
  <c r="R107" i="15"/>
  <c r="R163" i="14"/>
  <c r="R116" i="15" s="1"/>
  <c r="R117" i="15" s="1"/>
  <c r="S106" i="15"/>
  <c r="AD11" i="13"/>
  <c r="AD12" i="13" s="1"/>
  <c r="R140" i="15" s="1"/>
  <c r="R141" i="15" s="1"/>
  <c r="S135" i="15"/>
  <c r="S136" i="15" s="1"/>
  <c r="R115" i="15"/>
  <c r="AB44" i="13"/>
  <c r="AB47" i="13" s="1"/>
  <c r="AA47" i="13"/>
  <c r="T101" i="15"/>
  <c r="T130" i="15"/>
  <c r="T131" i="15"/>
  <c r="R110" i="15"/>
  <c r="P112" i="15"/>
  <c r="AA78" i="13"/>
  <c r="E78" i="13" s="1"/>
  <c r="AA81" i="13"/>
  <c r="E81" i="13" s="1"/>
  <c r="P260" i="15"/>
  <c r="Q111" i="15"/>
  <c r="R99" i="15"/>
  <c r="Q142" i="15"/>
  <c r="U100" i="15"/>
  <c r="U133" i="15"/>
  <c r="S97" i="15"/>
  <c r="U122" i="15"/>
  <c r="U123" i="15" s="1"/>
  <c r="U125" i="15"/>
  <c r="T103" i="15"/>
  <c r="T96" i="15"/>
  <c r="S98" i="15"/>
  <c r="S149" i="14"/>
  <c r="T156" i="14"/>
  <c r="T113" i="15" s="1"/>
  <c r="T114" i="15" s="1"/>
  <c r="U102" i="15"/>
  <c r="W124" i="15"/>
  <c r="V153" i="14"/>
  <c r="V155" i="14" s="1"/>
  <c r="V122" i="15"/>
  <c r="U146" i="14"/>
  <c r="U148" i="14" s="1"/>
  <c r="AC82" i="13" l="1"/>
  <c r="R248" i="15"/>
  <c r="AC79" i="13"/>
  <c r="R253" i="15"/>
  <c r="U134" i="15"/>
  <c r="R139" i="15"/>
  <c r="S105" i="15"/>
  <c r="AE93" i="13" s="1"/>
  <c r="T257" i="15"/>
  <c r="T132" i="15"/>
  <c r="T135" i="15"/>
  <c r="T136" i="15" s="1"/>
  <c r="T104" i="15"/>
  <c r="Q256" i="15"/>
  <c r="Q258" i="15" s="1"/>
  <c r="R259" i="15" s="1"/>
  <c r="AD39" i="13" s="1"/>
  <c r="T106" i="15"/>
  <c r="AF7" i="13"/>
  <c r="AF6" i="13" s="1"/>
  <c r="T242" i="15" s="1"/>
  <c r="AE31" i="13"/>
  <c r="S138" i="15"/>
  <c r="U160" i="14"/>
  <c r="U162" i="14" s="1"/>
  <c r="V126" i="15"/>
  <c r="V128" i="15" s="1"/>
  <c r="R118" i="15"/>
  <c r="AD92" i="13"/>
  <c r="AE11" i="13"/>
  <c r="AE12" i="13" s="1"/>
  <c r="S140" i="15" s="1"/>
  <c r="S141" i="15" s="1"/>
  <c r="S107" i="15"/>
  <c r="S137" i="15"/>
  <c r="S163" i="14"/>
  <c r="S116" i="15" s="1"/>
  <c r="S117" i="15" s="1"/>
  <c r="R142" i="15"/>
  <c r="AE33" i="13"/>
  <c r="S115" i="15"/>
  <c r="T115" i="15" s="1"/>
  <c r="AC44" i="13"/>
  <c r="AC47" i="13" s="1"/>
  <c r="U101" i="15"/>
  <c r="U131" i="15"/>
  <c r="S110" i="15"/>
  <c r="AB78" i="13"/>
  <c r="Q112" i="15"/>
  <c r="R111" i="15"/>
  <c r="R256" i="15"/>
  <c r="R258" i="15" s="1"/>
  <c r="S259" i="15" s="1"/>
  <c r="AE39" i="13" s="1"/>
  <c r="S99" i="15"/>
  <c r="T97" i="15"/>
  <c r="U128" i="15"/>
  <c r="U130" i="15" s="1"/>
  <c r="U127" i="15"/>
  <c r="V123" i="15"/>
  <c r="V100" i="15"/>
  <c r="V133" i="15"/>
  <c r="V125" i="15"/>
  <c r="O73" i="15"/>
  <c r="O72" i="15" s="1"/>
  <c r="U96" i="15"/>
  <c r="T98" i="15"/>
  <c r="U103" i="15"/>
  <c r="T149" i="14"/>
  <c r="U156" i="14"/>
  <c r="U113" i="15" s="1"/>
  <c r="U114" i="15" s="1"/>
  <c r="AB81" i="13"/>
  <c r="V102" i="15"/>
  <c r="W122" i="15"/>
  <c r="V146" i="14"/>
  <c r="V148" i="14" s="1"/>
  <c r="X124" i="15"/>
  <c r="W153" i="14"/>
  <c r="W155" i="14" s="1"/>
  <c r="V134" i="15" l="1"/>
  <c r="S253" i="15"/>
  <c r="AD79" i="13"/>
  <c r="S248" i="15"/>
  <c r="AD82" i="13"/>
  <c r="S139" i="15"/>
  <c r="T105" i="15"/>
  <c r="AF93" i="13" s="1"/>
  <c r="U104" i="15"/>
  <c r="AG31" i="13" s="1"/>
  <c r="T137" i="15"/>
  <c r="U132" i="15"/>
  <c r="T138" i="15"/>
  <c r="T163" i="14"/>
  <c r="T116" i="15" s="1"/>
  <c r="T117" i="15" s="1"/>
  <c r="AF33" i="13"/>
  <c r="AF31" i="13"/>
  <c r="AF11" i="13"/>
  <c r="AF12" i="13" s="1"/>
  <c r="T140" i="15" s="1"/>
  <c r="T141" i="15" s="1"/>
  <c r="V160" i="14"/>
  <c r="V162" i="14" s="1"/>
  <c r="T107" i="15"/>
  <c r="U106" i="15"/>
  <c r="Q260" i="15"/>
  <c r="AC81" i="13" s="1"/>
  <c r="U257" i="15"/>
  <c r="V127" i="15"/>
  <c r="V129" i="15" s="1"/>
  <c r="AG7" i="13"/>
  <c r="AG6" i="13" s="1"/>
  <c r="U242" i="15" s="1"/>
  <c r="U135" i="15"/>
  <c r="U136" i="15" s="1"/>
  <c r="W126" i="15"/>
  <c r="S118" i="15"/>
  <c r="AE92" i="13"/>
  <c r="S142" i="15"/>
  <c r="V101" i="15"/>
  <c r="AD44" i="13"/>
  <c r="AD47" i="13" s="1"/>
  <c r="C69" i="15"/>
  <c r="C70" i="15" s="1"/>
  <c r="V131" i="15"/>
  <c r="AC78" i="13"/>
  <c r="R112" i="15"/>
  <c r="T110" i="15"/>
  <c r="S111" i="15"/>
  <c r="S256" i="15"/>
  <c r="S258" i="15" s="1"/>
  <c r="T259" i="15" s="1"/>
  <c r="AF39" i="13" s="1"/>
  <c r="T99" i="15"/>
  <c r="U115" i="15"/>
  <c r="V130" i="15"/>
  <c r="U129" i="15"/>
  <c r="U97" i="15"/>
  <c r="W123" i="15"/>
  <c r="W100" i="15"/>
  <c r="W133" i="15"/>
  <c r="W134" i="15" s="1"/>
  <c r="W125" i="15"/>
  <c r="O68" i="15"/>
  <c r="P73" i="15" s="1"/>
  <c r="P72" i="15" s="1"/>
  <c r="D69" i="15" s="1"/>
  <c r="U98" i="15"/>
  <c r="V103" i="15"/>
  <c r="V96" i="15"/>
  <c r="U149" i="14"/>
  <c r="V156" i="14"/>
  <c r="V113" i="15" s="1"/>
  <c r="V114" i="15" s="1"/>
  <c r="W102" i="15"/>
  <c r="X122" i="15"/>
  <c r="W146" i="14"/>
  <c r="W148" i="14" s="1"/>
  <c r="Y124" i="15"/>
  <c r="X153" i="14"/>
  <c r="X155" i="14" s="1"/>
  <c r="AE82" i="13" l="1"/>
  <c r="T248" i="15"/>
  <c r="T253" i="15"/>
  <c r="AE79" i="13"/>
  <c r="T139" i="15"/>
  <c r="U105" i="15"/>
  <c r="AG93" i="13" s="1"/>
  <c r="V104" i="15"/>
  <c r="U138" i="15"/>
  <c r="V132" i="15"/>
  <c r="AF92" i="13"/>
  <c r="AH7" i="13"/>
  <c r="AH6" i="13" s="1"/>
  <c r="V242" i="15" s="1"/>
  <c r="U107" i="15"/>
  <c r="AG33" i="13"/>
  <c r="V257" i="15"/>
  <c r="W160" i="14"/>
  <c r="W162" i="14" s="1"/>
  <c r="V106" i="15"/>
  <c r="V135" i="15"/>
  <c r="V136" i="15" s="1"/>
  <c r="R260" i="15"/>
  <c r="S260" i="15" s="1"/>
  <c r="X126" i="15"/>
  <c r="X128" i="15" s="1"/>
  <c r="AG11" i="13"/>
  <c r="AG12" i="13" s="1"/>
  <c r="U140" i="15" s="1"/>
  <c r="U141" i="15" s="1"/>
  <c r="T142" i="15"/>
  <c r="U163" i="14"/>
  <c r="U116" i="15" s="1"/>
  <c r="U117" i="15" s="1"/>
  <c r="W127" i="15"/>
  <c r="W129" i="15" s="1"/>
  <c r="U137" i="15"/>
  <c r="W128" i="15"/>
  <c r="W130" i="15" s="1"/>
  <c r="T118" i="15"/>
  <c r="W101" i="15"/>
  <c r="AE44" i="13"/>
  <c r="AE47" i="13" s="1"/>
  <c r="P68" i="15"/>
  <c r="Q73" i="15" s="1"/>
  <c r="Q72" i="15" s="1"/>
  <c r="W131" i="15"/>
  <c r="U110" i="15"/>
  <c r="T111" i="15"/>
  <c r="T256" i="15"/>
  <c r="T258" i="15" s="1"/>
  <c r="U259" i="15" s="1"/>
  <c r="AG39" i="13" s="1"/>
  <c r="S112" i="15"/>
  <c r="AD78" i="13"/>
  <c r="U99" i="15"/>
  <c r="V115" i="15"/>
  <c r="V97" i="15"/>
  <c r="X100" i="15"/>
  <c r="X133" i="15"/>
  <c r="X134" i="15" s="1"/>
  <c r="X123" i="15"/>
  <c r="X125" i="15"/>
  <c r="D70" i="15"/>
  <c r="V98" i="15"/>
  <c r="W103" i="15"/>
  <c r="W96" i="15"/>
  <c r="V149" i="14"/>
  <c r="W156" i="14"/>
  <c r="W113" i="15" s="1"/>
  <c r="W114" i="15" s="1"/>
  <c r="X102" i="15"/>
  <c r="Z124" i="15"/>
  <c r="Y153" i="14"/>
  <c r="Y155" i="14" s="1"/>
  <c r="Y122" i="15"/>
  <c r="X146" i="14"/>
  <c r="X148" i="14" s="1"/>
  <c r="AF79" i="13" l="1"/>
  <c r="U253" i="15"/>
  <c r="AF82" i="13"/>
  <c r="U248" i="15"/>
  <c r="U139" i="15"/>
  <c r="V105" i="15"/>
  <c r="AH93" i="13" s="1"/>
  <c r="AH31" i="13"/>
  <c r="W257" i="15"/>
  <c r="V138" i="15"/>
  <c r="W132" i="15"/>
  <c r="W104" i="15"/>
  <c r="AI31" i="13" s="1"/>
  <c r="V107" i="15"/>
  <c r="W106" i="15"/>
  <c r="AH11" i="13"/>
  <c r="AH12" i="13" s="1"/>
  <c r="V140" i="15" s="1"/>
  <c r="V141" i="15" s="1"/>
  <c r="V137" i="15"/>
  <c r="AI7" i="13"/>
  <c r="AI6" i="13" s="1"/>
  <c r="W242" i="15" s="1"/>
  <c r="U118" i="15"/>
  <c r="X127" i="15"/>
  <c r="X129" i="15" s="1"/>
  <c r="AG92" i="13"/>
  <c r="V163" i="14"/>
  <c r="V116" i="15" s="1"/>
  <c r="V117" i="15" s="1"/>
  <c r="W135" i="15"/>
  <c r="W136" i="15" s="1"/>
  <c r="U142" i="15"/>
  <c r="AD81" i="13"/>
  <c r="AH33" i="13"/>
  <c r="X160" i="14"/>
  <c r="X162" i="14" s="1"/>
  <c r="Y126" i="15"/>
  <c r="Y128" i="15" s="1"/>
  <c r="X101" i="15"/>
  <c r="AF44" i="13"/>
  <c r="AF47" i="13" s="1"/>
  <c r="E69" i="15"/>
  <c r="E70" i="15" s="1"/>
  <c r="X131" i="15"/>
  <c r="V110" i="15"/>
  <c r="T112" i="15"/>
  <c r="AE78" i="13"/>
  <c r="T260" i="15"/>
  <c r="U111" i="15"/>
  <c r="U256" i="15"/>
  <c r="U258" i="15" s="1"/>
  <c r="V259" i="15" s="1"/>
  <c r="AH39" i="13" s="1"/>
  <c r="V99" i="15"/>
  <c r="X130" i="15"/>
  <c r="W115" i="15"/>
  <c r="W97" i="15"/>
  <c r="Y123" i="15"/>
  <c r="Y100" i="15"/>
  <c r="Y133" i="15"/>
  <c r="Y134" i="15" s="1"/>
  <c r="Y125" i="15"/>
  <c r="Q68" i="15"/>
  <c r="X103" i="15"/>
  <c r="X96" i="15"/>
  <c r="W98" i="15"/>
  <c r="W149" i="14"/>
  <c r="X156" i="14"/>
  <c r="X113" i="15" s="1"/>
  <c r="X114" i="15" s="1"/>
  <c r="AE81" i="13"/>
  <c r="Y102" i="15"/>
  <c r="Z122" i="15"/>
  <c r="Y146" i="14"/>
  <c r="Y148" i="14" s="1"/>
  <c r="D44" i="7"/>
  <c r="Z153" i="14"/>
  <c r="Z155" i="14" s="1"/>
  <c r="AG82" i="13" l="1"/>
  <c r="V248" i="15"/>
  <c r="V253" i="15"/>
  <c r="AG79" i="13"/>
  <c r="V139" i="15"/>
  <c r="X257" i="15"/>
  <c r="X132" i="15"/>
  <c r="W105" i="15"/>
  <c r="AI93" i="13" s="1"/>
  <c r="AI33" i="13"/>
  <c r="W137" i="15"/>
  <c r="AH92" i="13"/>
  <c r="AJ7" i="13"/>
  <c r="AJ6" i="13" s="1"/>
  <c r="X242" i="15" s="1"/>
  <c r="V142" i="15"/>
  <c r="W163" i="14"/>
  <c r="AI92" i="13" s="1"/>
  <c r="AI11" i="13"/>
  <c r="AI12" i="13" s="1"/>
  <c r="W140" i="15" s="1"/>
  <c r="W141" i="15" s="1"/>
  <c r="W107" i="15"/>
  <c r="Y127" i="15"/>
  <c r="Y129" i="15" s="1"/>
  <c r="V118" i="15"/>
  <c r="X106" i="15"/>
  <c r="Y160" i="14"/>
  <c r="Y162" i="14" s="1"/>
  <c r="Z126" i="15"/>
  <c r="Z128" i="15" s="1"/>
  <c r="X135" i="15"/>
  <c r="X137" i="15" s="1"/>
  <c r="X104" i="15"/>
  <c r="AJ31" i="13" s="1"/>
  <c r="Y101" i="15"/>
  <c r="AG44" i="13"/>
  <c r="AG47" i="13" s="1"/>
  <c r="Y131" i="15"/>
  <c r="Y130" i="15"/>
  <c r="U260" i="15"/>
  <c r="U112" i="15"/>
  <c r="AF78" i="13"/>
  <c r="W110" i="15"/>
  <c r="V111" i="15"/>
  <c r="V256" i="15"/>
  <c r="V258" i="15" s="1"/>
  <c r="W259" i="15" s="1"/>
  <c r="AI39" i="13" s="1"/>
  <c r="W99" i="15"/>
  <c r="X115" i="15"/>
  <c r="X97" i="15"/>
  <c r="Z123" i="15"/>
  <c r="Z100" i="15"/>
  <c r="Z133" i="15"/>
  <c r="Z134" i="15" s="1"/>
  <c r="W138" i="15"/>
  <c r="AA124" i="15"/>
  <c r="Z125" i="15"/>
  <c r="R73" i="15"/>
  <c r="R72" i="15" s="1"/>
  <c r="X98" i="15"/>
  <c r="Y96" i="15"/>
  <c r="Y103" i="15"/>
  <c r="X149" i="14"/>
  <c r="Y156" i="14"/>
  <c r="Y113" i="15" s="1"/>
  <c r="Y114" i="15" s="1"/>
  <c r="AF81" i="13"/>
  <c r="Z102" i="15"/>
  <c r="AA153" i="14"/>
  <c r="AA155" i="14" s="1"/>
  <c r="D43" i="7"/>
  <c r="Z146" i="14"/>
  <c r="Z148" i="14" s="1"/>
  <c r="W139" i="15" l="1"/>
  <c r="W253" i="15"/>
  <c r="AH79" i="13"/>
  <c r="W248" i="15"/>
  <c r="AH82" i="13"/>
  <c r="Y104" i="15"/>
  <c r="AK31" i="13" s="1"/>
  <c r="Y132" i="15"/>
  <c r="W116" i="15"/>
  <c r="W117" i="15" s="1"/>
  <c r="W118" i="15" s="1"/>
  <c r="X163" i="14"/>
  <c r="X116" i="15" s="1"/>
  <c r="X117" i="15" s="1"/>
  <c r="Z127" i="15"/>
  <c r="Z129" i="15" s="1"/>
  <c r="W142" i="15"/>
  <c r="AJ11" i="13"/>
  <c r="AJ12" i="13" s="1"/>
  <c r="X140" i="15" s="1"/>
  <c r="X141" i="15" s="1"/>
  <c r="Z160" i="14"/>
  <c r="Z162" i="14" s="1"/>
  <c r="X107" i="15"/>
  <c r="D45" i="7"/>
  <c r="D46" i="7" s="1"/>
  <c r="AJ33" i="13"/>
  <c r="X105" i="15"/>
  <c r="X136" i="15"/>
  <c r="X138" i="15" s="1"/>
  <c r="Y257" i="15"/>
  <c r="Y106" i="15"/>
  <c r="AK7" i="13"/>
  <c r="AK6" i="13" s="1"/>
  <c r="Y242" i="15" s="1"/>
  <c r="Y135" i="15"/>
  <c r="Z101" i="15"/>
  <c r="AH44" i="13"/>
  <c r="AH47" i="13" s="1"/>
  <c r="F69" i="15"/>
  <c r="F70" i="15" s="1"/>
  <c r="Z130" i="15"/>
  <c r="Z131" i="15"/>
  <c r="W111" i="15"/>
  <c r="X110" i="15"/>
  <c r="V112" i="15"/>
  <c r="AG78" i="13"/>
  <c r="V260" i="15"/>
  <c r="X99" i="15"/>
  <c r="Y115" i="15"/>
  <c r="Y97" i="15"/>
  <c r="AA122" i="15"/>
  <c r="AA123" i="15" s="1"/>
  <c r="AA100" i="15"/>
  <c r="AA133" i="15"/>
  <c r="AA134" i="15" s="1"/>
  <c r="AA125" i="15"/>
  <c r="AB124" i="15"/>
  <c r="R68" i="15"/>
  <c r="Y98" i="15"/>
  <c r="Z103" i="15"/>
  <c r="Z96" i="15"/>
  <c r="Y149" i="14"/>
  <c r="Z156" i="14"/>
  <c r="Z113" i="15" s="1"/>
  <c r="Z114" i="15" s="1"/>
  <c r="AG81" i="13"/>
  <c r="AA102" i="15"/>
  <c r="AA146" i="14"/>
  <c r="AA148" i="14" s="1"/>
  <c r="AB153" i="14"/>
  <c r="AB155" i="14" s="1"/>
  <c r="X139" i="15" l="1"/>
  <c r="X253" i="15"/>
  <c r="AI79" i="13"/>
  <c r="AI82" i="13"/>
  <c r="X248" i="15"/>
  <c r="Y105" i="15"/>
  <c r="AK93" i="13" s="1"/>
  <c r="Z104" i="15"/>
  <c r="Z132" i="15"/>
  <c r="AJ92" i="13"/>
  <c r="AJ93" i="13"/>
  <c r="W256" i="15"/>
  <c r="W258" i="15" s="1"/>
  <c r="X259" i="15" s="1"/>
  <c r="AJ39" i="13" s="1"/>
  <c r="X118" i="15"/>
  <c r="AA160" i="14"/>
  <c r="AA162" i="14" s="1"/>
  <c r="AL7" i="13"/>
  <c r="AL6" i="13" s="1"/>
  <c r="Z242" i="15" s="1"/>
  <c r="AK11" i="13"/>
  <c r="AK12" i="13" s="1"/>
  <c r="Y140" i="15" s="1"/>
  <c r="Y141" i="15" s="1"/>
  <c r="Z257" i="15"/>
  <c r="Y107" i="15"/>
  <c r="Z135" i="15"/>
  <c r="Z137" i="15" s="1"/>
  <c r="AB126" i="15"/>
  <c r="AB127" i="15" s="1"/>
  <c r="Z106" i="15"/>
  <c r="AA126" i="15"/>
  <c r="AA127" i="15" s="1"/>
  <c r="AA129" i="15" s="1"/>
  <c r="X142" i="15"/>
  <c r="Y163" i="14"/>
  <c r="Y116" i="15" s="1"/>
  <c r="Y117" i="15" s="1"/>
  <c r="Y136" i="15"/>
  <c r="Y138" i="15" s="1"/>
  <c r="Y139" i="15" s="1"/>
  <c r="Y137" i="15"/>
  <c r="AK33" i="13"/>
  <c r="AA101" i="15"/>
  <c r="S73" i="15"/>
  <c r="S72" i="15" s="1"/>
  <c r="AI44" i="13"/>
  <c r="AI47" i="13" s="1"/>
  <c r="AA131" i="15"/>
  <c r="Y110" i="15"/>
  <c r="AH78" i="13"/>
  <c r="W112" i="15"/>
  <c r="X111" i="15"/>
  <c r="X256" i="15"/>
  <c r="X258" i="15" s="1"/>
  <c r="Y259" i="15" s="1"/>
  <c r="AK39" i="13" s="1"/>
  <c r="Z115" i="15"/>
  <c r="Y99" i="15"/>
  <c r="Z97" i="15"/>
  <c r="AC124" i="15"/>
  <c r="AB100" i="15"/>
  <c r="AB133" i="15"/>
  <c r="AB134" i="15" s="1"/>
  <c r="AB122" i="15"/>
  <c r="AB123" i="15" s="1"/>
  <c r="AB125" i="15"/>
  <c r="AA96" i="15"/>
  <c r="Z98" i="15"/>
  <c r="AA103" i="15"/>
  <c r="Z149" i="14"/>
  <c r="AA156" i="14"/>
  <c r="AA113" i="15" s="1"/>
  <c r="AA114" i="15" s="1"/>
  <c r="AH81" i="13"/>
  <c r="AB102" i="15"/>
  <c r="AD124" i="15"/>
  <c r="AC153" i="14"/>
  <c r="AC155" i="14" s="1"/>
  <c r="AB146" i="14"/>
  <c r="AB148" i="14" s="1"/>
  <c r="Y248" i="15" l="1"/>
  <c r="AJ82" i="13"/>
  <c r="Y253" i="15"/>
  <c r="AJ79" i="13"/>
  <c r="Z105" i="15"/>
  <c r="AL93" i="13" s="1"/>
  <c r="AL31" i="13"/>
  <c r="AA135" i="15"/>
  <c r="AA137" i="15" s="1"/>
  <c r="AA132" i="15"/>
  <c r="W260" i="15"/>
  <c r="X260" i="15" s="1"/>
  <c r="AA106" i="15"/>
  <c r="AA257" i="15"/>
  <c r="AM7" i="13"/>
  <c r="AA104" i="15"/>
  <c r="Y118" i="15"/>
  <c r="AA128" i="15"/>
  <c r="AA130" i="15" s="1"/>
  <c r="S68" i="15"/>
  <c r="T73" i="15" s="1"/>
  <c r="T72" i="15" s="1"/>
  <c r="G69" i="15"/>
  <c r="G70" i="15" s="1"/>
  <c r="AD126" i="15"/>
  <c r="AL11" i="13"/>
  <c r="AL12" i="13" s="1"/>
  <c r="Z140" i="15" s="1"/>
  <c r="Z141" i="15" s="1"/>
  <c r="AB160" i="14"/>
  <c r="AB162" i="14" s="1"/>
  <c r="Z107" i="15"/>
  <c r="Y142" i="15"/>
  <c r="AL33" i="13"/>
  <c r="Z163" i="14"/>
  <c r="Z116" i="15" s="1"/>
  <c r="Z117" i="15" s="1"/>
  <c r="Z136" i="15"/>
  <c r="Z138" i="15" s="1"/>
  <c r="Z139" i="15" s="1"/>
  <c r="AK92" i="13"/>
  <c r="AB101" i="15"/>
  <c r="AJ44" i="13"/>
  <c r="AJ47" i="13" s="1"/>
  <c r="AB131" i="15"/>
  <c r="AB132" i="15" s="1"/>
  <c r="AA115" i="15"/>
  <c r="Z110" i="15"/>
  <c r="X112" i="15"/>
  <c r="AI78" i="13"/>
  <c r="Y111" i="15"/>
  <c r="Y256" i="15"/>
  <c r="Y258" i="15" s="1"/>
  <c r="Z259" i="15" s="1"/>
  <c r="AL39" i="13" s="1"/>
  <c r="Z99" i="15"/>
  <c r="AA97" i="15"/>
  <c r="AC122" i="15"/>
  <c r="AC123" i="15" s="1"/>
  <c r="AB128" i="15"/>
  <c r="AC100" i="15"/>
  <c r="AC133" i="15"/>
  <c r="AC134" i="15" s="1"/>
  <c r="AB129" i="15"/>
  <c r="AC125" i="15"/>
  <c r="AB96" i="15"/>
  <c r="AB103" i="15"/>
  <c r="AA98" i="15"/>
  <c r="AA149" i="14"/>
  <c r="AB156" i="14"/>
  <c r="AB113" i="15" s="1"/>
  <c r="AB114" i="15" s="1"/>
  <c r="AC102" i="15"/>
  <c r="AE124" i="15"/>
  <c r="AD153" i="14"/>
  <c r="AD155" i="14" s="1"/>
  <c r="AD122" i="15"/>
  <c r="AC146" i="14"/>
  <c r="AC148" i="14" s="1"/>
  <c r="Z253" i="15" l="1"/>
  <c r="AK79" i="13"/>
  <c r="AK82" i="13"/>
  <c r="Z248" i="15"/>
  <c r="AA105" i="15"/>
  <c r="AM93" i="13" s="1"/>
  <c r="G93" i="13" s="1"/>
  <c r="AB104" i="15"/>
  <c r="G7" i="13"/>
  <c r="D47" i="7" s="1"/>
  <c r="D51" i="7" s="1"/>
  <c r="AM6" i="13"/>
  <c r="AA242" i="15" s="1"/>
  <c r="D92" i="7" s="1"/>
  <c r="AA163" i="14"/>
  <c r="AA116" i="15" s="1"/>
  <c r="AA117" i="15" s="1"/>
  <c r="AM11" i="13"/>
  <c r="AM12" i="13" s="1"/>
  <c r="AA140" i="15" s="1"/>
  <c r="AA141" i="15" s="1"/>
  <c r="AI81" i="13"/>
  <c r="Z118" i="15"/>
  <c r="AA107" i="15"/>
  <c r="AM33" i="13"/>
  <c r="G33" i="13" s="1"/>
  <c r="AB130" i="15"/>
  <c r="AM31" i="13"/>
  <c r="G31" i="13" s="1"/>
  <c r="H69" i="15"/>
  <c r="H70" i="15" s="1"/>
  <c r="AC160" i="14"/>
  <c r="AC162" i="14" s="1"/>
  <c r="AC126" i="15"/>
  <c r="AC127" i="15" s="1"/>
  <c r="AD127" i="15" s="1"/>
  <c r="AB135" i="15"/>
  <c r="AB136" i="15" s="1"/>
  <c r="AB138" i="15" s="1"/>
  <c r="AB106" i="15"/>
  <c r="AN7" i="13"/>
  <c r="AN6" i="13" s="1"/>
  <c r="AB242" i="15" s="1"/>
  <c r="AB257" i="15"/>
  <c r="Z142" i="15"/>
  <c r="AL92" i="13"/>
  <c r="AA136" i="15"/>
  <c r="AA138" i="15" s="1"/>
  <c r="AA139" i="15" s="1"/>
  <c r="AC101" i="15"/>
  <c r="T68" i="15"/>
  <c r="AK44" i="13"/>
  <c r="AK47" i="13" s="1"/>
  <c r="AB115" i="15"/>
  <c r="AC131" i="15"/>
  <c r="AC132" i="15" s="1"/>
  <c r="AB97" i="15"/>
  <c r="Y260" i="15"/>
  <c r="AA110" i="15"/>
  <c r="AJ78" i="13"/>
  <c r="Y112" i="15"/>
  <c r="Z111" i="15"/>
  <c r="Z256" i="15"/>
  <c r="Z258" i="15" s="1"/>
  <c r="AA259" i="15" s="1"/>
  <c r="AM39" i="13" s="1"/>
  <c r="G39" i="13" s="1"/>
  <c r="AA99" i="15"/>
  <c r="AD128" i="15"/>
  <c r="AD123" i="15"/>
  <c r="AD100" i="15"/>
  <c r="AD133" i="15"/>
  <c r="AD134" i="15" s="1"/>
  <c r="AD125" i="15"/>
  <c r="AC103" i="15"/>
  <c r="AC96" i="15"/>
  <c r="AB98" i="15"/>
  <c r="AB149" i="14"/>
  <c r="AC156" i="14"/>
  <c r="AC113" i="15" s="1"/>
  <c r="AC114" i="15" s="1"/>
  <c r="AJ81" i="13"/>
  <c r="AD102" i="15"/>
  <c r="AE126" i="15"/>
  <c r="AD160" i="14"/>
  <c r="AD162" i="14" s="1"/>
  <c r="AE122" i="15"/>
  <c r="AD146" i="14"/>
  <c r="AD148" i="14" s="1"/>
  <c r="AF124" i="15"/>
  <c r="AE153" i="14"/>
  <c r="AE155" i="14" s="1"/>
  <c r="AL82" i="13" l="1"/>
  <c r="AA248" i="15"/>
  <c r="AA253" i="15"/>
  <c r="AL79" i="13"/>
  <c r="AB105" i="15"/>
  <c r="AN93" i="13" s="1"/>
  <c r="AN31" i="13"/>
  <c r="AC106" i="15"/>
  <c r="G6" i="13"/>
  <c r="D34" i="7" s="1"/>
  <c r="AM92" i="13"/>
  <c r="G92" i="13" s="1"/>
  <c r="H121" i="7"/>
  <c r="H120" i="7" s="1"/>
  <c r="I120" i="7" s="1"/>
  <c r="H103" i="7"/>
  <c r="H102" i="7" s="1"/>
  <c r="I102" i="7" s="1"/>
  <c r="H139" i="7"/>
  <c r="H138" i="7" s="1"/>
  <c r="I138" i="7" s="1"/>
  <c r="G11" i="13"/>
  <c r="H125" i="7" s="1"/>
  <c r="AA118" i="15"/>
  <c r="AO7" i="13"/>
  <c r="AO6" i="13" s="1"/>
  <c r="AC242" i="15" s="1"/>
  <c r="AC257" i="15"/>
  <c r="AC128" i="15"/>
  <c r="AC130" i="15" s="1"/>
  <c r="AD130" i="15" s="1"/>
  <c r="AC129" i="15"/>
  <c r="AN11" i="13"/>
  <c r="AN12" i="13" s="1"/>
  <c r="AB140" i="15" s="1"/>
  <c r="AN33" i="13"/>
  <c r="AC135" i="15"/>
  <c r="AC136" i="15" s="1"/>
  <c r="AC138" i="15" s="1"/>
  <c r="AC104" i="15"/>
  <c r="AB137" i="15"/>
  <c r="AB107" i="15"/>
  <c r="AB163" i="14"/>
  <c r="AB116" i="15" s="1"/>
  <c r="AB117" i="15" s="1"/>
  <c r="AD101" i="15"/>
  <c r="U73" i="15"/>
  <c r="U72" i="15" s="1"/>
  <c r="AL44" i="13"/>
  <c r="AL47" i="13" s="1"/>
  <c r="AC115" i="15"/>
  <c r="AC97" i="15"/>
  <c r="AD131" i="15"/>
  <c r="AD132" i="15" s="1"/>
  <c r="AD257" i="15"/>
  <c r="AK78" i="13"/>
  <c r="Z112" i="15"/>
  <c r="AB110" i="15"/>
  <c r="AA111" i="15"/>
  <c r="AM44" i="13" s="1"/>
  <c r="AA256" i="15"/>
  <c r="AA258" i="15" s="1"/>
  <c r="AB259" i="15" s="1"/>
  <c r="AN39" i="13" s="1"/>
  <c r="Z260" i="15"/>
  <c r="AB99" i="15"/>
  <c r="AB139" i="15"/>
  <c r="AA142" i="15"/>
  <c r="AE128" i="15"/>
  <c r="AE123" i="15"/>
  <c r="AE100" i="15"/>
  <c r="AE133" i="15"/>
  <c r="AE134" i="15" s="1"/>
  <c r="AD104" i="15"/>
  <c r="AD135" i="15"/>
  <c r="AE127" i="15"/>
  <c r="AE125" i="15"/>
  <c r="AD129" i="15"/>
  <c r="AD96" i="15"/>
  <c r="AD103" i="15"/>
  <c r="AC98" i="15"/>
  <c r="AC149" i="14"/>
  <c r="AC163" i="14"/>
  <c r="AD156" i="14"/>
  <c r="AD113" i="15" s="1"/>
  <c r="AD114" i="15" s="1"/>
  <c r="AK81" i="13"/>
  <c r="AO11" i="13"/>
  <c r="AP7" i="13"/>
  <c r="AP6" i="13" s="1"/>
  <c r="AD242" i="15" s="1"/>
  <c r="AD106" i="15"/>
  <c r="AE102" i="15"/>
  <c r="AE146" i="14"/>
  <c r="AE148" i="14" s="1"/>
  <c r="AG124" i="15"/>
  <c r="AF153" i="14"/>
  <c r="AF155" i="14" s="1"/>
  <c r="AF126" i="15"/>
  <c r="AE160" i="14"/>
  <c r="AE162" i="14" s="1"/>
  <c r="AM79" i="13" l="1"/>
  <c r="G79" i="13" s="1"/>
  <c r="AB253" i="15"/>
  <c r="AM82" i="13"/>
  <c r="G82" i="13" s="1"/>
  <c r="AB248" i="15"/>
  <c r="AC105" i="15"/>
  <c r="AD105" i="15" s="1"/>
  <c r="AO33" i="13"/>
  <c r="AC107" i="15"/>
  <c r="AD107" i="15" s="1"/>
  <c r="H126" i="7"/>
  <c r="I126" i="7" s="1"/>
  <c r="H6" i="13"/>
  <c r="AB118" i="15"/>
  <c r="H11" i="13"/>
  <c r="G12" i="13"/>
  <c r="D36" i="7" s="1"/>
  <c r="H107" i="7"/>
  <c r="H108" i="7" s="1"/>
  <c r="I108" i="7" s="1"/>
  <c r="I125" i="7"/>
  <c r="D48" i="7"/>
  <c r="H143" i="7"/>
  <c r="H144" i="7" s="1"/>
  <c r="I144" i="7" s="1"/>
  <c r="AB142" i="15"/>
  <c r="AB141" i="15"/>
  <c r="AE101" i="15"/>
  <c r="AO12" i="13"/>
  <c r="AC140" i="15" s="1"/>
  <c r="AC141" i="15" s="1"/>
  <c r="I69" i="15"/>
  <c r="I70" i="15" s="1"/>
  <c r="AD136" i="15"/>
  <c r="AD138" i="15" s="1"/>
  <c r="AC116" i="15"/>
  <c r="AC117" i="15" s="1"/>
  <c r="AO31" i="13"/>
  <c r="AC137" i="15"/>
  <c r="AN92" i="13"/>
  <c r="G44" i="13"/>
  <c r="G47" i="13" s="1"/>
  <c r="E14" i="7" s="1"/>
  <c r="U68" i="15"/>
  <c r="AD115" i="15"/>
  <c r="AD97" i="15"/>
  <c r="AM47" i="13"/>
  <c r="AE131" i="15"/>
  <c r="AE132" i="15" s="1"/>
  <c r="AE257" i="15"/>
  <c r="AA260" i="15"/>
  <c r="AC110" i="15"/>
  <c r="AO92" i="13"/>
  <c r="AB111" i="15"/>
  <c r="AN44" i="13" s="1"/>
  <c r="AB256" i="15"/>
  <c r="AB258" i="15" s="1"/>
  <c r="AC259" i="15" s="1"/>
  <c r="AO39" i="13" s="1"/>
  <c r="AL78" i="13"/>
  <c r="AA112" i="15"/>
  <c r="AM78" i="13" s="1"/>
  <c r="G78" i="13" s="1"/>
  <c r="AC99" i="15"/>
  <c r="AC139" i="15"/>
  <c r="AE130" i="15"/>
  <c r="AD137" i="15"/>
  <c r="AE104" i="15"/>
  <c r="AE135" i="15"/>
  <c r="AF100" i="15"/>
  <c r="AF133" i="15"/>
  <c r="AF134" i="15" s="1"/>
  <c r="AF122" i="15"/>
  <c r="AF123" i="15" s="1"/>
  <c r="AF127" i="15"/>
  <c r="AF125" i="15"/>
  <c r="AE129" i="15"/>
  <c r="AE96" i="15"/>
  <c r="AD98" i="15"/>
  <c r="AP33" i="13" s="1"/>
  <c r="AE103" i="15"/>
  <c r="AD149" i="14"/>
  <c r="AD163" i="14"/>
  <c r="AD116" i="15" s="1"/>
  <c r="AD117" i="15" s="1"/>
  <c r="AE156" i="14"/>
  <c r="AE113" i="15" s="1"/>
  <c r="AE114" i="15" s="1"/>
  <c r="AP31" i="13"/>
  <c r="AL81" i="13"/>
  <c r="AP11" i="13"/>
  <c r="AP12" i="13" s="1"/>
  <c r="AD140" i="15" s="1"/>
  <c r="AD141" i="15" s="1"/>
  <c r="AQ7" i="13"/>
  <c r="AQ6" i="13" s="1"/>
  <c r="AE242" i="15" s="1"/>
  <c r="AE106" i="15"/>
  <c r="AF102" i="15"/>
  <c r="AG126" i="15"/>
  <c r="AF160" i="14"/>
  <c r="AF162" i="14" s="1"/>
  <c r="AH124" i="15"/>
  <c r="AG153" i="14"/>
  <c r="AG155" i="14" s="1"/>
  <c r="AG122" i="15"/>
  <c r="AF146" i="14"/>
  <c r="AF148" i="14" s="1"/>
  <c r="AN82" i="13" l="1"/>
  <c r="AC248" i="15"/>
  <c r="AN79" i="13"/>
  <c r="AC253" i="15"/>
  <c r="AO93" i="13"/>
  <c r="AC118" i="15"/>
  <c r="AD118" i="15" s="1"/>
  <c r="D52" i="7"/>
  <c r="D53" i="7" s="1"/>
  <c r="H12" i="13"/>
  <c r="I107" i="7"/>
  <c r="I143" i="7"/>
  <c r="AC142" i="15"/>
  <c r="AD142" i="15" s="1"/>
  <c r="AF101" i="15"/>
  <c r="AE136" i="15"/>
  <c r="AE138" i="15" s="1"/>
  <c r="AE105" i="15"/>
  <c r="AE97" i="15"/>
  <c r="V73" i="15"/>
  <c r="V72" i="15" s="1"/>
  <c r="AE115" i="15"/>
  <c r="AF131" i="15"/>
  <c r="AF132" i="15" s="1"/>
  <c r="AF257" i="15"/>
  <c r="AB112" i="15"/>
  <c r="AN78" i="13" s="1"/>
  <c r="AN47" i="13"/>
  <c r="AC111" i="15"/>
  <c r="AO44" i="13" s="1"/>
  <c r="AC256" i="15"/>
  <c r="AC258" i="15" s="1"/>
  <c r="AD259" i="15" s="1"/>
  <c r="AP39" i="13" s="1"/>
  <c r="AD110" i="15"/>
  <c r="AP92" i="13"/>
  <c r="AB260" i="15"/>
  <c r="AD99" i="15"/>
  <c r="AD139" i="15"/>
  <c r="AF128" i="15"/>
  <c r="AG128" i="15"/>
  <c r="AE137" i="15"/>
  <c r="AF104" i="15"/>
  <c r="AF135" i="15"/>
  <c r="AG123" i="15"/>
  <c r="AG100" i="15"/>
  <c r="AG133" i="15"/>
  <c r="AG134" i="15" s="1"/>
  <c r="AG127" i="15"/>
  <c r="AG125" i="15"/>
  <c r="AF129" i="15"/>
  <c r="AF103" i="15"/>
  <c r="AE98" i="15"/>
  <c r="AQ33" i="13" s="1"/>
  <c r="AF96" i="15"/>
  <c r="AE107" i="15"/>
  <c r="AE149" i="14"/>
  <c r="AE163" i="14"/>
  <c r="AE116" i="15" s="1"/>
  <c r="AE117" i="15" s="1"/>
  <c r="AF156" i="14"/>
  <c r="AF113" i="15" s="1"/>
  <c r="AF114" i="15" s="1"/>
  <c r="AP93" i="13"/>
  <c r="AQ31" i="13"/>
  <c r="AM81" i="13"/>
  <c r="G81" i="13" s="1"/>
  <c r="AQ11" i="13"/>
  <c r="AQ12" i="13" s="1"/>
  <c r="AE140" i="15" s="1"/>
  <c r="AE141" i="15" s="1"/>
  <c r="AR7" i="13"/>
  <c r="AR6" i="13" s="1"/>
  <c r="AF242" i="15" s="1"/>
  <c r="AF106" i="15"/>
  <c r="AG102" i="15"/>
  <c r="AH122" i="15"/>
  <c r="AG146" i="14"/>
  <c r="AG148" i="14" s="1"/>
  <c r="AI124" i="15"/>
  <c r="AH153" i="14"/>
  <c r="AH155" i="14" s="1"/>
  <c r="AG160" i="14"/>
  <c r="AG162" i="14" s="1"/>
  <c r="AO79" i="13" l="1"/>
  <c r="AD253" i="15"/>
  <c r="AD248" i="15"/>
  <c r="AO82" i="13"/>
  <c r="AF136" i="15"/>
  <c r="AF138" i="15" s="1"/>
  <c r="AG101" i="15"/>
  <c r="AF105" i="15"/>
  <c r="J69" i="15"/>
  <c r="J70" i="15" s="1"/>
  <c r="AE118" i="15"/>
  <c r="AF97" i="15"/>
  <c r="V68" i="15"/>
  <c r="AF115" i="15"/>
  <c r="AG131" i="15"/>
  <c r="AG132" i="15" s="1"/>
  <c r="AG257" i="15"/>
  <c r="AC260" i="15"/>
  <c r="AD111" i="15"/>
  <c r="AP44" i="13" s="1"/>
  <c r="AD256" i="15"/>
  <c r="AD258" i="15" s="1"/>
  <c r="AE259" i="15" s="1"/>
  <c r="AQ39" i="13" s="1"/>
  <c r="AC112" i="15"/>
  <c r="AO78" i="13" s="1"/>
  <c r="AO47" i="13"/>
  <c r="AE110" i="15"/>
  <c r="AQ92" i="13"/>
  <c r="AE99" i="15"/>
  <c r="AE139" i="15"/>
  <c r="AH126" i="15"/>
  <c r="AH128" i="15" s="1"/>
  <c r="AF130" i="15"/>
  <c r="AG130" i="15" s="1"/>
  <c r="AE142" i="15"/>
  <c r="AH123" i="15"/>
  <c r="AF137" i="15"/>
  <c r="AG104" i="15"/>
  <c r="AG135" i="15"/>
  <c r="AH100" i="15"/>
  <c r="AH133" i="15"/>
  <c r="AH134" i="15" s="1"/>
  <c r="AH125" i="15"/>
  <c r="AG129" i="15"/>
  <c r="AG103" i="15"/>
  <c r="AF107" i="15"/>
  <c r="AG96" i="15"/>
  <c r="AF98" i="15"/>
  <c r="AR33" i="13" s="1"/>
  <c r="AF149" i="14"/>
  <c r="AF163" i="14"/>
  <c r="AF116" i="15" s="1"/>
  <c r="AF117" i="15" s="1"/>
  <c r="AG156" i="14"/>
  <c r="AG113" i="15" s="1"/>
  <c r="AG114" i="15" s="1"/>
  <c r="AQ93" i="13"/>
  <c r="AR31" i="13"/>
  <c r="AN81" i="13"/>
  <c r="AS7" i="13"/>
  <c r="AS6" i="13" s="1"/>
  <c r="AG242" i="15" s="1"/>
  <c r="AR11" i="13"/>
  <c r="AR12" i="13" s="1"/>
  <c r="AF140" i="15" s="1"/>
  <c r="AF141" i="15" s="1"/>
  <c r="AG106" i="15"/>
  <c r="AH102" i="15"/>
  <c r="AI126" i="15"/>
  <c r="AH160" i="14"/>
  <c r="AH162" i="14" s="1"/>
  <c r="AJ124" i="15"/>
  <c r="AI153" i="14"/>
  <c r="AI155" i="14" s="1"/>
  <c r="AI122" i="15"/>
  <c r="AH146" i="14"/>
  <c r="AH148" i="14" s="1"/>
  <c r="AE248" i="15" l="1"/>
  <c r="AP82" i="13"/>
  <c r="AE253" i="15"/>
  <c r="AP79" i="13"/>
  <c r="AG136" i="15"/>
  <c r="AG138" i="15" s="1"/>
  <c r="AG105" i="15"/>
  <c r="AH101" i="15"/>
  <c r="AF118" i="15"/>
  <c r="AG97" i="15"/>
  <c r="W73" i="15"/>
  <c r="W72" i="15" s="1"/>
  <c r="AG115" i="15"/>
  <c r="AH131" i="15"/>
  <c r="AH132" i="15" s="1"/>
  <c r="AH257" i="15"/>
  <c r="AE111" i="15"/>
  <c r="AQ44" i="13" s="1"/>
  <c r="AE256" i="15"/>
  <c r="AE258" i="15" s="1"/>
  <c r="AF259" i="15" s="1"/>
  <c r="AR39" i="13" s="1"/>
  <c r="AD112" i="15"/>
  <c r="AP78" i="13" s="1"/>
  <c r="AP47" i="13"/>
  <c r="AF110" i="15"/>
  <c r="AR92" i="13"/>
  <c r="AD260" i="15"/>
  <c r="AF99" i="15"/>
  <c r="AI123" i="15"/>
  <c r="AH127" i="15"/>
  <c r="AI127" i="15" s="1"/>
  <c r="AH130" i="15"/>
  <c r="AF139" i="15"/>
  <c r="AF142" i="15"/>
  <c r="AI100" i="15"/>
  <c r="AI133" i="15"/>
  <c r="AI134" i="15" s="1"/>
  <c r="AH104" i="15"/>
  <c r="AH135" i="15"/>
  <c r="AI128" i="15"/>
  <c r="AG137" i="15"/>
  <c r="AI125" i="15"/>
  <c r="AH103" i="15"/>
  <c r="AG107" i="15"/>
  <c r="AH96" i="15"/>
  <c r="AG98" i="15"/>
  <c r="AS33" i="13" s="1"/>
  <c r="AG149" i="14"/>
  <c r="AG163" i="14"/>
  <c r="AG116" i="15" s="1"/>
  <c r="AG117" i="15" s="1"/>
  <c r="AH156" i="14"/>
  <c r="AH113" i="15" s="1"/>
  <c r="AH114" i="15" s="1"/>
  <c r="AR93" i="13"/>
  <c r="AS31" i="13"/>
  <c r="AO81" i="13"/>
  <c r="AS11" i="13"/>
  <c r="AS12" i="13" s="1"/>
  <c r="AG140" i="15" s="1"/>
  <c r="AG141" i="15" s="1"/>
  <c r="AT7" i="13"/>
  <c r="AT6" i="13" s="1"/>
  <c r="AH242" i="15" s="1"/>
  <c r="AH106" i="15"/>
  <c r="AI102" i="15"/>
  <c r="AJ122" i="15"/>
  <c r="AI146" i="14"/>
  <c r="AI148" i="14" s="1"/>
  <c r="AK124" i="15"/>
  <c r="AJ153" i="14"/>
  <c r="AJ155" i="14" s="1"/>
  <c r="AJ126" i="15"/>
  <c r="AI160" i="14"/>
  <c r="AI162" i="14" s="1"/>
  <c r="AQ79" i="13" l="1"/>
  <c r="AF253" i="15"/>
  <c r="AF248" i="15"/>
  <c r="AQ82" i="13"/>
  <c r="AI101" i="15"/>
  <c r="AH105" i="15"/>
  <c r="AH136" i="15"/>
  <c r="AH138" i="15" s="1"/>
  <c r="AH97" i="15"/>
  <c r="K69" i="15"/>
  <c r="K70" i="15" s="1"/>
  <c r="AG118" i="15"/>
  <c r="W68" i="15"/>
  <c r="AH115" i="15"/>
  <c r="AI131" i="15"/>
  <c r="AI132" i="15" s="1"/>
  <c r="AI257" i="15"/>
  <c r="AE260" i="15"/>
  <c r="AG110" i="15"/>
  <c r="AS92" i="13"/>
  <c r="AF111" i="15"/>
  <c r="AR44" i="13" s="1"/>
  <c r="AF256" i="15"/>
  <c r="AF258" i="15" s="1"/>
  <c r="AG259" i="15" s="1"/>
  <c r="AS39" i="13" s="1"/>
  <c r="AE112" i="15"/>
  <c r="AQ78" i="13" s="1"/>
  <c r="AQ47" i="13"/>
  <c r="AG99" i="15"/>
  <c r="AJ123" i="15"/>
  <c r="AH129" i="15"/>
  <c r="AG139" i="15"/>
  <c r="AI130" i="15"/>
  <c r="AG142" i="15"/>
  <c r="AJ128" i="15"/>
  <c r="AH137" i="15"/>
  <c r="AI104" i="15"/>
  <c r="AI135" i="15"/>
  <c r="AJ100" i="15"/>
  <c r="AJ133" i="15"/>
  <c r="AJ134" i="15" s="1"/>
  <c r="AJ127" i="15"/>
  <c r="AJ125" i="15"/>
  <c r="AI129" i="15"/>
  <c r="AI103" i="15"/>
  <c r="AH107" i="15"/>
  <c r="AI96" i="15"/>
  <c r="AH98" i="15"/>
  <c r="AT33" i="13" s="1"/>
  <c r="AH149" i="14"/>
  <c r="AS93" i="13"/>
  <c r="AH163" i="14"/>
  <c r="AH116" i="15" s="1"/>
  <c r="AH117" i="15" s="1"/>
  <c r="AI156" i="14"/>
  <c r="AI113" i="15" s="1"/>
  <c r="AI114" i="15" s="1"/>
  <c r="AT31" i="13"/>
  <c r="AP81" i="13"/>
  <c r="AU7" i="13"/>
  <c r="AT11" i="13"/>
  <c r="AT12" i="13" s="1"/>
  <c r="AH140" i="15" s="1"/>
  <c r="AH141" i="15" s="1"/>
  <c r="AI106" i="15"/>
  <c r="AJ102" i="15"/>
  <c r="AK153" i="14"/>
  <c r="AK155" i="14" s="1"/>
  <c r="AK126" i="15"/>
  <c r="AJ160" i="14"/>
  <c r="AJ162" i="14" s="1"/>
  <c r="AK122" i="15"/>
  <c r="AJ146" i="14"/>
  <c r="AJ148" i="14" s="1"/>
  <c r="AR79" i="13" l="1"/>
  <c r="AG253" i="15"/>
  <c r="AG248" i="15"/>
  <c r="AR82" i="13"/>
  <c r="AJ101" i="15"/>
  <c r="AI136" i="15"/>
  <c r="AI138" i="15" s="1"/>
  <c r="AI105" i="15"/>
  <c r="AI97" i="15"/>
  <c r="AU3" i="13"/>
  <c r="AU6" i="13"/>
  <c r="AI242" i="15" s="1"/>
  <c r="AH118" i="15"/>
  <c r="X73" i="15"/>
  <c r="X72" i="15" s="1"/>
  <c r="L69" i="15" s="1"/>
  <c r="AI115" i="15"/>
  <c r="AJ131" i="15"/>
  <c r="AJ132" i="15" s="1"/>
  <c r="AJ257" i="15"/>
  <c r="AF112" i="15"/>
  <c r="AR78" i="13" s="1"/>
  <c r="AR47" i="13"/>
  <c r="AG111" i="15"/>
  <c r="AS44" i="13" s="1"/>
  <c r="AG256" i="15"/>
  <c r="AG258" i="15" s="1"/>
  <c r="AH259" i="15" s="1"/>
  <c r="AT39" i="13" s="1"/>
  <c r="AH110" i="15"/>
  <c r="AT92" i="13"/>
  <c r="AF260" i="15"/>
  <c r="AH99" i="15"/>
  <c r="AK123" i="15"/>
  <c r="AH139" i="15"/>
  <c r="AH142" i="15"/>
  <c r="AJ130" i="15"/>
  <c r="AK128" i="15"/>
  <c r="AJ104" i="15"/>
  <c r="AJ135" i="15"/>
  <c r="AK100" i="15"/>
  <c r="AK133" i="15"/>
  <c r="AK134" i="15" s="1"/>
  <c r="AI137" i="15"/>
  <c r="AK127" i="15"/>
  <c r="E44" i="7"/>
  <c r="AL124" i="15"/>
  <c r="AK125" i="15"/>
  <c r="AJ129" i="15"/>
  <c r="AJ103" i="15"/>
  <c r="AI107" i="15"/>
  <c r="AI98" i="15"/>
  <c r="AU33" i="13" s="1"/>
  <c r="AJ96" i="15"/>
  <c r="AI149" i="14"/>
  <c r="AI163" i="14"/>
  <c r="AI116" i="15" s="1"/>
  <c r="AI117" i="15" s="1"/>
  <c r="AJ156" i="14"/>
  <c r="AJ113" i="15" s="1"/>
  <c r="AJ114" i="15" s="1"/>
  <c r="AT93" i="13"/>
  <c r="AU31" i="13"/>
  <c r="AQ81" i="13"/>
  <c r="AU11" i="13"/>
  <c r="AU12" i="13" s="1"/>
  <c r="AI140" i="15" s="1"/>
  <c r="AI141" i="15" s="1"/>
  <c r="AV7" i="13"/>
  <c r="AV6" i="13" s="1"/>
  <c r="AJ242" i="15" s="1"/>
  <c r="AJ106" i="15"/>
  <c r="AK102" i="15"/>
  <c r="AL122" i="15"/>
  <c r="AK146" i="14"/>
  <c r="AK148" i="14" s="1"/>
  <c r="AL126" i="15"/>
  <c r="AK160" i="14"/>
  <c r="AK162" i="14" s="1"/>
  <c r="AL153" i="14"/>
  <c r="AL155" i="14" s="1"/>
  <c r="AS82" i="13" l="1"/>
  <c r="AH248" i="15"/>
  <c r="AH253" i="15"/>
  <c r="AS79" i="13"/>
  <c r="AK101" i="15"/>
  <c r="AJ136" i="15"/>
  <c r="AJ138" i="15" s="1"/>
  <c r="AJ105" i="15"/>
  <c r="AJ97" i="15"/>
  <c r="AI118" i="15"/>
  <c r="L70" i="15"/>
  <c r="X68" i="15"/>
  <c r="AJ115" i="15"/>
  <c r="AL123" i="15"/>
  <c r="AK131" i="15"/>
  <c r="AK132" i="15" s="1"/>
  <c r="AK257" i="15"/>
  <c r="AG260" i="15"/>
  <c r="AG112" i="15"/>
  <c r="AS78" i="13" s="1"/>
  <c r="AS47" i="13"/>
  <c r="AH111" i="15"/>
  <c r="AT44" i="13" s="1"/>
  <c r="AH256" i="15"/>
  <c r="AH258" i="15" s="1"/>
  <c r="AI259" i="15" s="1"/>
  <c r="AU39" i="13" s="1"/>
  <c r="AI110" i="15"/>
  <c r="AU92" i="13"/>
  <c r="AI99" i="15"/>
  <c r="AI139" i="15"/>
  <c r="AK130" i="15"/>
  <c r="AI142" i="15"/>
  <c r="AK104" i="15"/>
  <c r="AK135" i="15"/>
  <c r="AJ137" i="15"/>
  <c r="AL100" i="15"/>
  <c r="AL133" i="15"/>
  <c r="AL134" i="15" s="1"/>
  <c r="AM153" i="14"/>
  <c r="AM155" i="14" s="1"/>
  <c r="AJ107" i="15"/>
  <c r="AL128" i="15"/>
  <c r="AL127" i="15"/>
  <c r="AL125" i="15"/>
  <c r="AK129" i="15"/>
  <c r="AM124" i="15"/>
  <c r="AK103" i="15"/>
  <c r="AK96" i="15"/>
  <c r="AJ98" i="15"/>
  <c r="AV33" i="13" s="1"/>
  <c r="AJ149" i="14"/>
  <c r="AJ163" i="14"/>
  <c r="AJ116" i="15" s="1"/>
  <c r="AJ117" i="15" s="1"/>
  <c r="AK156" i="14"/>
  <c r="AK113" i="15" s="1"/>
  <c r="AK114" i="15" s="1"/>
  <c r="AU93" i="13"/>
  <c r="AV31" i="13"/>
  <c r="AR81" i="13"/>
  <c r="AV11" i="13"/>
  <c r="AV12" i="13" s="1"/>
  <c r="AJ140" i="15" s="1"/>
  <c r="AJ141" i="15" s="1"/>
  <c r="AW7" i="13"/>
  <c r="AW6" i="13" s="1"/>
  <c r="AK242" i="15" s="1"/>
  <c r="AK106" i="15"/>
  <c r="AL102" i="15"/>
  <c r="E45" i="7"/>
  <c r="AL160" i="14"/>
  <c r="AL162" i="14" s="1"/>
  <c r="E43" i="7"/>
  <c r="AL146" i="14"/>
  <c r="AL148" i="14" s="1"/>
  <c r="AI253" i="15" l="1"/>
  <c r="AT79" i="13"/>
  <c r="AT82" i="13"/>
  <c r="AI248" i="15"/>
  <c r="AL101" i="15"/>
  <c r="AK136" i="15"/>
  <c r="AK138" i="15" s="1"/>
  <c r="AK97" i="15"/>
  <c r="AK105" i="15"/>
  <c r="AJ118" i="15"/>
  <c r="Y73" i="15"/>
  <c r="Y72" i="15" s="1"/>
  <c r="M69" i="15" s="1"/>
  <c r="M70" i="15" s="1"/>
  <c r="AK115" i="15"/>
  <c r="E46" i="7"/>
  <c r="AL131" i="15"/>
  <c r="AL132" i="15" s="1"/>
  <c r="AL257" i="15"/>
  <c r="AI111" i="15"/>
  <c r="AU44" i="13" s="1"/>
  <c r="AI256" i="15"/>
  <c r="AI258" i="15" s="1"/>
  <c r="AJ259" i="15" s="1"/>
  <c r="AV39" i="13" s="1"/>
  <c r="AH112" i="15"/>
  <c r="AT78" i="13" s="1"/>
  <c r="AT47" i="13"/>
  <c r="AJ110" i="15"/>
  <c r="AV92" i="13"/>
  <c r="AH260" i="15"/>
  <c r="AJ99" i="15"/>
  <c r="AJ139" i="15"/>
  <c r="AJ142" i="15"/>
  <c r="AL130" i="15"/>
  <c r="AL103" i="15"/>
  <c r="AM122" i="15"/>
  <c r="AM123" i="15" s="1"/>
  <c r="AL104" i="15"/>
  <c r="AL135" i="15"/>
  <c r="AK137" i="15"/>
  <c r="AM100" i="15"/>
  <c r="AM133" i="15"/>
  <c r="AM134" i="15" s="1"/>
  <c r="AM126" i="15"/>
  <c r="AN124" i="15"/>
  <c r="AN153" i="14"/>
  <c r="AM125" i="15"/>
  <c r="AL129" i="15"/>
  <c r="AM102" i="15"/>
  <c r="AL96" i="15"/>
  <c r="AK98" i="15"/>
  <c r="AW33" i="13" s="1"/>
  <c r="AK107" i="15"/>
  <c r="AK149" i="14"/>
  <c r="AV93" i="13"/>
  <c r="AK163" i="14"/>
  <c r="AK116" i="15" s="1"/>
  <c r="AK117" i="15" s="1"/>
  <c r="AL156" i="14"/>
  <c r="AL113" i="15" s="1"/>
  <c r="AL114" i="15" s="1"/>
  <c r="AM156" i="14"/>
  <c r="AW31" i="13"/>
  <c r="AS81" i="13"/>
  <c r="AX7" i="13"/>
  <c r="AX6" i="13" s="1"/>
  <c r="AL242" i="15" s="1"/>
  <c r="AW11" i="13"/>
  <c r="AW12" i="13" s="1"/>
  <c r="AK140" i="15" s="1"/>
  <c r="AK141" i="15" s="1"/>
  <c r="AM160" i="14"/>
  <c r="AM162" i="14" s="1"/>
  <c r="AL106" i="15"/>
  <c r="AM146" i="14"/>
  <c r="AM148" i="14" s="1"/>
  <c r="AU82" i="13" l="1"/>
  <c r="AJ248" i="15"/>
  <c r="AJ253" i="15"/>
  <c r="AU79" i="13"/>
  <c r="AM101" i="15"/>
  <c r="AL105" i="15"/>
  <c r="AN133" i="15"/>
  <c r="AN134" i="15" s="1"/>
  <c r="AN155" i="14"/>
  <c r="AL136" i="15"/>
  <c r="AL138" i="15" s="1"/>
  <c r="AK118" i="15"/>
  <c r="AL97" i="15"/>
  <c r="Y68" i="15"/>
  <c r="Z73" i="15" s="1"/>
  <c r="Z72" i="15" s="1"/>
  <c r="AL115" i="15"/>
  <c r="AO122" i="15"/>
  <c r="AM131" i="15"/>
  <c r="AM132" i="15" s="1"/>
  <c r="AM257" i="15"/>
  <c r="AI260" i="15"/>
  <c r="AK110" i="15"/>
  <c r="AW92" i="13"/>
  <c r="AJ111" i="15"/>
  <c r="AV44" i="13" s="1"/>
  <c r="AJ256" i="15"/>
  <c r="AJ258" i="15" s="1"/>
  <c r="AK259" i="15" s="1"/>
  <c r="AW39" i="13" s="1"/>
  <c r="AI112" i="15"/>
  <c r="AU78" i="13" s="1"/>
  <c r="AU47" i="13"/>
  <c r="AK99" i="15"/>
  <c r="AK139" i="15"/>
  <c r="AK142" i="15"/>
  <c r="AM103" i="15"/>
  <c r="AL137" i="15"/>
  <c r="AM128" i="15"/>
  <c r="AM104" i="15"/>
  <c r="AM135" i="15"/>
  <c r="AN122" i="15"/>
  <c r="AN123" i="15" s="1"/>
  <c r="AN146" i="14"/>
  <c r="AN126" i="15"/>
  <c r="AN127" i="15" s="1"/>
  <c r="AM127" i="15"/>
  <c r="AM129" i="15" s="1"/>
  <c r="AN100" i="15"/>
  <c r="AO124" i="15"/>
  <c r="AO153" i="14"/>
  <c r="AN125" i="15"/>
  <c r="AL98" i="15"/>
  <c r="AX33" i="13" s="1"/>
  <c r="AL107" i="15"/>
  <c r="AM96" i="15"/>
  <c r="AM113" i="15"/>
  <c r="AM114" i="15" s="1"/>
  <c r="AL149" i="14"/>
  <c r="AW93" i="13"/>
  <c r="AL163" i="14"/>
  <c r="AL116" i="15" s="1"/>
  <c r="AL117" i="15" s="1"/>
  <c r="AX31" i="13"/>
  <c r="AT81" i="13"/>
  <c r="AX11" i="13"/>
  <c r="AX12" i="13" s="1"/>
  <c r="AL140" i="15" s="1"/>
  <c r="AL141" i="15" s="1"/>
  <c r="AY7" i="13"/>
  <c r="AN160" i="14"/>
  <c r="AN162" i="14" s="1"/>
  <c r="AM106" i="15"/>
  <c r="AK253" i="15" l="1"/>
  <c r="AV79" i="13"/>
  <c r="AK248" i="15"/>
  <c r="AV82" i="13"/>
  <c r="AN101" i="15"/>
  <c r="AM105" i="15"/>
  <c r="AO133" i="15"/>
  <c r="AO134" i="15" s="1"/>
  <c r="AO155" i="14"/>
  <c r="AN96" i="15"/>
  <c r="AN148" i="14"/>
  <c r="AN149" i="14" s="1"/>
  <c r="AM136" i="15"/>
  <c r="AM138" i="15" s="1"/>
  <c r="AL118" i="15"/>
  <c r="AM97" i="15"/>
  <c r="I7" i="13"/>
  <c r="E47" i="7" s="1"/>
  <c r="E51" i="7" s="1"/>
  <c r="AY6" i="13"/>
  <c r="AM242" i="15" s="1"/>
  <c r="E92" i="7" s="1"/>
  <c r="N69" i="15"/>
  <c r="N70" i="15" s="1"/>
  <c r="Z68" i="15"/>
  <c r="AO146" i="14"/>
  <c r="AP122" i="15"/>
  <c r="AM115" i="15"/>
  <c r="AN131" i="15"/>
  <c r="AN132" i="15" s="1"/>
  <c r="AN257" i="15"/>
  <c r="AJ112" i="15"/>
  <c r="AV78" i="13" s="1"/>
  <c r="AL110" i="15"/>
  <c r="AX92" i="13"/>
  <c r="AK111" i="15"/>
  <c r="AW44" i="13" s="1"/>
  <c r="AK256" i="15"/>
  <c r="AK258" i="15" s="1"/>
  <c r="AL259" i="15" s="1"/>
  <c r="AX39" i="13" s="1"/>
  <c r="AV47" i="13"/>
  <c r="AJ260" i="15"/>
  <c r="AL99" i="15"/>
  <c r="AN156" i="14"/>
  <c r="AN113" i="15" s="1"/>
  <c r="AN114" i="15" s="1"/>
  <c r="AN102" i="15"/>
  <c r="AN103" i="15" s="1"/>
  <c r="AO123" i="15"/>
  <c r="AL139" i="15"/>
  <c r="AL142" i="15"/>
  <c r="AM130" i="15"/>
  <c r="AO126" i="15"/>
  <c r="AO128" i="15" s="1"/>
  <c r="AM137" i="15"/>
  <c r="AN104" i="15"/>
  <c r="AN135" i="15"/>
  <c r="AN136" i="15" s="1"/>
  <c r="AN128" i="15"/>
  <c r="AO125" i="15"/>
  <c r="AN129" i="15"/>
  <c r="AO100" i="15"/>
  <c r="AP124" i="15"/>
  <c r="AP153" i="14"/>
  <c r="AM107" i="15"/>
  <c r="AM98" i="15"/>
  <c r="AY33" i="13" s="1"/>
  <c r="I33" i="13" s="1"/>
  <c r="AM149" i="14"/>
  <c r="AX93" i="13"/>
  <c r="AM163" i="14"/>
  <c r="AM116" i="15" s="1"/>
  <c r="AM117" i="15" s="1"/>
  <c r="AZ7" i="13"/>
  <c r="AZ6" i="13" s="1"/>
  <c r="AN242" i="15" s="1"/>
  <c r="AY31" i="13"/>
  <c r="I31" i="13" s="1"/>
  <c r="AU81" i="13"/>
  <c r="AY11" i="13"/>
  <c r="I11" i="13" s="1"/>
  <c r="AO160" i="14"/>
  <c r="AO162" i="14" s="1"/>
  <c r="AN106" i="15"/>
  <c r="AL248" i="15" l="1"/>
  <c r="AW82" i="13"/>
  <c r="AL253" i="15"/>
  <c r="AW79" i="13"/>
  <c r="AN105" i="15"/>
  <c r="AO101" i="15"/>
  <c r="AN97" i="15"/>
  <c r="AP133" i="15"/>
  <c r="AP134" i="15" s="1"/>
  <c r="AP155" i="14"/>
  <c r="AO131" i="15"/>
  <c r="AO132" i="15" s="1"/>
  <c r="AO148" i="14"/>
  <c r="AO98" i="15" s="1"/>
  <c r="AM118" i="15"/>
  <c r="J139" i="7"/>
  <c r="J138" i="7" s="1"/>
  <c r="K138" i="7" s="1"/>
  <c r="J121" i="7"/>
  <c r="J120" i="7" s="1"/>
  <c r="K120" i="7" s="1"/>
  <c r="I6" i="13"/>
  <c r="E34" i="7" s="1"/>
  <c r="E35" i="7" s="1"/>
  <c r="J103" i="7"/>
  <c r="J102" i="7" s="1"/>
  <c r="K102" i="7" s="1"/>
  <c r="AQ146" i="14"/>
  <c r="AQ148" i="14" s="1"/>
  <c r="AP146" i="14"/>
  <c r="AP148" i="14" s="1"/>
  <c r="AO96" i="15"/>
  <c r="AO257" i="15"/>
  <c r="AA73" i="15"/>
  <c r="AA72" i="15" s="1"/>
  <c r="O69" i="15" s="1"/>
  <c r="E48" i="7"/>
  <c r="J11" i="13"/>
  <c r="AP123" i="15"/>
  <c r="J125" i="7"/>
  <c r="J143" i="7"/>
  <c r="J107" i="7"/>
  <c r="AN98" i="15"/>
  <c r="AZ33" i="13" s="1"/>
  <c r="I12" i="13"/>
  <c r="E52" i="7" s="1"/>
  <c r="E53" i="7" s="1"/>
  <c r="AK112" i="15"/>
  <c r="AW78" i="13" s="1"/>
  <c r="AK260" i="15"/>
  <c r="AN115" i="15"/>
  <c r="AW47" i="13"/>
  <c r="AM110" i="15"/>
  <c r="AY92" i="13"/>
  <c r="I92" i="13" s="1"/>
  <c r="AL111" i="15"/>
  <c r="AX44" i="13" s="1"/>
  <c r="AL256" i="15"/>
  <c r="AL258" i="15" s="1"/>
  <c r="AM259" i="15" s="1"/>
  <c r="AY39" i="13" s="1"/>
  <c r="I39" i="13" s="1"/>
  <c r="AM99" i="15"/>
  <c r="AM139" i="15"/>
  <c r="AO127" i="15"/>
  <c r="AO129" i="15" s="1"/>
  <c r="AN130" i="15"/>
  <c r="AO130" i="15" s="1"/>
  <c r="AN137" i="15"/>
  <c r="AN138" i="15"/>
  <c r="AO104" i="15"/>
  <c r="AO135" i="15"/>
  <c r="AP126" i="15"/>
  <c r="AP128" i="15" s="1"/>
  <c r="AQ124" i="15"/>
  <c r="AQ153" i="14"/>
  <c r="AP100" i="15"/>
  <c r="AO102" i="15"/>
  <c r="AO103" i="15" s="1"/>
  <c r="AO156" i="14"/>
  <c r="AO113" i="15" s="1"/>
  <c r="AP125" i="15"/>
  <c r="AN110" i="15"/>
  <c r="AN107" i="15"/>
  <c r="AY93" i="13"/>
  <c r="I93" i="13" s="1"/>
  <c r="AN163" i="14"/>
  <c r="AN116" i="15" s="1"/>
  <c r="AN117" i="15" s="1"/>
  <c r="BA7" i="13"/>
  <c r="BA6" i="13" s="1"/>
  <c r="AO242" i="15" s="1"/>
  <c r="AZ31" i="13"/>
  <c r="AV81" i="13"/>
  <c r="AZ11" i="13"/>
  <c r="AZ12" i="13" s="1"/>
  <c r="AN140" i="15" s="1"/>
  <c r="AY12" i="13"/>
  <c r="AM140" i="15" s="1"/>
  <c r="AM141" i="15" s="1"/>
  <c r="AO106" i="15"/>
  <c r="AP160" i="14"/>
  <c r="AP162" i="14" s="1"/>
  <c r="AX79" i="13" l="1"/>
  <c r="AM253" i="15"/>
  <c r="AX82" i="13"/>
  <c r="AM248" i="15"/>
  <c r="AO105" i="15"/>
  <c r="AP101" i="15"/>
  <c r="AO137" i="15"/>
  <c r="AO97" i="15"/>
  <c r="AQ133" i="15"/>
  <c r="AQ134" i="15" s="1"/>
  <c r="AQ155" i="14"/>
  <c r="AN118" i="15"/>
  <c r="J6" i="13"/>
  <c r="K125" i="7"/>
  <c r="J144" i="7"/>
  <c r="K144" i="7" s="1"/>
  <c r="K107" i="7"/>
  <c r="AN142" i="15"/>
  <c r="AN141" i="15"/>
  <c r="O70" i="15"/>
  <c r="AO149" i="14"/>
  <c r="AO110" i="15" s="1"/>
  <c r="AP257" i="15"/>
  <c r="AP131" i="15"/>
  <c r="AP132" i="15" s="1"/>
  <c r="AP96" i="15"/>
  <c r="AQ122" i="15"/>
  <c r="AQ123" i="15" s="1"/>
  <c r="AR122" i="15"/>
  <c r="AA68" i="15"/>
  <c r="J12" i="13"/>
  <c r="J126" i="7"/>
  <c r="K126" i="7" s="1"/>
  <c r="K143" i="7"/>
  <c r="AN99" i="15"/>
  <c r="AO99" i="15" s="1"/>
  <c r="J108" i="7"/>
  <c r="K108" i="7" s="1"/>
  <c r="BA33" i="13"/>
  <c r="AL112" i="15"/>
  <c r="AX78" i="13" s="1"/>
  <c r="AX47" i="13"/>
  <c r="E36" i="7"/>
  <c r="AQ131" i="15"/>
  <c r="AZ92" i="13"/>
  <c r="AL260" i="15"/>
  <c r="AN111" i="15"/>
  <c r="AZ44" i="13" s="1"/>
  <c r="AN256" i="15"/>
  <c r="AN258" i="15" s="1"/>
  <c r="AO259" i="15" s="1"/>
  <c r="BA39" i="13" s="1"/>
  <c r="AM111" i="15"/>
  <c r="AY44" i="13" s="1"/>
  <c r="I44" i="13" s="1"/>
  <c r="AM256" i="15"/>
  <c r="AM258" i="15" s="1"/>
  <c r="AN259" i="15" s="1"/>
  <c r="AZ39" i="13" s="1"/>
  <c r="AO114" i="15"/>
  <c r="AN139" i="15"/>
  <c r="AM142" i="15"/>
  <c r="AQ126" i="15"/>
  <c r="AP130" i="15"/>
  <c r="AO136" i="15"/>
  <c r="AO138" i="15" s="1"/>
  <c r="AP104" i="15"/>
  <c r="AP135" i="15"/>
  <c r="AP127" i="15"/>
  <c r="AQ100" i="15"/>
  <c r="AQ125" i="15"/>
  <c r="AR124" i="15"/>
  <c r="AR153" i="14"/>
  <c r="AP102" i="15"/>
  <c r="AP103" i="15" s="1"/>
  <c r="AP156" i="14"/>
  <c r="AP113" i="15" s="1"/>
  <c r="AP114" i="15" s="1"/>
  <c r="AP98" i="15"/>
  <c r="AO107" i="15"/>
  <c r="AQ96" i="15"/>
  <c r="AP149" i="14"/>
  <c r="AZ93" i="13"/>
  <c r="AO163" i="14"/>
  <c r="AO116" i="15" s="1"/>
  <c r="AO117" i="15" s="1"/>
  <c r="BA31" i="13"/>
  <c r="BB7" i="13"/>
  <c r="BB6" i="13" s="1"/>
  <c r="AP242" i="15" s="1"/>
  <c r="AW81" i="13"/>
  <c r="BA11" i="13"/>
  <c r="AQ160" i="14"/>
  <c r="AQ162" i="14" s="1"/>
  <c r="AP106" i="15"/>
  <c r="AP105" i="15" l="1"/>
  <c r="AQ101" i="15"/>
  <c r="AN248" i="15"/>
  <c r="AY82" i="13"/>
  <c r="I82" i="13" s="1"/>
  <c r="AY79" i="13"/>
  <c r="I79" i="13" s="1"/>
  <c r="AN253" i="15"/>
  <c r="AP97" i="15"/>
  <c r="BB93" i="13" s="1"/>
  <c r="AO118" i="15"/>
  <c r="AQ257" i="15"/>
  <c r="AR133" i="15"/>
  <c r="AR134" i="15" s="1"/>
  <c r="AR155" i="14"/>
  <c r="AQ128" i="15"/>
  <c r="AQ130" i="15" s="1"/>
  <c r="AP137" i="15"/>
  <c r="AT122" i="15"/>
  <c r="AR146" i="14"/>
  <c r="AR123" i="15"/>
  <c r="AB73" i="15"/>
  <c r="AB72" i="15" s="1"/>
  <c r="AM112" i="15"/>
  <c r="AY78" i="13" s="1"/>
  <c r="I78" i="13" s="1"/>
  <c r="AO115" i="15"/>
  <c r="AP115" i="15" s="1"/>
  <c r="BB33" i="13"/>
  <c r="BA92" i="13"/>
  <c r="AP110" i="15"/>
  <c r="AO111" i="15"/>
  <c r="BA44" i="13" s="1"/>
  <c r="AO256" i="15"/>
  <c r="AO258" i="15" s="1"/>
  <c r="AP259" i="15" s="1"/>
  <c r="BB39" i="13" s="1"/>
  <c r="AZ47" i="13"/>
  <c r="AM260" i="15"/>
  <c r="AN260" i="15" s="1"/>
  <c r="AO139" i="15"/>
  <c r="AQ127" i="15"/>
  <c r="AQ129" i="15" s="1"/>
  <c r="AP129" i="15"/>
  <c r="AP136" i="15"/>
  <c r="AP138" i="15" s="1"/>
  <c r="AQ132" i="15"/>
  <c r="AQ104" i="15"/>
  <c r="AQ105" i="15" s="1"/>
  <c r="AQ135" i="15"/>
  <c r="AQ137" i="15" s="1"/>
  <c r="AR126" i="15"/>
  <c r="AR128" i="15" s="1"/>
  <c r="AR125" i="15"/>
  <c r="AQ102" i="15"/>
  <c r="AQ103" i="15" s="1"/>
  <c r="AQ156" i="14"/>
  <c r="AQ113" i="15" s="1"/>
  <c r="AQ114" i="15" s="1"/>
  <c r="AS124" i="15"/>
  <c r="AS153" i="14"/>
  <c r="AR100" i="15"/>
  <c r="AR101" i="15" s="1"/>
  <c r="AP99" i="15"/>
  <c r="AQ98" i="15"/>
  <c r="AP107" i="15"/>
  <c r="AQ149" i="14"/>
  <c r="AP163" i="14"/>
  <c r="AP116" i="15" s="1"/>
  <c r="AP117" i="15" s="1"/>
  <c r="BA93" i="13"/>
  <c r="BB31" i="13"/>
  <c r="BC7" i="13"/>
  <c r="BC6" i="13" s="1"/>
  <c r="AQ242" i="15" s="1"/>
  <c r="AX81" i="13"/>
  <c r="BA12" i="13"/>
  <c r="AO140" i="15" s="1"/>
  <c r="AO141" i="15" s="1"/>
  <c r="BB11" i="13"/>
  <c r="BB12" i="13" s="1"/>
  <c r="AP140" i="15" s="1"/>
  <c r="AP141" i="15" s="1"/>
  <c r="AQ106" i="15"/>
  <c r="AR160" i="14"/>
  <c r="AR162" i="14" s="1"/>
  <c r="AS126" i="15"/>
  <c r="AO253" i="15" l="1"/>
  <c r="AZ79" i="13"/>
  <c r="AZ82" i="13"/>
  <c r="AO248" i="15"/>
  <c r="AQ97" i="15"/>
  <c r="BC93" i="13" s="1"/>
  <c r="AP118" i="15"/>
  <c r="AS133" i="15"/>
  <c r="AS134" i="15" s="1"/>
  <c r="AS155" i="14"/>
  <c r="AR131" i="15"/>
  <c r="AR132" i="15" s="1"/>
  <c r="AR148" i="14"/>
  <c r="AR98" i="15" s="1"/>
  <c r="P69" i="15"/>
  <c r="P70" i="15" s="1"/>
  <c r="AR257" i="15"/>
  <c r="AR96" i="15"/>
  <c r="AS122" i="15"/>
  <c r="AS123" i="15" s="1"/>
  <c r="AT123" i="15" s="1"/>
  <c r="AS146" i="14"/>
  <c r="AS148" i="14" s="1"/>
  <c r="AB68" i="15"/>
  <c r="AN112" i="15"/>
  <c r="AO112" i="15" s="1"/>
  <c r="BA47" i="13"/>
  <c r="BC33" i="13"/>
  <c r="I47" i="13"/>
  <c r="F14" i="7" s="1"/>
  <c r="AY47" i="13"/>
  <c r="AO260" i="15"/>
  <c r="BB92" i="13"/>
  <c r="AQ110" i="15"/>
  <c r="AP111" i="15"/>
  <c r="BB44" i="13" s="1"/>
  <c r="AP256" i="15"/>
  <c r="AP258" i="15" s="1"/>
  <c r="AQ259" i="15" s="1"/>
  <c r="BC39" i="13" s="1"/>
  <c r="AQ115" i="15"/>
  <c r="AP139" i="15"/>
  <c r="AO142" i="15"/>
  <c r="AP142" i="15" s="1"/>
  <c r="AR130" i="15"/>
  <c r="AQ136" i="15"/>
  <c r="AR104" i="15"/>
  <c r="AR105" i="15" s="1"/>
  <c r="AR135" i="15"/>
  <c r="AR127" i="15"/>
  <c r="AS127" i="15" s="1"/>
  <c r="AT124" i="15"/>
  <c r="AT153" i="14"/>
  <c r="AR102" i="15"/>
  <c r="AR103" i="15" s="1"/>
  <c r="AR156" i="14"/>
  <c r="AR113" i="15" s="1"/>
  <c r="AR114" i="15" s="1"/>
  <c r="AS125" i="15"/>
  <c r="AS100" i="15"/>
  <c r="AS101" i="15" s="1"/>
  <c r="AQ99" i="15"/>
  <c r="AQ107" i="15"/>
  <c r="AQ163" i="14"/>
  <c r="AQ116" i="15" s="1"/>
  <c r="AQ117" i="15" s="1"/>
  <c r="BD7" i="13"/>
  <c r="BD6" i="13" s="1"/>
  <c r="AR242" i="15" s="1"/>
  <c r="BC31" i="13"/>
  <c r="AY81" i="13"/>
  <c r="I81" i="13" s="1"/>
  <c r="BC11" i="13"/>
  <c r="BC12" i="13" s="1"/>
  <c r="AQ140" i="15" s="1"/>
  <c r="AQ141" i="15" s="1"/>
  <c r="AR106" i="15"/>
  <c r="AS160" i="14"/>
  <c r="AS162" i="14" s="1"/>
  <c r="AT126" i="15"/>
  <c r="AT146" i="14"/>
  <c r="AT148" i="14" s="1"/>
  <c r="AU122" i="15"/>
  <c r="AP248" i="15" l="1"/>
  <c r="BA82" i="13"/>
  <c r="BA79" i="13"/>
  <c r="AP253" i="15"/>
  <c r="AR97" i="15"/>
  <c r="BD93" i="13" s="1"/>
  <c r="AQ118" i="15"/>
  <c r="AT133" i="15"/>
  <c r="AT134" i="15" s="1"/>
  <c r="AT155" i="14"/>
  <c r="AR137" i="15"/>
  <c r="AS128" i="15"/>
  <c r="AS130" i="15" s="1"/>
  <c r="AS257" i="15"/>
  <c r="AS131" i="15"/>
  <c r="AS132" i="15" s="1"/>
  <c r="AR149" i="14"/>
  <c r="AR110" i="15" s="1"/>
  <c r="AS96" i="15"/>
  <c r="AC73" i="15"/>
  <c r="AC72" i="15" s="1"/>
  <c r="AZ78" i="13"/>
  <c r="BB47" i="13"/>
  <c r="AR115" i="15"/>
  <c r="BD33" i="13"/>
  <c r="AT131" i="15"/>
  <c r="BC92" i="13"/>
  <c r="AP260" i="15"/>
  <c r="BA78" i="13"/>
  <c r="AP112" i="15"/>
  <c r="AQ111" i="15"/>
  <c r="AQ256" i="15"/>
  <c r="AQ258" i="15" s="1"/>
  <c r="AR259" i="15" s="1"/>
  <c r="BD39" i="13" s="1"/>
  <c r="AQ142" i="15"/>
  <c r="AR136" i="15"/>
  <c r="AR138" i="15" s="1"/>
  <c r="AQ138" i="15"/>
  <c r="AQ139" i="15" s="1"/>
  <c r="AS104" i="15"/>
  <c r="AS105" i="15" s="1"/>
  <c r="AS135" i="15"/>
  <c r="AU123" i="15"/>
  <c r="AR129" i="15"/>
  <c r="AT128" i="15"/>
  <c r="AT127" i="15"/>
  <c r="AT100" i="15"/>
  <c r="AT101" i="15" s="1"/>
  <c r="AU124" i="15"/>
  <c r="AU153" i="14"/>
  <c r="AS102" i="15"/>
  <c r="AS103" i="15" s="1"/>
  <c r="AS156" i="14"/>
  <c r="AS113" i="15" s="1"/>
  <c r="AS114" i="15" s="1"/>
  <c r="AT125" i="15"/>
  <c r="AS129" i="15"/>
  <c r="AR99" i="15"/>
  <c r="AR107" i="15"/>
  <c r="AS98" i="15"/>
  <c r="AT96" i="15"/>
  <c r="AS149" i="14"/>
  <c r="AR163" i="14"/>
  <c r="AR116" i="15" s="1"/>
  <c r="AR117" i="15" s="1"/>
  <c r="BE7" i="13"/>
  <c r="BE6" i="13" s="1"/>
  <c r="AS242" i="15" s="1"/>
  <c r="BD31" i="13"/>
  <c r="AZ81" i="13"/>
  <c r="BD11" i="13"/>
  <c r="BD12" i="13" s="1"/>
  <c r="AR140" i="15" s="1"/>
  <c r="AR141" i="15" s="1"/>
  <c r="AT160" i="14"/>
  <c r="AT162" i="14" s="1"/>
  <c r="AS106" i="15"/>
  <c r="AV122" i="15"/>
  <c r="AU146" i="14"/>
  <c r="AU148" i="14" s="1"/>
  <c r="BB79" i="13" l="1"/>
  <c r="AQ253" i="15"/>
  <c r="AQ248" i="15"/>
  <c r="BB82" i="13"/>
  <c r="AS97" i="15"/>
  <c r="BE93" i="13" s="1"/>
  <c r="AR118" i="15"/>
  <c r="AT257" i="15"/>
  <c r="AU133" i="15"/>
  <c r="AU134" i="15" s="1"/>
  <c r="AU155" i="14"/>
  <c r="Q69" i="15"/>
  <c r="Q70" i="15" s="1"/>
  <c r="AS137" i="15"/>
  <c r="AC68" i="15"/>
  <c r="BC44" i="13"/>
  <c r="BC47" i="13" s="1"/>
  <c r="AS115" i="15"/>
  <c r="BE33" i="13"/>
  <c r="AU131" i="15"/>
  <c r="BD92" i="13"/>
  <c r="AS110" i="15"/>
  <c r="AR111" i="15"/>
  <c r="AR256" i="15"/>
  <c r="AR258" i="15" s="1"/>
  <c r="AS259" i="15" s="1"/>
  <c r="BE39" i="13" s="1"/>
  <c r="BB78" i="13"/>
  <c r="AQ112" i="15"/>
  <c r="AQ260" i="15"/>
  <c r="AR139" i="15"/>
  <c r="AR142" i="15"/>
  <c r="AT130" i="15"/>
  <c r="AS136" i="15"/>
  <c r="AS138" i="15" s="1"/>
  <c r="AT104" i="15"/>
  <c r="AT105" i="15" s="1"/>
  <c r="AT135" i="15"/>
  <c r="AT137" i="15" s="1"/>
  <c r="AT132" i="15"/>
  <c r="AV123" i="15"/>
  <c r="AU126" i="15"/>
  <c r="AU127" i="15" s="1"/>
  <c r="AU100" i="15"/>
  <c r="AU101" i="15" s="1"/>
  <c r="AV124" i="15"/>
  <c r="AV153" i="14"/>
  <c r="AT102" i="15"/>
  <c r="AT103" i="15" s="1"/>
  <c r="AT156" i="14"/>
  <c r="AT113" i="15" s="1"/>
  <c r="AT114" i="15" s="1"/>
  <c r="AU125" i="15"/>
  <c r="AT129" i="15"/>
  <c r="AS99" i="15"/>
  <c r="AS107" i="15"/>
  <c r="AT98" i="15"/>
  <c r="AU96" i="15"/>
  <c r="AT149" i="14"/>
  <c r="AS163" i="14"/>
  <c r="AS116" i="15" s="1"/>
  <c r="AS117" i="15" s="1"/>
  <c r="BE31" i="13"/>
  <c r="BF7" i="13"/>
  <c r="BF6" i="13" s="1"/>
  <c r="AT242" i="15" s="1"/>
  <c r="BA81" i="13"/>
  <c r="BE11" i="13"/>
  <c r="BE12" i="13" s="1"/>
  <c r="AS140" i="15" s="1"/>
  <c r="AS141" i="15" s="1"/>
  <c r="AU160" i="14"/>
  <c r="AU162" i="14" s="1"/>
  <c r="AV126" i="15"/>
  <c r="AT106" i="15"/>
  <c r="AW122" i="15"/>
  <c r="AV146" i="14"/>
  <c r="AV148" i="14" s="1"/>
  <c r="AR248" i="15" l="1"/>
  <c r="BC82" i="13"/>
  <c r="AR253" i="15"/>
  <c r="BC79" i="13"/>
  <c r="AT97" i="15"/>
  <c r="AU97" i="15" s="1"/>
  <c r="AS118" i="15"/>
  <c r="AU257" i="15"/>
  <c r="AV133" i="15"/>
  <c r="AV134" i="15" s="1"/>
  <c r="AV155" i="14"/>
  <c r="AD73" i="15"/>
  <c r="AD72" i="15" s="1"/>
  <c r="BD44" i="13"/>
  <c r="BD47" i="13" s="1"/>
  <c r="AT115" i="15"/>
  <c r="BF33" i="13"/>
  <c r="AV131" i="15"/>
  <c r="AR260" i="15"/>
  <c r="BE92" i="13"/>
  <c r="AR112" i="15"/>
  <c r="BC78" i="13"/>
  <c r="AT110" i="15"/>
  <c r="AS111" i="15"/>
  <c r="AS256" i="15"/>
  <c r="AS258" i="15" s="1"/>
  <c r="AS139" i="15"/>
  <c r="AS142" i="15"/>
  <c r="AW123" i="15"/>
  <c r="AT136" i="15"/>
  <c r="AT138" i="15" s="1"/>
  <c r="AU128" i="15"/>
  <c r="AU104" i="15"/>
  <c r="AU105" i="15" s="1"/>
  <c r="AU135" i="15"/>
  <c r="AU137" i="15" s="1"/>
  <c r="AU132" i="15"/>
  <c r="AV128" i="15"/>
  <c r="AV127" i="15"/>
  <c r="AV100" i="15"/>
  <c r="AV101" i="15" s="1"/>
  <c r="AW124" i="15"/>
  <c r="AW153" i="14"/>
  <c r="AU102" i="15"/>
  <c r="AU103" i="15" s="1"/>
  <c r="AU156" i="14"/>
  <c r="AU113" i="15" s="1"/>
  <c r="AU114" i="15" s="1"/>
  <c r="AV125" i="15"/>
  <c r="AU129" i="15"/>
  <c r="AT99" i="15"/>
  <c r="AT107" i="15"/>
  <c r="AV96" i="15"/>
  <c r="AU98" i="15"/>
  <c r="AU149" i="14"/>
  <c r="AT163" i="14"/>
  <c r="AT116" i="15" s="1"/>
  <c r="AT117" i="15" s="1"/>
  <c r="BF31" i="13"/>
  <c r="BG7" i="13"/>
  <c r="BG6" i="13" s="1"/>
  <c r="AU242" i="15" s="1"/>
  <c r="BB81" i="13"/>
  <c r="BF11" i="13"/>
  <c r="BF12" i="13" s="1"/>
  <c r="AT140" i="15" s="1"/>
  <c r="AT141" i="15" s="1"/>
  <c r="AV160" i="14"/>
  <c r="AV162" i="14" s="1"/>
  <c r="AW126" i="15"/>
  <c r="AU106" i="15"/>
  <c r="AX122" i="15"/>
  <c r="AW146" i="14"/>
  <c r="AW148" i="14" s="1"/>
  <c r="AS253" i="15" l="1"/>
  <c r="BD79" i="13"/>
  <c r="AS248" i="15"/>
  <c r="BD82" i="13"/>
  <c r="BF93" i="13"/>
  <c r="AT118" i="15"/>
  <c r="AV257" i="15"/>
  <c r="AW133" i="15"/>
  <c r="AW134" i="15" s="1"/>
  <c r="AW155" i="14"/>
  <c r="AD68" i="15"/>
  <c r="AE73" i="15" s="1"/>
  <c r="AE72" i="15" s="1"/>
  <c r="R69" i="15"/>
  <c r="R70" i="15" s="1"/>
  <c r="BE44" i="13"/>
  <c r="BE47" i="13" s="1"/>
  <c r="AU115" i="15"/>
  <c r="BG33" i="13"/>
  <c r="BF92" i="13"/>
  <c r="AW131" i="15"/>
  <c r="AS260" i="15"/>
  <c r="AT259" i="15"/>
  <c r="BF39" i="13" s="1"/>
  <c r="AU110" i="15"/>
  <c r="AT111" i="15"/>
  <c r="BF44" i="13" s="1"/>
  <c r="AT256" i="15"/>
  <c r="AT258" i="15" s="1"/>
  <c r="AU259" i="15" s="1"/>
  <c r="BG39" i="13" s="1"/>
  <c r="BD78" i="13"/>
  <c r="AS112" i="15"/>
  <c r="AT139" i="15"/>
  <c r="AT142" i="15"/>
  <c r="AU130" i="15"/>
  <c r="AV130" i="15" s="1"/>
  <c r="AX123" i="15"/>
  <c r="AV132" i="15"/>
  <c r="AV104" i="15"/>
  <c r="AV105" i="15" s="1"/>
  <c r="AV135" i="15"/>
  <c r="AV137" i="15" s="1"/>
  <c r="AU136" i="15"/>
  <c r="AW128" i="15"/>
  <c r="AW127" i="15"/>
  <c r="AX124" i="15"/>
  <c r="AX153" i="14"/>
  <c r="F44" i="7"/>
  <c r="AW100" i="15"/>
  <c r="AW101" i="15" s="1"/>
  <c r="AV102" i="15"/>
  <c r="AV103" i="15" s="1"/>
  <c r="AV156" i="14"/>
  <c r="AV113" i="15" s="1"/>
  <c r="AV114" i="15" s="1"/>
  <c r="AW125" i="15"/>
  <c r="AV129" i="15"/>
  <c r="AU99" i="15"/>
  <c r="AV97" i="15"/>
  <c r="AV98" i="15"/>
  <c r="AW96" i="15"/>
  <c r="AU107" i="15"/>
  <c r="AV149" i="14"/>
  <c r="AU163" i="14"/>
  <c r="AU116" i="15" s="1"/>
  <c r="AU117" i="15" s="1"/>
  <c r="AU118" i="15" s="1"/>
  <c r="BG93" i="13"/>
  <c r="BG31" i="13"/>
  <c r="BH7" i="13"/>
  <c r="BH6" i="13" s="1"/>
  <c r="AV242" i="15" s="1"/>
  <c r="BC81" i="13"/>
  <c r="BG11" i="13"/>
  <c r="BG12" i="13" s="1"/>
  <c r="AU140" i="15" s="1"/>
  <c r="AU141" i="15" s="1"/>
  <c r="AX126" i="15"/>
  <c r="AW160" i="14"/>
  <c r="AW162" i="14" s="1"/>
  <c r="AV106" i="15"/>
  <c r="F43" i="7"/>
  <c r="AX146" i="14"/>
  <c r="AX148" i="14" s="1"/>
  <c r="BE82" i="13" l="1"/>
  <c r="AT248" i="15"/>
  <c r="BE79" i="13"/>
  <c r="AT253" i="15"/>
  <c r="AW257" i="15"/>
  <c r="AX133" i="15"/>
  <c r="AX134" i="15" s="1"/>
  <c r="AX155" i="14"/>
  <c r="S69" i="15"/>
  <c r="S70" i="15" s="1"/>
  <c r="AE68" i="15"/>
  <c r="BF47" i="13"/>
  <c r="AV115" i="15"/>
  <c r="BH33" i="13"/>
  <c r="AX131" i="15"/>
  <c r="AT260" i="15"/>
  <c r="BG92" i="13"/>
  <c r="AV110" i="15"/>
  <c r="AT112" i="15"/>
  <c r="BE78" i="13"/>
  <c r="AU111" i="15"/>
  <c r="AU256" i="15"/>
  <c r="AU258" i="15" s="1"/>
  <c r="AV259" i="15" s="1"/>
  <c r="BH39" i="13" s="1"/>
  <c r="AW130" i="15"/>
  <c r="AU142" i="15"/>
  <c r="AY122" i="15"/>
  <c r="AY123" i="15" s="1"/>
  <c r="AV136" i="15"/>
  <c r="AV138" i="15" s="1"/>
  <c r="AU138" i="15"/>
  <c r="AU139" i="15" s="1"/>
  <c r="AW97" i="15"/>
  <c r="AW132" i="15"/>
  <c r="AW104" i="15"/>
  <c r="AW105" i="15" s="1"/>
  <c r="AW135" i="15"/>
  <c r="AW137" i="15" s="1"/>
  <c r="AV99" i="15"/>
  <c r="AX128" i="15"/>
  <c r="AX127" i="15"/>
  <c r="AY124" i="15"/>
  <c r="AY153" i="14"/>
  <c r="AW102" i="15"/>
  <c r="AW103" i="15" s="1"/>
  <c r="AW156" i="14"/>
  <c r="AW113" i="15" s="1"/>
  <c r="AW114" i="15" s="1"/>
  <c r="AX125" i="15"/>
  <c r="AW129" i="15"/>
  <c r="AX100" i="15"/>
  <c r="AX101" i="15" s="1"/>
  <c r="AW98" i="15"/>
  <c r="AX96" i="15"/>
  <c r="AV107" i="15"/>
  <c r="AW149" i="14"/>
  <c r="AV163" i="14"/>
  <c r="AV116" i="15" s="1"/>
  <c r="AV117" i="15" s="1"/>
  <c r="AV118" i="15" s="1"/>
  <c r="BH93" i="13"/>
  <c r="BH31" i="13"/>
  <c r="BI7" i="13"/>
  <c r="BI6" i="13" s="1"/>
  <c r="AW242" i="15" s="1"/>
  <c r="BD81" i="13"/>
  <c r="BH11" i="13"/>
  <c r="BH12" i="13" s="1"/>
  <c r="AV140" i="15" s="1"/>
  <c r="AV141" i="15" s="1"/>
  <c r="AW106" i="15"/>
  <c r="F45" i="7"/>
  <c r="F46" i="7" s="1"/>
  <c r="AX160" i="14"/>
  <c r="AX162" i="14" s="1"/>
  <c r="AY146" i="14"/>
  <c r="AY148" i="14" s="1"/>
  <c r="AU253" i="15" l="1"/>
  <c r="BF79" i="13"/>
  <c r="AU248" i="15"/>
  <c r="BF82" i="13"/>
  <c r="AX257" i="15"/>
  <c r="AY133" i="15"/>
  <c r="AY134" i="15" s="1"/>
  <c r="AY155" i="14"/>
  <c r="AF73" i="15"/>
  <c r="AF72" i="15" s="1"/>
  <c r="BG44" i="13"/>
  <c r="BG47" i="13" s="1"/>
  <c r="AW115" i="15"/>
  <c r="BI33" i="13"/>
  <c r="AY131" i="15"/>
  <c r="BH92" i="13"/>
  <c r="AW110" i="15"/>
  <c r="AU112" i="15"/>
  <c r="BF78" i="13"/>
  <c r="AU260" i="15"/>
  <c r="AV111" i="15"/>
  <c r="AV256" i="15"/>
  <c r="AV258" i="15" s="1"/>
  <c r="AW259" i="15" s="1"/>
  <c r="BI39" i="13" s="1"/>
  <c r="AV139" i="15"/>
  <c r="AV142" i="15"/>
  <c r="AX130" i="15"/>
  <c r="AX97" i="15"/>
  <c r="AW136" i="15"/>
  <c r="AW138" i="15" s="1"/>
  <c r="AW99" i="15"/>
  <c r="AX132" i="15"/>
  <c r="AZ122" i="15"/>
  <c r="AZ123" i="15" s="1"/>
  <c r="AX104" i="15"/>
  <c r="AX105" i="15" s="1"/>
  <c r="AX135" i="15"/>
  <c r="AX137" i="15" s="1"/>
  <c r="AY126" i="15"/>
  <c r="AY128" i="15" s="1"/>
  <c r="AZ124" i="15"/>
  <c r="AZ153" i="14"/>
  <c r="AY100" i="15"/>
  <c r="AY101" i="15" s="1"/>
  <c r="AX102" i="15"/>
  <c r="AX103" i="15" s="1"/>
  <c r="AX156" i="14"/>
  <c r="AX113" i="15" s="1"/>
  <c r="AX114" i="15" s="1"/>
  <c r="AY125" i="15"/>
  <c r="AX129" i="15"/>
  <c r="AW107" i="15"/>
  <c r="AX98" i="15"/>
  <c r="AY96" i="15"/>
  <c r="AX149" i="14"/>
  <c r="AW163" i="14"/>
  <c r="AW116" i="15" s="1"/>
  <c r="AW117" i="15" s="1"/>
  <c r="AW118" i="15" s="1"/>
  <c r="BI93" i="13"/>
  <c r="BI31" i="13"/>
  <c r="BJ7" i="13"/>
  <c r="BJ6" i="13" s="1"/>
  <c r="AX242" i="15" s="1"/>
  <c r="BE81" i="13"/>
  <c r="BI11" i="13"/>
  <c r="BI12" i="13" s="1"/>
  <c r="AW140" i="15" s="1"/>
  <c r="AW141" i="15" s="1"/>
  <c r="AY160" i="14"/>
  <c r="AY162" i="14" s="1"/>
  <c r="AX106" i="15"/>
  <c r="BA122" i="15"/>
  <c r="AZ146" i="14"/>
  <c r="AZ148" i="14" s="1"/>
  <c r="AV248" i="15" l="1"/>
  <c r="BG82" i="13"/>
  <c r="AV253" i="15"/>
  <c r="BG79" i="13"/>
  <c r="AY257" i="15"/>
  <c r="AZ133" i="15"/>
  <c r="AZ134" i="15" s="1"/>
  <c r="AZ155" i="14"/>
  <c r="T69" i="15"/>
  <c r="T70" i="15" s="1"/>
  <c r="AF68" i="15"/>
  <c r="BH44" i="13"/>
  <c r="BH47" i="13" s="1"/>
  <c r="AX115" i="15"/>
  <c r="BJ33" i="13"/>
  <c r="AZ131" i="15"/>
  <c r="AZ132" i="15" s="1"/>
  <c r="BI92" i="13"/>
  <c r="AV260" i="15"/>
  <c r="AX110" i="15"/>
  <c r="BG78" i="13"/>
  <c r="AV112" i="15"/>
  <c r="AW111" i="15"/>
  <c r="AW256" i="15"/>
  <c r="AW258" i="15" s="1"/>
  <c r="AX259" i="15" s="1"/>
  <c r="BJ39" i="13" s="1"/>
  <c r="AW139" i="15"/>
  <c r="AY130" i="15"/>
  <c r="AW142" i="15"/>
  <c r="AY97" i="15"/>
  <c r="AX99" i="15"/>
  <c r="AY127" i="15"/>
  <c r="AY129" i="15" s="1"/>
  <c r="AX136" i="15"/>
  <c r="AX138" i="15" s="1"/>
  <c r="AY104" i="15"/>
  <c r="AY105" i="15" s="1"/>
  <c r="AY135" i="15"/>
  <c r="AY137" i="15" s="1"/>
  <c r="BA123" i="15"/>
  <c r="AY132" i="15"/>
  <c r="AZ126" i="15"/>
  <c r="AZ127" i="15" s="1"/>
  <c r="AY102" i="15"/>
  <c r="AY103" i="15" s="1"/>
  <c r="AY156" i="14"/>
  <c r="AY113" i="15" s="1"/>
  <c r="AY114" i="15" s="1"/>
  <c r="AZ125" i="15"/>
  <c r="BA124" i="15"/>
  <c r="BA153" i="14"/>
  <c r="AZ100" i="15"/>
  <c r="AZ101" i="15" s="1"/>
  <c r="AZ96" i="15"/>
  <c r="AX107" i="15"/>
  <c r="AY98" i="15"/>
  <c r="AY149" i="14"/>
  <c r="AX163" i="14"/>
  <c r="AX116" i="15" s="1"/>
  <c r="AX117" i="15" s="1"/>
  <c r="AX118" i="15" s="1"/>
  <c r="BJ93" i="13"/>
  <c r="BK7" i="13"/>
  <c r="BJ31" i="13"/>
  <c r="BF81" i="13"/>
  <c r="BJ11" i="13"/>
  <c r="BJ12" i="13" s="1"/>
  <c r="AX140" i="15" s="1"/>
  <c r="AX141" i="15" s="1"/>
  <c r="AY106" i="15"/>
  <c r="AZ160" i="14"/>
  <c r="AZ162" i="14" s="1"/>
  <c r="BA126" i="15"/>
  <c r="BA146" i="14"/>
  <c r="BA148" i="14" s="1"/>
  <c r="BB122" i="15"/>
  <c r="AW253" i="15" l="1"/>
  <c r="BH79" i="13"/>
  <c r="BH82" i="13"/>
  <c r="AW248" i="15"/>
  <c r="BA133" i="15"/>
  <c r="BA134" i="15" s="1"/>
  <c r="BA155" i="14"/>
  <c r="AZ257" i="15"/>
  <c r="K7" i="13"/>
  <c r="F47" i="7" s="1"/>
  <c r="F51" i="7" s="1"/>
  <c r="BK6" i="13"/>
  <c r="AY242" i="15" s="1"/>
  <c r="F92" i="7" s="1"/>
  <c r="AG73" i="15"/>
  <c r="AG72" i="15" s="1"/>
  <c r="U69" i="15" s="1"/>
  <c r="U70" i="15" s="1"/>
  <c r="BI44" i="13"/>
  <c r="BI47" i="13" s="1"/>
  <c r="AY115" i="15"/>
  <c r="BK33" i="13"/>
  <c r="K33" i="13" s="1"/>
  <c r="BJ92" i="13"/>
  <c r="BA131" i="15"/>
  <c r="BA132" i="15" s="1"/>
  <c r="AW260" i="15"/>
  <c r="AW112" i="15"/>
  <c r="BH78" i="13"/>
  <c r="AY110" i="15"/>
  <c r="AX111" i="15"/>
  <c r="BJ44" i="13" s="1"/>
  <c r="AX256" i="15"/>
  <c r="AX258" i="15" s="1"/>
  <c r="AY259" i="15" s="1"/>
  <c r="BK39" i="13" s="1"/>
  <c r="K39" i="13" s="1"/>
  <c r="AX139" i="15"/>
  <c r="AZ97" i="15"/>
  <c r="AX142" i="15"/>
  <c r="AY99" i="15"/>
  <c r="AZ104" i="15"/>
  <c r="AZ105" i="15" s="1"/>
  <c r="AZ135" i="15"/>
  <c r="AY136" i="15"/>
  <c r="AY138" i="15" s="1"/>
  <c r="BA128" i="15"/>
  <c r="BB123" i="15"/>
  <c r="AZ128" i="15"/>
  <c r="BA127" i="15"/>
  <c r="AZ129" i="15"/>
  <c r="BA125" i="15"/>
  <c r="AZ102" i="15"/>
  <c r="AZ103" i="15" s="1"/>
  <c r="AZ156" i="14"/>
  <c r="AZ113" i="15" s="1"/>
  <c r="AZ114" i="15" s="1"/>
  <c r="BB124" i="15"/>
  <c r="BB153" i="14"/>
  <c r="BA100" i="15"/>
  <c r="BA101" i="15" s="1"/>
  <c r="BA96" i="15"/>
  <c r="AZ98" i="15"/>
  <c r="AY107" i="15"/>
  <c r="AZ149" i="14"/>
  <c r="AY163" i="14"/>
  <c r="AY116" i="15" s="1"/>
  <c r="AY117" i="15" s="1"/>
  <c r="AY118" i="15" s="1"/>
  <c r="BK93" i="13"/>
  <c r="K93" i="13" s="1"/>
  <c r="BL7" i="13"/>
  <c r="BL6" i="13" s="1"/>
  <c r="AZ242" i="15" s="1"/>
  <c r="BK31" i="13"/>
  <c r="K31" i="13" s="1"/>
  <c r="BG81" i="13"/>
  <c r="BK11" i="13"/>
  <c r="BA160" i="14"/>
  <c r="BA162" i="14" s="1"/>
  <c r="AZ106" i="15"/>
  <c r="BB146" i="14"/>
  <c r="BB148" i="14" s="1"/>
  <c r="AX253" i="15" l="1"/>
  <c r="BI79" i="13"/>
  <c r="AX248" i="15"/>
  <c r="BI82" i="13"/>
  <c r="BB133" i="15"/>
  <c r="BB134" i="15" s="1"/>
  <c r="BB155" i="14"/>
  <c r="BA257" i="15"/>
  <c r="L121" i="7"/>
  <c r="L120" i="7" s="1"/>
  <c r="M120" i="7" s="1"/>
  <c r="L103" i="7"/>
  <c r="L102" i="7" s="1"/>
  <c r="M102" i="7" s="1"/>
  <c r="L139" i="7"/>
  <c r="L138" i="7" s="1"/>
  <c r="M138" i="7" s="1"/>
  <c r="K6" i="13"/>
  <c r="F34" i="7" s="1"/>
  <c r="F35" i="7" s="1"/>
  <c r="AG68" i="15"/>
  <c r="AH73" i="15" s="1"/>
  <c r="AH72" i="15" s="1"/>
  <c r="BJ47" i="13"/>
  <c r="AZ115" i="15"/>
  <c r="BL33" i="13"/>
  <c r="BB126" i="15"/>
  <c r="BB127" i="15" s="1"/>
  <c r="AY139" i="15"/>
  <c r="BB131" i="15"/>
  <c r="BB132" i="15" s="1"/>
  <c r="BK92" i="13"/>
  <c r="K92" i="13" s="1"/>
  <c r="AZ110" i="15"/>
  <c r="AY111" i="15"/>
  <c r="AY256" i="15"/>
  <c r="AY258" i="15" s="1"/>
  <c r="AZ259" i="15" s="1"/>
  <c r="BL39" i="13" s="1"/>
  <c r="AX260" i="15"/>
  <c r="AX112" i="15"/>
  <c r="BI78" i="13"/>
  <c r="BA97" i="15"/>
  <c r="AZ99" i="15"/>
  <c r="BC122" i="15"/>
  <c r="BC123" i="15" s="1"/>
  <c r="AZ130" i="15"/>
  <c r="BA130" i="15" s="1"/>
  <c r="AZ136" i="15"/>
  <c r="AZ137" i="15"/>
  <c r="BA104" i="15"/>
  <c r="BA105" i="15" s="1"/>
  <c r="BA135" i="15"/>
  <c r="BA137" i="15" s="1"/>
  <c r="BB100" i="15"/>
  <c r="BB101" i="15" s="1"/>
  <c r="BA102" i="15"/>
  <c r="BA103" i="15" s="1"/>
  <c r="BA156" i="14"/>
  <c r="BA113" i="15" s="1"/>
  <c r="BA114" i="15" s="1"/>
  <c r="BA129" i="15"/>
  <c r="BB125" i="15"/>
  <c r="BC124" i="15"/>
  <c r="BC153" i="14"/>
  <c r="BB96" i="15"/>
  <c r="BA98" i="15"/>
  <c r="AZ107" i="15"/>
  <c r="BA149" i="14"/>
  <c r="AZ163" i="14"/>
  <c r="AZ116" i="15" s="1"/>
  <c r="AZ117" i="15" s="1"/>
  <c r="AZ118" i="15" s="1"/>
  <c r="BL93" i="13"/>
  <c r="BL31" i="13"/>
  <c r="BM7" i="13"/>
  <c r="BM6" i="13" s="1"/>
  <c r="BA242" i="15" s="1"/>
  <c r="BH81" i="13"/>
  <c r="BL11" i="13"/>
  <c r="BL12" i="13" s="1"/>
  <c r="AZ140" i="15" s="1"/>
  <c r="BK12" i="13"/>
  <c r="AY140" i="15" s="1"/>
  <c r="AY141" i="15" s="1"/>
  <c r="K11" i="13"/>
  <c r="BB160" i="14"/>
  <c r="BB162" i="14" s="1"/>
  <c r="BA106" i="15"/>
  <c r="BC146" i="14"/>
  <c r="BC148" i="14" s="1"/>
  <c r="BJ82" i="13" l="1"/>
  <c r="AY248" i="15"/>
  <c r="BJ79" i="13"/>
  <c r="AY253" i="15"/>
  <c r="BB257" i="15"/>
  <c r="BC133" i="15"/>
  <c r="BC134" i="15" s="1"/>
  <c r="BC155" i="14"/>
  <c r="L6" i="13"/>
  <c r="AH68" i="15"/>
  <c r="AI73" i="15" s="1"/>
  <c r="AI72" i="15" s="1"/>
  <c r="V69" i="15"/>
  <c r="V70" i="15" s="1"/>
  <c r="AZ142" i="15"/>
  <c r="AZ141" i="15"/>
  <c r="L11" i="13"/>
  <c r="F48" i="7"/>
  <c r="L143" i="7"/>
  <c r="L125" i="7"/>
  <c r="BK44" i="13"/>
  <c r="K44" i="13" s="1"/>
  <c r="K47" i="13" s="1"/>
  <c r="G14" i="7" s="1"/>
  <c r="BB128" i="15"/>
  <c r="BB130" i="15" s="1"/>
  <c r="L107" i="7"/>
  <c r="L108" i="7" s="1"/>
  <c r="BA115" i="15"/>
  <c r="BM33" i="13"/>
  <c r="K12" i="13"/>
  <c r="BC131" i="15"/>
  <c r="BC132" i="15" s="1"/>
  <c r="BL92" i="13"/>
  <c r="AY260" i="15"/>
  <c r="AY112" i="15"/>
  <c r="BJ78" i="13"/>
  <c r="BA110" i="15"/>
  <c r="AZ111" i="15"/>
  <c r="AZ256" i="15"/>
  <c r="AZ258" i="15" s="1"/>
  <c r="BA259" i="15" s="1"/>
  <c r="BM39" i="13" s="1"/>
  <c r="BB97" i="15"/>
  <c r="BA99" i="15"/>
  <c r="AY142" i="15"/>
  <c r="BB104" i="15"/>
  <c r="BB105" i="15" s="1"/>
  <c r="BB135" i="15"/>
  <c r="BB137" i="15" s="1"/>
  <c r="BA136" i="15"/>
  <c r="AZ138" i="15"/>
  <c r="AZ139" i="15" s="1"/>
  <c r="BD122" i="15"/>
  <c r="BD123" i="15" s="1"/>
  <c r="BC126" i="15"/>
  <c r="BC128" i="15" s="1"/>
  <c r="BC125" i="15"/>
  <c r="BB129" i="15"/>
  <c r="BB102" i="15"/>
  <c r="BB103" i="15" s="1"/>
  <c r="BB156" i="14"/>
  <c r="BB113" i="15" s="1"/>
  <c r="BB114" i="15" s="1"/>
  <c r="BD124" i="15"/>
  <c r="BD153" i="14"/>
  <c r="BC100" i="15"/>
  <c r="BC101" i="15" s="1"/>
  <c r="BA107" i="15"/>
  <c r="BB98" i="15"/>
  <c r="BC96" i="15"/>
  <c r="BB149" i="14"/>
  <c r="BA163" i="14"/>
  <c r="BA116" i="15" s="1"/>
  <c r="BA117" i="15" s="1"/>
  <c r="BA118" i="15" s="1"/>
  <c r="BM93" i="13"/>
  <c r="BN7" i="13"/>
  <c r="BN6" i="13" s="1"/>
  <c r="BB242" i="15" s="1"/>
  <c r="BM31" i="13"/>
  <c r="BI81" i="13"/>
  <c r="BM11" i="13"/>
  <c r="BB106" i="15"/>
  <c r="BC160" i="14"/>
  <c r="BC162" i="14" s="1"/>
  <c r="BD146" i="14"/>
  <c r="BD148" i="14" s="1"/>
  <c r="BE122" i="15"/>
  <c r="AZ253" i="15" l="1"/>
  <c r="BK79" i="13"/>
  <c r="K79" i="13" s="1"/>
  <c r="AZ248" i="15"/>
  <c r="BK82" i="13"/>
  <c r="K82" i="13" s="1"/>
  <c r="BD133" i="15"/>
  <c r="BD134" i="15" s="1"/>
  <c r="BD155" i="14"/>
  <c r="BC257" i="15"/>
  <c r="W69" i="15"/>
  <c r="W70" i="15" s="1"/>
  <c r="AI68" i="15"/>
  <c r="L12" i="13"/>
  <c r="F52" i="7"/>
  <c r="F53" i="7" s="1"/>
  <c r="M125" i="7"/>
  <c r="L126" i="7"/>
  <c r="M126" i="7" s="1"/>
  <c r="M143" i="7"/>
  <c r="L144" i="7"/>
  <c r="BL44" i="13"/>
  <c r="BL47" i="13" s="1"/>
  <c r="BK47" i="13"/>
  <c r="M107" i="7"/>
  <c r="BB115" i="15"/>
  <c r="M108" i="7"/>
  <c r="BN33" i="13"/>
  <c r="F36" i="7"/>
  <c r="BD131" i="15"/>
  <c r="BD132" i="15" s="1"/>
  <c r="BM92" i="13"/>
  <c r="BB110" i="15"/>
  <c r="BA111" i="15"/>
  <c r="BA256" i="15"/>
  <c r="BA258" i="15" s="1"/>
  <c r="BB259" i="15" s="1"/>
  <c r="BN39" i="13" s="1"/>
  <c r="AZ260" i="15"/>
  <c r="BK78" i="13"/>
  <c r="K78" i="13" s="1"/>
  <c r="AZ112" i="15"/>
  <c r="BC97" i="15"/>
  <c r="BB99" i="15"/>
  <c r="BC130" i="15"/>
  <c r="BC127" i="15"/>
  <c r="BC129" i="15" s="1"/>
  <c r="BE123" i="15"/>
  <c r="BD126" i="15"/>
  <c r="BC104" i="15"/>
  <c r="BC105" i="15" s="1"/>
  <c r="BC135" i="15"/>
  <c r="BC137" i="15" s="1"/>
  <c r="BB136" i="15"/>
  <c r="BA138" i="15"/>
  <c r="BA139" i="15" s="1"/>
  <c r="BD125" i="15"/>
  <c r="BC102" i="15"/>
  <c r="BC103" i="15" s="1"/>
  <c r="BC156" i="14"/>
  <c r="BC113" i="15" s="1"/>
  <c r="BC114" i="15" s="1"/>
  <c r="BD100" i="15"/>
  <c r="BD101" i="15" s="1"/>
  <c r="BE124" i="15"/>
  <c r="BE153" i="14"/>
  <c r="BB107" i="15"/>
  <c r="BC98" i="15"/>
  <c r="BD96" i="15"/>
  <c r="BC149" i="14"/>
  <c r="BB163" i="14"/>
  <c r="BB116" i="15" s="1"/>
  <c r="BB117" i="15" s="1"/>
  <c r="BB118" i="15" s="1"/>
  <c r="BN93" i="13"/>
  <c r="BO7" i="13"/>
  <c r="BO6" i="13" s="1"/>
  <c r="BC242" i="15" s="1"/>
  <c r="BN31" i="13"/>
  <c r="BJ81" i="13"/>
  <c r="BM12" i="13"/>
  <c r="BA140" i="15" s="1"/>
  <c r="BA141" i="15" s="1"/>
  <c r="BN11" i="13"/>
  <c r="BN12" i="13" s="1"/>
  <c r="BB140" i="15" s="1"/>
  <c r="BB141" i="15" s="1"/>
  <c r="BC106" i="15"/>
  <c r="BD160" i="14"/>
  <c r="BD162" i="14" s="1"/>
  <c r="BE126" i="15"/>
  <c r="BF122" i="15"/>
  <c r="BE146" i="14"/>
  <c r="BE148" i="14" s="1"/>
  <c r="BA248" i="15" l="1"/>
  <c r="BL82" i="13"/>
  <c r="BA253" i="15"/>
  <c r="BL79" i="13"/>
  <c r="BE133" i="15"/>
  <c r="BE134" i="15" s="1"/>
  <c r="BE155" i="14"/>
  <c r="BD257" i="15"/>
  <c r="AJ73" i="15"/>
  <c r="AJ72" i="15" s="1"/>
  <c r="M144" i="7"/>
  <c r="L150" i="7"/>
  <c r="M150" i="7" s="1"/>
  <c r="X122" i="7" s="1"/>
  <c r="BM44" i="13"/>
  <c r="BM47" i="13" s="1"/>
  <c r="BC115" i="15"/>
  <c r="BO33" i="13"/>
  <c r="BA260" i="15"/>
  <c r="BE131" i="15"/>
  <c r="BE132" i="15" s="1"/>
  <c r="BN92" i="13"/>
  <c r="BC110" i="15"/>
  <c r="BA112" i="15"/>
  <c r="BL78" i="13"/>
  <c r="BB111" i="15"/>
  <c r="BN44" i="13" s="1"/>
  <c r="BB256" i="15"/>
  <c r="BB258" i="15" s="1"/>
  <c r="BC259" i="15" s="1"/>
  <c r="BO39" i="13" s="1"/>
  <c r="BD97" i="15"/>
  <c r="BC99" i="15"/>
  <c r="BA142" i="15"/>
  <c r="BB142" i="15" s="1"/>
  <c r="BD127" i="15"/>
  <c r="BD129" i="15" s="1"/>
  <c r="BF123" i="15"/>
  <c r="BD128" i="15"/>
  <c r="BD130" i="15" s="1"/>
  <c r="BD104" i="15"/>
  <c r="BD105" i="15" s="1"/>
  <c r="BD135" i="15"/>
  <c r="BD137" i="15" s="1"/>
  <c r="BC136" i="15"/>
  <c r="BB138" i="15"/>
  <c r="BB139" i="15" s="1"/>
  <c r="BE128" i="15"/>
  <c r="BD102" i="15"/>
  <c r="BD103" i="15" s="1"/>
  <c r="BD156" i="14"/>
  <c r="BD113" i="15" s="1"/>
  <c r="BD114" i="15" s="1"/>
  <c r="BE100" i="15"/>
  <c r="BE101" i="15" s="1"/>
  <c r="BE125" i="15"/>
  <c r="BF124" i="15"/>
  <c r="BF153" i="14"/>
  <c r="BE96" i="15"/>
  <c r="BD98" i="15"/>
  <c r="BC107" i="15"/>
  <c r="BD149" i="14"/>
  <c r="BC163" i="14"/>
  <c r="BC116" i="15" s="1"/>
  <c r="BC117" i="15" s="1"/>
  <c r="BC118" i="15" s="1"/>
  <c r="BO93" i="13"/>
  <c r="BP7" i="13"/>
  <c r="BP6" i="13" s="1"/>
  <c r="BD242" i="15" s="1"/>
  <c r="BO31" i="13"/>
  <c r="BK81" i="13"/>
  <c r="K81" i="13" s="1"/>
  <c r="BO11" i="13"/>
  <c r="BO12" i="13" s="1"/>
  <c r="BC140" i="15" s="1"/>
  <c r="BC141" i="15" s="1"/>
  <c r="BE160" i="14"/>
  <c r="BE162" i="14" s="1"/>
  <c r="BF126" i="15"/>
  <c r="BD106" i="15"/>
  <c r="BF146" i="14"/>
  <c r="BF148" i="14" s="1"/>
  <c r="BG122" i="15"/>
  <c r="BB253" i="15" l="1"/>
  <c r="BM79" i="13"/>
  <c r="BM82" i="13"/>
  <c r="BB248" i="15"/>
  <c r="BF133" i="15"/>
  <c r="BF134" i="15" s="1"/>
  <c r="BF155" i="14"/>
  <c r="BE257" i="15"/>
  <c r="X69" i="15"/>
  <c r="X70" i="15" s="1"/>
  <c r="AJ68" i="15"/>
  <c r="BN47" i="13"/>
  <c r="BD115" i="15"/>
  <c r="BP33" i="13"/>
  <c r="BF131" i="15"/>
  <c r="BF132" i="15" s="1"/>
  <c r="BO92" i="13"/>
  <c r="BB260" i="15"/>
  <c r="BD110" i="15"/>
  <c r="BM78" i="13"/>
  <c r="BB112" i="15"/>
  <c r="BC111" i="15"/>
  <c r="BC256" i="15"/>
  <c r="BC258" i="15" s="1"/>
  <c r="BD259" i="15" s="1"/>
  <c r="BP39" i="13" s="1"/>
  <c r="BE97" i="15"/>
  <c r="BD99" i="15"/>
  <c r="BE130" i="15"/>
  <c r="BC142" i="15"/>
  <c r="BE127" i="15"/>
  <c r="BF127" i="15" s="1"/>
  <c r="BG123" i="15"/>
  <c r="BD136" i="15"/>
  <c r="BC138" i="15"/>
  <c r="BC139" i="15" s="1"/>
  <c r="BE104" i="15"/>
  <c r="BE105" i="15" s="1"/>
  <c r="BE135" i="15"/>
  <c r="BE137" i="15" s="1"/>
  <c r="BF128" i="15"/>
  <c r="BF125" i="15"/>
  <c r="BE102" i="15"/>
  <c r="BE103" i="15" s="1"/>
  <c r="BE156" i="14"/>
  <c r="BE113" i="15" s="1"/>
  <c r="BE114" i="15" s="1"/>
  <c r="BF100" i="15"/>
  <c r="BF101" i="15" s="1"/>
  <c r="BG124" i="15"/>
  <c r="BG153" i="14"/>
  <c r="BD107" i="15"/>
  <c r="BF96" i="15"/>
  <c r="BE98" i="15"/>
  <c r="BE149" i="14"/>
  <c r="BD163" i="14"/>
  <c r="BD116" i="15" s="1"/>
  <c r="BD117" i="15" s="1"/>
  <c r="BD118" i="15" s="1"/>
  <c r="BP93" i="13"/>
  <c r="BP31" i="13"/>
  <c r="BQ7" i="13"/>
  <c r="BQ6" i="13" s="1"/>
  <c r="BE242" i="15" s="1"/>
  <c r="BL81" i="13"/>
  <c r="BP11" i="13"/>
  <c r="BP12" i="13" s="1"/>
  <c r="BD140" i="15" s="1"/>
  <c r="BD141" i="15" s="1"/>
  <c r="BE106" i="15"/>
  <c r="BF160" i="14"/>
  <c r="BF162" i="14" s="1"/>
  <c r="BF163" i="14" s="1"/>
  <c r="BG126" i="15"/>
  <c r="BG146" i="14"/>
  <c r="BG148" i="14" s="1"/>
  <c r="BH122" i="15"/>
  <c r="BC248" i="15" l="1"/>
  <c r="BN82" i="13"/>
  <c r="BC253" i="15"/>
  <c r="BN79" i="13"/>
  <c r="BG133" i="15"/>
  <c r="BG134" i="15" s="1"/>
  <c r="BG155" i="14"/>
  <c r="BF257" i="15"/>
  <c r="AK73" i="15"/>
  <c r="AK72" i="15" s="1"/>
  <c r="BO44" i="13"/>
  <c r="BO47" i="13" s="1"/>
  <c r="BE115" i="15"/>
  <c r="BQ33" i="13"/>
  <c r="BG131" i="15"/>
  <c r="BG132" i="15" s="1"/>
  <c r="BP92" i="13"/>
  <c r="BC260" i="15"/>
  <c r="BC112" i="15"/>
  <c r="BN78" i="13"/>
  <c r="BE110" i="15"/>
  <c r="BD111" i="15"/>
  <c r="BP44" i="13" s="1"/>
  <c r="BD256" i="15"/>
  <c r="BD258" i="15" s="1"/>
  <c r="BE259" i="15" s="1"/>
  <c r="BQ39" i="13" s="1"/>
  <c r="BE99" i="15"/>
  <c r="BF97" i="15"/>
  <c r="BH123" i="15"/>
  <c r="BE129" i="15"/>
  <c r="BD142" i="15"/>
  <c r="BF130" i="15"/>
  <c r="BE136" i="15"/>
  <c r="BD138" i="15"/>
  <c r="BD139" i="15" s="1"/>
  <c r="BF104" i="15"/>
  <c r="BF105" i="15" s="1"/>
  <c r="BF135" i="15"/>
  <c r="BF137" i="15" s="1"/>
  <c r="BG128" i="15"/>
  <c r="BG127" i="15"/>
  <c r="BF102" i="15"/>
  <c r="BF103" i="15" s="1"/>
  <c r="BF156" i="14"/>
  <c r="BF113" i="15" s="1"/>
  <c r="BF114" i="15" s="1"/>
  <c r="BH124" i="15"/>
  <c r="BH153" i="14"/>
  <c r="BG125" i="15"/>
  <c r="BF129" i="15"/>
  <c r="BG100" i="15"/>
  <c r="BG101" i="15" s="1"/>
  <c r="BE107" i="15"/>
  <c r="BF98" i="15"/>
  <c r="BG96" i="15"/>
  <c r="BF149" i="14"/>
  <c r="BE163" i="14"/>
  <c r="BE116" i="15" s="1"/>
  <c r="BE117" i="15" s="1"/>
  <c r="BE118" i="15" s="1"/>
  <c r="BQ93" i="13"/>
  <c r="BR7" i="13"/>
  <c r="BR6" i="13" s="1"/>
  <c r="BF242" i="15" s="1"/>
  <c r="BQ31" i="13"/>
  <c r="BM81" i="13"/>
  <c r="BQ11" i="13"/>
  <c r="BQ12" i="13" s="1"/>
  <c r="BE140" i="15" s="1"/>
  <c r="BE141" i="15" s="1"/>
  <c r="BH126" i="15"/>
  <c r="BG160" i="14"/>
  <c r="BG162" i="14" s="1"/>
  <c r="BF106" i="15"/>
  <c r="BH146" i="14"/>
  <c r="BH148" i="14" s="1"/>
  <c r="BI122" i="15"/>
  <c r="BD253" i="15" l="1"/>
  <c r="BO79" i="13"/>
  <c r="BD248" i="15"/>
  <c r="BO82" i="13"/>
  <c r="BH133" i="15"/>
  <c r="BH134" i="15" s="1"/>
  <c r="BH155" i="14"/>
  <c r="BG257" i="15"/>
  <c r="Y69" i="15"/>
  <c r="Y70" i="15" s="1"/>
  <c r="AK68" i="15"/>
  <c r="BP47" i="13"/>
  <c r="BF115" i="15"/>
  <c r="BR33" i="13"/>
  <c r="BI123" i="15"/>
  <c r="BH131" i="15"/>
  <c r="BH132" i="15" s="1"/>
  <c r="BQ92" i="13"/>
  <c r="BF110" i="15"/>
  <c r="BE111" i="15"/>
  <c r="BQ44" i="13" s="1"/>
  <c r="BE256" i="15"/>
  <c r="BE258" i="15" s="1"/>
  <c r="BF259" i="15" s="1"/>
  <c r="BR39" i="13" s="1"/>
  <c r="BD260" i="15"/>
  <c r="BD112" i="15"/>
  <c r="BO78" i="13"/>
  <c r="BF99" i="15"/>
  <c r="BG97" i="15"/>
  <c r="BG130" i="15"/>
  <c r="BE142" i="15"/>
  <c r="BF136" i="15"/>
  <c r="BE138" i="15"/>
  <c r="BE139" i="15" s="1"/>
  <c r="BG104" i="15"/>
  <c r="BG105" i="15" s="1"/>
  <c r="BG135" i="15"/>
  <c r="BG137" i="15" s="1"/>
  <c r="BH128" i="15"/>
  <c r="BH127" i="15"/>
  <c r="BH125" i="15"/>
  <c r="BG129" i="15"/>
  <c r="BG102" i="15"/>
  <c r="BG103" i="15" s="1"/>
  <c r="BG156" i="14"/>
  <c r="BG113" i="15" s="1"/>
  <c r="BG114" i="15" s="1"/>
  <c r="BI124" i="15"/>
  <c r="BI153" i="14"/>
  <c r="BH100" i="15"/>
  <c r="BH101" i="15" s="1"/>
  <c r="BG98" i="15"/>
  <c r="BF107" i="15"/>
  <c r="BH96" i="15"/>
  <c r="BG149" i="14"/>
  <c r="BF116" i="15"/>
  <c r="BF117" i="15" s="1"/>
  <c r="BF118" i="15" s="1"/>
  <c r="BR93" i="13"/>
  <c r="BS7" i="13"/>
  <c r="BS6" i="13" s="1"/>
  <c r="BG242" i="15" s="1"/>
  <c r="BR31" i="13"/>
  <c r="BN81" i="13"/>
  <c r="BR11" i="13"/>
  <c r="BR12" i="13" s="1"/>
  <c r="BF140" i="15" s="1"/>
  <c r="BF141" i="15" s="1"/>
  <c r="BH160" i="14"/>
  <c r="BH162" i="14" s="1"/>
  <c r="BI126" i="15"/>
  <c r="BG106" i="15"/>
  <c r="BI146" i="14"/>
  <c r="BI148" i="14" s="1"/>
  <c r="BJ122" i="15"/>
  <c r="BE248" i="15" l="1"/>
  <c r="BP82" i="13"/>
  <c r="BE253" i="15"/>
  <c r="BP79" i="13"/>
  <c r="BI133" i="15"/>
  <c r="BI134" i="15" s="1"/>
  <c r="BI155" i="14"/>
  <c r="BH257" i="15"/>
  <c r="AL73" i="15"/>
  <c r="AL72" i="15" s="1"/>
  <c r="AL68" i="15" s="1"/>
  <c r="BG115" i="15"/>
  <c r="BQ47" i="13"/>
  <c r="BS33" i="13"/>
  <c r="BJ123" i="15"/>
  <c r="BI131" i="15"/>
  <c r="BI132" i="15" s="1"/>
  <c r="BR92" i="13"/>
  <c r="BE260" i="15"/>
  <c r="BE112" i="15"/>
  <c r="BP78" i="13"/>
  <c r="BG110" i="15"/>
  <c r="BF111" i="15"/>
  <c r="BF256" i="15"/>
  <c r="BF258" i="15" s="1"/>
  <c r="BG259" i="15" s="1"/>
  <c r="BS39" i="13" s="1"/>
  <c r="BH97" i="15"/>
  <c r="BG99" i="15"/>
  <c r="BF142" i="15"/>
  <c r="BH130" i="15"/>
  <c r="BI128" i="15"/>
  <c r="BG136" i="15"/>
  <c r="BF138" i="15"/>
  <c r="BF139" i="15" s="1"/>
  <c r="BH104" i="15"/>
  <c r="BH105" i="15" s="1"/>
  <c r="BH135" i="15"/>
  <c r="BH137" i="15" s="1"/>
  <c r="BI127" i="15"/>
  <c r="BJ124" i="15"/>
  <c r="BJ153" i="14"/>
  <c r="G44" i="7"/>
  <c r="H44" i="7" s="1"/>
  <c r="BH102" i="15"/>
  <c r="BH103" i="15" s="1"/>
  <c r="BH156" i="14"/>
  <c r="BH113" i="15" s="1"/>
  <c r="BH114" i="15" s="1"/>
  <c r="BI125" i="15"/>
  <c r="BH129" i="15"/>
  <c r="BI100" i="15"/>
  <c r="BI101" i="15" s="1"/>
  <c r="BG107" i="15"/>
  <c r="BH98" i="15"/>
  <c r="BI96" i="15"/>
  <c r="BH149" i="14"/>
  <c r="BG163" i="14"/>
  <c r="BG116" i="15" s="1"/>
  <c r="BG117" i="15" s="1"/>
  <c r="BG118" i="15" s="1"/>
  <c r="BS93" i="13"/>
  <c r="BT7" i="13"/>
  <c r="BT6" i="13" s="1"/>
  <c r="BH242" i="15" s="1"/>
  <c r="BS31" i="13"/>
  <c r="BO81" i="13"/>
  <c r="BS11" i="13"/>
  <c r="BS12" i="13" s="1"/>
  <c r="BG140" i="15" s="1"/>
  <c r="BG141" i="15" s="1"/>
  <c r="BI160" i="14"/>
  <c r="BI162" i="14" s="1"/>
  <c r="BJ126" i="15"/>
  <c r="BH106" i="15"/>
  <c r="BJ146" i="14"/>
  <c r="BJ148" i="14" s="1"/>
  <c r="G43" i="7"/>
  <c r="H43" i="7" s="1"/>
  <c r="BQ79" i="13" l="1"/>
  <c r="BF253" i="15"/>
  <c r="BF248" i="15"/>
  <c r="BQ82" i="13"/>
  <c r="BI257" i="15"/>
  <c r="BJ133" i="15"/>
  <c r="BJ134" i="15" s="1"/>
  <c r="BJ155" i="14"/>
  <c r="Z69" i="15"/>
  <c r="Z70" i="15" s="1"/>
  <c r="AM73" i="15"/>
  <c r="AM72" i="15" s="1"/>
  <c r="AA69" i="15" s="1"/>
  <c r="AA70" i="15" s="1"/>
  <c r="BR44" i="13"/>
  <c r="BR47" i="13" s="1"/>
  <c r="BH115" i="15"/>
  <c r="BT33" i="13"/>
  <c r="BS92" i="13"/>
  <c r="BJ131" i="15"/>
  <c r="BJ132" i="15" s="1"/>
  <c r="BG111" i="15"/>
  <c r="BG256" i="15"/>
  <c r="BG258" i="15" s="1"/>
  <c r="BH259" i="15" s="1"/>
  <c r="BT39" i="13" s="1"/>
  <c r="BH110" i="15"/>
  <c r="BF260" i="15"/>
  <c r="BQ78" i="13"/>
  <c r="BF112" i="15"/>
  <c r="BI97" i="15"/>
  <c r="BH99" i="15"/>
  <c r="BI130" i="15"/>
  <c r="BG142" i="15"/>
  <c r="BH136" i="15"/>
  <c r="BG138" i="15"/>
  <c r="BG139" i="15" s="1"/>
  <c r="BI104" i="15"/>
  <c r="BI105" i="15" s="1"/>
  <c r="BI135" i="15"/>
  <c r="BI137" i="15" s="1"/>
  <c r="BK146" i="14"/>
  <c r="BK148" i="14" s="1"/>
  <c r="BK122" i="15"/>
  <c r="BK123" i="15" s="1"/>
  <c r="BJ128" i="15"/>
  <c r="BJ127" i="15"/>
  <c r="BJ125" i="15"/>
  <c r="BI129" i="15"/>
  <c r="BK153" i="14"/>
  <c r="BK124" i="15"/>
  <c r="BJ100" i="15"/>
  <c r="BJ101" i="15" s="1"/>
  <c r="BI102" i="15"/>
  <c r="BI103" i="15" s="1"/>
  <c r="BI156" i="14"/>
  <c r="BI113" i="15" s="1"/>
  <c r="BI114" i="15" s="1"/>
  <c r="BH107" i="15"/>
  <c r="BJ96" i="15"/>
  <c r="BI98" i="15"/>
  <c r="BI149" i="14"/>
  <c r="BH163" i="14"/>
  <c r="BH116" i="15" s="1"/>
  <c r="BH117" i="15" s="1"/>
  <c r="BH118" i="15" s="1"/>
  <c r="BT93" i="13"/>
  <c r="BT31" i="13"/>
  <c r="BU7" i="13"/>
  <c r="BU6" i="13" s="1"/>
  <c r="BI242" i="15" s="1"/>
  <c r="BP81" i="13"/>
  <c r="BT11" i="13"/>
  <c r="BT12" i="13" s="1"/>
  <c r="BH140" i="15" s="1"/>
  <c r="BH141" i="15" s="1"/>
  <c r="BJ160" i="14"/>
  <c r="BJ162" i="14" s="1"/>
  <c r="G45" i="7"/>
  <c r="BI106" i="15"/>
  <c r="BG248" i="15" l="1"/>
  <c r="BR82" i="13"/>
  <c r="BR79" i="13"/>
  <c r="BG253" i="15"/>
  <c r="G46" i="7"/>
  <c r="H46" i="7" s="1"/>
  <c r="H45" i="7"/>
  <c r="BK133" i="15"/>
  <c r="BK134" i="15" s="1"/>
  <c r="BK155" i="14"/>
  <c r="BK156" i="14" s="1"/>
  <c r="BJ257" i="15"/>
  <c r="AM68" i="15"/>
  <c r="AN73" i="15" s="1"/>
  <c r="AN72" i="15" s="1"/>
  <c r="AM69" i="15" s="1"/>
  <c r="AM70" i="15" s="1"/>
  <c r="BS44" i="13"/>
  <c r="BS47" i="13" s="1"/>
  <c r="BI115" i="15"/>
  <c r="BU33" i="13"/>
  <c r="BT92" i="13"/>
  <c r="BJ97" i="15"/>
  <c r="BK131" i="15"/>
  <c r="BK132" i="15" s="1"/>
  <c r="BG260" i="15"/>
  <c r="BG112" i="15"/>
  <c r="BR78" i="13"/>
  <c r="BI110" i="15"/>
  <c r="BH111" i="15"/>
  <c r="BH256" i="15"/>
  <c r="BH258" i="15" s="1"/>
  <c r="BI259" i="15" s="1"/>
  <c r="BU39" i="13" s="1"/>
  <c r="BI99" i="15"/>
  <c r="BK96" i="15"/>
  <c r="BH142" i="15"/>
  <c r="BJ130" i="15"/>
  <c r="BK149" i="14"/>
  <c r="BJ104" i="15"/>
  <c r="BJ105" i="15" s="1"/>
  <c r="BJ135" i="15"/>
  <c r="BJ137" i="15" s="1"/>
  <c r="BI136" i="15"/>
  <c r="BH138" i="15"/>
  <c r="BH139" i="15" s="1"/>
  <c r="BK160" i="14"/>
  <c r="BK162" i="14" s="1"/>
  <c r="BK126" i="15"/>
  <c r="BK128" i="15" s="1"/>
  <c r="BK100" i="15"/>
  <c r="BK101" i="15" s="1"/>
  <c r="BK125" i="15"/>
  <c r="BJ129" i="15"/>
  <c r="BJ102" i="15"/>
  <c r="BJ103" i="15" s="1"/>
  <c r="BJ156" i="14"/>
  <c r="BJ113" i="15" s="1"/>
  <c r="BJ114" i="15" s="1"/>
  <c r="BI107" i="15"/>
  <c r="BJ98" i="15"/>
  <c r="BJ149" i="14"/>
  <c r="BI163" i="14"/>
  <c r="BI116" i="15" s="1"/>
  <c r="BI117" i="15" s="1"/>
  <c r="BI118" i="15" s="1"/>
  <c r="BU93" i="13"/>
  <c r="BV7" i="13"/>
  <c r="BV6" i="13" s="1"/>
  <c r="BJ242" i="15" s="1"/>
  <c r="BU31" i="13"/>
  <c r="BQ81" i="13"/>
  <c r="BU11" i="13"/>
  <c r="BU12" i="13" s="1"/>
  <c r="BI140" i="15" s="1"/>
  <c r="BI141" i="15" s="1"/>
  <c r="BJ106" i="15"/>
  <c r="BH253" i="15" l="1"/>
  <c r="BS79" i="13"/>
  <c r="BS82" i="13"/>
  <c r="BH248" i="15"/>
  <c r="BK135" i="15"/>
  <c r="BK137" i="15" s="1"/>
  <c r="AC69" i="15"/>
  <c r="AC70" i="15" s="1"/>
  <c r="AI69" i="15"/>
  <c r="AI70" i="15" s="1"/>
  <c r="AD69" i="15"/>
  <c r="AD70" i="15" s="1"/>
  <c r="AE69" i="15"/>
  <c r="AE70" i="15" s="1"/>
  <c r="AK69" i="15"/>
  <c r="AK70" i="15" s="1"/>
  <c r="AH69" i="15"/>
  <c r="AH70" i="15" s="1"/>
  <c r="AJ69" i="15"/>
  <c r="AJ70" i="15" s="1"/>
  <c r="AB69" i="15"/>
  <c r="AB70" i="15" s="1"/>
  <c r="AG69" i="15"/>
  <c r="AG70" i="15" s="1"/>
  <c r="AL69" i="15"/>
  <c r="AL70" i="15" s="1"/>
  <c r="AF69" i="15"/>
  <c r="AF70" i="15" s="1"/>
  <c r="BT44" i="13"/>
  <c r="BT47" i="13" s="1"/>
  <c r="BJ115" i="15"/>
  <c r="BK98" i="15"/>
  <c r="BK104" i="15"/>
  <c r="BK105" i="15" s="1"/>
  <c r="BV33" i="13"/>
  <c r="BK97" i="15"/>
  <c r="BK257" i="15"/>
  <c r="BU92" i="13"/>
  <c r="BH260" i="15"/>
  <c r="BJ110" i="15"/>
  <c r="BI111" i="15"/>
  <c r="BU44" i="13" s="1"/>
  <c r="BI256" i="15"/>
  <c r="BI258" i="15" s="1"/>
  <c r="BS78" i="13"/>
  <c r="BH112" i="15"/>
  <c r="BJ99" i="15"/>
  <c r="BK102" i="15"/>
  <c r="BK130" i="15"/>
  <c r="BI142" i="15"/>
  <c r="BK106" i="15"/>
  <c r="BW7" i="13"/>
  <c r="BJ136" i="15"/>
  <c r="BI138" i="15"/>
  <c r="BI139" i="15" s="1"/>
  <c r="BK127" i="15"/>
  <c r="BK129" i="15" s="1"/>
  <c r="BK113" i="15"/>
  <c r="BK114" i="15" s="1"/>
  <c r="BK110" i="15"/>
  <c r="BJ107" i="15"/>
  <c r="BJ163" i="14"/>
  <c r="BJ116" i="15" s="1"/>
  <c r="BJ117" i="15" s="1"/>
  <c r="BJ118" i="15" s="1"/>
  <c r="BV93" i="13"/>
  <c r="BV31" i="13"/>
  <c r="BR81" i="13"/>
  <c r="BV11" i="13"/>
  <c r="BV12" i="13" s="1"/>
  <c r="BJ140" i="15" s="1"/>
  <c r="BJ141" i="15" s="1"/>
  <c r="BI248" i="15" l="1"/>
  <c r="BT82" i="13"/>
  <c r="BI253" i="15"/>
  <c r="BT79" i="13"/>
  <c r="M7" i="13"/>
  <c r="G47" i="7" s="1"/>
  <c r="W78" i="7" s="1"/>
  <c r="BW6" i="13"/>
  <c r="BK242" i="15" s="1"/>
  <c r="G92" i="7" s="1"/>
  <c r="BU47" i="13"/>
  <c r="BK99" i="15"/>
  <c r="BW31" i="13"/>
  <c r="M31" i="13" s="1"/>
  <c r="BK115" i="15"/>
  <c r="BW33" i="13"/>
  <c r="M33" i="13" s="1"/>
  <c r="BK103" i="15"/>
  <c r="BI260" i="15"/>
  <c r="BV92" i="13"/>
  <c r="BJ111" i="15"/>
  <c r="BJ256" i="15"/>
  <c r="BJ258" i="15" s="1"/>
  <c r="BK259" i="15" s="1"/>
  <c r="BW39" i="13" s="1"/>
  <c r="BJ259" i="15"/>
  <c r="BV39" i="13" s="1"/>
  <c r="BK111" i="15"/>
  <c r="BI112" i="15"/>
  <c r="BU78" i="13" s="1"/>
  <c r="BT78" i="13"/>
  <c r="BK163" i="14"/>
  <c r="BW11" i="13"/>
  <c r="M11" i="13" s="1"/>
  <c r="BJ142" i="15"/>
  <c r="BK107" i="15"/>
  <c r="BK136" i="15"/>
  <c r="BK138" i="15" s="1"/>
  <c r="BJ138" i="15"/>
  <c r="BJ139" i="15" s="1"/>
  <c r="BW93" i="13"/>
  <c r="M93" i="13" s="1"/>
  <c r="BS81" i="13"/>
  <c r="BJ248" i="15" l="1"/>
  <c r="BU82" i="13"/>
  <c r="BJ253" i="15"/>
  <c r="BU79" i="13"/>
  <c r="G51" i="7"/>
  <c r="H51" i="7" s="1"/>
  <c r="H47" i="7"/>
  <c r="W79" i="7" s="1"/>
  <c r="N121" i="7"/>
  <c r="N120" i="7" s="1"/>
  <c r="O120" i="7" s="1"/>
  <c r="N103" i="7"/>
  <c r="N102" i="7" s="1"/>
  <c r="O102" i="7" s="1"/>
  <c r="M6" i="13"/>
  <c r="G34" i="7" s="1"/>
  <c r="N139" i="7"/>
  <c r="N138" i="7" s="1"/>
  <c r="O138" i="7" s="1"/>
  <c r="N11" i="13"/>
  <c r="G48" i="7"/>
  <c r="H48" i="7" s="1"/>
  <c r="N143" i="7"/>
  <c r="N125" i="7"/>
  <c r="BV44" i="13"/>
  <c r="BV47" i="13" s="1"/>
  <c r="M39" i="13"/>
  <c r="N107" i="7"/>
  <c r="M12" i="13"/>
  <c r="BJ260" i="15"/>
  <c r="BW92" i="13"/>
  <c r="M92" i="13" s="1"/>
  <c r="BJ112" i="15"/>
  <c r="BV78" i="13" s="1"/>
  <c r="BW12" i="13"/>
  <c r="BK140" i="15" s="1"/>
  <c r="BK141" i="15" s="1"/>
  <c r="BK116" i="15"/>
  <c r="BK139" i="15"/>
  <c r="BT81" i="13"/>
  <c r="BK253" i="15" l="1"/>
  <c r="BW79" i="13" s="1"/>
  <c r="M79" i="13" s="1"/>
  <c r="BV79" i="13"/>
  <c r="BK248" i="15"/>
  <c r="BW82" i="13" s="1"/>
  <c r="M82" i="13" s="1"/>
  <c r="BV82" i="13"/>
  <c r="G35" i="7"/>
  <c r="N6" i="13"/>
  <c r="O125" i="7"/>
  <c r="O107" i="7"/>
  <c r="N144" i="7"/>
  <c r="O144" i="7" s="1"/>
  <c r="N12" i="13"/>
  <c r="G52" i="7"/>
  <c r="N126" i="7"/>
  <c r="O126" i="7" s="1"/>
  <c r="O143" i="7"/>
  <c r="N108" i="7"/>
  <c r="O108" i="7" s="1"/>
  <c r="G36" i="7"/>
  <c r="BK117" i="15"/>
  <c r="BK256" i="15"/>
  <c r="BK258" i="15" s="1"/>
  <c r="BK112" i="15"/>
  <c r="BK142" i="15"/>
  <c r="BU81" i="13"/>
  <c r="G53" i="7" l="1"/>
  <c r="BK118" i="15"/>
  <c r="BW78" i="13" s="1"/>
  <c r="M78" i="13" s="1"/>
  <c r="BW44" i="13"/>
  <c r="M44" i="13" s="1"/>
  <c r="M47" i="13" s="1"/>
  <c r="H14" i="7" s="1"/>
  <c r="BL259" i="15"/>
  <c r="BK260" i="15"/>
  <c r="BV81" i="13"/>
  <c r="Q49" i="13"/>
  <c r="R49" i="13"/>
  <c r="S49" i="13"/>
  <c r="T49" i="13"/>
  <c r="U49" i="13"/>
  <c r="V49" i="13"/>
  <c r="W49" i="13"/>
  <c r="X49" i="13"/>
  <c r="Y49" i="13"/>
  <c r="Z49" i="13"/>
  <c r="AA49" i="13"/>
  <c r="AB49" i="13"/>
  <c r="AC49" i="13"/>
  <c r="AD49" i="13"/>
  <c r="AE49" i="13"/>
  <c r="AF49" i="13"/>
  <c r="AG49" i="13"/>
  <c r="AH49" i="13"/>
  <c r="AI49" i="13"/>
  <c r="AJ49" i="13"/>
  <c r="AK49" i="13"/>
  <c r="AL49" i="13"/>
  <c r="AM49" i="13"/>
  <c r="AO49" i="13"/>
  <c r="AP49" i="13"/>
  <c r="AQ49" i="13"/>
  <c r="AR49" i="13"/>
  <c r="AS49" i="13"/>
  <c r="AT49" i="13"/>
  <c r="AU49" i="13"/>
  <c r="AV49" i="13"/>
  <c r="AW49" i="13"/>
  <c r="AX49" i="13"/>
  <c r="AY49" i="13"/>
  <c r="AZ49" i="13"/>
  <c r="BA49" i="13"/>
  <c r="BB49" i="13"/>
  <c r="BC49" i="13"/>
  <c r="BD49" i="13"/>
  <c r="BE49" i="13"/>
  <c r="BF49" i="13"/>
  <c r="BG49" i="13"/>
  <c r="BH49" i="13"/>
  <c r="BI49" i="13"/>
  <c r="BJ49" i="13"/>
  <c r="BK49" i="13"/>
  <c r="BL49" i="13"/>
  <c r="BM49" i="13"/>
  <c r="BN49" i="13"/>
  <c r="BO49" i="13"/>
  <c r="BP49" i="13"/>
  <c r="BQ49" i="13"/>
  <c r="BR49" i="13"/>
  <c r="BS49" i="13"/>
  <c r="BT49" i="13"/>
  <c r="BU49" i="13"/>
  <c r="BV49" i="13"/>
  <c r="BW49" i="13"/>
  <c r="P49" i="13"/>
  <c r="P89" i="13"/>
  <c r="Q89" i="13"/>
  <c r="R89" i="13"/>
  <c r="S89" i="13"/>
  <c r="T89" i="13"/>
  <c r="U89" i="13"/>
  <c r="V89" i="13"/>
  <c r="W89" i="13"/>
  <c r="X89" i="13"/>
  <c r="Y89" i="13"/>
  <c r="Z89" i="13"/>
  <c r="AH89" i="13"/>
  <c r="AI89" i="13"/>
  <c r="AJ89" i="13"/>
  <c r="AK89" i="13"/>
  <c r="AL89" i="13"/>
  <c r="AM89" i="13"/>
  <c r="G89" i="13" s="1"/>
  <c r="AN89" i="13"/>
  <c r="AO89" i="13"/>
  <c r="AP89" i="13"/>
  <c r="AQ89" i="13"/>
  <c r="AR89" i="13"/>
  <c r="AS89" i="13"/>
  <c r="AT89" i="13"/>
  <c r="AU89" i="13"/>
  <c r="AV89" i="13"/>
  <c r="AW89" i="13"/>
  <c r="AX89" i="13"/>
  <c r="AY89" i="13"/>
  <c r="AZ89" i="13"/>
  <c r="BA89" i="13"/>
  <c r="BB89" i="13"/>
  <c r="BC89" i="13"/>
  <c r="BD89" i="13"/>
  <c r="BE89" i="13"/>
  <c r="BF89" i="13"/>
  <c r="BG89" i="13"/>
  <c r="BH89" i="13"/>
  <c r="BI89" i="13"/>
  <c r="BJ89" i="13"/>
  <c r="BK89" i="13"/>
  <c r="K89" i="13" s="1"/>
  <c r="BL89" i="13"/>
  <c r="BM89" i="13"/>
  <c r="BN89" i="13"/>
  <c r="BO89" i="13"/>
  <c r="BP89" i="13"/>
  <c r="BQ89" i="13"/>
  <c r="BR89" i="13"/>
  <c r="BS89" i="13"/>
  <c r="BT89" i="13"/>
  <c r="BU89" i="13"/>
  <c r="BV89" i="13"/>
  <c r="BW89" i="13"/>
  <c r="O89" i="13"/>
  <c r="F53" i="14"/>
  <c r="I55" i="14"/>
  <c r="BW47" i="13" l="1"/>
  <c r="BL260" i="15"/>
  <c r="L93" i="15"/>
  <c r="N93" i="15"/>
  <c r="M93" i="15"/>
  <c r="Y14" i="13"/>
  <c r="X14" i="13"/>
  <c r="Z14" i="13"/>
  <c r="Y93" i="15"/>
  <c r="Q93" i="15"/>
  <c r="W93" i="15"/>
  <c r="U93" i="15"/>
  <c r="T93" i="15"/>
  <c r="S93" i="15"/>
  <c r="X93" i="15"/>
  <c r="P93" i="15"/>
  <c r="AA93" i="15"/>
  <c r="Z93" i="15"/>
  <c r="V93" i="15"/>
  <c r="R93" i="15"/>
  <c r="AC14" i="13"/>
  <c r="AK14" i="13"/>
  <c r="AD14" i="13"/>
  <c r="AE14" i="13"/>
  <c r="AG14" i="13"/>
  <c r="AM14" i="13"/>
  <c r="AF14" i="13"/>
  <c r="AH14" i="13"/>
  <c r="AI14" i="13"/>
  <c r="AJ14" i="13"/>
  <c r="AB14" i="13"/>
  <c r="AL14" i="13"/>
  <c r="O93" i="15"/>
  <c r="AA14" i="13"/>
  <c r="E93" i="15"/>
  <c r="D93" i="15"/>
  <c r="C93" i="15"/>
  <c r="O14" i="13"/>
  <c r="K93" i="15"/>
  <c r="J93" i="15"/>
  <c r="I93" i="15"/>
  <c r="H93" i="15"/>
  <c r="G93" i="15"/>
  <c r="F93" i="15"/>
  <c r="BH55" i="15"/>
  <c r="AZ55" i="15"/>
  <c r="AR55" i="15"/>
  <c r="AJ55" i="15"/>
  <c r="AB55" i="15"/>
  <c r="T55" i="15"/>
  <c r="L55" i="15"/>
  <c r="D55" i="15"/>
  <c r="BF47" i="15"/>
  <c r="AX47" i="15"/>
  <c r="AP47" i="15"/>
  <c r="AH47" i="15"/>
  <c r="Z47" i="15"/>
  <c r="R47" i="15"/>
  <c r="J47" i="15"/>
  <c r="BG55" i="15"/>
  <c r="AY55" i="15"/>
  <c r="AQ55" i="15"/>
  <c r="AI55" i="15"/>
  <c r="AA55" i="15"/>
  <c r="S55" i="15"/>
  <c r="K55" i="15"/>
  <c r="C55" i="15"/>
  <c r="BF55" i="15"/>
  <c r="AX55" i="15"/>
  <c r="AP55" i="15"/>
  <c r="AH55" i="15"/>
  <c r="Z55" i="15"/>
  <c r="R55" i="15"/>
  <c r="J55" i="15"/>
  <c r="BE55" i="15"/>
  <c r="AW55" i="15"/>
  <c r="AO55" i="15"/>
  <c r="AG55" i="15"/>
  <c r="Y55" i="15"/>
  <c r="Q55" i="15"/>
  <c r="I55" i="15"/>
  <c r="BD55" i="15"/>
  <c r="AV55" i="15"/>
  <c r="AN55" i="15"/>
  <c r="AF55" i="15"/>
  <c r="X55" i="15"/>
  <c r="P55" i="15"/>
  <c r="H55" i="15"/>
  <c r="BK55" i="15"/>
  <c r="BC55" i="15"/>
  <c r="AU55" i="15"/>
  <c r="AM55" i="15"/>
  <c r="AE55" i="15"/>
  <c r="W55" i="15"/>
  <c r="O55" i="15"/>
  <c r="G55" i="15"/>
  <c r="AK55" i="15"/>
  <c r="E55" i="15"/>
  <c r="BI47" i="15"/>
  <c r="AZ47" i="15"/>
  <c r="AQ47" i="15"/>
  <c r="AG47" i="15"/>
  <c r="X47" i="15"/>
  <c r="O47" i="15"/>
  <c r="F47" i="15"/>
  <c r="BJ55" i="15"/>
  <c r="AD55" i="15"/>
  <c r="BH47" i="15"/>
  <c r="AY47" i="15"/>
  <c r="AO47" i="15"/>
  <c r="AF47" i="15"/>
  <c r="W47" i="15"/>
  <c r="N47" i="15"/>
  <c r="E47" i="15"/>
  <c r="BI55" i="15"/>
  <c r="AC55" i="15"/>
  <c r="BG47" i="15"/>
  <c r="AW47" i="15"/>
  <c r="AN47" i="15"/>
  <c r="AE47" i="15"/>
  <c r="V47" i="15"/>
  <c r="BB55" i="15"/>
  <c r="V55" i="15"/>
  <c r="BE47" i="15"/>
  <c r="AV47" i="15"/>
  <c r="AM47" i="15"/>
  <c r="AD47" i="15"/>
  <c r="U47" i="15"/>
  <c r="L47" i="15"/>
  <c r="BA55" i="15"/>
  <c r="U55" i="15"/>
  <c r="BD47" i="15"/>
  <c r="AT55" i="15"/>
  <c r="N55" i="15"/>
  <c r="BC47" i="15"/>
  <c r="AT47" i="15"/>
  <c r="AK47" i="15"/>
  <c r="AB47" i="15"/>
  <c r="S47" i="15"/>
  <c r="I47" i="15"/>
  <c r="F55" i="15"/>
  <c r="BK47" i="15"/>
  <c r="AJ47" i="15"/>
  <c r="M47" i="15"/>
  <c r="BJ19" i="15"/>
  <c r="BB19" i="15"/>
  <c r="AT19" i="15"/>
  <c r="AL19" i="15"/>
  <c r="AD19" i="15"/>
  <c r="V19" i="15"/>
  <c r="N19" i="15"/>
  <c r="F19" i="15"/>
  <c r="Q19" i="15"/>
  <c r="AU19" i="15"/>
  <c r="BJ47" i="15"/>
  <c r="AI47" i="15"/>
  <c r="K47" i="15"/>
  <c r="BI19" i="15"/>
  <c r="BA19" i="15"/>
  <c r="AS19" i="15"/>
  <c r="AK19" i="15"/>
  <c r="AC19" i="15"/>
  <c r="U19" i="15"/>
  <c r="M19" i="15"/>
  <c r="E19" i="15"/>
  <c r="Y19" i="15"/>
  <c r="AM19" i="15"/>
  <c r="BB47" i="15"/>
  <c r="AC47" i="15"/>
  <c r="H47" i="15"/>
  <c r="BH19" i="15"/>
  <c r="AZ19" i="15"/>
  <c r="AR19" i="15"/>
  <c r="AJ19" i="15"/>
  <c r="AB19" i="15"/>
  <c r="T19" i="15"/>
  <c r="L19" i="15"/>
  <c r="D19" i="15"/>
  <c r="AG19" i="15"/>
  <c r="O19" i="15"/>
  <c r="BA47" i="15"/>
  <c r="AA47" i="15"/>
  <c r="G47" i="15"/>
  <c r="BG19" i="15"/>
  <c r="AY19" i="15"/>
  <c r="AQ19" i="15"/>
  <c r="AI19" i="15"/>
  <c r="AA19" i="15"/>
  <c r="S19" i="15"/>
  <c r="K19" i="15"/>
  <c r="C19" i="15"/>
  <c r="AW19" i="15"/>
  <c r="AE19" i="15"/>
  <c r="AU47" i="15"/>
  <c r="Y47" i="15"/>
  <c r="D47" i="15"/>
  <c r="BF19" i="15"/>
  <c r="AX19" i="15"/>
  <c r="AP19" i="15"/>
  <c r="AH19" i="15"/>
  <c r="Z19" i="15"/>
  <c r="R19" i="15"/>
  <c r="J19" i="15"/>
  <c r="AO19" i="15"/>
  <c r="I19" i="15"/>
  <c r="BK19" i="15"/>
  <c r="W19" i="15"/>
  <c r="AS55" i="15"/>
  <c r="AS47" i="15"/>
  <c r="T47" i="15"/>
  <c r="C47" i="15"/>
  <c r="BE19" i="15"/>
  <c r="AL55" i="15"/>
  <c r="AR47" i="15"/>
  <c r="Q47" i="15"/>
  <c r="BD19" i="15"/>
  <c r="AV19" i="15"/>
  <c r="AN19" i="15"/>
  <c r="AF19" i="15"/>
  <c r="X19" i="15"/>
  <c r="P19" i="15"/>
  <c r="H19" i="15"/>
  <c r="BC19" i="15"/>
  <c r="G19" i="15"/>
  <c r="M55" i="15"/>
  <c r="AL47" i="15"/>
  <c r="P47" i="15"/>
  <c r="BK56" i="15"/>
  <c r="BC56" i="15"/>
  <c r="AU56" i="15"/>
  <c r="AM56" i="15"/>
  <c r="AE56" i="15"/>
  <c r="W56" i="15"/>
  <c r="O56" i="15"/>
  <c r="G56" i="15"/>
  <c r="BI48" i="15"/>
  <c r="BA48" i="15"/>
  <c r="AS48" i="15"/>
  <c r="AK48" i="15"/>
  <c r="AC48" i="15"/>
  <c r="U48" i="15"/>
  <c r="M48" i="15"/>
  <c r="E48" i="15"/>
  <c r="BJ56" i="15"/>
  <c r="BB56" i="15"/>
  <c r="AT56" i="15"/>
  <c r="AL56" i="15"/>
  <c r="AD56" i="15"/>
  <c r="V56" i="15"/>
  <c r="N56" i="15"/>
  <c r="F56" i="15"/>
  <c r="BH48" i="15"/>
  <c r="AZ48" i="15"/>
  <c r="AR48" i="15"/>
  <c r="AJ48" i="15"/>
  <c r="AB48" i="15"/>
  <c r="T48" i="15"/>
  <c r="L48" i="15"/>
  <c r="D48" i="15"/>
  <c r="BI56" i="15"/>
  <c r="BA56" i="15"/>
  <c r="AS56" i="15"/>
  <c r="AK56" i="15"/>
  <c r="AC56" i="15"/>
  <c r="U56" i="15"/>
  <c r="M56" i="15"/>
  <c r="E56" i="15"/>
  <c r="BG48" i="15"/>
  <c r="AY48" i="15"/>
  <c r="AQ48" i="15"/>
  <c r="AI48" i="15"/>
  <c r="BH56" i="15"/>
  <c r="AZ56" i="15"/>
  <c r="AR56" i="15"/>
  <c r="AJ56" i="15"/>
  <c r="AB56" i="15"/>
  <c r="T56" i="15"/>
  <c r="L56" i="15"/>
  <c r="D56" i="15"/>
  <c r="BG56" i="15"/>
  <c r="AY56" i="15"/>
  <c r="AQ56" i="15"/>
  <c r="AI56" i="15"/>
  <c r="AA56" i="15"/>
  <c r="S56" i="15"/>
  <c r="K56" i="15"/>
  <c r="C56" i="15"/>
  <c r="BF56" i="15"/>
  <c r="AX56" i="15"/>
  <c r="AP56" i="15"/>
  <c r="AH56" i="15"/>
  <c r="Z56" i="15"/>
  <c r="R56" i="15"/>
  <c r="J56" i="15"/>
  <c r="AN56" i="15"/>
  <c r="H56" i="15"/>
  <c r="BE48" i="15"/>
  <c r="AT48" i="15"/>
  <c r="AF48" i="15"/>
  <c r="V48" i="15"/>
  <c r="J48" i="15"/>
  <c r="BD20" i="15"/>
  <c r="AV20" i="15"/>
  <c r="AN20" i="15"/>
  <c r="AG56" i="15"/>
  <c r="BD48" i="15"/>
  <c r="AP48" i="15"/>
  <c r="AE48" i="15"/>
  <c r="S48" i="15"/>
  <c r="I48" i="15"/>
  <c r="AF56" i="15"/>
  <c r="BC48" i="15"/>
  <c r="AO48" i="15"/>
  <c r="AD48" i="15"/>
  <c r="R48" i="15"/>
  <c r="H48" i="15"/>
  <c r="BE56" i="15"/>
  <c r="Y56" i="15"/>
  <c r="BB48" i="15"/>
  <c r="AN48" i="15"/>
  <c r="AA48" i="15"/>
  <c r="Q48" i="15"/>
  <c r="G48" i="15"/>
  <c r="BD56" i="15"/>
  <c r="X56" i="15"/>
  <c r="AX48" i="15"/>
  <c r="AM48" i="15"/>
  <c r="Z48" i="15"/>
  <c r="P48" i="15"/>
  <c r="F48" i="15"/>
  <c r="AW56" i="15"/>
  <c r="Q56" i="15"/>
  <c r="BK48" i="15"/>
  <c r="AW48" i="15"/>
  <c r="AL48" i="15"/>
  <c r="Y48" i="15"/>
  <c r="O48" i="15"/>
  <c r="C48" i="15"/>
  <c r="AV48" i="15"/>
  <c r="BH20" i="15"/>
  <c r="AY20" i="15"/>
  <c r="AP20" i="15"/>
  <c r="AG20" i="15"/>
  <c r="Y20" i="15"/>
  <c r="Q20" i="15"/>
  <c r="I20" i="15"/>
  <c r="BB20" i="15"/>
  <c r="AQ20" i="15"/>
  <c r="AV56" i="15"/>
  <c r="AU48" i="15"/>
  <c r="BG20" i="15"/>
  <c r="AX20" i="15"/>
  <c r="AO20" i="15"/>
  <c r="AF20" i="15"/>
  <c r="X20" i="15"/>
  <c r="P20" i="15"/>
  <c r="H20" i="15"/>
  <c r="AS20" i="15"/>
  <c r="AZ20" i="15"/>
  <c r="AO56" i="15"/>
  <c r="AH48" i="15"/>
  <c r="BF20" i="15"/>
  <c r="AW20" i="15"/>
  <c r="AM20" i="15"/>
  <c r="AE20" i="15"/>
  <c r="W20" i="15"/>
  <c r="O20" i="15"/>
  <c r="G20" i="15"/>
  <c r="AJ20" i="15"/>
  <c r="J20" i="15"/>
  <c r="P56" i="15"/>
  <c r="AG48" i="15"/>
  <c r="BE20" i="15"/>
  <c r="AU20" i="15"/>
  <c r="AL20" i="15"/>
  <c r="AD20" i="15"/>
  <c r="V20" i="15"/>
  <c r="N20" i="15"/>
  <c r="F20" i="15"/>
  <c r="AB20" i="15"/>
  <c r="AH20" i="15"/>
  <c r="I56" i="15"/>
  <c r="X48" i="15"/>
  <c r="BC20" i="15"/>
  <c r="AT20" i="15"/>
  <c r="AK20" i="15"/>
  <c r="AC20" i="15"/>
  <c r="U20" i="15"/>
  <c r="M20" i="15"/>
  <c r="E20" i="15"/>
  <c r="T20" i="15"/>
  <c r="W48" i="15"/>
  <c r="BK20" i="15"/>
  <c r="L20" i="15"/>
  <c r="D20" i="15"/>
  <c r="R20" i="15"/>
  <c r="BJ48" i="15"/>
  <c r="N48" i="15"/>
  <c r="BJ20" i="15"/>
  <c r="BA20" i="15"/>
  <c r="AR20" i="15"/>
  <c r="AI20" i="15"/>
  <c r="AA20" i="15"/>
  <c r="S20" i="15"/>
  <c r="K20" i="15"/>
  <c r="C20" i="15"/>
  <c r="BI20" i="15"/>
  <c r="BF48" i="15"/>
  <c r="K48" i="15"/>
  <c r="Z20" i="15"/>
  <c r="G49" i="13"/>
  <c r="BW81" i="13"/>
  <c r="M81" i="13" s="1"/>
  <c r="V14" i="13"/>
  <c r="W14" i="13"/>
  <c r="Q14" i="13"/>
  <c r="R14" i="13"/>
  <c r="T14" i="13"/>
  <c r="U14" i="13"/>
  <c r="S14" i="13"/>
  <c r="P14" i="13"/>
  <c r="I89" i="13"/>
  <c r="E89" i="13"/>
  <c r="M89" i="13"/>
  <c r="C89" i="13"/>
  <c r="M49" i="13"/>
  <c r="E49" i="13"/>
  <c r="K49" i="13"/>
  <c r="C14" i="13" l="1"/>
  <c r="G14" i="13"/>
  <c r="E14" i="13"/>
  <c r="G67" i="14" l="1"/>
  <c r="D77" i="15" s="1"/>
  <c r="D89" i="15" l="1"/>
  <c r="D87" i="15" s="1"/>
  <c r="O68" i="13"/>
  <c r="C68" i="13" s="1"/>
  <c r="C88" i="15"/>
  <c r="C87" i="15" s="1"/>
  <c r="BJ80" i="15"/>
  <c r="BB80" i="15"/>
  <c r="AT80" i="15"/>
  <c r="AL80" i="15"/>
  <c r="AD80" i="15"/>
  <c r="V80" i="15"/>
  <c r="N80" i="15"/>
  <c r="F80" i="15"/>
  <c r="BI80" i="15"/>
  <c r="BA80" i="15"/>
  <c r="AS80" i="15"/>
  <c r="AK80" i="15"/>
  <c r="AC80" i="15"/>
  <c r="U80" i="15"/>
  <c r="M80" i="15"/>
  <c r="E80" i="15"/>
  <c r="BH80" i="15"/>
  <c r="AZ80" i="15"/>
  <c r="AR80" i="15"/>
  <c r="AJ80" i="15"/>
  <c r="AB80" i="15"/>
  <c r="T80" i="15"/>
  <c r="L80" i="15"/>
  <c r="D80" i="15"/>
  <c r="D81" i="15" s="1"/>
  <c r="C77" i="15"/>
  <c r="D82" i="15" s="1"/>
  <c r="BG80" i="15"/>
  <c r="AY80" i="15"/>
  <c r="AQ80" i="15"/>
  <c r="AI80" i="15"/>
  <c r="AA80" i="15"/>
  <c r="S80" i="15"/>
  <c r="K80" i="15"/>
  <c r="C80" i="15"/>
  <c r="C81" i="15" s="1"/>
  <c r="BF80" i="15"/>
  <c r="AX80" i="15"/>
  <c r="AP80" i="15"/>
  <c r="AH80" i="15"/>
  <c r="Z80" i="15"/>
  <c r="R80" i="15"/>
  <c r="J80" i="15"/>
  <c r="BD80" i="15"/>
  <c r="AG80" i="15"/>
  <c r="O80" i="15"/>
  <c r="BC80" i="15"/>
  <c r="AF80" i="15"/>
  <c r="I80" i="15"/>
  <c r="AV80" i="15"/>
  <c r="Y80" i="15"/>
  <c r="G80" i="15"/>
  <c r="AU80" i="15"/>
  <c r="X80" i="15"/>
  <c r="BK80" i="15"/>
  <c r="AN80" i="15"/>
  <c r="Q80" i="15"/>
  <c r="BE80" i="15"/>
  <c r="AM80" i="15"/>
  <c r="P80" i="15"/>
  <c r="AO80" i="15"/>
  <c r="AE80" i="15"/>
  <c r="W80" i="15"/>
  <c r="H80" i="15"/>
  <c r="AW80" i="15"/>
  <c r="P52" i="13" l="1"/>
  <c r="O52" i="13"/>
  <c r="C52" i="13" s="1"/>
  <c r="E82" i="15"/>
  <c r="E81" i="15" s="1"/>
  <c r="Q52" i="13" l="1"/>
  <c r="E77" i="15"/>
  <c r="F82" i="15" s="1"/>
  <c r="F81" i="15" s="1"/>
  <c r="R52" i="13" s="1"/>
  <c r="F77" i="15" l="1"/>
  <c r="K87" i="15"/>
  <c r="L87" i="15"/>
  <c r="H48" i="14"/>
  <c r="J55" i="14"/>
  <c r="P8" i="13"/>
  <c r="P32" i="13" l="1"/>
  <c r="E32" i="13" s="1"/>
  <c r="P6" i="13"/>
  <c r="D242" i="15" s="1"/>
  <c r="G82" i="15"/>
  <c r="G81" i="15" s="1"/>
  <c r="M87" i="15"/>
  <c r="BK26" i="15"/>
  <c r="BJ26" i="15"/>
  <c r="BG26" i="15"/>
  <c r="AV26" i="15"/>
  <c r="Y26" i="15"/>
  <c r="L26" i="15"/>
  <c r="AP26" i="15"/>
  <c r="S26" i="15"/>
  <c r="AL26" i="15"/>
  <c r="AN26" i="15"/>
  <c r="AX26" i="15"/>
  <c r="AE26" i="15"/>
  <c r="D26" i="15"/>
  <c r="BD26" i="15"/>
  <c r="H26" i="15"/>
  <c r="BC26" i="15"/>
  <c r="BB26" i="15"/>
  <c r="AW26" i="15"/>
  <c r="AJ26" i="15"/>
  <c r="M26" i="15"/>
  <c r="AB26" i="15"/>
  <c r="AF26" i="15"/>
  <c r="I26" i="15"/>
  <c r="AM26" i="15"/>
  <c r="P26" i="15"/>
  <c r="J26" i="15"/>
  <c r="AD26" i="15"/>
  <c r="AG26" i="15"/>
  <c r="W26" i="15"/>
  <c r="V26" i="15"/>
  <c r="E26" i="15"/>
  <c r="BE26" i="15"/>
  <c r="AR26" i="15"/>
  <c r="U26" i="15"/>
  <c r="AY26" i="15"/>
  <c r="N26" i="15"/>
  <c r="AH26" i="15"/>
  <c r="K26" i="15"/>
  <c r="BF26" i="15"/>
  <c r="X26" i="15"/>
  <c r="AZ26" i="15"/>
  <c r="AU26" i="15"/>
  <c r="AT26" i="15"/>
  <c r="AK26" i="15"/>
  <c r="Z26" i="15"/>
  <c r="C26" i="15"/>
  <c r="BA26" i="15"/>
  <c r="T26" i="15"/>
  <c r="R26" i="15"/>
  <c r="AA26" i="15"/>
  <c r="AQ26" i="15"/>
  <c r="Q26" i="15"/>
  <c r="BI26" i="15"/>
  <c r="AS26" i="15"/>
  <c r="AI26" i="15"/>
  <c r="O26" i="15"/>
  <c r="BH26" i="15"/>
  <c r="AO26" i="15"/>
  <c r="F26" i="15"/>
  <c r="G26" i="15"/>
  <c r="AC26" i="15"/>
  <c r="K52" i="14"/>
  <c r="AP57" i="15" s="1"/>
  <c r="O49" i="13"/>
  <c r="P12" i="13"/>
  <c r="D140" i="15" s="1"/>
  <c r="E8" i="13"/>
  <c r="E6" i="13" s="1"/>
  <c r="J56" i="14"/>
  <c r="K55" i="14"/>
  <c r="K56" i="14" s="1"/>
  <c r="J53" i="14"/>
  <c r="H45" i="14"/>
  <c r="S52" i="13" l="1"/>
  <c r="G77" i="15"/>
  <c r="D142" i="15"/>
  <c r="D143" i="15" s="1"/>
  <c r="D141" i="15"/>
  <c r="N87" i="15"/>
  <c r="F122" i="7"/>
  <c r="F140" i="7"/>
  <c r="F104" i="7"/>
  <c r="F108" i="7" s="1"/>
  <c r="E12" i="13"/>
  <c r="C34" i="7"/>
  <c r="AQ22" i="15"/>
  <c r="AT50" i="15"/>
  <c r="AL58" i="15"/>
  <c r="V22" i="15"/>
  <c r="BF28" i="15"/>
  <c r="M28" i="15"/>
  <c r="AN28" i="15"/>
  <c r="AG58" i="15"/>
  <c r="Z22" i="15"/>
  <c r="R58" i="15"/>
  <c r="H22" i="15"/>
  <c r="AP50" i="15"/>
  <c r="W28" i="15"/>
  <c r="AJ58" i="15"/>
  <c r="AG22" i="15"/>
  <c r="AD28" i="15"/>
  <c r="I22" i="15"/>
  <c r="AF50" i="15"/>
  <c r="N22" i="15"/>
  <c r="Y58" i="15"/>
  <c r="AH50" i="15"/>
  <c r="BB50" i="15"/>
  <c r="AJ22" i="15"/>
  <c r="AG28" i="15"/>
  <c r="E22" i="15"/>
  <c r="U28" i="15"/>
  <c r="Z58" i="15"/>
  <c r="AS58" i="15"/>
  <c r="AH28" i="15"/>
  <c r="Q28" i="15"/>
  <c r="AY28" i="15"/>
  <c r="BE58" i="15"/>
  <c r="BI22" i="15"/>
  <c r="X50" i="15"/>
  <c r="Y50" i="15"/>
  <c r="AI50" i="15"/>
  <c r="AT28" i="15"/>
  <c r="AA28" i="15"/>
  <c r="BK28" i="15"/>
  <c r="E50" i="15"/>
  <c r="D28" i="15"/>
  <c r="AL50" i="15"/>
  <c r="AG50" i="15"/>
  <c r="AQ50" i="15"/>
  <c r="O28" i="15"/>
  <c r="C22" i="15"/>
  <c r="AW22" i="15"/>
  <c r="F50" i="15"/>
  <c r="BH28" i="15"/>
  <c r="AF58" i="15"/>
  <c r="AA58" i="15"/>
  <c r="AK58" i="15"/>
  <c r="Y28" i="15"/>
  <c r="O22" i="15"/>
  <c r="BG22" i="15"/>
  <c r="T50" i="15"/>
  <c r="L50" i="15"/>
  <c r="AO58" i="15"/>
  <c r="AI58" i="15"/>
  <c r="AT58" i="15"/>
  <c r="E167" i="15"/>
  <c r="E243" i="15" s="1"/>
  <c r="AB167" i="15"/>
  <c r="AB243" i="15" s="1"/>
  <c r="O167" i="15"/>
  <c r="O243" i="15" s="1"/>
  <c r="C93" i="7" s="1"/>
  <c r="N27" i="15"/>
  <c r="N21" i="15"/>
  <c r="AK27" i="15"/>
  <c r="AG21" i="15"/>
  <c r="BH27" i="15"/>
  <c r="AT21" i="15"/>
  <c r="AJ49" i="15"/>
  <c r="H27" i="15"/>
  <c r="AR57" i="15"/>
  <c r="AZ57" i="15"/>
  <c r="D49" i="15"/>
  <c r="S49" i="15"/>
  <c r="AX21" i="15"/>
  <c r="BE27" i="15"/>
  <c r="C21" i="15"/>
  <c r="J27" i="15"/>
  <c r="U49" i="15"/>
  <c r="U57" i="15"/>
  <c r="V57" i="15"/>
  <c r="W57" i="15"/>
  <c r="V49" i="15"/>
  <c r="X57" i="15"/>
  <c r="AE49" i="15"/>
  <c r="AG57" i="15"/>
  <c r="AN49" i="15"/>
  <c r="AX57" i="15"/>
  <c r="BF21" i="15"/>
  <c r="AM49" i="15"/>
  <c r="AO57" i="15"/>
  <c r="AV49" i="15"/>
  <c r="BF57" i="15"/>
  <c r="M27" i="15"/>
  <c r="AU167" i="15"/>
  <c r="AU243" i="15" s="1"/>
  <c r="X167" i="15"/>
  <c r="X243" i="15" s="1"/>
  <c r="U27" i="15"/>
  <c r="M21" i="15"/>
  <c r="AU27" i="15"/>
  <c r="Z49" i="15"/>
  <c r="AB21" i="15"/>
  <c r="C49" i="15"/>
  <c r="K21" i="15"/>
  <c r="AC57" i="15"/>
  <c r="AF57" i="15"/>
  <c r="N28" i="15"/>
  <c r="J22" i="15"/>
  <c r="AI28" i="15"/>
  <c r="BC22" i="15"/>
  <c r="L22" i="15"/>
  <c r="AM28" i="15"/>
  <c r="Y22" i="15"/>
  <c r="AX28" i="15"/>
  <c r="AV22" i="15"/>
  <c r="O50" i="15"/>
  <c r="J28" i="15"/>
  <c r="R22" i="15"/>
  <c r="AQ28" i="15"/>
  <c r="P50" i="15"/>
  <c r="AE50" i="15"/>
  <c r="AE58" i="15"/>
  <c r="M22" i="15"/>
  <c r="L28" i="15"/>
  <c r="W50" i="15"/>
  <c r="AD22" i="15"/>
  <c r="AC28" i="15"/>
  <c r="BA50" i="15"/>
  <c r="AX58" i="15"/>
  <c r="AP58" i="15"/>
  <c r="AP59" i="15" s="1"/>
  <c r="AH58" i="15"/>
  <c r="AO50" i="15"/>
  <c r="AR58" i="15"/>
  <c r="AX50" i="15"/>
  <c r="BB58" i="15"/>
  <c r="AY50" i="15"/>
  <c r="BC58" i="15"/>
  <c r="AK167" i="15"/>
  <c r="AK243" i="15" s="1"/>
  <c r="H167" i="15"/>
  <c r="H243" i="15" s="1"/>
  <c r="AR167" i="15"/>
  <c r="AR243" i="15" s="1"/>
  <c r="BD167" i="15"/>
  <c r="BD243" i="15" s="1"/>
  <c r="M167" i="15"/>
  <c r="M243" i="15" s="1"/>
  <c r="W167" i="15"/>
  <c r="W243" i="15" s="1"/>
  <c r="AG167" i="15"/>
  <c r="AG243" i="15" s="1"/>
  <c r="AP167" i="15"/>
  <c r="AP243" i="15" s="1"/>
  <c r="AQ27" i="15"/>
  <c r="BI21" i="15"/>
  <c r="U21" i="15"/>
  <c r="AI27" i="15"/>
  <c r="V21" i="15"/>
  <c r="AJ27" i="15"/>
  <c r="AF21" i="15"/>
  <c r="BG27" i="15"/>
  <c r="BC21" i="15"/>
  <c r="AV21" i="15"/>
  <c r="G27" i="15"/>
  <c r="H21" i="15"/>
  <c r="AD27" i="15"/>
  <c r="AY57" i="15"/>
  <c r="Q49" i="15"/>
  <c r="AC49" i="15"/>
  <c r="AR49" i="15"/>
  <c r="I27" i="15"/>
  <c r="T49" i="15"/>
  <c r="S21" i="15"/>
  <c r="Z27" i="15"/>
  <c r="AW49" i="15"/>
  <c r="AK57" i="15"/>
  <c r="AL57" i="15"/>
  <c r="AM57" i="15"/>
  <c r="AL49" i="15"/>
  <c r="AN57" i="15"/>
  <c r="AU49" i="15"/>
  <c r="AW57" i="15"/>
  <c r="BD49" i="15"/>
  <c r="AJ25" i="15"/>
  <c r="AI25" i="15"/>
  <c r="X25" i="15"/>
  <c r="Y25" i="15"/>
  <c r="AO25" i="15"/>
  <c r="R25" i="15"/>
  <c r="G25" i="15"/>
  <c r="E25" i="15"/>
  <c r="BC25" i="15"/>
  <c r="BI25" i="15"/>
  <c r="V25" i="15"/>
  <c r="Z25" i="15"/>
  <c r="BG25" i="15"/>
  <c r="P25" i="15"/>
  <c r="AB25" i="15"/>
  <c r="AA25" i="15"/>
  <c r="N25" i="15"/>
  <c r="BB25" i="15"/>
  <c r="AE25" i="15"/>
  <c r="H25" i="15"/>
  <c r="BF25" i="15"/>
  <c r="AU25" i="15"/>
  <c r="K25" i="15"/>
  <c r="I25" i="15"/>
  <c r="D25" i="15"/>
  <c r="AS25" i="15"/>
  <c r="AW25" i="15"/>
  <c r="BH25" i="15"/>
  <c r="BD25" i="15"/>
  <c r="J25" i="15"/>
  <c r="AX25" i="15"/>
  <c r="AM25" i="15"/>
  <c r="AZ25" i="15"/>
  <c r="W25" i="15"/>
  <c r="AN25" i="15"/>
  <c r="F25" i="15"/>
  <c r="AR25" i="15"/>
  <c r="M25" i="15"/>
  <c r="Q25" i="15"/>
  <c r="T25" i="15"/>
  <c r="S25" i="15"/>
  <c r="O25" i="15"/>
  <c r="AP25" i="15"/>
  <c r="U25" i="15"/>
  <c r="BE25" i="15"/>
  <c r="AV25" i="15"/>
  <c r="L25" i="15"/>
  <c r="AF25" i="15"/>
  <c r="AL25" i="15"/>
  <c r="C25" i="15"/>
  <c r="BJ25" i="15"/>
  <c r="AH25" i="15"/>
  <c r="AG25" i="15"/>
  <c r="AY25" i="15"/>
  <c r="BK25" i="15"/>
  <c r="AC25" i="15"/>
  <c r="AT25" i="15"/>
  <c r="AQ25" i="15"/>
  <c r="BA25" i="15"/>
  <c r="AD25" i="15"/>
  <c r="AK25" i="15"/>
  <c r="BH21" i="15"/>
  <c r="AI167" i="15"/>
  <c r="AI243" i="15" s="1"/>
  <c r="AH167" i="15"/>
  <c r="AH243" i="15" s="1"/>
  <c r="AW21" i="15"/>
  <c r="W27" i="15"/>
  <c r="W21" i="15"/>
  <c r="BD21" i="15"/>
  <c r="S57" i="15"/>
  <c r="R49" i="15"/>
  <c r="I49" i="15"/>
  <c r="AI49" i="15"/>
  <c r="AE57" i="15"/>
  <c r="BD28" i="15"/>
  <c r="T22" i="15"/>
  <c r="AU28" i="15"/>
  <c r="F28" i="15"/>
  <c r="X22" i="15"/>
  <c r="AW28" i="15"/>
  <c r="AI22" i="15"/>
  <c r="BJ28" i="15"/>
  <c r="BF22" i="15"/>
  <c r="AE22" i="15"/>
  <c r="V28" i="15"/>
  <c r="AB22" i="15"/>
  <c r="BC28" i="15"/>
  <c r="AD50" i="15"/>
  <c r="AS50" i="15"/>
  <c r="H50" i="15"/>
  <c r="U22" i="15"/>
  <c r="T28" i="15"/>
  <c r="AK50" i="15"/>
  <c r="AL22" i="15"/>
  <c r="AK28" i="15"/>
  <c r="N58" i="15"/>
  <c r="BG58" i="15"/>
  <c r="AY58" i="15"/>
  <c r="AQ58" i="15"/>
  <c r="AW50" i="15"/>
  <c r="BA58" i="15"/>
  <c r="BF50" i="15"/>
  <c r="BK58" i="15"/>
  <c r="BG50" i="15"/>
  <c r="AN58" i="15"/>
  <c r="Q167" i="15"/>
  <c r="Q243" i="15" s="1"/>
  <c r="AS167" i="15"/>
  <c r="AS243" i="15" s="1"/>
  <c r="BA167" i="15"/>
  <c r="BA243" i="15" s="1"/>
  <c r="L167" i="15"/>
  <c r="L243" i="15" s="1"/>
  <c r="V167" i="15"/>
  <c r="V243" i="15" s="1"/>
  <c r="AF167" i="15"/>
  <c r="AF243" i="15" s="1"/>
  <c r="AQ167" i="15"/>
  <c r="AQ243" i="15" s="1"/>
  <c r="AX167" i="15"/>
  <c r="AX243" i="15" s="1"/>
  <c r="BA27" i="15"/>
  <c r="L27" i="15"/>
  <c r="AD21" i="15"/>
  <c r="AS27" i="15"/>
  <c r="AE21" i="15"/>
  <c r="AT27" i="15"/>
  <c r="AR21" i="15"/>
  <c r="Y49" i="15"/>
  <c r="F27" i="15"/>
  <c r="K27" i="15"/>
  <c r="S27" i="15"/>
  <c r="Q21" i="15"/>
  <c r="AN27" i="15"/>
  <c r="M49" i="15"/>
  <c r="AB49" i="15"/>
  <c r="AQ49" i="15"/>
  <c r="BF49" i="15"/>
  <c r="Q27" i="15"/>
  <c r="AH49" i="15"/>
  <c r="AA21" i="15"/>
  <c r="AH27" i="15"/>
  <c r="BH49" i="15"/>
  <c r="AS57" i="15"/>
  <c r="AT57" i="15"/>
  <c r="AU57" i="15"/>
  <c r="AT49" i="15"/>
  <c r="AV57" i="15"/>
  <c r="BC49" i="15"/>
  <c r="BE57" i="15"/>
  <c r="J57" i="15"/>
  <c r="Y167" i="15"/>
  <c r="Y243" i="15" s="1"/>
  <c r="Z167" i="15"/>
  <c r="Z243" i="15" s="1"/>
  <c r="AA167" i="15"/>
  <c r="AA243" i="15" s="1"/>
  <c r="D93" i="7" s="1"/>
  <c r="AJ167" i="15"/>
  <c r="AJ243" i="15" s="1"/>
  <c r="N167" i="15"/>
  <c r="N243" i="15" s="1"/>
  <c r="L21" i="15"/>
  <c r="X27" i="15"/>
  <c r="AS21" i="15"/>
  <c r="T27" i="15"/>
  <c r="AG49" i="15"/>
  <c r="R27" i="15"/>
  <c r="AD57" i="15"/>
  <c r="AD49" i="15"/>
  <c r="AM50" i="15"/>
  <c r="AF22" i="15"/>
  <c r="BE28" i="15"/>
  <c r="P28" i="15"/>
  <c r="AH22" i="15"/>
  <c r="BG28" i="15"/>
  <c r="AU22" i="15"/>
  <c r="N50" i="15"/>
  <c r="I28" i="15"/>
  <c r="G22" i="15"/>
  <c r="AF28" i="15"/>
  <c r="AN22" i="15"/>
  <c r="AC50" i="15"/>
  <c r="AR50" i="15"/>
  <c r="BJ50" i="15"/>
  <c r="V50" i="15"/>
  <c r="AC22" i="15"/>
  <c r="AB28" i="15"/>
  <c r="AZ50" i="15"/>
  <c r="AT22" i="15"/>
  <c r="AS28" i="15"/>
  <c r="AU58" i="15"/>
  <c r="BC50" i="15"/>
  <c r="BH58" i="15"/>
  <c r="AZ58" i="15"/>
  <c r="BE50" i="15"/>
  <c r="BJ58" i="15"/>
  <c r="D58" i="15"/>
  <c r="C50" i="15"/>
  <c r="E58" i="15"/>
  <c r="AV58" i="15"/>
  <c r="BB167" i="15"/>
  <c r="BB243" i="15" s="1"/>
  <c r="I167" i="15"/>
  <c r="I243" i="15" s="1"/>
  <c r="BJ167" i="15"/>
  <c r="BJ243" i="15" s="1"/>
  <c r="U167" i="15"/>
  <c r="U243" i="15" s="1"/>
  <c r="AE167" i="15"/>
  <c r="AE243" i="15" s="1"/>
  <c r="AO167" i="15"/>
  <c r="AO243" i="15" s="1"/>
  <c r="AZ167" i="15"/>
  <c r="AZ243" i="15" s="1"/>
  <c r="BF167" i="15"/>
  <c r="BF243" i="15" s="1"/>
  <c r="BK27" i="15"/>
  <c r="V27" i="15"/>
  <c r="AN21" i="15"/>
  <c r="BC27" i="15"/>
  <c r="AO21" i="15"/>
  <c r="BD27" i="15"/>
  <c r="BB21" i="15"/>
  <c r="R21" i="15"/>
  <c r="P27" i="15"/>
  <c r="G21" i="15"/>
  <c r="AC27" i="15"/>
  <c r="Z21" i="15"/>
  <c r="AZ27" i="15"/>
  <c r="AA49" i="15"/>
  <c r="AP49" i="15"/>
  <c r="BE49" i="15"/>
  <c r="C57" i="15"/>
  <c r="Y27" i="15"/>
  <c r="AS49" i="15"/>
  <c r="AI21" i="15"/>
  <c r="AP27" i="15"/>
  <c r="K57" i="15"/>
  <c r="BA57" i="15"/>
  <c r="BB57" i="15"/>
  <c r="BC57" i="15"/>
  <c r="BB49" i="15"/>
  <c r="BD57" i="15"/>
  <c r="BK49" i="15"/>
  <c r="H49" i="15"/>
  <c r="R57" i="15"/>
  <c r="BE167" i="15"/>
  <c r="BE243" i="15" s="1"/>
  <c r="AM21" i="15"/>
  <c r="S22" i="15"/>
  <c r="AP22" i="15"/>
  <c r="AN50" i="15"/>
  <c r="Z28" i="15"/>
  <c r="AR22" i="15"/>
  <c r="D50" i="15"/>
  <c r="BE22" i="15"/>
  <c r="AO22" i="15"/>
  <c r="S28" i="15"/>
  <c r="Q22" i="15"/>
  <c r="AP28" i="15"/>
  <c r="AX22" i="15"/>
  <c r="O58" i="15"/>
  <c r="BI50" i="15"/>
  <c r="AD58" i="15"/>
  <c r="AJ50" i="15"/>
  <c r="AK22" i="15"/>
  <c r="AJ28" i="15"/>
  <c r="G58" i="15"/>
  <c r="BB22" i="15"/>
  <c r="BA28" i="15"/>
  <c r="H58" i="15"/>
  <c r="BK50" i="15"/>
  <c r="AV50" i="15"/>
  <c r="BI58" i="15"/>
  <c r="C58" i="15"/>
  <c r="J50" i="15"/>
  <c r="L58" i="15"/>
  <c r="K50" i="15"/>
  <c r="M58" i="15"/>
  <c r="BD58" i="15"/>
  <c r="S167" i="15"/>
  <c r="S243" i="15" s="1"/>
  <c r="AT167" i="15"/>
  <c r="AT243" i="15" s="1"/>
  <c r="K167" i="15"/>
  <c r="K243" i="15" s="1"/>
  <c r="AD167" i="15"/>
  <c r="AD243" i="15" s="1"/>
  <c r="AN167" i="15"/>
  <c r="AN243" i="15" s="1"/>
  <c r="AY167" i="15"/>
  <c r="AY243" i="15" s="1"/>
  <c r="F93" i="7" s="1"/>
  <c r="BI167" i="15"/>
  <c r="BI243" i="15" s="1"/>
  <c r="J21" i="15"/>
  <c r="AF27" i="15"/>
  <c r="AZ21" i="15"/>
  <c r="K49" i="15"/>
  <c r="BA21" i="15"/>
  <c r="L49" i="15"/>
  <c r="E27" i="15"/>
  <c r="F21" i="15"/>
  <c r="AB27" i="15"/>
  <c r="P21" i="15"/>
  <c r="AM27" i="15"/>
  <c r="AK21" i="15"/>
  <c r="BJ27" i="15"/>
  <c r="AO49" i="15"/>
  <c r="BA49" i="15"/>
  <c r="AB57" i="15"/>
  <c r="AI57" i="15"/>
  <c r="AG27" i="15"/>
  <c r="BG49" i="15"/>
  <c r="AQ21" i="15"/>
  <c r="AX27" i="15"/>
  <c r="AQ57" i="15"/>
  <c r="BI57" i="15"/>
  <c r="BJ57" i="15"/>
  <c r="BK57" i="15"/>
  <c r="BJ49" i="15"/>
  <c r="G49" i="15"/>
  <c r="I57" i="15"/>
  <c r="P49" i="15"/>
  <c r="Z57" i="15"/>
  <c r="AL167" i="15"/>
  <c r="AL243" i="15" s="1"/>
  <c r="AY49" i="15"/>
  <c r="BK22" i="15"/>
  <c r="AZ22" i="15"/>
  <c r="K22" i="15"/>
  <c r="AL28" i="15"/>
  <c r="BD22" i="15"/>
  <c r="BH50" i="15"/>
  <c r="H28" i="15"/>
  <c r="D22" i="15"/>
  <c r="AE28" i="15"/>
  <c r="AA22" i="15"/>
  <c r="BB28" i="15"/>
  <c r="BH22" i="15"/>
  <c r="AW58" i="15"/>
  <c r="W58" i="15"/>
  <c r="G50" i="15"/>
  <c r="AU50" i="15"/>
  <c r="AS22" i="15"/>
  <c r="AR28" i="15"/>
  <c r="AM58" i="15"/>
  <c r="BJ22" i="15"/>
  <c r="BI28" i="15"/>
  <c r="P58" i="15"/>
  <c r="I58" i="15"/>
  <c r="BD50" i="15"/>
  <c r="I50" i="15"/>
  <c r="K58" i="15"/>
  <c r="R50" i="15"/>
  <c r="T58" i="15"/>
  <c r="S50" i="15"/>
  <c r="U58" i="15"/>
  <c r="BC167" i="15"/>
  <c r="BC243" i="15" s="1"/>
  <c r="G167" i="15"/>
  <c r="G243" i="15" s="1"/>
  <c r="T167" i="15"/>
  <c r="T243" i="15" s="1"/>
  <c r="AM167" i="15"/>
  <c r="AM243" i="15" s="1"/>
  <c r="E93" i="7" s="1"/>
  <c r="AW167" i="15"/>
  <c r="AW243" i="15" s="1"/>
  <c r="BH167" i="15"/>
  <c r="BH243" i="15" s="1"/>
  <c r="J167" i="15"/>
  <c r="J243" i="15" s="1"/>
  <c r="AE27" i="15"/>
  <c r="T21" i="15"/>
  <c r="AR27" i="15"/>
  <c r="BJ21" i="15"/>
  <c r="BI49" i="15"/>
  <c r="BK21" i="15"/>
  <c r="AL21" i="15"/>
  <c r="O27" i="15"/>
  <c r="O21" i="15"/>
  <c r="AL27" i="15"/>
  <c r="Y21" i="15"/>
  <c r="AY27" i="15"/>
  <c r="AU21" i="15"/>
  <c r="AK49" i="15"/>
  <c r="AZ49" i="15"/>
  <c r="AA57" i="15"/>
  <c r="BH57" i="15"/>
  <c r="AH21" i="15"/>
  <c r="AO27" i="15"/>
  <c r="D57" i="15"/>
  <c r="AY21" i="15"/>
  <c r="BF27" i="15"/>
  <c r="E57" i="15"/>
  <c r="F57" i="15"/>
  <c r="G57" i="15"/>
  <c r="F49" i="15"/>
  <c r="H57" i="15"/>
  <c r="H59" i="15" s="1"/>
  <c r="O49" i="15"/>
  <c r="Q57" i="15"/>
  <c r="X49" i="15"/>
  <c r="AH57" i="15"/>
  <c r="D21" i="15"/>
  <c r="X28" i="15"/>
  <c r="C28" i="15"/>
  <c r="W22" i="15"/>
  <c r="AV28" i="15"/>
  <c r="G28" i="15"/>
  <c r="AY22" i="15"/>
  <c r="R28" i="15"/>
  <c r="P22" i="15"/>
  <c r="AO28" i="15"/>
  <c r="AM22" i="15"/>
  <c r="AB50" i="15"/>
  <c r="K28" i="15"/>
  <c r="V58" i="15"/>
  <c r="BF58" i="15"/>
  <c r="U50" i="15"/>
  <c r="F58" i="15"/>
  <c r="BA22" i="15"/>
  <c r="AZ28" i="15"/>
  <c r="F22" i="15"/>
  <c r="E28" i="15"/>
  <c r="M50" i="15"/>
  <c r="X58" i="15"/>
  <c r="Q58" i="15"/>
  <c r="J58" i="15"/>
  <c r="Q50" i="15"/>
  <c r="S58" i="15"/>
  <c r="Z50" i="15"/>
  <c r="AB58" i="15"/>
  <c r="AA50" i="15"/>
  <c r="AC58" i="15"/>
  <c r="BK167" i="15"/>
  <c r="BK243" i="15" s="1"/>
  <c r="G93" i="7" s="1"/>
  <c r="P167" i="15"/>
  <c r="P243" i="15" s="1"/>
  <c r="AC167" i="15"/>
  <c r="AC243" i="15" s="1"/>
  <c r="AV167" i="15"/>
  <c r="AV243" i="15" s="1"/>
  <c r="BG167" i="15"/>
  <c r="BG243" i="15" s="1"/>
  <c r="F167" i="15"/>
  <c r="F243" i="15" s="1"/>
  <c r="R167" i="15"/>
  <c r="R243" i="15" s="1"/>
  <c r="AX49" i="15"/>
  <c r="AC21" i="15"/>
  <c r="AC23" i="15" s="1"/>
  <c r="BB27" i="15"/>
  <c r="C27" i="15"/>
  <c r="I21" i="15"/>
  <c r="D27" i="15"/>
  <c r="E21" i="15"/>
  <c r="AA27" i="15"/>
  <c r="X21" i="15"/>
  <c r="AV27" i="15"/>
  <c r="AJ21" i="15"/>
  <c r="BI27" i="15"/>
  <c r="BE21" i="15"/>
  <c r="L57" i="15"/>
  <c r="T57" i="15"/>
  <c r="BG57" i="15"/>
  <c r="E49" i="15"/>
  <c r="AP21" i="15"/>
  <c r="AP23" i="15" s="1"/>
  <c r="AW27" i="15"/>
  <c r="AJ57" i="15"/>
  <c r="BG21" i="15"/>
  <c r="J49" i="15"/>
  <c r="M57" i="15"/>
  <c r="N57" i="15"/>
  <c r="O57" i="15"/>
  <c r="N49" i="15"/>
  <c r="P57" i="15"/>
  <c r="W49" i="15"/>
  <c r="Y57" i="15"/>
  <c r="AF49" i="15"/>
  <c r="O65" i="13"/>
  <c r="X51" i="13"/>
  <c r="AC51" i="13"/>
  <c r="AL51" i="13"/>
  <c r="BH51" i="13"/>
  <c r="BK51" i="13"/>
  <c r="AZ51" i="13"/>
  <c r="AB51" i="13"/>
  <c r="AH51" i="13"/>
  <c r="BA51" i="13"/>
  <c r="Q51" i="13"/>
  <c r="Q54" i="13" s="1"/>
  <c r="BD51" i="13"/>
  <c r="BR51" i="13"/>
  <c r="AM51" i="13"/>
  <c r="AE51" i="13"/>
  <c r="BF51" i="13"/>
  <c r="BQ51" i="13"/>
  <c r="Y51" i="13"/>
  <c r="AQ51" i="13"/>
  <c r="AJ51" i="13"/>
  <c r="BG51" i="13"/>
  <c r="AF51" i="13"/>
  <c r="AK51" i="13"/>
  <c r="AT51" i="13"/>
  <c r="BV51" i="13"/>
  <c r="BW51" i="13"/>
  <c r="BO51" i="13"/>
  <c r="S51" i="13"/>
  <c r="S54" i="13" s="1"/>
  <c r="AU51" i="13"/>
  <c r="AV51" i="13"/>
  <c r="BJ51" i="13"/>
  <c r="BN51" i="13"/>
  <c r="Z51" i="13"/>
  <c r="R51" i="13"/>
  <c r="R54" i="13" s="1"/>
  <c r="BI51" i="13"/>
  <c r="BL51" i="13"/>
  <c r="W51" i="13"/>
  <c r="AY51" i="13"/>
  <c r="V51" i="13"/>
  <c r="BM51" i="13"/>
  <c r="AW51" i="13"/>
  <c r="T51" i="13"/>
  <c r="AN51" i="13"/>
  <c r="AS51" i="13"/>
  <c r="BB51" i="13"/>
  <c r="AA51" i="13"/>
  <c r="AO51" i="13"/>
  <c r="BC51" i="13"/>
  <c r="AG51" i="13"/>
  <c r="BU51" i="13"/>
  <c r="AR51" i="13"/>
  <c r="AP51" i="13"/>
  <c r="BS51" i="13"/>
  <c r="BT51" i="13"/>
  <c r="AI51" i="13"/>
  <c r="BE51" i="13"/>
  <c r="U51" i="13"/>
  <c r="O51" i="13"/>
  <c r="C51" i="13" s="1"/>
  <c r="BP51" i="13"/>
  <c r="P51" i="13"/>
  <c r="P54" i="13" s="1"/>
  <c r="AD51" i="13"/>
  <c r="AX51" i="13"/>
  <c r="C49" i="13"/>
  <c r="O16" i="13"/>
  <c r="K53" i="14"/>
  <c r="I23" i="15" l="1"/>
  <c r="D35" i="7"/>
  <c r="C35" i="7"/>
  <c r="H82" i="15"/>
  <c r="H81" i="15" s="1"/>
  <c r="H77" i="15" s="1"/>
  <c r="E142" i="15"/>
  <c r="F142" i="15" s="1"/>
  <c r="G142" i="15" s="1"/>
  <c r="H142" i="15" s="1"/>
  <c r="I142" i="15" s="1"/>
  <c r="J142" i="15" s="1"/>
  <c r="K142" i="15" s="1"/>
  <c r="L142" i="15" s="1"/>
  <c r="M142" i="15" s="1"/>
  <c r="N142" i="15" s="1"/>
  <c r="O142" i="15" s="1"/>
  <c r="W51" i="15"/>
  <c r="AV23" i="15"/>
  <c r="BH18" i="13" s="1"/>
  <c r="O87" i="15"/>
  <c r="AI59" i="15"/>
  <c r="C52" i="7"/>
  <c r="F12" i="13"/>
  <c r="F102" i="7"/>
  <c r="G102" i="7" s="1"/>
  <c r="F144" i="7"/>
  <c r="F138" i="7"/>
  <c r="G138" i="7" s="1"/>
  <c r="F120" i="7"/>
  <c r="G120" i="7" s="1"/>
  <c r="F126" i="7"/>
  <c r="N23" i="15"/>
  <c r="Z18" i="13" s="1"/>
  <c r="O54" i="13"/>
  <c r="BB51" i="15"/>
  <c r="BN88" i="13" s="1"/>
  <c r="BN90" i="13" s="1"/>
  <c r="AF51" i="15"/>
  <c r="AR88" i="13" s="1"/>
  <c r="AR90" i="13" s="1"/>
  <c r="E23" i="15"/>
  <c r="Q18" i="13" s="1"/>
  <c r="C36" i="7"/>
  <c r="F6" i="13"/>
  <c r="X51" i="15"/>
  <c r="AJ88" i="13" s="1"/>
  <c r="AJ90" i="13" s="1"/>
  <c r="AX51" i="15"/>
  <c r="BJ88" i="13" s="1"/>
  <c r="BJ90" i="13" s="1"/>
  <c r="C35" i="13"/>
  <c r="R59" i="15"/>
  <c r="AD70" i="13" s="1"/>
  <c r="AA59" i="15"/>
  <c r="AM70" i="13" s="1"/>
  <c r="G70" i="13" s="1"/>
  <c r="AQ23" i="15"/>
  <c r="BC18" i="13" s="1"/>
  <c r="BI23" i="15"/>
  <c r="BU18" i="13" s="1"/>
  <c r="AJ23" i="15"/>
  <c r="AV18" i="13" s="1"/>
  <c r="Z59" i="15"/>
  <c r="AL70" i="13" s="1"/>
  <c r="Z23" i="15"/>
  <c r="AL18" i="13" s="1"/>
  <c r="P16" i="13"/>
  <c r="AJ59" i="15"/>
  <c r="AV70" i="13" s="1"/>
  <c r="BV16" i="13"/>
  <c r="BD16" i="13"/>
  <c r="W16" i="13"/>
  <c r="X16" i="13"/>
  <c r="BN16" i="13"/>
  <c r="V16" i="13"/>
  <c r="BM16" i="13"/>
  <c r="AB16" i="13"/>
  <c r="AP16" i="13"/>
  <c r="AH16" i="13"/>
  <c r="Q16" i="13"/>
  <c r="BW16" i="13"/>
  <c r="BT16" i="13"/>
  <c r="U16" i="13"/>
  <c r="T16" i="13"/>
  <c r="BI16" i="13"/>
  <c r="BF16" i="13"/>
  <c r="Z16" i="13"/>
  <c r="AW16" i="13"/>
  <c r="AD16" i="13"/>
  <c r="AY16" i="13"/>
  <c r="AE16" i="13"/>
  <c r="BR16" i="13"/>
  <c r="AV16" i="13"/>
  <c r="BE16" i="13"/>
  <c r="BB16" i="13"/>
  <c r="AJ16" i="13"/>
  <c r="R16" i="13"/>
  <c r="AF16" i="13"/>
  <c r="BQ16" i="13"/>
  <c r="BL16" i="13"/>
  <c r="AM16" i="13"/>
  <c r="AC16" i="13"/>
  <c r="AS16" i="13"/>
  <c r="BG16" i="13"/>
  <c r="BS16" i="13"/>
  <c r="S16" i="13"/>
  <c r="BU16" i="13"/>
  <c r="BA16" i="13"/>
  <c r="AL16" i="13"/>
  <c r="BJ16" i="13"/>
  <c r="AT16" i="13"/>
  <c r="AI16" i="13"/>
  <c r="BH16" i="13"/>
  <c r="BO16" i="13"/>
  <c r="AX16" i="13"/>
  <c r="BK16" i="13"/>
  <c r="AQ16" i="13"/>
  <c r="AK16" i="13"/>
  <c r="BC16" i="13"/>
  <c r="AU16" i="13"/>
  <c r="Y16" i="13"/>
  <c r="AA16" i="13"/>
  <c r="AO16" i="13"/>
  <c r="AZ16" i="13"/>
  <c r="AG16" i="13"/>
  <c r="AR16" i="13"/>
  <c r="BP16" i="13"/>
  <c r="AN16" i="13"/>
  <c r="Y51" i="15"/>
  <c r="AK88" i="13" s="1"/>
  <c r="AK90" i="13" s="1"/>
  <c r="L51" i="15"/>
  <c r="X88" i="13" s="1"/>
  <c r="X90" i="13" s="1"/>
  <c r="H23" i="15"/>
  <c r="T18" i="13" s="1"/>
  <c r="AG51" i="15"/>
  <c r="AS88" i="13" s="1"/>
  <c r="AS90" i="13" s="1"/>
  <c r="BH29" i="15"/>
  <c r="BT19" i="13" s="1"/>
  <c r="AH51" i="15"/>
  <c r="AT88" i="13" s="1"/>
  <c r="AT90" i="13" s="1"/>
  <c r="O23" i="15"/>
  <c r="AA18" i="13" s="1"/>
  <c r="AL59" i="15"/>
  <c r="AX70" i="13" s="1"/>
  <c r="AT51" i="15"/>
  <c r="BF88" i="13" s="1"/>
  <c r="BF90" i="13" s="1"/>
  <c r="AY51" i="15"/>
  <c r="BK88" i="13" s="1"/>
  <c r="K88" i="13" s="1"/>
  <c r="K90" i="13" s="1"/>
  <c r="F66" i="7" s="1"/>
  <c r="BJ51" i="15"/>
  <c r="BV88" i="13" s="1"/>
  <c r="BV90" i="13" s="1"/>
  <c r="BE59" i="15"/>
  <c r="BQ70" i="13" s="1"/>
  <c r="T51" i="15"/>
  <c r="AF88" i="13" s="1"/>
  <c r="AF90" i="13" s="1"/>
  <c r="E51" i="15"/>
  <c r="Q88" i="13" s="1"/>
  <c r="Q90" i="13" s="1"/>
  <c r="AP51" i="15"/>
  <c r="BB88" i="13" s="1"/>
  <c r="BB90" i="13" s="1"/>
  <c r="AT59" i="15"/>
  <c r="BF70" i="13" s="1"/>
  <c r="AQ51" i="15"/>
  <c r="BC88" i="13" s="1"/>
  <c r="BC90" i="13" s="1"/>
  <c r="AI51" i="15"/>
  <c r="AU88" i="13" s="1"/>
  <c r="AU90" i="13" s="1"/>
  <c r="Y23" i="15"/>
  <c r="AK18" i="13" s="1"/>
  <c r="Y59" i="15"/>
  <c r="AK70" i="13" s="1"/>
  <c r="BG23" i="15"/>
  <c r="BS18" i="13" s="1"/>
  <c r="BA51" i="15"/>
  <c r="BM88" i="13" s="1"/>
  <c r="BM90" i="13" s="1"/>
  <c r="AS59" i="15"/>
  <c r="BE70" i="13" s="1"/>
  <c r="F51" i="15"/>
  <c r="R88" i="13" s="1"/>
  <c r="R90" i="13" s="1"/>
  <c r="AK51" i="15"/>
  <c r="AW88" i="13" s="1"/>
  <c r="AW90" i="13" s="1"/>
  <c r="V23" i="15"/>
  <c r="AH18" i="13" s="1"/>
  <c r="AG23" i="15"/>
  <c r="AS18" i="13" s="1"/>
  <c r="AK59" i="15"/>
  <c r="AW70" i="13" s="1"/>
  <c r="AU23" i="15"/>
  <c r="BG18" i="13" s="1"/>
  <c r="BK59" i="15"/>
  <c r="BW70" i="13" s="1"/>
  <c r="BJ59" i="15"/>
  <c r="BV70" i="13" s="1"/>
  <c r="J51" i="15"/>
  <c r="V88" i="13" s="1"/>
  <c r="V90" i="13" s="1"/>
  <c r="L59" i="15"/>
  <c r="X70" i="13" s="1"/>
  <c r="O51" i="15"/>
  <c r="J23" i="15"/>
  <c r="V18" i="13" s="1"/>
  <c r="BA59" i="15"/>
  <c r="BM70" i="13" s="1"/>
  <c r="BF51" i="15"/>
  <c r="BR88" i="13" s="1"/>
  <c r="BR90" i="13" s="1"/>
  <c r="AW23" i="15"/>
  <c r="BI18" i="13" s="1"/>
  <c r="AG59" i="15"/>
  <c r="AS70" i="13" s="1"/>
  <c r="BB59" i="15"/>
  <c r="BN70" i="13" s="1"/>
  <c r="J29" i="15"/>
  <c r="V19" i="13" s="1"/>
  <c r="AD29" i="15"/>
  <c r="AP19" i="13" s="1"/>
  <c r="AL51" i="15"/>
  <c r="AX88" i="13" s="1"/>
  <c r="AX90" i="13" s="1"/>
  <c r="BC59" i="15"/>
  <c r="BO70" i="13" s="1"/>
  <c r="AD23" i="15"/>
  <c r="AP18" i="13" s="1"/>
  <c r="V29" i="15"/>
  <c r="AH19" i="13" s="1"/>
  <c r="BC23" i="15"/>
  <c r="BO18" i="13" s="1"/>
  <c r="AF59" i="15"/>
  <c r="AR70" i="13" s="1"/>
  <c r="T59" i="15"/>
  <c r="AF70" i="13" s="1"/>
  <c r="BJ23" i="15"/>
  <c r="BV18" i="13" s="1"/>
  <c r="T23" i="15"/>
  <c r="AF18" i="13" s="1"/>
  <c r="M29" i="15"/>
  <c r="Y19" i="13" s="1"/>
  <c r="C23" i="15"/>
  <c r="O18" i="13" s="1"/>
  <c r="AO59" i="15"/>
  <c r="BA70" i="13" s="1"/>
  <c r="P51" i="15"/>
  <c r="AB88" i="13" s="1"/>
  <c r="AB90" i="13" s="1"/>
  <c r="X23" i="15"/>
  <c r="AJ18" i="13" s="1"/>
  <c r="R23" i="15"/>
  <c r="AD18" i="13" s="1"/>
  <c r="M59" i="15"/>
  <c r="Y70" i="13" s="1"/>
  <c r="D59" i="15"/>
  <c r="P70" i="13" s="1"/>
  <c r="BB23" i="15"/>
  <c r="BN18" i="13" s="1"/>
  <c r="BD23" i="15"/>
  <c r="BP18" i="13" s="1"/>
  <c r="AH29" i="15"/>
  <c r="AT19" i="13" s="1"/>
  <c r="U29" i="15"/>
  <c r="AG19" i="13" s="1"/>
  <c r="H29" i="15"/>
  <c r="T19" i="13" s="1"/>
  <c r="Z29" i="15"/>
  <c r="AL19" i="13" s="1"/>
  <c r="Y29" i="15"/>
  <c r="AK19" i="13" s="1"/>
  <c r="AM51" i="15"/>
  <c r="AY88" i="13" s="1"/>
  <c r="AY90" i="13" s="1"/>
  <c r="O59" i="15"/>
  <c r="G51" i="15"/>
  <c r="S88" i="13" s="1"/>
  <c r="S90" i="13" s="1"/>
  <c r="BG51" i="15"/>
  <c r="BS88" i="13" s="1"/>
  <c r="BS90" i="13" s="1"/>
  <c r="C59" i="15"/>
  <c r="O70" i="13" s="1"/>
  <c r="C70" i="13" s="1"/>
  <c r="AD51" i="15"/>
  <c r="AP88" i="13" s="1"/>
  <c r="AP90" i="13" s="1"/>
  <c r="AU29" i="15"/>
  <c r="BG19" i="13" s="1"/>
  <c r="N59" i="15"/>
  <c r="Z70" i="13" s="1"/>
  <c r="Q59" i="15"/>
  <c r="AC70" i="13" s="1"/>
  <c r="P59" i="15"/>
  <c r="AB70" i="13" s="1"/>
  <c r="BA23" i="15"/>
  <c r="BM18" i="13" s="1"/>
  <c r="AS51" i="15"/>
  <c r="BE88" i="13" s="1"/>
  <c r="BE90" i="13" s="1"/>
  <c r="AN23" i="15"/>
  <c r="AZ18" i="13" s="1"/>
  <c r="AE23" i="15"/>
  <c r="AQ18" i="13" s="1"/>
  <c r="AZ51" i="15"/>
  <c r="BL88" i="13" s="1"/>
  <c r="BL90" i="13" s="1"/>
  <c r="BH23" i="15"/>
  <c r="BT18" i="13" s="1"/>
  <c r="AE51" i="15"/>
  <c r="AQ88" i="13" s="1"/>
  <c r="AQ90" i="13" s="1"/>
  <c r="BG59" i="15"/>
  <c r="BS70" i="13" s="1"/>
  <c r="AY23" i="15"/>
  <c r="BK18" i="13" s="1"/>
  <c r="BI51" i="15"/>
  <c r="BU88" i="13" s="1"/>
  <c r="BU90" i="13" s="1"/>
  <c r="P23" i="15"/>
  <c r="AB18" i="13" s="1"/>
  <c r="AM23" i="15"/>
  <c r="AY18" i="13" s="1"/>
  <c r="BE51" i="15"/>
  <c r="BQ88" i="13" s="1"/>
  <c r="BQ90" i="13" s="1"/>
  <c r="AD59" i="15"/>
  <c r="AP70" i="13" s="1"/>
  <c r="S59" i="15"/>
  <c r="AE70" i="13" s="1"/>
  <c r="AK29" i="15"/>
  <c r="AW19" i="13" s="1"/>
  <c r="BE29" i="15"/>
  <c r="BQ19" i="13" s="1"/>
  <c r="AN59" i="15"/>
  <c r="AZ70" i="13" s="1"/>
  <c r="BK23" i="15"/>
  <c r="BW18" i="13" s="1"/>
  <c r="AZ23" i="15"/>
  <c r="BL18" i="13" s="1"/>
  <c r="AV59" i="15"/>
  <c r="BH70" i="13" s="1"/>
  <c r="R51" i="15"/>
  <c r="AD88" i="13" s="1"/>
  <c r="AD90" i="13" s="1"/>
  <c r="AY29" i="15"/>
  <c r="BK19" i="13" s="1"/>
  <c r="AV29" i="15"/>
  <c r="BH19" i="13" s="1"/>
  <c r="P29" i="15"/>
  <c r="AB19" i="13" s="1"/>
  <c r="R29" i="15"/>
  <c r="AD19" i="13" s="1"/>
  <c r="AU51" i="15"/>
  <c r="BG88" i="13" s="1"/>
  <c r="BG90" i="13" s="1"/>
  <c r="S23" i="15"/>
  <c r="AE18" i="13" s="1"/>
  <c r="Z51" i="15"/>
  <c r="AL88" i="13" s="1"/>
  <c r="AL90" i="13" s="1"/>
  <c r="AV51" i="15"/>
  <c r="BH88" i="13" s="1"/>
  <c r="BH90" i="13" s="1"/>
  <c r="AJ51" i="15"/>
  <c r="AV88" i="13" s="1"/>
  <c r="AV90" i="13" s="1"/>
  <c r="AG29" i="15"/>
  <c r="AS19" i="13" s="1"/>
  <c r="AR29" i="15"/>
  <c r="BD19" i="13" s="1"/>
  <c r="BD29" i="15"/>
  <c r="BP19" i="13" s="1"/>
  <c r="BF29" i="15"/>
  <c r="BR19" i="13" s="1"/>
  <c r="BG29" i="15"/>
  <c r="BS19" i="13" s="1"/>
  <c r="AO29" i="15"/>
  <c r="BA19" i="13" s="1"/>
  <c r="U23" i="15"/>
  <c r="AG18" i="13" s="1"/>
  <c r="X59" i="15"/>
  <c r="AJ70" i="13" s="1"/>
  <c r="AT23" i="15"/>
  <c r="BF18" i="13" s="1"/>
  <c r="AU59" i="15"/>
  <c r="BG70" i="13" s="1"/>
  <c r="F29" i="15"/>
  <c r="R19" i="13" s="1"/>
  <c r="M23" i="15"/>
  <c r="Y18" i="13" s="1"/>
  <c r="V51" i="15"/>
  <c r="AH88" i="13" s="1"/>
  <c r="AH90" i="13" s="1"/>
  <c r="AX23" i="15"/>
  <c r="BJ18" i="13" s="1"/>
  <c r="AB59" i="15"/>
  <c r="AN70" i="13" s="1"/>
  <c r="K59" i="15"/>
  <c r="W70" i="13" s="1"/>
  <c r="AA51" i="15"/>
  <c r="AM88" i="13" s="1"/>
  <c r="W23" i="15"/>
  <c r="AI18" i="13" s="1"/>
  <c r="BA29" i="15"/>
  <c r="BM19" i="13" s="1"/>
  <c r="BJ29" i="15"/>
  <c r="BV19" i="13" s="1"/>
  <c r="AP29" i="15"/>
  <c r="BB19" i="13" s="1"/>
  <c r="AN29" i="15"/>
  <c r="AZ19" i="13" s="1"/>
  <c r="AW29" i="15"/>
  <c r="BI19" i="13" s="1"/>
  <c r="AE29" i="15"/>
  <c r="AQ19" i="13" s="1"/>
  <c r="X29" i="15"/>
  <c r="AJ19" i="13" s="1"/>
  <c r="AM59" i="15"/>
  <c r="AY70" i="13" s="1"/>
  <c r="I70" i="13" s="1"/>
  <c r="AR51" i="15"/>
  <c r="BD88" i="13" s="1"/>
  <c r="BD90" i="13" s="1"/>
  <c r="BF23" i="15"/>
  <c r="BR18" i="13" s="1"/>
  <c r="W59" i="15"/>
  <c r="AI70" i="13" s="1"/>
  <c r="S51" i="15"/>
  <c r="AE88" i="13" s="1"/>
  <c r="AE90" i="13" s="1"/>
  <c r="F23" i="15"/>
  <c r="R18" i="13" s="1"/>
  <c r="BE23" i="15"/>
  <c r="BQ18" i="13" s="1"/>
  <c r="AH23" i="15"/>
  <c r="AT18" i="13" s="1"/>
  <c r="BI59" i="15"/>
  <c r="BU70" i="13" s="1"/>
  <c r="H51" i="15"/>
  <c r="T88" i="13" s="1"/>
  <c r="T90" i="13" s="1"/>
  <c r="AO23" i="15"/>
  <c r="BA18" i="13" s="1"/>
  <c r="AB51" i="15"/>
  <c r="AN88" i="13" s="1"/>
  <c r="AN90" i="13" s="1"/>
  <c r="AR23" i="15"/>
  <c r="BD18" i="13" s="1"/>
  <c r="AQ29" i="15"/>
  <c r="BC19" i="13" s="1"/>
  <c r="C29" i="15"/>
  <c r="O19" i="13" s="1"/>
  <c r="C19" i="13" s="1"/>
  <c r="O29" i="15"/>
  <c r="AA19" i="13" s="1"/>
  <c r="W29" i="15"/>
  <c r="AI19" i="13" s="1"/>
  <c r="AS29" i="15"/>
  <c r="BE19" i="13" s="1"/>
  <c r="BB29" i="15"/>
  <c r="BN19" i="13" s="1"/>
  <c r="BI29" i="15"/>
  <c r="BU19" i="13" s="1"/>
  <c r="AI29" i="15"/>
  <c r="AU19" i="13" s="1"/>
  <c r="AC51" i="15"/>
  <c r="AO88" i="13" s="1"/>
  <c r="AO90" i="13" s="1"/>
  <c r="AC59" i="15"/>
  <c r="AO70" i="13" s="1"/>
  <c r="V59" i="15"/>
  <c r="AH70" i="13" s="1"/>
  <c r="D51" i="15"/>
  <c r="P88" i="13" s="1"/>
  <c r="P90" i="13" s="1"/>
  <c r="G59" i="15"/>
  <c r="S70" i="13" s="1"/>
  <c r="BH59" i="15"/>
  <c r="BT70" i="13" s="1"/>
  <c r="AQ59" i="15"/>
  <c r="BC70" i="13" s="1"/>
  <c r="AO51" i="15"/>
  <c r="BA88" i="13" s="1"/>
  <c r="BA90" i="13" s="1"/>
  <c r="BK51" i="15"/>
  <c r="BW88" i="13" s="1"/>
  <c r="BW90" i="13" s="1"/>
  <c r="AI23" i="15"/>
  <c r="AU18" i="13" s="1"/>
  <c r="AS23" i="15"/>
  <c r="BE18" i="13" s="1"/>
  <c r="J59" i="15"/>
  <c r="V70" i="13" s="1"/>
  <c r="BH51" i="15"/>
  <c r="BT88" i="13" s="1"/>
  <c r="BT90" i="13" s="1"/>
  <c r="M51" i="15"/>
  <c r="Y88" i="13" s="1"/>
  <c r="Y90" i="13" s="1"/>
  <c r="AE59" i="15"/>
  <c r="AQ70" i="13" s="1"/>
  <c r="AT29" i="15"/>
  <c r="BF19" i="13" s="1"/>
  <c r="AL29" i="15"/>
  <c r="AX19" i="13" s="1"/>
  <c r="S29" i="15"/>
  <c r="AE19" i="13" s="1"/>
  <c r="AZ29" i="15"/>
  <c r="BL19" i="13" s="1"/>
  <c r="D29" i="15"/>
  <c r="P19" i="13" s="1"/>
  <c r="N29" i="15"/>
  <c r="Z19" i="13" s="1"/>
  <c r="BC29" i="15"/>
  <c r="BO19" i="13" s="1"/>
  <c r="AJ29" i="15"/>
  <c r="AV19" i="13" s="1"/>
  <c r="Q51" i="15"/>
  <c r="AC88" i="13" s="1"/>
  <c r="AC90" i="13" s="1"/>
  <c r="AF23" i="15"/>
  <c r="AR18" i="13" s="1"/>
  <c r="K23" i="15"/>
  <c r="W18" i="13" s="1"/>
  <c r="AX59" i="15"/>
  <c r="BJ70" i="13" s="1"/>
  <c r="U59" i="15"/>
  <c r="AG70" i="13" s="1"/>
  <c r="AZ59" i="15"/>
  <c r="BL70" i="13" s="1"/>
  <c r="F59" i="15"/>
  <c r="R70" i="13" s="1"/>
  <c r="BD59" i="15"/>
  <c r="BP70" i="13" s="1"/>
  <c r="AC29" i="15"/>
  <c r="AO19" i="13" s="1"/>
  <c r="AF29" i="15"/>
  <c r="AR19" i="13" s="1"/>
  <c r="T29" i="15"/>
  <c r="AF19" i="13" s="1"/>
  <c r="AM29" i="15"/>
  <c r="AY19" i="13" s="1"/>
  <c r="I29" i="15"/>
  <c r="U19" i="13" s="1"/>
  <c r="AA29" i="15"/>
  <c r="AM19" i="13" s="1"/>
  <c r="E29" i="15"/>
  <c r="Q19" i="13" s="1"/>
  <c r="BD51" i="15"/>
  <c r="BP88" i="13" s="1"/>
  <c r="BP90" i="13" s="1"/>
  <c r="AW51" i="15"/>
  <c r="BI88" i="13" s="1"/>
  <c r="BI90" i="13" s="1"/>
  <c r="AY59" i="15"/>
  <c r="BK70" i="13" s="1"/>
  <c r="C51" i="15"/>
  <c r="O88" i="13" s="1"/>
  <c r="O90" i="13" s="1"/>
  <c r="AN51" i="15"/>
  <c r="AZ88" i="13" s="1"/>
  <c r="AZ90" i="13" s="1"/>
  <c r="U51" i="15"/>
  <c r="AG88" i="13" s="1"/>
  <c r="AG90" i="13" s="1"/>
  <c r="AR59" i="15"/>
  <c r="BD70" i="13" s="1"/>
  <c r="D23" i="15"/>
  <c r="P18" i="13" s="1"/>
  <c r="N51" i="15"/>
  <c r="Z88" i="13" s="1"/>
  <c r="Z90" i="13" s="1"/>
  <c r="AH59" i="15"/>
  <c r="AT70" i="13" s="1"/>
  <c r="E59" i="15"/>
  <c r="Q70" i="13" s="1"/>
  <c r="AL23" i="15"/>
  <c r="AX18" i="13" s="1"/>
  <c r="I59" i="15"/>
  <c r="U70" i="13" s="1"/>
  <c r="AK23" i="15"/>
  <c r="AW18" i="13" s="1"/>
  <c r="K51" i="15"/>
  <c r="W88" i="13" s="1"/>
  <c r="W90" i="13" s="1"/>
  <c r="G23" i="15"/>
  <c r="S18" i="13" s="1"/>
  <c r="L23" i="15"/>
  <c r="X18" i="13" s="1"/>
  <c r="BC51" i="15"/>
  <c r="BO88" i="13" s="1"/>
  <c r="BO90" i="13" s="1"/>
  <c r="AA23" i="15"/>
  <c r="AM18" i="13" s="1"/>
  <c r="Q23" i="15"/>
  <c r="AC18" i="13" s="1"/>
  <c r="I51" i="15"/>
  <c r="U88" i="13" s="1"/>
  <c r="U90" i="13" s="1"/>
  <c r="BK29" i="15"/>
  <c r="BW19" i="13" s="1"/>
  <c r="L29" i="15"/>
  <c r="X19" i="13" s="1"/>
  <c r="Q29" i="15"/>
  <c r="AC19" i="13" s="1"/>
  <c r="AX29" i="15"/>
  <c r="BJ19" i="13" s="1"/>
  <c r="K29" i="15"/>
  <c r="W19" i="13" s="1"/>
  <c r="AB29" i="15"/>
  <c r="AN19" i="13" s="1"/>
  <c r="G29" i="15"/>
  <c r="S19" i="13" s="1"/>
  <c r="AW59" i="15"/>
  <c r="BI70" i="13" s="1"/>
  <c r="AB23" i="15"/>
  <c r="AN18" i="13" s="1"/>
  <c r="BF59" i="15"/>
  <c r="BR70" i="13" s="1"/>
  <c r="AU70" i="13"/>
  <c r="BB18" i="13"/>
  <c r="AI88" i="13"/>
  <c r="AI90" i="13" s="1"/>
  <c r="C54" i="13"/>
  <c r="C15" i="7" s="1"/>
  <c r="G51" i="13"/>
  <c r="E51" i="13"/>
  <c r="C65" i="13"/>
  <c r="I51" i="13"/>
  <c r="T70" i="13"/>
  <c r="M51" i="13"/>
  <c r="P65" i="13"/>
  <c r="K51" i="13"/>
  <c r="BB70" i="13"/>
  <c r="U18" i="13"/>
  <c r="O17" i="13"/>
  <c r="I31" i="7" s="1"/>
  <c r="C16" i="13"/>
  <c r="AO18" i="13"/>
  <c r="C53" i="7" l="1"/>
  <c r="H53" i="7" s="1"/>
  <c r="H52" i="7"/>
  <c r="E143" i="15"/>
  <c r="F143" i="15" s="1"/>
  <c r="G143" i="15" s="1"/>
  <c r="H143" i="15" s="1"/>
  <c r="I143" i="15" s="1"/>
  <c r="J143" i="15" s="1"/>
  <c r="K143" i="15" s="1"/>
  <c r="L143" i="15" s="1"/>
  <c r="M143" i="15" s="1"/>
  <c r="N143" i="15" s="1"/>
  <c r="O143" i="15" s="1"/>
  <c r="P143" i="15" s="1"/>
  <c r="Q143" i="15" s="1"/>
  <c r="R143" i="15" s="1"/>
  <c r="S143" i="15" s="1"/>
  <c r="T143" i="15" s="1"/>
  <c r="U143" i="15" s="1"/>
  <c r="V143" i="15" s="1"/>
  <c r="W143" i="15" s="1"/>
  <c r="X143" i="15" s="1"/>
  <c r="Y143" i="15" s="1"/>
  <c r="Z143" i="15" s="1"/>
  <c r="AA143" i="15" s="1"/>
  <c r="AB143" i="15" s="1"/>
  <c r="AC143" i="15" s="1"/>
  <c r="AD143" i="15" s="1"/>
  <c r="AE143" i="15" s="1"/>
  <c r="AF143" i="15" s="1"/>
  <c r="AG143" i="15" s="1"/>
  <c r="AH143" i="15" s="1"/>
  <c r="AI143" i="15" s="1"/>
  <c r="AJ143" i="15" s="1"/>
  <c r="AK143" i="15" s="1"/>
  <c r="AL143" i="15" s="1"/>
  <c r="AM143" i="15" s="1"/>
  <c r="AN143" i="15" s="1"/>
  <c r="AO143" i="15" s="1"/>
  <c r="AP143" i="15" s="1"/>
  <c r="AQ143" i="15" s="1"/>
  <c r="AR143" i="15" s="1"/>
  <c r="AS143" i="15" s="1"/>
  <c r="AT143" i="15" s="1"/>
  <c r="AU143" i="15" s="1"/>
  <c r="AV143" i="15" s="1"/>
  <c r="AW143" i="15" s="1"/>
  <c r="AX143" i="15" s="1"/>
  <c r="AY143" i="15" s="1"/>
  <c r="AZ143" i="15" s="1"/>
  <c r="BA143" i="15" s="1"/>
  <c r="BB143" i="15" s="1"/>
  <c r="BC143" i="15" s="1"/>
  <c r="BD143" i="15" s="1"/>
  <c r="BE143" i="15" s="1"/>
  <c r="BF143" i="15" s="1"/>
  <c r="BG143" i="15" s="1"/>
  <c r="BH143" i="15" s="1"/>
  <c r="BI143" i="15" s="1"/>
  <c r="BJ143" i="15" s="1"/>
  <c r="BK143" i="15" s="1"/>
  <c r="T52" i="13"/>
  <c r="T54" i="13" s="1"/>
  <c r="I82" i="15"/>
  <c r="I81" i="15" s="1"/>
  <c r="U52" i="13" s="1"/>
  <c r="U54" i="13" s="1"/>
  <c r="P87" i="15"/>
  <c r="G108" i="7"/>
  <c r="C18" i="13"/>
  <c r="C144" i="15"/>
  <c r="C145" i="15" s="1"/>
  <c r="C146" i="15" s="1"/>
  <c r="G126" i="7"/>
  <c r="G144" i="7"/>
  <c r="C17" i="13"/>
  <c r="BP17" i="13"/>
  <c r="BP20" i="13" s="1"/>
  <c r="AO17" i="13"/>
  <c r="AO20" i="13" s="1"/>
  <c r="BC17" i="13"/>
  <c r="BC20" i="13" s="1"/>
  <c r="AX17" i="13"/>
  <c r="AX20" i="13" s="1"/>
  <c r="AT17" i="13"/>
  <c r="AT20" i="13" s="1"/>
  <c r="BU17" i="13"/>
  <c r="BU20" i="13" s="1"/>
  <c r="AS17" i="13"/>
  <c r="AS20" i="13" s="1"/>
  <c r="BQ17" i="13"/>
  <c r="BQ20" i="13" s="1"/>
  <c r="BB17" i="13"/>
  <c r="BB20" i="13" s="1"/>
  <c r="AE17" i="13"/>
  <c r="AE20" i="13" s="1"/>
  <c r="BF17" i="13"/>
  <c r="BF20" i="13" s="1"/>
  <c r="BT17" i="13"/>
  <c r="BT20" i="13" s="1"/>
  <c r="AP17" i="13"/>
  <c r="AP20" i="13" s="1"/>
  <c r="BN17" i="13"/>
  <c r="BN20" i="13" s="1"/>
  <c r="BV17" i="13"/>
  <c r="BV20" i="13" s="1"/>
  <c r="AR17" i="13"/>
  <c r="AR20" i="13" s="1"/>
  <c r="AA17" i="13"/>
  <c r="AA20" i="13" s="1"/>
  <c r="AK17" i="13"/>
  <c r="AK20" i="13" s="1"/>
  <c r="BO17" i="13"/>
  <c r="BO20" i="13" s="1"/>
  <c r="BJ17" i="13"/>
  <c r="BJ20" i="13" s="1"/>
  <c r="S17" i="13"/>
  <c r="S20" i="13" s="1"/>
  <c r="AC17" i="13"/>
  <c r="AC20" i="13" s="1"/>
  <c r="AF17" i="13"/>
  <c r="AF20" i="13" s="1"/>
  <c r="BE17" i="13"/>
  <c r="BE20" i="13" s="1"/>
  <c r="AY17" i="13"/>
  <c r="AY20" i="13" s="1"/>
  <c r="BI17" i="13"/>
  <c r="BI20" i="13" s="1"/>
  <c r="BW17" i="13"/>
  <c r="BW20" i="13" s="1"/>
  <c r="AB17" i="13"/>
  <c r="AB20" i="13" s="1"/>
  <c r="X17" i="13"/>
  <c r="X20" i="13" s="1"/>
  <c r="AG17" i="13"/>
  <c r="AG20" i="13" s="1"/>
  <c r="Y17" i="13"/>
  <c r="Y20" i="13" s="1"/>
  <c r="AQ17" i="13"/>
  <c r="AQ20" i="13" s="1"/>
  <c r="BH17" i="13"/>
  <c r="BH20" i="13" s="1"/>
  <c r="AL17" i="13"/>
  <c r="AL20" i="13" s="1"/>
  <c r="BS17" i="13"/>
  <c r="BS20" i="13" s="1"/>
  <c r="AM17" i="13"/>
  <c r="AM20" i="13" s="1"/>
  <c r="R17" i="13"/>
  <c r="R20" i="13" s="1"/>
  <c r="AV17" i="13"/>
  <c r="AV20" i="13" s="1"/>
  <c r="AD17" i="13"/>
  <c r="AD20" i="13" s="1"/>
  <c r="AW17" i="13"/>
  <c r="AW20" i="13" s="1"/>
  <c r="T17" i="13"/>
  <c r="T20" i="13" s="1"/>
  <c r="Q17" i="13"/>
  <c r="Q20" i="13" s="1"/>
  <c r="BM17" i="13"/>
  <c r="BM20" i="13" s="1"/>
  <c r="W17" i="13"/>
  <c r="W20" i="13" s="1"/>
  <c r="AN17" i="13"/>
  <c r="AN20" i="13" s="1"/>
  <c r="AZ17" i="13"/>
  <c r="AZ20" i="13" s="1"/>
  <c r="AU17" i="13"/>
  <c r="AU20" i="13" s="1"/>
  <c r="BK17" i="13"/>
  <c r="BK20" i="13" s="1"/>
  <c r="AI17" i="13"/>
  <c r="AI20" i="13" s="1"/>
  <c r="BA17" i="13"/>
  <c r="BA20" i="13" s="1"/>
  <c r="BG17" i="13"/>
  <c r="BG20" i="13" s="1"/>
  <c r="BL17" i="13"/>
  <c r="BL20" i="13" s="1"/>
  <c r="AJ17" i="13"/>
  <c r="AJ20" i="13" s="1"/>
  <c r="BR17" i="13"/>
  <c r="BR20" i="13" s="1"/>
  <c r="Z17" i="13"/>
  <c r="Z20" i="13" s="1"/>
  <c r="U17" i="13"/>
  <c r="U20" i="13" s="1"/>
  <c r="AH17" i="13"/>
  <c r="AH20" i="13" s="1"/>
  <c r="V17" i="13"/>
  <c r="V20" i="13" s="1"/>
  <c r="BD17" i="13"/>
  <c r="BD20" i="13" s="1"/>
  <c r="K16" i="13"/>
  <c r="L130" i="7" s="1"/>
  <c r="L132" i="7" s="1"/>
  <c r="M132" i="7" s="1"/>
  <c r="W122" i="7" s="1"/>
  <c r="E16" i="13"/>
  <c r="P17" i="13"/>
  <c r="P20" i="13" s="1"/>
  <c r="I16" i="13"/>
  <c r="G16" i="13"/>
  <c r="M16" i="13"/>
  <c r="BK90" i="13"/>
  <c r="AM90" i="13"/>
  <c r="G88" i="13"/>
  <c r="G90" i="13" s="1"/>
  <c r="D66" i="7" s="1"/>
  <c r="G18" i="13"/>
  <c r="G19" i="13"/>
  <c r="AA70" i="13"/>
  <c r="E70" i="13" s="1"/>
  <c r="AA88" i="13"/>
  <c r="AA90" i="13" s="1"/>
  <c r="C88" i="13"/>
  <c r="C90" i="13" s="1"/>
  <c r="I88" i="13"/>
  <c r="I90" i="13" s="1"/>
  <c r="E66" i="7" s="1"/>
  <c r="M88" i="13"/>
  <c r="M90" i="13" s="1"/>
  <c r="G66" i="7" s="1"/>
  <c r="K70" i="13"/>
  <c r="M70" i="13"/>
  <c r="Q65" i="13"/>
  <c r="M19" i="13"/>
  <c r="E19" i="13"/>
  <c r="O20" i="13"/>
  <c r="O22" i="13" s="1"/>
  <c r="C147" i="15" s="1"/>
  <c r="K19" i="13"/>
  <c r="I19" i="13"/>
  <c r="K18" i="13"/>
  <c r="E18" i="13"/>
  <c r="I18" i="13"/>
  <c r="M18" i="13"/>
  <c r="C26" i="13" l="1"/>
  <c r="I77" i="15"/>
  <c r="J82" i="15" s="1"/>
  <c r="J81" i="15" s="1"/>
  <c r="V52" i="13" s="1"/>
  <c r="V54" i="13" s="1"/>
  <c r="Q87" i="15"/>
  <c r="L133" i="7"/>
  <c r="F130" i="7"/>
  <c r="F132" i="7" s="1"/>
  <c r="G132" i="7" s="1"/>
  <c r="W104" i="7" s="1"/>
  <c r="F148" i="7"/>
  <c r="F150" i="7" s="1"/>
  <c r="G150" i="7" s="1"/>
  <c r="X104" i="7" s="1"/>
  <c r="N130" i="7"/>
  <c r="N132" i="7" s="1"/>
  <c r="O132" i="7" s="1"/>
  <c r="W128" i="7" s="1"/>
  <c r="N148" i="7"/>
  <c r="N150" i="7" s="1"/>
  <c r="O150" i="7" s="1"/>
  <c r="X128" i="7" s="1"/>
  <c r="H130" i="7"/>
  <c r="H132" i="7" s="1"/>
  <c r="I132" i="7" s="1"/>
  <c r="W110" i="7" s="1"/>
  <c r="H148" i="7"/>
  <c r="H150" i="7" s="1"/>
  <c r="I150" i="7" s="1"/>
  <c r="X110" i="7" s="1"/>
  <c r="J148" i="7"/>
  <c r="J150" i="7" s="1"/>
  <c r="K150" i="7" s="1"/>
  <c r="X116" i="7" s="1"/>
  <c r="J130" i="7"/>
  <c r="J132" i="7" s="1"/>
  <c r="K132" i="7" s="1"/>
  <c r="W116" i="7" s="1"/>
  <c r="L112" i="7"/>
  <c r="L114" i="7" s="1"/>
  <c r="M114" i="7" s="1"/>
  <c r="F112" i="7"/>
  <c r="N112" i="7"/>
  <c r="N114" i="7" s="1"/>
  <c r="O114" i="7" s="1"/>
  <c r="V128" i="7" s="1"/>
  <c r="H112" i="7"/>
  <c r="H114" i="7" s="1"/>
  <c r="H115" i="7" s="1"/>
  <c r="J112" i="7"/>
  <c r="J114" i="7" s="1"/>
  <c r="J115" i="7" s="1"/>
  <c r="C20" i="13"/>
  <c r="C22" i="13" s="1"/>
  <c r="I17" i="13"/>
  <c r="E37" i="7" s="1"/>
  <c r="M17" i="13"/>
  <c r="G37" i="7" s="1"/>
  <c r="G17" i="13"/>
  <c r="D37" i="7" s="1"/>
  <c r="K17" i="13"/>
  <c r="F37" i="7" s="1"/>
  <c r="E17" i="13"/>
  <c r="C37" i="7" s="1"/>
  <c r="E88" i="13"/>
  <c r="E90" i="13" s="1"/>
  <c r="C66" i="7" s="1"/>
  <c r="R65" i="13"/>
  <c r="J77" i="15" l="1"/>
  <c r="K82" i="15" s="1"/>
  <c r="K81" i="15" s="1"/>
  <c r="W52" i="13" s="1"/>
  <c r="W54" i="13" s="1"/>
  <c r="R87" i="15"/>
  <c r="V122" i="7"/>
  <c r="M133" i="7"/>
  <c r="K115" i="7"/>
  <c r="I115" i="7"/>
  <c r="F133" i="7"/>
  <c r="H151" i="7"/>
  <c r="F151" i="7"/>
  <c r="J151" i="7"/>
  <c r="J133" i="7"/>
  <c r="N151" i="7"/>
  <c r="N133" i="7"/>
  <c r="H133" i="7"/>
  <c r="F114" i="7"/>
  <c r="L115" i="7"/>
  <c r="I114" i="7"/>
  <c r="V110" i="7" s="1"/>
  <c r="K114" i="7"/>
  <c r="V116" i="7" s="1"/>
  <c r="N115" i="7"/>
  <c r="C148" i="15"/>
  <c r="M20" i="13"/>
  <c r="N20" i="13" s="1"/>
  <c r="K20" i="13"/>
  <c r="L20" i="13" s="1"/>
  <c r="L17" i="13"/>
  <c r="J17" i="13"/>
  <c r="H17" i="13"/>
  <c r="G20" i="13"/>
  <c r="H20" i="13" s="1"/>
  <c r="I20" i="13"/>
  <c r="J20" i="13" s="1"/>
  <c r="N17" i="13"/>
  <c r="F17" i="13"/>
  <c r="E20" i="13"/>
  <c r="S65" i="13"/>
  <c r="K77" i="15" l="1"/>
  <c r="S87" i="15"/>
  <c r="F115" i="7"/>
  <c r="G115" i="7" s="1"/>
  <c r="G114" i="7"/>
  <c r="V104" i="7" s="1"/>
  <c r="I151" i="7"/>
  <c r="O151" i="7"/>
  <c r="K151" i="7"/>
  <c r="G151" i="7"/>
  <c r="G133" i="7"/>
  <c r="I133" i="7"/>
  <c r="O133" i="7"/>
  <c r="K133" i="7"/>
  <c r="M115" i="7"/>
  <c r="O115" i="7"/>
  <c r="F20" i="13"/>
  <c r="O23" i="13"/>
  <c r="P40" i="13" s="1"/>
  <c r="T65" i="13"/>
  <c r="L82" i="15" l="1"/>
  <c r="L81" i="15" s="1"/>
  <c r="X52" i="13" s="1"/>
  <c r="X54" i="13" s="1"/>
  <c r="T87" i="15"/>
  <c r="C23" i="13"/>
  <c r="C24" i="13" s="1"/>
  <c r="C28" i="7" s="1"/>
  <c r="C29" i="7" s="1"/>
  <c r="O41" i="13"/>
  <c r="O55" i="13" s="1"/>
  <c r="O24" i="13"/>
  <c r="U65" i="13"/>
  <c r="L77" i="15" l="1"/>
  <c r="U87" i="15"/>
  <c r="C25" i="13"/>
  <c r="O25" i="13"/>
  <c r="O67" i="13"/>
  <c r="V65" i="13"/>
  <c r="M82" i="15" l="1"/>
  <c r="M81" i="15" s="1"/>
  <c r="M77" i="15" s="1"/>
  <c r="N82" i="15" s="1"/>
  <c r="N81" i="15" s="1"/>
  <c r="Z52" i="13" s="1"/>
  <c r="Z54" i="13" s="1"/>
  <c r="C67" i="13"/>
  <c r="O69" i="13"/>
  <c r="O71" i="13" s="1"/>
  <c r="V87" i="15"/>
  <c r="P66" i="13"/>
  <c r="W65" i="13"/>
  <c r="N77" i="15" l="1"/>
  <c r="O82" i="15" s="1"/>
  <c r="O81" i="15" s="1"/>
  <c r="Y52" i="13"/>
  <c r="Y54" i="13" s="1"/>
  <c r="E66" i="13"/>
  <c r="C69" i="13"/>
  <c r="C71" i="13" s="1"/>
  <c r="W87" i="15"/>
  <c r="X65" i="13"/>
  <c r="AA52" i="13" l="1"/>
  <c r="C78" i="15"/>
  <c r="C79" i="15" s="1"/>
  <c r="O77" i="15"/>
  <c r="X87" i="15"/>
  <c r="Y65" i="13"/>
  <c r="P82" i="15" l="1"/>
  <c r="P81" i="15" s="1"/>
  <c r="D78" i="15" s="1"/>
  <c r="P76" i="13" s="1"/>
  <c r="AA54" i="13"/>
  <c r="E52" i="13"/>
  <c r="E54" i="13" s="1"/>
  <c r="D15" i="7" s="1"/>
  <c r="Y87" i="15"/>
  <c r="AA65" i="13"/>
  <c r="E65" i="13" s="1"/>
  <c r="Z65" i="13"/>
  <c r="AB52" i="13" l="1"/>
  <c r="P77" i="15"/>
  <c r="Q82" i="15" s="1"/>
  <c r="Q81" i="15" s="1"/>
  <c r="AC52" i="13" s="1"/>
  <c r="D79" i="15"/>
  <c r="Z87" i="15"/>
  <c r="O76" i="13"/>
  <c r="AB65" i="13"/>
  <c r="AC54" i="13" l="1"/>
  <c r="E78" i="15"/>
  <c r="E79" i="15" s="1"/>
  <c r="AB54" i="13"/>
  <c r="Q77" i="15"/>
  <c r="AA87" i="15"/>
  <c r="AC65" i="13"/>
  <c r="O73" i="13"/>
  <c r="R82" i="15" l="1"/>
  <c r="R81" i="15" s="1"/>
  <c r="AB87" i="15"/>
  <c r="AD65" i="13"/>
  <c r="AD52" i="13" l="1"/>
  <c r="F78" i="15"/>
  <c r="F79" i="15" s="1"/>
  <c r="R77" i="15"/>
  <c r="AC87" i="15"/>
  <c r="AE65" i="13"/>
  <c r="S82" i="15" l="1"/>
  <c r="S81" i="15" s="1"/>
  <c r="AD54" i="13"/>
  <c r="AD87" i="15"/>
  <c r="AF65" i="13"/>
  <c r="AE52" i="13" l="1"/>
  <c r="G78" i="15"/>
  <c r="G79" i="15" s="1"/>
  <c r="S77" i="15"/>
  <c r="AE87" i="15"/>
  <c r="AG65" i="13"/>
  <c r="T82" i="15" l="1"/>
  <c r="T81" i="15" s="1"/>
  <c r="AF52" i="13" s="1"/>
  <c r="AE54" i="13"/>
  <c r="T77" i="15" l="1"/>
  <c r="U82" i="15" s="1"/>
  <c r="U81" i="15" s="1"/>
  <c r="AF87" i="15"/>
  <c r="AG87" i="15"/>
  <c r="H78" i="15"/>
  <c r="H79" i="15" s="1"/>
  <c r="AH65" i="13"/>
  <c r="U77" i="15" l="1"/>
  <c r="V82" i="15" s="1"/>
  <c r="V81" i="15" s="1"/>
  <c r="AG52" i="13"/>
  <c r="AG54" i="13" s="1"/>
  <c r="AF54" i="13"/>
  <c r="I78" i="15"/>
  <c r="I79" i="15" s="1"/>
  <c r="AI65" i="13"/>
  <c r="AH52" i="13" l="1"/>
  <c r="AH54" i="13" s="1"/>
  <c r="V77" i="15"/>
  <c r="W82" i="15" s="1"/>
  <c r="W81" i="15" s="1"/>
  <c r="AI52" i="13" s="1"/>
  <c r="J78" i="15"/>
  <c r="J79" i="15" s="1"/>
  <c r="AJ65" i="13"/>
  <c r="W77" i="15" l="1"/>
  <c r="X82" i="15" s="1"/>
  <c r="X81" i="15" s="1"/>
  <c r="L78" i="15" s="1"/>
  <c r="AI54" i="13"/>
  <c r="K78" i="15"/>
  <c r="K79" i="15" s="1"/>
  <c r="AK65" i="13"/>
  <c r="X77" i="15" l="1"/>
  <c r="Y82" i="15" s="1"/>
  <c r="Y81" i="15" s="1"/>
  <c r="AK52" i="13" s="1"/>
  <c r="AK54" i="13" s="1"/>
  <c r="AJ52" i="13"/>
  <c r="AJ54" i="13" s="1"/>
  <c r="L79" i="15"/>
  <c r="AL65" i="13"/>
  <c r="M78" i="15" l="1"/>
  <c r="M79" i="15" s="1"/>
  <c r="Y77" i="15"/>
  <c r="Z82" i="15" s="1"/>
  <c r="Z81" i="15" s="1"/>
  <c r="AM65" i="13"/>
  <c r="G65" i="13" s="1"/>
  <c r="AL52" i="13" l="1"/>
  <c r="AL54" i="13" s="1"/>
  <c r="Z77" i="15"/>
  <c r="AA82" i="15" s="1"/>
  <c r="AA81" i="15" s="1"/>
  <c r="N78" i="15"/>
  <c r="N79" i="15" s="1"/>
  <c r="AM52" i="13" l="1"/>
  <c r="O78" i="15"/>
  <c r="O79" i="15" s="1"/>
  <c r="AA73" i="13" s="1"/>
  <c r="AA77" i="15"/>
  <c r="AB82" i="15" l="1"/>
  <c r="AB81" i="15" s="1"/>
  <c r="AM54" i="13"/>
  <c r="G52" i="13"/>
  <c r="AB77" i="15" l="1"/>
  <c r="AC82" i="15" s="1"/>
  <c r="AC81" i="15" s="1"/>
  <c r="AN52" i="13"/>
  <c r="P78" i="15"/>
  <c r="P79" i="15" s="1"/>
  <c r="AC77" i="15" l="1"/>
  <c r="AD82" i="15" s="1"/>
  <c r="AD81" i="15" s="1"/>
  <c r="AO52" i="13"/>
  <c r="AO54" i="13" s="1"/>
  <c r="Q78" i="15"/>
  <c r="Q79" i="15" s="1"/>
  <c r="AP52" i="13" l="1"/>
  <c r="AP54" i="13" s="1"/>
  <c r="AD77" i="15"/>
  <c r="AE82" i="15" s="1"/>
  <c r="AE81" i="15" s="1"/>
  <c r="R78" i="15"/>
  <c r="R79" i="15" s="1"/>
  <c r="AE77" i="15" l="1"/>
  <c r="AF82" i="15" s="1"/>
  <c r="AF81" i="15" s="1"/>
  <c r="AR52" i="13" s="1"/>
  <c r="AQ52" i="13"/>
  <c r="S78" i="15"/>
  <c r="S79" i="15" s="1"/>
  <c r="AQ54" i="13" l="1"/>
  <c r="AR54" i="13"/>
  <c r="T78" i="15"/>
  <c r="T79" i="15" s="1"/>
  <c r="AF77" i="15"/>
  <c r="AG82" i="15" l="1"/>
  <c r="AG81" i="15" s="1"/>
  <c r="AG77" i="15" l="1"/>
  <c r="AH82" i="15" s="1"/>
  <c r="AH81" i="15" s="1"/>
  <c r="AT52" i="13" s="1"/>
  <c r="AS52" i="13"/>
  <c r="AS54" i="13" s="1"/>
  <c r="U78" i="15"/>
  <c r="U79" i="15" s="1"/>
  <c r="AH77" i="15" l="1"/>
  <c r="AI82" i="15" s="1"/>
  <c r="AI81" i="15" s="1"/>
  <c r="AU52" i="13" s="1"/>
  <c r="V78" i="15"/>
  <c r="V79" i="15" s="1"/>
  <c r="AT54" i="13"/>
  <c r="AI77" i="15" l="1"/>
  <c r="AJ82" i="15" s="1"/>
  <c r="AJ81" i="15" s="1"/>
  <c r="AV52" i="13" s="1"/>
  <c r="AU54" i="13"/>
  <c r="W78" i="15"/>
  <c r="W79" i="15" s="1"/>
  <c r="AJ77" i="15" l="1"/>
  <c r="AK82" i="15" s="1"/>
  <c r="AK81" i="15" s="1"/>
  <c r="AW52" i="13" s="1"/>
  <c r="AV54" i="13"/>
  <c r="X78" i="15"/>
  <c r="X79" i="15" s="1"/>
  <c r="AK77" i="15" l="1"/>
  <c r="AL82" i="15" s="1"/>
  <c r="AL81" i="15" s="1"/>
  <c r="AX52" i="13" s="1"/>
  <c r="AW54" i="13"/>
  <c r="Y78" i="15"/>
  <c r="Y79" i="15" s="1"/>
  <c r="AL77" i="15" l="1"/>
  <c r="AM82" i="15" s="1"/>
  <c r="AM81" i="15" s="1"/>
  <c r="AY52" i="13" s="1"/>
  <c r="AX54" i="13"/>
  <c r="Z78" i="15"/>
  <c r="Z79" i="15" s="1"/>
  <c r="AA78" i="15" l="1"/>
  <c r="AA79" i="15" s="1"/>
  <c r="AM77" i="15"/>
  <c r="AN82" i="15" l="1"/>
  <c r="AN81" i="15" s="1"/>
  <c r="AZ52" i="13" s="1"/>
  <c r="AN77" i="15"/>
  <c r="AY54" i="13"/>
  <c r="I52" i="13"/>
  <c r="AO82" i="15" l="1"/>
  <c r="AO81" i="15" s="1"/>
  <c r="BA52" i="13" s="1"/>
  <c r="AO77" i="15"/>
  <c r="AB78" i="15"/>
  <c r="AB79" i="15" s="1"/>
  <c r="AZ54" i="13" l="1"/>
  <c r="AP82" i="15"/>
  <c r="AP81" i="15" s="1"/>
  <c r="BB52" i="13" s="1"/>
  <c r="AP77" i="15"/>
  <c r="BA54" i="13"/>
  <c r="AC78" i="15"/>
  <c r="AC79" i="15" s="1"/>
  <c r="AQ82" i="15" l="1"/>
  <c r="AQ81" i="15" s="1"/>
  <c r="BC52" i="13" s="1"/>
  <c r="AQ77" i="15"/>
  <c r="BB54" i="13"/>
  <c r="AD78" i="15"/>
  <c r="AD79" i="15" s="1"/>
  <c r="AR82" i="15" l="1"/>
  <c r="AR81" i="15" s="1"/>
  <c r="BD52" i="13" s="1"/>
  <c r="AR77" i="15"/>
  <c r="AE78" i="15"/>
  <c r="AE79" i="15" s="1"/>
  <c r="BC54" i="13" l="1"/>
  <c r="AS82" i="15"/>
  <c r="AS81" i="15" s="1"/>
  <c r="BE52" i="13" s="1"/>
  <c r="AS77" i="15"/>
  <c r="BD54" i="13"/>
  <c r="AF78" i="15"/>
  <c r="AF79" i="15" s="1"/>
  <c r="AT82" i="15" l="1"/>
  <c r="AT81" i="15" s="1"/>
  <c r="BF52" i="13" s="1"/>
  <c r="AT77" i="15"/>
  <c r="BE54" i="13"/>
  <c r="AG78" i="15"/>
  <c r="AG79" i="15" s="1"/>
  <c r="AU82" i="15" l="1"/>
  <c r="AU81" i="15" s="1"/>
  <c r="BG52" i="13" s="1"/>
  <c r="AU77" i="15"/>
  <c r="BF54" i="13"/>
  <c r="AH78" i="15"/>
  <c r="AH79" i="15" s="1"/>
  <c r="AR76" i="13"/>
  <c r="AS76" i="13"/>
  <c r="AQ76" i="13"/>
  <c r="AV82" i="15" l="1"/>
  <c r="AV81" i="15" s="1"/>
  <c r="BH52" i="13" s="1"/>
  <c r="AV77" i="15"/>
  <c r="BG54" i="13"/>
  <c r="AI78" i="15"/>
  <c r="AT76" i="13"/>
  <c r="P73" i="13"/>
  <c r="AI79" i="15" l="1"/>
  <c r="AU73" i="13" s="1"/>
  <c r="AU74" i="13" s="1"/>
  <c r="AU76" i="13"/>
  <c r="AW82" i="15"/>
  <c r="AW81" i="15" s="1"/>
  <c r="BH54" i="13"/>
  <c r="AJ78" i="15"/>
  <c r="AR73" i="13"/>
  <c r="AR74" i="13" s="1"/>
  <c r="AQ73" i="13"/>
  <c r="AQ74" i="13" s="1"/>
  <c r="AS73" i="13"/>
  <c r="AS74" i="13" s="1"/>
  <c r="AT73" i="13"/>
  <c r="AT74" i="13" s="1"/>
  <c r="O74" i="13"/>
  <c r="C73" i="13"/>
  <c r="C74" i="13" s="1"/>
  <c r="AW77" i="15" l="1"/>
  <c r="AX82" i="15" s="1"/>
  <c r="AX81" i="15" s="1"/>
  <c r="BJ52" i="13" s="1"/>
  <c r="BI52" i="13"/>
  <c r="BI54" i="13" s="1"/>
  <c r="AJ79" i="15"/>
  <c r="AV73" i="13" s="1"/>
  <c r="AV74" i="13" s="1"/>
  <c r="AV76" i="13"/>
  <c r="AX77" i="15"/>
  <c r="AY82" i="15" s="1"/>
  <c r="AY81" i="15" s="1"/>
  <c r="BK52" i="13" s="1"/>
  <c r="AK78" i="15"/>
  <c r="Q76" i="13"/>
  <c r="Q73" i="13"/>
  <c r="P74" i="13"/>
  <c r="AK79" i="15" l="1"/>
  <c r="AW73" i="13" s="1"/>
  <c r="AW74" i="13" s="1"/>
  <c r="AW76" i="13"/>
  <c r="AY77" i="15"/>
  <c r="AZ82" i="15" s="1"/>
  <c r="AZ81" i="15" s="1"/>
  <c r="BL52" i="13" s="1"/>
  <c r="AM78" i="15"/>
  <c r="BJ54" i="13"/>
  <c r="AL78" i="15"/>
  <c r="R76" i="13"/>
  <c r="AM79" i="15" l="1"/>
  <c r="AY73" i="13" s="1"/>
  <c r="AY76" i="13"/>
  <c r="BK54" i="13"/>
  <c r="K52" i="13"/>
  <c r="K54" i="13" s="1"/>
  <c r="G15" i="7" s="1"/>
  <c r="AZ77" i="15"/>
  <c r="BA82" i="15" s="1"/>
  <c r="BA81" i="15" s="1"/>
  <c r="BM52" i="13" s="1"/>
  <c r="AN78" i="15"/>
  <c r="AL79" i="15"/>
  <c r="AX73" i="13" s="1"/>
  <c r="AX74" i="13" s="1"/>
  <c r="AX76" i="13"/>
  <c r="S76" i="13"/>
  <c r="S73" i="13"/>
  <c r="BA77" i="15" l="1"/>
  <c r="BB82" i="15" s="1"/>
  <c r="BB81" i="15" s="1"/>
  <c r="BN52" i="13" s="1"/>
  <c r="BM54" i="13"/>
  <c r="AO78" i="15"/>
  <c r="AY74" i="13"/>
  <c r="I73" i="13"/>
  <c r="I74" i="13" s="1"/>
  <c r="E64" i="7" s="1"/>
  <c r="AN79" i="15"/>
  <c r="AZ73" i="13" s="1"/>
  <c r="AZ74" i="13" s="1"/>
  <c r="AZ76" i="13"/>
  <c r="BL54" i="13"/>
  <c r="Q74" i="13"/>
  <c r="R73" i="13"/>
  <c r="R74" i="13" s="1"/>
  <c r="T76" i="13"/>
  <c r="Z76" i="13"/>
  <c r="X76" i="13"/>
  <c r="V76" i="13"/>
  <c r="U76" i="13"/>
  <c r="Y76" i="13"/>
  <c r="AA76" i="13"/>
  <c r="E76" i="13" s="1"/>
  <c r="W76" i="13"/>
  <c r="AO79" i="15" l="1"/>
  <c r="BA73" i="13" s="1"/>
  <c r="BA74" i="13" s="1"/>
  <c r="BA76" i="13"/>
  <c r="BB77" i="15"/>
  <c r="BC82" i="15" s="1"/>
  <c r="BC81" i="15" s="1"/>
  <c r="BO52" i="13" s="1"/>
  <c r="BN54" i="13"/>
  <c r="AP78" i="15"/>
  <c r="AA74" i="13"/>
  <c r="AP79" i="15" l="1"/>
  <c r="BB73" i="13" s="1"/>
  <c r="BB74" i="13" s="1"/>
  <c r="BB76" i="13"/>
  <c r="BC77" i="15"/>
  <c r="BD82" i="15" s="1"/>
  <c r="BD81" i="15" s="1"/>
  <c r="BP52" i="13" s="1"/>
  <c r="BO54" i="13"/>
  <c r="AQ78" i="15"/>
  <c r="V73" i="13"/>
  <c r="V74" i="13" s="1"/>
  <c r="S74" i="13"/>
  <c r="T73" i="13"/>
  <c r="T74" i="13" s="1"/>
  <c r="U73" i="13"/>
  <c r="U74" i="13" s="1"/>
  <c r="E73" i="13"/>
  <c r="E74" i="13" s="1"/>
  <c r="C64" i="7" s="1"/>
  <c r="X73" i="13"/>
  <c r="X74" i="13" s="1"/>
  <c r="Y73" i="13"/>
  <c r="Y74" i="13" s="1"/>
  <c r="W73" i="13"/>
  <c r="W74" i="13" s="1"/>
  <c r="Z73" i="13"/>
  <c r="Z74" i="13" s="1"/>
  <c r="AQ79" i="15" l="1"/>
  <c r="BC73" i="13" s="1"/>
  <c r="BC74" i="13" s="1"/>
  <c r="BC76" i="13"/>
  <c r="BD77" i="15"/>
  <c r="BE82" i="15" s="1"/>
  <c r="BE81" i="15" s="1"/>
  <c r="BQ52" i="13" s="1"/>
  <c r="BP54" i="13"/>
  <c r="AR78" i="15"/>
  <c r="G54" i="13"/>
  <c r="E15" i="7" s="1"/>
  <c r="AR79" i="15" l="1"/>
  <c r="BD73" i="13" s="1"/>
  <c r="BD74" i="13" s="1"/>
  <c r="BD76" i="13"/>
  <c r="BE77" i="15"/>
  <c r="BF82" i="15" s="1"/>
  <c r="BF81" i="15" s="1"/>
  <c r="BR52" i="13" s="1"/>
  <c r="BQ54" i="13"/>
  <c r="AS78" i="15"/>
  <c r="AB73" i="13"/>
  <c r="AB74" i="13" s="1"/>
  <c r="AB76" i="13"/>
  <c r="AS79" i="15" l="1"/>
  <c r="BE73" i="13" s="1"/>
  <c r="BE74" i="13" s="1"/>
  <c r="BE76" i="13"/>
  <c r="BF77" i="15"/>
  <c r="BG82" i="15" s="1"/>
  <c r="BG81" i="15" s="1"/>
  <c r="BS52" i="13" s="1"/>
  <c r="BR54" i="13"/>
  <c r="AT78" i="15"/>
  <c r="AC73" i="13"/>
  <c r="AC74" i="13" s="1"/>
  <c r="AC76" i="13"/>
  <c r="AT79" i="15" l="1"/>
  <c r="BF73" i="13" s="1"/>
  <c r="BF74" i="13" s="1"/>
  <c r="BF76" i="13"/>
  <c r="BG77" i="15"/>
  <c r="BH82" i="15" s="1"/>
  <c r="BH81" i="15" s="1"/>
  <c r="BT52" i="13" s="1"/>
  <c r="BS54" i="13"/>
  <c r="AU78" i="15"/>
  <c r="AD73" i="13"/>
  <c r="AD74" i="13" s="1"/>
  <c r="AD76" i="13"/>
  <c r="AU79" i="15" l="1"/>
  <c r="BG73" i="13" s="1"/>
  <c r="BG74" i="13" s="1"/>
  <c r="BG76" i="13"/>
  <c r="BH77" i="15"/>
  <c r="BI82" i="15" s="1"/>
  <c r="BI81" i="15" s="1"/>
  <c r="BU52" i="13" s="1"/>
  <c r="BT54" i="13"/>
  <c r="AV78" i="15"/>
  <c r="AI73" i="13"/>
  <c r="AI74" i="13" s="1"/>
  <c r="AI76" i="13"/>
  <c r="AH73" i="13"/>
  <c r="AH74" i="13" s="1"/>
  <c r="AH76" i="13"/>
  <c r="AN73" i="13"/>
  <c r="AN74" i="13" s="1"/>
  <c r="AN76" i="13"/>
  <c r="AG73" i="13"/>
  <c r="AG74" i="13" s="1"/>
  <c r="AG76" i="13"/>
  <c r="AM73" i="13"/>
  <c r="G73" i="13" s="1"/>
  <c r="G74" i="13" s="1"/>
  <c r="D64" i="7" s="1"/>
  <c r="AM76" i="13"/>
  <c r="G76" i="13" s="1"/>
  <c r="AE73" i="13"/>
  <c r="AE74" i="13" s="1"/>
  <c r="AE76" i="13"/>
  <c r="AL73" i="13"/>
  <c r="AL74" i="13" s="1"/>
  <c r="AL76" i="13"/>
  <c r="AF73" i="13"/>
  <c r="AF74" i="13" s="1"/>
  <c r="AF76" i="13"/>
  <c r="AK73" i="13"/>
  <c r="AK74" i="13" s="1"/>
  <c r="AK76" i="13"/>
  <c r="AP73" i="13"/>
  <c r="AP74" i="13" s="1"/>
  <c r="AP76" i="13"/>
  <c r="AO73" i="13"/>
  <c r="AO74" i="13" s="1"/>
  <c r="AO76" i="13"/>
  <c r="AJ73" i="13"/>
  <c r="AJ74" i="13" s="1"/>
  <c r="AJ76" i="13"/>
  <c r="AV79" i="15" l="1"/>
  <c r="BH73" i="13" s="1"/>
  <c r="BH74" i="13" s="1"/>
  <c r="BH76" i="13"/>
  <c r="BI77" i="15"/>
  <c r="BJ82" i="15" s="1"/>
  <c r="BJ81" i="15" s="1"/>
  <c r="BV52" i="13" s="1"/>
  <c r="BU54" i="13"/>
  <c r="AW78" i="15"/>
  <c r="AM74" i="13"/>
  <c r="BJ77" i="15" l="1"/>
  <c r="BV54" i="13"/>
  <c r="AX78" i="15"/>
  <c r="AW79" i="15"/>
  <c r="BI73" i="13" s="1"/>
  <c r="BI74" i="13" s="1"/>
  <c r="BI76" i="13"/>
  <c r="O56" i="13"/>
  <c r="O57" i="13" s="1"/>
  <c r="P21" i="13" l="1"/>
  <c r="P37" i="13" s="1"/>
  <c r="AX79" i="15"/>
  <c r="BJ73" i="13" s="1"/>
  <c r="BJ74" i="13" s="1"/>
  <c r="BJ76" i="13"/>
  <c r="BK82" i="15"/>
  <c r="BK81" i="15" s="1"/>
  <c r="BW52" i="13" s="1"/>
  <c r="BK77" i="15"/>
  <c r="BK79" i="15" s="1"/>
  <c r="BW73" i="13" s="1"/>
  <c r="O77" i="13"/>
  <c r="O58" i="13"/>
  <c r="O95" i="13" s="1"/>
  <c r="C95" i="13" s="1"/>
  <c r="D144" i="15" l="1"/>
  <c r="D145" i="15" s="1"/>
  <c r="BW74" i="13"/>
  <c r="M73" i="13"/>
  <c r="M74" i="13" s="1"/>
  <c r="G64" i="7" s="1"/>
  <c r="BI78" i="15"/>
  <c r="BJ78" i="15"/>
  <c r="AZ78" i="15"/>
  <c r="AY78" i="15"/>
  <c r="BB78" i="15"/>
  <c r="BA78" i="15"/>
  <c r="BH78" i="15"/>
  <c r="BG78" i="15"/>
  <c r="BC78" i="15"/>
  <c r="BD78" i="15"/>
  <c r="BF78" i="15"/>
  <c r="BE78" i="15"/>
  <c r="C77" i="13"/>
  <c r="O83" i="13"/>
  <c r="C76" i="13"/>
  <c r="P22" i="13"/>
  <c r="D146" i="15" l="1"/>
  <c r="BE79" i="15"/>
  <c r="BQ73" i="13" s="1"/>
  <c r="BQ74" i="13" s="1"/>
  <c r="BQ76" i="13"/>
  <c r="AY79" i="15"/>
  <c r="BK73" i="13" s="1"/>
  <c r="BK76" i="13"/>
  <c r="AZ79" i="15"/>
  <c r="BL73" i="13" s="1"/>
  <c r="BL74" i="13" s="1"/>
  <c r="BL76" i="13"/>
  <c r="BD79" i="15"/>
  <c r="BP73" i="13" s="1"/>
  <c r="BP74" i="13" s="1"/>
  <c r="BP76" i="13"/>
  <c r="BJ79" i="15"/>
  <c r="BV73" i="13" s="1"/>
  <c r="BV74" i="13" s="1"/>
  <c r="BV76" i="13"/>
  <c r="BB79" i="15"/>
  <c r="BN73" i="13" s="1"/>
  <c r="BN74" i="13" s="1"/>
  <c r="BN76" i="13"/>
  <c r="BF79" i="15"/>
  <c r="BR73" i="13" s="1"/>
  <c r="BR74" i="13" s="1"/>
  <c r="BR76" i="13"/>
  <c r="BW54" i="13"/>
  <c r="M52" i="13"/>
  <c r="M54" i="13" s="1"/>
  <c r="H15" i="7" s="1"/>
  <c r="BC79" i="15"/>
  <c r="BO73" i="13" s="1"/>
  <c r="BO74" i="13" s="1"/>
  <c r="BO76" i="13"/>
  <c r="BG79" i="15"/>
  <c r="BS73" i="13" s="1"/>
  <c r="BS74" i="13" s="1"/>
  <c r="BS76" i="13"/>
  <c r="BI79" i="15"/>
  <c r="BU73" i="13" s="1"/>
  <c r="BU74" i="13" s="1"/>
  <c r="BU76" i="13"/>
  <c r="BH79" i="15"/>
  <c r="BT73" i="13" s="1"/>
  <c r="BT74" i="13" s="1"/>
  <c r="BT76" i="13"/>
  <c r="BA79" i="15"/>
  <c r="BM73" i="13" s="1"/>
  <c r="BM74" i="13" s="1"/>
  <c r="BM76" i="13"/>
  <c r="C83" i="13"/>
  <c r="P41" i="13"/>
  <c r="P55" i="13" s="1"/>
  <c r="D263" i="15"/>
  <c r="D264" i="15" s="1"/>
  <c r="D147" i="15"/>
  <c r="D148" i="15" s="1"/>
  <c r="BK74" i="13" l="1"/>
  <c r="K73" i="13"/>
  <c r="K74" i="13" s="1"/>
  <c r="F64" i="7" s="1"/>
  <c r="P56" i="13"/>
  <c r="D266" i="15"/>
  <c r="D265" i="15" s="1"/>
  <c r="D149" i="15"/>
  <c r="P57" i="13" l="1"/>
  <c r="Q21" i="13" s="1"/>
  <c r="D267" i="15"/>
  <c r="P23" i="13" s="1"/>
  <c r="Q40" i="13" s="1"/>
  <c r="P77" i="13" l="1"/>
  <c r="E144" i="15"/>
  <c r="E145" i="15" s="1"/>
  <c r="P58" i="13"/>
  <c r="P95" i="13" s="1"/>
  <c r="D268" i="15"/>
  <c r="Q37" i="13" l="1"/>
  <c r="Q22" i="13"/>
  <c r="E147" i="15" s="1"/>
  <c r="E146" i="15"/>
  <c r="O84" i="13"/>
  <c r="O85" i="13" s="1"/>
  <c r="Q41" i="13" l="1"/>
  <c r="Q55" i="13" s="1"/>
  <c r="E263" i="15"/>
  <c r="E264" i="15" s="1"/>
  <c r="E148" i="15"/>
  <c r="E149" i="15" s="1"/>
  <c r="O94" i="13"/>
  <c r="C94" i="13" s="1"/>
  <c r="E266" i="15" l="1"/>
  <c r="E265" i="15" s="1"/>
  <c r="O96" i="13"/>
  <c r="O97" i="13" s="1"/>
  <c r="O98" i="13" s="1"/>
  <c r="P94" i="13"/>
  <c r="P96" i="13" s="1"/>
  <c r="P97" i="13" s="1"/>
  <c r="E267" i="15" l="1"/>
  <c r="E268" i="15" s="1"/>
  <c r="Q80" i="13" s="1"/>
  <c r="P80" i="13"/>
  <c r="P83" i="13" s="1"/>
  <c r="P24" i="13"/>
  <c r="P25" i="13" s="1"/>
  <c r="Q94" i="13"/>
  <c r="Q23" i="13" l="1"/>
  <c r="R40" i="13" s="1"/>
  <c r="Q66" i="13"/>
  <c r="P67" i="13"/>
  <c r="P69" i="13" s="1"/>
  <c r="P84" i="13"/>
  <c r="Q24" i="13" l="1"/>
  <c r="Q25" i="13" s="1"/>
  <c r="P71" i="13"/>
  <c r="P85" i="13" s="1"/>
  <c r="P98" i="13" s="1"/>
  <c r="Q56" i="13"/>
  <c r="Q67" i="13" l="1"/>
  <c r="Q57" i="13"/>
  <c r="R21" i="13" s="1"/>
  <c r="Q58" i="13" l="1"/>
  <c r="Q95" i="13" s="1"/>
  <c r="Q96" i="13" s="1"/>
  <c r="Q97" i="13" s="1"/>
  <c r="Q69" i="13"/>
  <c r="Q71" i="13" s="1"/>
  <c r="R66" i="13"/>
  <c r="Q77" i="13"/>
  <c r="Q83" i="13" s="1"/>
  <c r="F144" i="15" l="1"/>
  <c r="F145" i="15" s="1"/>
  <c r="R37" i="13"/>
  <c r="Q84" i="13"/>
  <c r="Q85" i="13" s="1"/>
  <c r="Q98" i="13" s="1"/>
  <c r="R22" i="13"/>
  <c r="R41" i="13" l="1"/>
  <c r="R55" i="13" s="1"/>
  <c r="F146" i="15"/>
  <c r="F263" i="15"/>
  <c r="F264" i="15" s="1"/>
  <c r="F147" i="15"/>
  <c r="R56" i="13" l="1"/>
  <c r="F266" i="15"/>
  <c r="F265" i="15" s="1"/>
  <c r="R94" i="13" s="1"/>
  <c r="F148" i="15"/>
  <c r="F149" i="15" s="1"/>
  <c r="R57" i="13" l="1"/>
  <c r="S21" i="13" s="1"/>
  <c r="F267" i="15"/>
  <c r="R23" i="13" s="1"/>
  <c r="S40" i="13" s="1"/>
  <c r="R58" i="13" l="1"/>
  <c r="R95" i="13" s="1"/>
  <c r="R96" i="13" s="1"/>
  <c r="R97" i="13" s="1"/>
  <c r="G144" i="15"/>
  <c r="G145" i="15" s="1"/>
  <c r="R77" i="13"/>
  <c r="F268" i="15"/>
  <c r="R80" i="13" s="1"/>
  <c r="R24" i="13"/>
  <c r="R25" i="13" s="1"/>
  <c r="S22" i="13" l="1"/>
  <c r="G263" i="15" s="1"/>
  <c r="G264" i="15" s="1"/>
  <c r="S37" i="13"/>
  <c r="R83" i="13"/>
  <c r="R84" i="13" s="1"/>
  <c r="G146" i="15"/>
  <c r="S66" i="13"/>
  <c r="R67" i="13"/>
  <c r="R69" i="13" s="1"/>
  <c r="S41" i="13" l="1"/>
  <c r="S55" i="13" s="1"/>
  <c r="S56" i="13" s="1"/>
  <c r="G147" i="15"/>
  <c r="G148" i="15" s="1"/>
  <c r="G149" i="15" s="1"/>
  <c r="G266" i="15"/>
  <c r="G267" i="15" s="1"/>
  <c r="R71" i="13"/>
  <c r="R85" i="13" s="1"/>
  <c r="R98" i="13" s="1"/>
  <c r="S57" i="13" l="1"/>
  <c r="T21" i="13" s="1"/>
  <c r="G265" i="15"/>
  <c r="G268" i="15" s="1"/>
  <c r="S80" i="13" s="1"/>
  <c r="S23" i="13"/>
  <c r="T40" i="13" s="1"/>
  <c r="S58" i="13" l="1"/>
  <c r="S95" i="13" s="1"/>
  <c r="S77" i="13"/>
  <c r="S83" i="13" s="1"/>
  <c r="S94" i="13"/>
  <c r="S24" i="13"/>
  <c r="S25" i="13" s="1"/>
  <c r="S96" i="13" l="1"/>
  <c r="S97" i="13" s="1"/>
  <c r="H144" i="15"/>
  <c r="T37" i="13"/>
  <c r="T22" i="13"/>
  <c r="T66" i="13"/>
  <c r="S67" i="13"/>
  <c r="S69" i="13" s="1"/>
  <c r="T41" i="13" l="1"/>
  <c r="T55" i="13" s="1"/>
  <c r="H263" i="15"/>
  <c r="H147" i="15"/>
  <c r="H145" i="15"/>
  <c r="H146" i="15"/>
  <c r="S71" i="13"/>
  <c r="S84" i="13"/>
  <c r="H148" i="15" l="1"/>
  <c r="H149" i="15" s="1"/>
  <c r="H264" i="15"/>
  <c r="H266" i="15"/>
  <c r="S85" i="13"/>
  <c r="S98" i="13" s="1"/>
  <c r="T56" i="13"/>
  <c r="T57" i="13" s="1"/>
  <c r="U21" i="13" s="1"/>
  <c r="T77" i="13" l="1"/>
  <c r="H267" i="15"/>
  <c r="T23" i="13" s="1"/>
  <c r="U40" i="13" s="1"/>
  <c r="H265" i="15"/>
  <c r="T58" i="13"/>
  <c r="T95" i="13" s="1"/>
  <c r="T24" i="13" l="1"/>
  <c r="T25" i="13" s="1"/>
  <c r="H268" i="15"/>
  <c r="T80" i="13" s="1"/>
  <c r="T83" i="13" s="1"/>
  <c r="T84" i="13" s="1"/>
  <c r="T94" i="13"/>
  <c r="T96" i="13" s="1"/>
  <c r="T97" i="13" s="1"/>
  <c r="I144" i="15"/>
  <c r="I145" i="15" s="1"/>
  <c r="U37" i="13"/>
  <c r="U22" i="13"/>
  <c r="U41" i="13" l="1"/>
  <c r="U55" i="13" s="1"/>
  <c r="U56" i="13" s="1"/>
  <c r="T67" i="13"/>
  <c r="U66" i="13"/>
  <c r="I146" i="15"/>
  <c r="I263" i="15"/>
  <c r="I266" i="15" s="1"/>
  <c r="I147" i="15"/>
  <c r="T69" i="13" l="1"/>
  <c r="T71" i="13" s="1"/>
  <c r="T85" i="13" s="1"/>
  <c r="T98" i="13" s="1"/>
  <c r="I264" i="15"/>
  <c r="I267" i="15" s="1"/>
  <c r="I148" i="15"/>
  <c r="I149" i="15" s="1"/>
  <c r="U57" i="13"/>
  <c r="V21" i="13" s="1"/>
  <c r="I265" i="15" l="1"/>
  <c r="I268" i="15" s="1"/>
  <c r="U80" i="13" s="1"/>
  <c r="U23" i="13"/>
  <c r="V40" i="13" s="1"/>
  <c r="U58" i="13"/>
  <c r="U95" i="13" s="1"/>
  <c r="U77" i="13"/>
  <c r="U83" i="13" l="1"/>
  <c r="U84" i="13" s="1"/>
  <c r="J144" i="15"/>
  <c r="J146" i="15" s="1"/>
  <c r="V37" i="13"/>
  <c r="U94" i="13"/>
  <c r="U96" i="13" s="1"/>
  <c r="U97" i="13" s="1"/>
  <c r="U24" i="13"/>
  <c r="U25" i="13" s="1"/>
  <c r="V22" i="13"/>
  <c r="J145" i="15" l="1"/>
  <c r="V41" i="13"/>
  <c r="V55" i="13" s="1"/>
  <c r="J263" i="15"/>
  <c r="J264" i="15" s="1"/>
  <c r="J147" i="15"/>
  <c r="U67" i="13"/>
  <c r="U69" i="13" l="1"/>
  <c r="U71" i="13" s="1"/>
  <c r="U85" i="13" s="1"/>
  <c r="U98" i="13" s="1"/>
  <c r="V66" i="13"/>
  <c r="V56" i="13"/>
  <c r="V57" i="13" s="1"/>
  <c r="W21" i="13" s="1"/>
  <c r="J266" i="15"/>
  <c r="J267" i="15" s="1"/>
  <c r="J148" i="15"/>
  <c r="J149" i="15" s="1"/>
  <c r="J265" i="15" l="1"/>
  <c r="V94" i="13" s="1"/>
  <c r="V23" i="13"/>
  <c r="W40" i="13" s="1"/>
  <c r="V58" i="13"/>
  <c r="V95" i="13" s="1"/>
  <c r="V77" i="13"/>
  <c r="K144" i="15" l="1"/>
  <c r="K146" i="15" s="1"/>
  <c r="W37" i="13"/>
  <c r="J268" i="15"/>
  <c r="V80" i="13" s="1"/>
  <c r="V96" i="13"/>
  <c r="V97" i="13" s="1"/>
  <c r="V24" i="13"/>
  <c r="V25" i="13" s="1"/>
  <c r="W22" i="13"/>
  <c r="V83" i="13" l="1"/>
  <c r="V84" i="13" s="1"/>
  <c r="W41" i="13"/>
  <c r="W55" i="13" s="1"/>
  <c r="K145" i="15"/>
  <c r="K263" i="15"/>
  <c r="K264" i="15" s="1"/>
  <c r="K147" i="15"/>
  <c r="W66" i="13"/>
  <c r="V67" i="13"/>
  <c r="V69" i="13" l="1"/>
  <c r="V71" i="13" s="1"/>
  <c r="V85" i="13" s="1"/>
  <c r="V98" i="13" s="1"/>
  <c r="K148" i="15"/>
  <c r="K149" i="15" s="1"/>
  <c r="K266" i="15"/>
  <c r="K265" i="15" s="1"/>
  <c r="K267" i="15" l="1"/>
  <c r="K268" i="15" s="1"/>
  <c r="W80" i="13" s="1"/>
  <c r="W94" i="13"/>
  <c r="W56" i="13"/>
  <c r="W23" i="13" l="1"/>
  <c r="X40" i="13" s="1"/>
  <c r="W57" i="13"/>
  <c r="X21" i="13" s="1"/>
  <c r="W24" i="13" l="1"/>
  <c r="W25" i="13" s="1"/>
  <c r="W58" i="13"/>
  <c r="W95" i="13" s="1"/>
  <c r="W96" i="13" s="1"/>
  <c r="W97" i="13" s="1"/>
  <c r="W77" i="13"/>
  <c r="W83" i="13" s="1"/>
  <c r="W67" i="13" l="1"/>
  <c r="X66" i="13"/>
  <c r="L144" i="15"/>
  <c r="L146" i="15" s="1"/>
  <c r="X37" i="13"/>
  <c r="W84" i="13"/>
  <c r="X22" i="13"/>
  <c r="W69" i="13" l="1"/>
  <c r="W71" i="13" s="1"/>
  <c r="W85" i="13" s="1"/>
  <c r="W98" i="13" s="1"/>
  <c r="X41" i="13"/>
  <c r="X55" i="13" s="1"/>
  <c r="L145" i="15"/>
  <c r="L263" i="15"/>
  <c r="L264" i="15" s="1"/>
  <c r="L147" i="15"/>
  <c r="X56" i="13" l="1"/>
  <c r="L148" i="15"/>
  <c r="L149" i="15" s="1"/>
  <c r="L266" i="15"/>
  <c r="L267" i="15" s="1"/>
  <c r="X57" i="13" l="1"/>
  <c r="Y21" i="13" s="1"/>
  <c r="L265" i="15"/>
  <c r="L268" i="15" s="1"/>
  <c r="X80" i="13" s="1"/>
  <c r="X23" i="13"/>
  <c r="Y40" i="13" s="1"/>
  <c r="X58" i="13" l="1"/>
  <c r="X95" i="13" s="1"/>
  <c r="X77" i="13"/>
  <c r="X83" i="13" s="1"/>
  <c r="X84" i="13" s="1"/>
  <c r="X94" i="13"/>
  <c r="X24" i="13"/>
  <c r="X25" i="13" s="1"/>
  <c r="X96" i="13" l="1"/>
  <c r="X97" i="13" s="1"/>
  <c r="M144" i="15"/>
  <c r="Y37" i="13"/>
  <c r="Y41" i="13" s="1"/>
  <c r="Y55" i="13" s="1"/>
  <c r="Y22" i="13"/>
  <c r="Y66" i="13"/>
  <c r="X67" i="13"/>
  <c r="X69" i="13" l="1"/>
  <c r="X71" i="13" s="1"/>
  <c r="X85" i="13" s="1"/>
  <c r="X98" i="13" s="1"/>
  <c r="M147" i="15"/>
  <c r="M263" i="15"/>
  <c r="M145" i="15"/>
  <c r="M146" i="15"/>
  <c r="Y56" i="13"/>
  <c r="M264" i="15" l="1"/>
  <c r="M266" i="15"/>
  <c r="M148" i="15"/>
  <c r="M149" i="15" s="1"/>
  <c r="Y57" i="13"/>
  <c r="Z21" i="13" l="1"/>
  <c r="Y77" i="13"/>
  <c r="M265" i="15"/>
  <c r="Y94" i="13" s="1"/>
  <c r="M267" i="15"/>
  <c r="C41" i="13"/>
  <c r="C13" i="7" s="1"/>
  <c r="Y58" i="13"/>
  <c r="Y95" i="13" s="1"/>
  <c r="C55" i="13" l="1"/>
  <c r="C16" i="7" s="1"/>
  <c r="Y96" i="13"/>
  <c r="Y97" i="13" s="1"/>
  <c r="Y23" i="13"/>
  <c r="M268" i="15"/>
  <c r="Y80" i="13" s="1"/>
  <c r="Y83" i="13" s="1"/>
  <c r="Y84" i="13" s="1"/>
  <c r="N144" i="15"/>
  <c r="N146" i="15" s="1"/>
  <c r="Z37" i="13"/>
  <c r="Z22" i="13"/>
  <c r="C18" i="7" l="1"/>
  <c r="C56" i="13"/>
  <c r="Z40" i="13"/>
  <c r="Z41" i="13" s="1"/>
  <c r="Z55" i="13" s="1"/>
  <c r="Y24" i="13"/>
  <c r="Y25" i="13" s="1"/>
  <c r="N145" i="15"/>
  <c r="N263" i="15"/>
  <c r="N266" i="15" s="1"/>
  <c r="N147" i="15"/>
  <c r="C7" i="7" l="1"/>
  <c r="C17" i="7"/>
  <c r="C57" i="13"/>
  <c r="C58" i="13" s="1"/>
  <c r="C99" i="13" s="1"/>
  <c r="Z66" i="13"/>
  <c r="Y67" i="13"/>
  <c r="N148" i="15"/>
  <c r="N149" i="15" s="1"/>
  <c r="N264" i="15"/>
  <c r="N267" i="15" s="1"/>
  <c r="C84" i="13"/>
  <c r="C96" i="13"/>
  <c r="C8" i="7" l="1"/>
  <c r="Y69" i="13"/>
  <c r="Y71" i="13" s="1"/>
  <c r="Y85" i="13" s="1"/>
  <c r="Y98" i="13" s="1"/>
  <c r="N265" i="15"/>
  <c r="Z94" i="13" s="1"/>
  <c r="C85" i="13"/>
  <c r="C97" i="13"/>
  <c r="Z23" i="13"/>
  <c r="Z56" i="13"/>
  <c r="AA40" i="13" l="1"/>
  <c r="E40" i="13" s="1"/>
  <c r="N268" i="15"/>
  <c r="Z80" i="13" s="1"/>
  <c r="D71" i="13"/>
  <c r="D74" i="13"/>
  <c r="D85" i="13"/>
  <c r="D83" i="13"/>
  <c r="D97" i="13"/>
  <c r="D90" i="13"/>
  <c r="D96" i="13"/>
  <c r="C98" i="13"/>
  <c r="Z24" i="13"/>
  <c r="Z25" i="13" s="1"/>
  <c r="Z57" i="13"/>
  <c r="AA21" i="13" s="1"/>
  <c r="Z67" i="13" l="1"/>
  <c r="Z58" i="13"/>
  <c r="Z95" i="13" s="1"/>
  <c r="Z96" i="13" s="1"/>
  <c r="Z97" i="13" s="1"/>
  <c r="Z77" i="13"/>
  <c r="Z83" i="13" s="1"/>
  <c r="AA37" i="13"/>
  <c r="E37" i="13" l="1"/>
  <c r="E41" i="13" s="1"/>
  <c r="Z69" i="13"/>
  <c r="Z71" i="13" s="1"/>
  <c r="AA66" i="13"/>
  <c r="E21" i="13"/>
  <c r="O144" i="15"/>
  <c r="Z84" i="13"/>
  <c r="AA22" i="13"/>
  <c r="AA41" i="13"/>
  <c r="AA55" i="13" s="1"/>
  <c r="E55" i="13" l="1"/>
  <c r="E56" i="13" s="1"/>
  <c r="D7" i="7" s="1"/>
  <c r="D13" i="7"/>
  <c r="Z85" i="13"/>
  <c r="Z98" i="13" s="1"/>
  <c r="C49" i="7"/>
  <c r="C50" i="7" s="1"/>
  <c r="E22" i="13"/>
  <c r="F134" i="7"/>
  <c r="G134" i="7" s="1"/>
  <c r="F152" i="7"/>
  <c r="G152" i="7" s="1"/>
  <c r="F116" i="7"/>
  <c r="G116" i="7" s="1"/>
  <c r="Y104" i="7" s="1"/>
  <c r="O145" i="15"/>
  <c r="O146" i="15"/>
  <c r="O263" i="15"/>
  <c r="O266" i="15" s="1"/>
  <c r="O147" i="15"/>
  <c r="D22" i="7" l="1"/>
  <c r="D23" i="7" s="1"/>
  <c r="D16" i="7"/>
  <c r="D18" i="7" s="1"/>
  <c r="C54" i="7"/>
  <c r="D17" i="7"/>
  <c r="F22" i="13"/>
  <c r="C38" i="7"/>
  <c r="C82" i="7"/>
  <c r="O148" i="15"/>
  <c r="O149" i="15" s="1"/>
  <c r="O264" i="15"/>
  <c r="O267" i="15" s="1"/>
  <c r="C55" i="7" l="1"/>
  <c r="O265" i="15"/>
  <c r="O268" i="15" s="1"/>
  <c r="AA80" i="13" s="1"/>
  <c r="F54" i="13"/>
  <c r="AA23" i="13"/>
  <c r="AA56" i="13"/>
  <c r="E80" i="13" l="1"/>
  <c r="E23" i="13"/>
  <c r="E24" i="13" s="1"/>
  <c r="D28" i="7" s="1"/>
  <c r="D29" i="7" s="1"/>
  <c r="AB40" i="13"/>
  <c r="AA94" i="13"/>
  <c r="E94" i="13" s="1"/>
  <c r="AA24" i="13"/>
  <c r="AA25" i="13" s="1"/>
  <c r="AB66" i="13" s="1"/>
  <c r="AA57" i="13"/>
  <c r="AB21" i="13" s="1"/>
  <c r="AA77" i="13" l="1"/>
  <c r="AA83" i="13" s="1"/>
  <c r="AA67" i="13"/>
  <c r="C39" i="7"/>
  <c r="C84" i="7"/>
  <c r="F24" i="13"/>
  <c r="F56" i="13"/>
  <c r="F47" i="13"/>
  <c r="F41" i="13"/>
  <c r="E57" i="13"/>
  <c r="E58" i="13" s="1"/>
  <c r="E25" i="13"/>
  <c r="AA58" i="13"/>
  <c r="AA95" i="13" s="1"/>
  <c r="E77" i="13" l="1"/>
  <c r="E83" i="13" s="1"/>
  <c r="C65" i="7" s="1"/>
  <c r="E67" i="13"/>
  <c r="AA69" i="13"/>
  <c r="AA71" i="13" s="1"/>
  <c r="E95" i="13"/>
  <c r="E96" i="13" s="1"/>
  <c r="E97" i="13" s="1"/>
  <c r="P144" i="15"/>
  <c r="P146" i="15" s="1"/>
  <c r="AB37" i="13"/>
  <c r="AA96" i="13"/>
  <c r="AA97" i="13" s="1"/>
  <c r="AA84" i="13"/>
  <c r="AB22" i="13"/>
  <c r="E84" i="13" l="1"/>
  <c r="C72" i="7" s="1"/>
  <c r="C76" i="7"/>
  <c r="G66" i="13"/>
  <c r="E69" i="13"/>
  <c r="E71" i="13" s="1"/>
  <c r="C63" i="7" s="1"/>
  <c r="AA85" i="13"/>
  <c r="AA98" i="13" s="1"/>
  <c r="E99" i="13"/>
  <c r="AB41" i="13"/>
  <c r="AB55" i="13" s="1"/>
  <c r="P145" i="15"/>
  <c r="C77" i="7"/>
  <c r="C67" i="7"/>
  <c r="C68" i="7" s="1"/>
  <c r="P263" i="15"/>
  <c r="P266" i="15" s="1"/>
  <c r="P147" i="15"/>
  <c r="P148" i="15" s="1"/>
  <c r="C81" i="7"/>
  <c r="E85" i="13" l="1"/>
  <c r="C73" i="7" s="1"/>
  <c r="C74" i="7" s="1"/>
  <c r="C78" i="7"/>
  <c r="C85" i="7"/>
  <c r="C86" i="7" s="1"/>
  <c r="F153" i="7"/>
  <c r="AD104" i="7" s="1"/>
  <c r="F135" i="7"/>
  <c r="AC104" i="7" s="1"/>
  <c r="F117" i="7"/>
  <c r="AB104" i="7" s="1"/>
  <c r="C83" i="7"/>
  <c r="AB56" i="13"/>
  <c r="P264" i="15"/>
  <c r="P267" i="15" s="1"/>
  <c r="P149" i="15"/>
  <c r="F97" i="13"/>
  <c r="F90" i="13"/>
  <c r="F96" i="13"/>
  <c r="F83" i="13" l="1"/>
  <c r="E98" i="13"/>
  <c r="F85" i="13"/>
  <c r="F74" i="13"/>
  <c r="F71" i="13"/>
  <c r="AB57" i="13"/>
  <c r="AC21" i="13" s="1"/>
  <c r="P265" i="15"/>
  <c r="P268" i="15" s="1"/>
  <c r="AB58" i="13" l="1"/>
  <c r="AB95" i="13" s="1"/>
  <c r="AB77" i="13"/>
  <c r="AB23" i="13"/>
  <c r="AC40" i="13" s="1"/>
  <c r="AB80" i="13"/>
  <c r="AB94" i="13"/>
  <c r="AB96" i="13" l="1"/>
  <c r="AB97" i="13" s="1"/>
  <c r="AB83" i="13"/>
  <c r="Q144" i="15"/>
  <c r="AC37" i="13"/>
  <c r="AC41" i="13" s="1"/>
  <c r="AC55" i="13" s="1"/>
  <c r="AC22" i="13"/>
  <c r="AB24" i="13"/>
  <c r="AB25" i="13" s="1"/>
  <c r="AB67" i="13" l="1"/>
  <c r="Q263" i="15"/>
  <c r="Q147" i="15"/>
  <c r="Q145" i="15"/>
  <c r="Q146" i="15"/>
  <c r="AC56" i="13"/>
  <c r="AB84" i="13"/>
  <c r="AB69" i="13" l="1"/>
  <c r="AB71" i="13" s="1"/>
  <c r="AB85" i="13" s="1"/>
  <c r="AB98" i="13" s="1"/>
  <c r="AC66" i="13"/>
  <c r="Q148" i="15"/>
  <c r="Q149" i="15" s="1"/>
  <c r="Q264" i="15"/>
  <c r="Q266" i="15"/>
  <c r="AC57" i="13"/>
  <c r="AD21" i="13" s="1"/>
  <c r="AC58" i="13" l="1"/>
  <c r="AC95" i="13" s="1"/>
  <c r="Q267" i="15"/>
  <c r="AC23" i="13" s="1"/>
  <c r="Q265" i="15"/>
  <c r="AC94" i="13" s="1"/>
  <c r="AC77" i="13"/>
  <c r="AC96" i="13" l="1"/>
  <c r="AC97" i="13" s="1"/>
  <c r="AD40" i="13"/>
  <c r="AC24" i="13"/>
  <c r="AC25" i="13" s="1"/>
  <c r="Q268" i="15"/>
  <c r="AC80" i="13" s="1"/>
  <c r="AC83" i="13" s="1"/>
  <c r="AC84" i="13" s="1"/>
  <c r="R144" i="15"/>
  <c r="R145" i="15" s="1"/>
  <c r="AD37" i="13"/>
  <c r="AD22" i="13"/>
  <c r="AC67" i="13" l="1"/>
  <c r="AD41" i="13"/>
  <c r="AD55" i="13" s="1"/>
  <c r="R146" i="15"/>
  <c r="R263" i="15"/>
  <c r="R266" i="15" s="1"/>
  <c r="R147" i="15"/>
  <c r="AC69" i="13" l="1"/>
  <c r="AC71" i="13" s="1"/>
  <c r="AC85" i="13" s="1"/>
  <c r="AC98" i="13" s="1"/>
  <c r="AD66" i="13"/>
  <c r="AD56" i="13"/>
  <c r="AD57" i="13" s="1"/>
  <c r="AE21" i="13" s="1"/>
  <c r="R264" i="15"/>
  <c r="R267" i="15" s="1"/>
  <c r="R148" i="15"/>
  <c r="R149" i="15" s="1"/>
  <c r="AD58" i="13" l="1"/>
  <c r="AD95" i="13" s="1"/>
  <c r="R265" i="15"/>
  <c r="AD94" i="13" s="1"/>
  <c r="AD77" i="13"/>
  <c r="AD23" i="13"/>
  <c r="AE40" i="13" s="1"/>
  <c r="AD96" i="13" l="1"/>
  <c r="AD97" i="13" s="1"/>
  <c r="S144" i="15"/>
  <c r="S145" i="15" s="1"/>
  <c r="AE37" i="13"/>
  <c r="R268" i="15"/>
  <c r="AD80" i="13" s="1"/>
  <c r="AE22" i="13"/>
  <c r="AD24" i="13"/>
  <c r="AD25" i="13" s="1"/>
  <c r="AD83" i="13" l="1"/>
  <c r="AD84" i="13" s="1"/>
  <c r="S146" i="15"/>
  <c r="AE41" i="13"/>
  <c r="AE55" i="13" s="1"/>
  <c r="S263" i="15"/>
  <c r="S266" i="15" s="1"/>
  <c r="S147" i="15"/>
  <c r="AE66" i="13"/>
  <c r="AD67" i="13"/>
  <c r="AD69" i="13" s="1"/>
  <c r="AE56" i="13" l="1"/>
  <c r="AE57" i="13" s="1"/>
  <c r="AF21" i="13" s="1"/>
  <c r="S264" i="15"/>
  <c r="S267" i="15" s="1"/>
  <c r="S148" i="15"/>
  <c r="S149" i="15" s="1"/>
  <c r="AD71" i="13"/>
  <c r="AD85" i="13" s="1"/>
  <c r="AD98" i="13" s="1"/>
  <c r="AE58" i="13" l="1"/>
  <c r="AE95" i="13" s="1"/>
  <c r="S265" i="15"/>
  <c r="AE94" i="13" s="1"/>
  <c r="AE23" i="13"/>
  <c r="AF40" i="13" s="1"/>
  <c r="AE77" i="13"/>
  <c r="AE96" i="13" l="1"/>
  <c r="AE97" i="13" s="1"/>
  <c r="T144" i="15"/>
  <c r="T145" i="15" s="1"/>
  <c r="AF37" i="13"/>
  <c r="S268" i="15"/>
  <c r="AE80" i="13" s="1"/>
  <c r="AE24" i="13"/>
  <c r="AE25" i="13" s="1"/>
  <c r="AF22" i="13"/>
  <c r="AE83" i="13" l="1"/>
  <c r="AE84" i="13" s="1"/>
  <c r="T146" i="15"/>
  <c r="AF41" i="13"/>
  <c r="AF55" i="13" s="1"/>
  <c r="T263" i="15"/>
  <c r="T264" i="15" s="1"/>
  <c r="T147" i="15"/>
  <c r="AF66" i="13"/>
  <c r="AE67" i="13"/>
  <c r="AE69" i="13" s="1"/>
  <c r="AF56" i="13" l="1"/>
  <c r="AF57" i="13" s="1"/>
  <c r="AG21" i="13" s="1"/>
  <c r="T148" i="15"/>
  <c r="T149" i="15" s="1"/>
  <c r="T266" i="15"/>
  <c r="T267" i="15" s="1"/>
  <c r="AE71" i="13"/>
  <c r="AE85" i="13" s="1"/>
  <c r="AE98" i="13" s="1"/>
  <c r="AF58" i="13" l="1"/>
  <c r="AF95" i="13" s="1"/>
  <c r="T265" i="15"/>
  <c r="T268" i="15" s="1"/>
  <c r="AF80" i="13" s="1"/>
  <c r="AF77" i="13"/>
  <c r="AF23" i="13"/>
  <c r="AG40" i="13" s="1"/>
  <c r="AF83" i="13" l="1"/>
  <c r="AF84" i="13" s="1"/>
  <c r="U144" i="15"/>
  <c r="U145" i="15" s="1"/>
  <c r="AG37" i="13"/>
  <c r="AF94" i="13"/>
  <c r="AF96" i="13" s="1"/>
  <c r="AF97" i="13" s="1"/>
  <c r="AG22" i="13"/>
  <c r="AF24" i="13"/>
  <c r="AF25" i="13" s="1"/>
  <c r="U146" i="15" l="1"/>
  <c r="AG41" i="13"/>
  <c r="AG55" i="13" s="1"/>
  <c r="U263" i="15"/>
  <c r="U264" i="15" s="1"/>
  <c r="U147" i="15"/>
  <c r="AG66" i="13"/>
  <c r="AF67" i="13"/>
  <c r="AF69" i="13" s="1"/>
  <c r="AG56" i="13" l="1"/>
  <c r="AG57" i="13" s="1"/>
  <c r="AH21" i="13" s="1"/>
  <c r="U148" i="15"/>
  <c r="U149" i="15" s="1"/>
  <c r="U266" i="15"/>
  <c r="U265" i="15" s="1"/>
  <c r="AF71" i="13"/>
  <c r="AF85" i="13" s="1"/>
  <c r="AF98" i="13" s="1"/>
  <c r="AG58" i="13" l="1"/>
  <c r="AG95" i="13" s="1"/>
  <c r="U267" i="15"/>
  <c r="U268" i="15" s="1"/>
  <c r="AG80" i="13" s="1"/>
  <c r="AG94" i="13"/>
  <c r="AG77" i="13"/>
  <c r="AG96" i="13" l="1"/>
  <c r="AG97" i="13" s="1"/>
  <c r="AG83" i="13"/>
  <c r="AG84" i="13" s="1"/>
  <c r="V144" i="15"/>
  <c r="V145" i="15" s="1"/>
  <c r="AH37" i="13"/>
  <c r="AG23" i="13"/>
  <c r="AH22" i="13"/>
  <c r="AG24" i="13" l="1"/>
  <c r="AG25" i="13" s="1"/>
  <c r="AH40" i="13"/>
  <c r="V146" i="15"/>
  <c r="V263" i="15"/>
  <c r="V264" i="15" s="1"/>
  <c r="V147" i="15"/>
  <c r="AG67" i="13" l="1"/>
  <c r="AH41" i="13"/>
  <c r="AH55" i="13" s="1"/>
  <c r="V148" i="15"/>
  <c r="V149" i="15" s="1"/>
  <c r="V266" i="15"/>
  <c r="V267" i="15" s="1"/>
  <c r="AG69" i="13" l="1"/>
  <c r="AG71" i="13" s="1"/>
  <c r="AG85" i="13" s="1"/>
  <c r="AG98" i="13" s="1"/>
  <c r="AH66" i="13"/>
  <c r="AH56" i="13"/>
  <c r="AH57" i="13" s="1"/>
  <c r="AI21" i="13" s="1"/>
  <c r="V265" i="15"/>
  <c r="V268" i="15" s="1"/>
  <c r="AH80" i="13" s="1"/>
  <c r="AH23" i="13"/>
  <c r="AI40" i="13" s="1"/>
  <c r="AH58" i="13" l="1"/>
  <c r="AH95" i="13" s="1"/>
  <c r="AH77" i="13"/>
  <c r="AH83" i="13" s="1"/>
  <c r="AH84" i="13" s="1"/>
  <c r="AI22" i="13"/>
  <c r="AH94" i="13"/>
  <c r="AH24" i="13"/>
  <c r="AH25" i="13" s="1"/>
  <c r="AH67" i="13" l="1"/>
  <c r="AI37" i="13"/>
  <c r="AI41" i="13" s="1"/>
  <c r="AI55" i="13" s="1"/>
  <c r="AI56" i="13" s="1"/>
  <c r="W144" i="15"/>
  <c r="W145" i="15" s="1"/>
  <c r="AH96" i="13"/>
  <c r="AH97" i="13" s="1"/>
  <c r="W263" i="15"/>
  <c r="W266" i="15" s="1"/>
  <c r="W147" i="15"/>
  <c r="AI66" i="13"/>
  <c r="AH69" i="13" l="1"/>
  <c r="AH71" i="13" s="1"/>
  <c r="AH85" i="13" s="1"/>
  <c r="AH98" i="13" s="1"/>
  <c r="W146" i="15"/>
  <c r="W148" i="15"/>
  <c r="W149" i="15" s="1"/>
  <c r="W264" i="15"/>
  <c r="W265" i="15" s="1"/>
  <c r="AI94" i="13" s="1"/>
  <c r="AI57" i="13"/>
  <c r="AJ21" i="13" s="1"/>
  <c r="X144" i="15" l="1"/>
  <c r="X146" i="15" s="1"/>
  <c r="AJ37" i="13"/>
  <c r="W267" i="15"/>
  <c r="W268" i="15" s="1"/>
  <c r="AI80" i="13" s="1"/>
  <c r="AI58" i="13"/>
  <c r="AI95" i="13" s="1"/>
  <c r="AI96" i="13" s="1"/>
  <c r="AI97" i="13" s="1"/>
  <c r="AI77" i="13"/>
  <c r="AJ22" i="13"/>
  <c r="AI83" i="13" l="1"/>
  <c r="AI84" i="13" s="1"/>
  <c r="X145" i="15"/>
  <c r="AI23" i="13"/>
  <c r="X263" i="15"/>
  <c r="X266" i="15" s="1"/>
  <c r="X147" i="15"/>
  <c r="AJ40" i="13" l="1"/>
  <c r="AJ41" i="13" s="1"/>
  <c r="AJ55" i="13" s="1"/>
  <c r="AI24" i="13"/>
  <c r="AI25" i="13" s="1"/>
  <c r="X148" i="15"/>
  <c r="X149" i="15" s="1"/>
  <c r="X264" i="15"/>
  <c r="X265" i="15" s="1"/>
  <c r="AJ56" i="13" l="1"/>
  <c r="AJ57" i="13" s="1"/>
  <c r="AK21" i="13" s="1"/>
  <c r="AI67" i="13"/>
  <c r="X267" i="15"/>
  <c r="X268" i="15" s="1"/>
  <c r="AJ80" i="13" s="1"/>
  <c r="AJ94" i="13"/>
  <c r="AJ58" i="13" l="1"/>
  <c r="AJ95" i="13" s="1"/>
  <c r="AJ96" i="13" s="1"/>
  <c r="AJ97" i="13" s="1"/>
  <c r="AI69" i="13"/>
  <c r="AI71" i="13" s="1"/>
  <c r="AI85" i="13" s="1"/>
  <c r="AI98" i="13" s="1"/>
  <c r="AJ66" i="13"/>
  <c r="AJ23" i="13"/>
  <c r="AJ77" i="13"/>
  <c r="AJ83" i="13" l="1"/>
  <c r="AJ84" i="13" s="1"/>
  <c r="AJ24" i="13"/>
  <c r="AJ25" i="13" s="1"/>
  <c r="AK40" i="13"/>
  <c r="Y144" i="15"/>
  <c r="Y145" i="15" s="1"/>
  <c r="AK37" i="13"/>
  <c r="AK22" i="13"/>
  <c r="AJ67" i="13" l="1"/>
  <c r="AK66" i="13"/>
  <c r="Y146" i="15"/>
  <c r="AK41" i="13"/>
  <c r="AK55" i="13" s="1"/>
  <c r="Y263" i="15"/>
  <c r="Y266" i="15" s="1"/>
  <c r="Y147" i="15"/>
  <c r="AJ69" i="13" l="1"/>
  <c r="AJ71" i="13" s="1"/>
  <c r="AJ85" i="13" s="1"/>
  <c r="AJ98" i="13" s="1"/>
  <c r="AK56" i="13"/>
  <c r="AK57" i="13" s="1"/>
  <c r="AL21" i="13" s="1"/>
  <c r="Y148" i="15"/>
  <c r="Y149" i="15" s="1"/>
  <c r="Y264" i="15"/>
  <c r="Y267" i="15" s="1"/>
  <c r="AK58" i="13" l="1"/>
  <c r="AK95" i="13" s="1"/>
  <c r="AL37" i="13"/>
  <c r="Y265" i="15"/>
  <c r="Y268" i="15" s="1"/>
  <c r="AK77" i="13"/>
  <c r="AK94" i="13" l="1"/>
  <c r="AK96" i="13" s="1"/>
  <c r="AK97" i="13" s="1"/>
  <c r="AL22" i="13"/>
  <c r="Z144" i="15"/>
  <c r="AK23" i="13"/>
  <c r="AL40" i="13" s="1"/>
  <c r="AK80" i="13"/>
  <c r="AK83" i="13" l="1"/>
  <c r="AK84" i="13" s="1"/>
  <c r="Z263" i="15"/>
  <c r="Z264" i="15" s="1"/>
  <c r="Z145" i="15"/>
  <c r="Z146" i="15"/>
  <c r="Z147" i="15"/>
  <c r="AL41" i="13"/>
  <c r="AL55" i="13" s="1"/>
  <c r="AK24" i="13"/>
  <c r="AK25" i="13" s="1"/>
  <c r="Z266" i="15" l="1"/>
  <c r="Z265" i="15" s="1"/>
  <c r="AL94" i="13" s="1"/>
  <c r="Z148" i="15"/>
  <c r="Z149" i="15" s="1"/>
  <c r="AK67" i="13"/>
  <c r="AL56" i="13"/>
  <c r="AK69" i="13" l="1"/>
  <c r="AK71" i="13" s="1"/>
  <c r="AK85" i="13" s="1"/>
  <c r="AK98" i="13" s="1"/>
  <c r="Z267" i="15"/>
  <c r="AL23" i="13" s="1"/>
  <c r="AL66" i="13"/>
  <c r="AL57" i="13"/>
  <c r="AM21" i="13" s="1"/>
  <c r="AL58" i="13" l="1"/>
  <c r="AL95" i="13" s="1"/>
  <c r="AL96" i="13" s="1"/>
  <c r="AL97" i="13" s="1"/>
  <c r="AM37" i="13"/>
  <c r="G37" i="13" s="1"/>
  <c r="Z268" i="15"/>
  <c r="AL80" i="13" s="1"/>
  <c r="AL24" i="13"/>
  <c r="AL25" i="13" s="1"/>
  <c r="AM40" i="13"/>
  <c r="G40" i="13" s="1"/>
  <c r="AL77" i="13"/>
  <c r="AL67" i="13" l="1"/>
  <c r="AL83" i="13"/>
  <c r="AL84" i="13" s="1"/>
  <c r="G21" i="13"/>
  <c r="AA144" i="15"/>
  <c r="AM22" i="13"/>
  <c r="AL69" i="13" l="1"/>
  <c r="AL71" i="13" s="1"/>
  <c r="AL85" i="13" s="1"/>
  <c r="AL98" i="13" s="1"/>
  <c r="AM66" i="13"/>
  <c r="H134" i="7"/>
  <c r="I134" i="7" s="1"/>
  <c r="Z110" i="7" s="1"/>
  <c r="H152" i="7"/>
  <c r="I152" i="7" s="1"/>
  <c r="H116" i="7"/>
  <c r="I116" i="7" s="1"/>
  <c r="Z104" i="7" s="1"/>
  <c r="AA147" i="15"/>
  <c r="D49" i="7"/>
  <c r="D50" i="7" s="1"/>
  <c r="AA145" i="15"/>
  <c r="AA146" i="15"/>
  <c r="G22" i="13"/>
  <c r="AA263" i="15"/>
  <c r="AA264" i="15" s="1"/>
  <c r="AA110" i="7" l="1"/>
  <c r="AA104" i="7"/>
  <c r="Y110" i="7"/>
  <c r="D54" i="7"/>
  <c r="D55" i="7" s="1"/>
  <c r="G41" i="13"/>
  <c r="AM41" i="13"/>
  <c r="AM55" i="13" s="1"/>
  <c r="H22" i="13"/>
  <c r="D82" i="7"/>
  <c r="D38" i="7"/>
  <c r="AA148" i="15"/>
  <c r="AA149" i="15" s="1"/>
  <c r="AA266" i="15"/>
  <c r="AA265" i="15" s="1"/>
  <c r="G55" i="13" l="1"/>
  <c r="E13" i="7"/>
  <c r="AM56" i="13"/>
  <c r="AM57" i="13" s="1"/>
  <c r="AN21" i="13" s="1"/>
  <c r="AA267" i="15"/>
  <c r="AA268" i="15" s="1"/>
  <c r="E16" i="7" l="1"/>
  <c r="E18" i="7" s="1"/>
  <c r="E22" i="7"/>
  <c r="E23" i="7" s="1"/>
  <c r="G56" i="13"/>
  <c r="G57" i="13" s="1"/>
  <c r="G58" i="13" s="1"/>
  <c r="AM58" i="13"/>
  <c r="AM95" i="13" s="1"/>
  <c r="G95" i="13" s="1"/>
  <c r="AM77" i="13"/>
  <c r="G77" i="13" s="1"/>
  <c r="AN37" i="13"/>
  <c r="AM23" i="13"/>
  <c r="AN40" i="13" s="1"/>
  <c r="AM94" i="13"/>
  <c r="H41" i="13" l="1"/>
  <c r="E17" i="7"/>
  <c r="E7" i="7"/>
  <c r="H56" i="13"/>
  <c r="H47" i="13"/>
  <c r="H54" i="13"/>
  <c r="G99" i="13"/>
  <c r="AB144" i="15"/>
  <c r="AB146" i="15" s="1"/>
  <c r="AN22" i="13"/>
  <c r="AB147" i="15" s="1"/>
  <c r="AM96" i="13"/>
  <c r="AM97" i="13" s="1"/>
  <c r="G94" i="13"/>
  <c r="G96" i="13" s="1"/>
  <c r="AN41" i="13"/>
  <c r="G23" i="13"/>
  <c r="G24" i="13" s="1"/>
  <c r="E28" i="7" s="1"/>
  <c r="E29" i="7" s="1"/>
  <c r="AM24" i="13"/>
  <c r="AM25" i="13" s="1"/>
  <c r="AM80" i="13"/>
  <c r="AB263" i="15" l="1"/>
  <c r="AB264" i="15" s="1"/>
  <c r="AB145" i="15"/>
  <c r="G80" i="13"/>
  <c r="G83" i="13" s="1"/>
  <c r="D65" i="7" s="1"/>
  <c r="AM83" i="13"/>
  <c r="AM84" i="13" s="1"/>
  <c r="D84" i="7"/>
  <c r="D39" i="7"/>
  <c r="D67" i="7"/>
  <c r="D77" i="7"/>
  <c r="AB148" i="15"/>
  <c r="AB149" i="15" s="1"/>
  <c r="H24" i="13"/>
  <c r="G97" i="13"/>
  <c r="D81" i="7" s="1"/>
  <c r="G25" i="13"/>
  <c r="AN66" i="13"/>
  <c r="AM67" i="13"/>
  <c r="AM69" i="13" s="1"/>
  <c r="H117" i="7" l="1"/>
  <c r="H135" i="7"/>
  <c r="AC110" i="7" s="1"/>
  <c r="H153" i="7"/>
  <c r="AD110" i="7" s="1"/>
  <c r="D83" i="7"/>
  <c r="AB266" i="15"/>
  <c r="AB265" i="15" s="1"/>
  <c r="AN94" i="13" s="1"/>
  <c r="D76" i="7"/>
  <c r="D78" i="7" s="1"/>
  <c r="D68" i="7"/>
  <c r="H97" i="13"/>
  <c r="H90" i="13"/>
  <c r="H96" i="13"/>
  <c r="G84" i="13"/>
  <c r="D72" i="7" s="1"/>
  <c r="AM71" i="13"/>
  <c r="AM85" i="13" s="1"/>
  <c r="AM98" i="13" s="1"/>
  <c r="G67" i="13"/>
  <c r="G69" i="13" s="1"/>
  <c r="AB110" i="7" l="1"/>
  <c r="AB267" i="15"/>
  <c r="AN23" i="13" s="1"/>
  <c r="AO40" i="13" s="1"/>
  <c r="I66" i="13"/>
  <c r="G71" i="13"/>
  <c r="AB268" i="15" l="1"/>
  <c r="AN80" i="13" s="1"/>
  <c r="D63" i="7"/>
  <c r="D85" i="7"/>
  <c r="D86" i="7" s="1"/>
  <c r="G85" i="13"/>
  <c r="D73" i="7" s="1"/>
  <c r="D74" i="7" s="1"/>
  <c r="AN24" i="13"/>
  <c r="AN25" i="13" s="1"/>
  <c r="H85" i="13" l="1"/>
  <c r="H74" i="13"/>
  <c r="H83" i="13"/>
  <c r="H71" i="13"/>
  <c r="G98" i="13"/>
  <c r="AN67" i="13"/>
  <c r="AO66" i="13" l="1"/>
  <c r="I76" i="13" l="1"/>
  <c r="K76" i="13" l="1"/>
  <c r="M76" i="13" l="1"/>
  <c r="AB64" i="15" l="1"/>
  <c r="AN49" i="13" l="1"/>
  <c r="AC64" i="15"/>
  <c r="AN65" i="13"/>
  <c r="AN69" i="13" l="1"/>
  <c r="AN71" i="13" s="1"/>
  <c r="I49" i="13"/>
  <c r="I54" i="13" s="1"/>
  <c r="F15" i="7" s="1"/>
  <c r="AN54" i="13"/>
  <c r="AN55" i="13" s="1"/>
  <c r="AN56" i="13" s="1"/>
  <c r="AN57" i="13" s="1"/>
  <c r="AO21" i="13" s="1"/>
  <c r="AO65" i="13"/>
  <c r="AD64" i="15"/>
  <c r="AN58" i="13" l="1"/>
  <c r="AN95" i="13" s="1"/>
  <c r="AN96" i="13" s="1"/>
  <c r="AN97" i="13" s="1"/>
  <c r="AN77" i="13"/>
  <c r="AN83" i="13" s="1"/>
  <c r="AN84" i="13" s="1"/>
  <c r="AN85" i="13" s="1"/>
  <c r="AO22" i="13"/>
  <c r="AO37" i="13"/>
  <c r="AC144" i="15"/>
  <c r="AE64" i="15"/>
  <c r="AP65" i="13"/>
  <c r="AN98" i="13" l="1"/>
  <c r="AF64" i="15"/>
  <c r="AQ65" i="13"/>
  <c r="AC146" i="15"/>
  <c r="AC145" i="15"/>
  <c r="AO41" i="13"/>
  <c r="AO55" i="13" s="1"/>
  <c r="AO56" i="13" s="1"/>
  <c r="AC263" i="15"/>
  <c r="AC147" i="15"/>
  <c r="AC264" i="15" l="1"/>
  <c r="AC266" i="15"/>
  <c r="AO57" i="13"/>
  <c r="AP21" i="13" s="1"/>
  <c r="AC148" i="15"/>
  <c r="AC149" i="15" s="1"/>
  <c r="AR65" i="13"/>
  <c r="AG64" i="15"/>
  <c r="AO58" i="13" l="1"/>
  <c r="AO95" i="13" s="1"/>
  <c r="AH64" i="15"/>
  <c r="AS65" i="13"/>
  <c r="AC265" i="15"/>
  <c r="AO94" i="13" s="1"/>
  <c r="AC267" i="15"/>
  <c r="AO77" i="13"/>
  <c r="AO96" i="13" l="1"/>
  <c r="AO97" i="13" s="1"/>
  <c r="AO23" i="13"/>
  <c r="AC268" i="15"/>
  <c r="AO80" i="13" s="1"/>
  <c r="AO83" i="13" s="1"/>
  <c r="AO84" i="13" s="1"/>
  <c r="AT65" i="13"/>
  <c r="AI64" i="15"/>
  <c r="AP37" i="13"/>
  <c r="AD144" i="15"/>
  <c r="AP22" i="13"/>
  <c r="AD145" i="15" l="1"/>
  <c r="AD146" i="15"/>
  <c r="AU65" i="13"/>
  <c r="AJ64" i="15"/>
  <c r="AP40" i="13"/>
  <c r="AP41" i="13" s="1"/>
  <c r="AP55" i="13" s="1"/>
  <c r="AP56" i="13" s="1"/>
  <c r="AO24" i="13"/>
  <c r="AO25" i="13" s="1"/>
  <c r="AD263" i="15"/>
  <c r="AD147" i="15"/>
  <c r="AD148" i="15" l="1"/>
  <c r="AD149" i="15" s="1"/>
  <c r="AV65" i="13"/>
  <c r="AK64" i="15"/>
  <c r="AD266" i="15"/>
  <c r="AD264" i="15"/>
  <c r="AO67" i="13"/>
  <c r="AO69" i="13" s="1"/>
  <c r="AP57" i="13"/>
  <c r="AQ21" i="13" s="1"/>
  <c r="AP58" i="13" l="1"/>
  <c r="AP95" i="13" s="1"/>
  <c r="AD265" i="15"/>
  <c r="AP94" i="13" s="1"/>
  <c r="AD267" i="15"/>
  <c r="AP77" i="13"/>
  <c r="AL64" i="15"/>
  <c r="AW65" i="13"/>
  <c r="AP66" i="13"/>
  <c r="AO71" i="13"/>
  <c r="AO85" i="13" s="1"/>
  <c r="AO98" i="13" s="1"/>
  <c r="AP96" i="13" l="1"/>
  <c r="AP97" i="13" s="1"/>
  <c r="AD268" i="15"/>
  <c r="AP80" i="13" s="1"/>
  <c r="AP83" i="13" s="1"/>
  <c r="AP84" i="13" s="1"/>
  <c r="AP23" i="13"/>
  <c r="AP24" i="13" s="1"/>
  <c r="AP25" i="13" s="1"/>
  <c r="AM64" i="15"/>
  <c r="AX65" i="13"/>
  <c r="AE144" i="15"/>
  <c r="AQ22" i="13"/>
  <c r="AQ37" i="13"/>
  <c r="AQ40" i="13" l="1"/>
  <c r="AQ41" i="13" s="1"/>
  <c r="AQ55" i="13" s="1"/>
  <c r="AQ56" i="13" s="1"/>
  <c r="AE145" i="15"/>
  <c r="AE146" i="15"/>
  <c r="AP67" i="13"/>
  <c r="AP69" i="13" s="1"/>
  <c r="AN64" i="15"/>
  <c r="AY65" i="13"/>
  <c r="AE263" i="15"/>
  <c r="AE147" i="15"/>
  <c r="AZ65" i="13" l="1"/>
  <c r="AO64" i="15"/>
  <c r="AQ57" i="13"/>
  <c r="AR21" i="13" s="1"/>
  <c r="AQ66" i="13"/>
  <c r="AE148" i="15"/>
  <c r="AE149" i="15" s="1"/>
  <c r="AP71" i="13"/>
  <c r="AP85" i="13" s="1"/>
  <c r="AP98" i="13" s="1"/>
  <c r="AE266" i="15"/>
  <c r="AE264" i="15"/>
  <c r="I65" i="13"/>
  <c r="AE265" i="15" l="1"/>
  <c r="AQ94" i="13" s="1"/>
  <c r="AE267" i="15"/>
  <c r="AQ23" i="13" s="1"/>
  <c r="AQ77" i="13"/>
  <c r="AQ58" i="13"/>
  <c r="AQ95" i="13" s="1"/>
  <c r="BA65" i="13"/>
  <c r="AP64" i="15"/>
  <c r="AE268" i="15" l="1"/>
  <c r="AQ80" i="13" s="1"/>
  <c r="AQ83" i="13" s="1"/>
  <c r="AQ84" i="13" s="1"/>
  <c r="AQ96" i="13"/>
  <c r="AQ97" i="13" s="1"/>
  <c r="AF144" i="15"/>
  <c r="AR22" i="13"/>
  <c r="AR37" i="13"/>
  <c r="BB65" i="13"/>
  <c r="AQ64" i="15"/>
  <c r="AR40" i="13"/>
  <c r="AQ24" i="13"/>
  <c r="AQ25" i="13" s="1"/>
  <c r="AR41" i="13" l="1"/>
  <c r="AR55" i="13" s="1"/>
  <c r="AR56" i="13" s="1"/>
  <c r="AF145" i="15"/>
  <c r="AF146" i="15"/>
  <c r="BC65" i="13"/>
  <c r="AR64" i="15"/>
  <c r="AF147" i="15"/>
  <c r="AF263" i="15"/>
  <c r="AQ67" i="13"/>
  <c r="AQ69" i="13" s="1"/>
  <c r="AR66" i="13" l="1"/>
  <c r="AQ71" i="13"/>
  <c r="AQ85" i="13" s="1"/>
  <c r="AQ98" i="13" s="1"/>
  <c r="AF266" i="15"/>
  <c r="AF264" i="15"/>
  <c r="AF148" i="15"/>
  <c r="AF149" i="15" s="1"/>
  <c r="AR57" i="13"/>
  <c r="AS21" i="13" s="1"/>
  <c r="BD65" i="13"/>
  <c r="AS64" i="15"/>
  <c r="AF267" i="15" l="1"/>
  <c r="AR23" i="13" s="1"/>
  <c r="AR77" i="13"/>
  <c r="AR58" i="13"/>
  <c r="AR95" i="13" s="1"/>
  <c r="BE65" i="13"/>
  <c r="AT64" i="15"/>
  <c r="AF265" i="15"/>
  <c r="AR94" i="13" s="1"/>
  <c r="AR96" i="13" l="1"/>
  <c r="AR97" i="13" s="1"/>
  <c r="AS22" i="13"/>
  <c r="AG144" i="15"/>
  <c r="AS37" i="13"/>
  <c r="AF268" i="15"/>
  <c r="AR80" i="13" s="1"/>
  <c r="AR83" i="13" s="1"/>
  <c r="AR84" i="13" s="1"/>
  <c r="AU64" i="15"/>
  <c r="BF65" i="13"/>
  <c r="AS40" i="13"/>
  <c r="AR24" i="13"/>
  <c r="AR25" i="13" s="1"/>
  <c r="AS41" i="13" l="1"/>
  <c r="AS55" i="13" s="1"/>
  <c r="AS56" i="13" s="1"/>
  <c r="AG145" i="15"/>
  <c r="AG146" i="15"/>
  <c r="AG147" i="15"/>
  <c r="AG263" i="15"/>
  <c r="BG65" i="13"/>
  <c r="AV64" i="15"/>
  <c r="AR67" i="13"/>
  <c r="AR69" i="13" s="1"/>
  <c r="AG266" i="15" l="1"/>
  <c r="AG264" i="15"/>
  <c r="AS66" i="13"/>
  <c r="AG148" i="15"/>
  <c r="AG149" i="15" s="1"/>
  <c r="AR71" i="13"/>
  <c r="AR85" i="13" s="1"/>
  <c r="AR98" i="13" s="1"/>
  <c r="BH65" i="13"/>
  <c r="AW64" i="15"/>
  <c r="AS57" i="13"/>
  <c r="AT21" i="13" s="1"/>
  <c r="AS58" i="13" l="1"/>
  <c r="AS95" i="13" s="1"/>
  <c r="AG265" i="15"/>
  <c r="AS94" i="13" s="1"/>
  <c r="AS77" i="13"/>
  <c r="BI65" i="13"/>
  <c r="AX64" i="15"/>
  <c r="AG267" i="15"/>
  <c r="AS96" i="13" l="1"/>
  <c r="AS97" i="13" s="1"/>
  <c r="AH144" i="15"/>
  <c r="AT22" i="13"/>
  <c r="AT37" i="13"/>
  <c r="AG268" i="15"/>
  <c r="AS80" i="13" s="1"/>
  <c r="AS83" i="13" s="1"/>
  <c r="AS84" i="13" s="1"/>
  <c r="AS23" i="13"/>
  <c r="BJ65" i="13"/>
  <c r="AY64" i="15"/>
  <c r="AT40" i="13" l="1"/>
  <c r="AT41" i="13" s="1"/>
  <c r="AT55" i="13" s="1"/>
  <c r="AT56" i="13" s="1"/>
  <c r="AS24" i="13"/>
  <c r="AS25" i="13" s="1"/>
  <c r="AH263" i="15"/>
  <c r="AH147" i="15"/>
  <c r="AH146" i="15"/>
  <c r="AH145" i="15"/>
  <c r="AZ64" i="15"/>
  <c r="BK65" i="13"/>
  <c r="AH264" i="15" l="1"/>
  <c r="AH266" i="15"/>
  <c r="AT57" i="13"/>
  <c r="AU21" i="13" s="1"/>
  <c r="K65" i="13"/>
  <c r="BL65" i="13"/>
  <c r="BA64" i="15"/>
  <c r="AS67" i="13"/>
  <c r="AS69" i="13" s="1"/>
  <c r="AH148" i="15"/>
  <c r="AH149" i="15" s="1"/>
  <c r="AT66" i="13" l="1"/>
  <c r="AS71" i="13"/>
  <c r="AS85" i="13" s="1"/>
  <c r="AS98" i="13" s="1"/>
  <c r="BM65" i="13"/>
  <c r="BB64" i="15"/>
  <c r="AH265" i="15"/>
  <c r="AT94" i="13" s="1"/>
  <c r="AT77" i="13"/>
  <c r="AT58" i="13"/>
  <c r="AT95" i="13" s="1"/>
  <c r="AH267" i="15"/>
  <c r="AT96" i="13" l="1"/>
  <c r="AT97" i="13" s="1"/>
  <c r="AU37" i="13"/>
  <c r="AU22" i="13"/>
  <c r="AI144" i="15"/>
  <c r="BN65" i="13"/>
  <c r="BC64" i="15"/>
  <c r="AH268" i="15"/>
  <c r="AT80" i="13" s="1"/>
  <c r="AT83" i="13" s="1"/>
  <c r="AT84" i="13" s="1"/>
  <c r="AT23" i="13"/>
  <c r="BO65" i="13" l="1"/>
  <c r="BD64" i="15"/>
  <c r="AI146" i="15"/>
  <c r="AI145" i="15"/>
  <c r="AI263" i="15"/>
  <c r="AI147" i="15"/>
  <c r="AU40" i="13"/>
  <c r="AU41" i="13" s="1"/>
  <c r="AU55" i="13" s="1"/>
  <c r="AU56" i="13" s="1"/>
  <c r="AT24" i="13"/>
  <c r="AT25" i="13" s="1"/>
  <c r="AU57" i="13" l="1"/>
  <c r="AV21" i="13" s="1"/>
  <c r="AI148" i="15"/>
  <c r="AI149" i="15" s="1"/>
  <c r="AI264" i="15"/>
  <c r="AI266" i="15"/>
  <c r="AT67" i="13"/>
  <c r="BE64" i="15"/>
  <c r="BP65" i="13"/>
  <c r="AU58" i="13" l="1"/>
  <c r="AU95" i="13" s="1"/>
  <c r="AT69" i="13"/>
  <c r="AT71" i="13" s="1"/>
  <c r="AT85" i="13" s="1"/>
  <c r="AT98" i="13" s="1"/>
  <c r="AI265" i="15"/>
  <c r="AU94" i="13" s="1"/>
  <c r="BQ65" i="13"/>
  <c r="BF64" i="15"/>
  <c r="AU66" i="13"/>
  <c r="AU77" i="13"/>
  <c r="AI267" i="15"/>
  <c r="AU96" i="13" l="1"/>
  <c r="AU97" i="13" s="1"/>
  <c r="AU23" i="13"/>
  <c r="AI268" i="15"/>
  <c r="AU80" i="13" s="1"/>
  <c r="AU83" i="13" s="1"/>
  <c r="AU84" i="13" s="1"/>
  <c r="BR65" i="13"/>
  <c r="BG64" i="15"/>
  <c r="AV37" i="13"/>
  <c r="AV22" i="13"/>
  <c r="AJ144" i="15"/>
  <c r="AJ147" i="15" l="1"/>
  <c r="AJ263" i="15"/>
  <c r="BS65" i="13"/>
  <c r="BH64" i="15"/>
  <c r="AV40" i="13"/>
  <c r="AV41" i="13" s="1"/>
  <c r="AV55" i="13" s="1"/>
  <c r="AV56" i="13" s="1"/>
  <c r="AU24" i="13"/>
  <c r="AU25" i="13" s="1"/>
  <c r="AJ145" i="15"/>
  <c r="AJ146" i="15"/>
  <c r="BT65" i="13" l="1"/>
  <c r="BI64" i="15"/>
  <c r="AV57" i="13"/>
  <c r="AW21" i="13" s="1"/>
  <c r="AU67" i="13"/>
  <c r="AJ264" i="15"/>
  <c r="AJ266" i="15"/>
  <c r="AJ148" i="15"/>
  <c r="AJ149" i="15" s="1"/>
  <c r="AU69" i="13" l="1"/>
  <c r="AU71" i="13" s="1"/>
  <c r="AU85" i="13" s="1"/>
  <c r="AU98" i="13" s="1"/>
  <c r="AJ267" i="15"/>
  <c r="AV23" i="13" s="1"/>
  <c r="AV77" i="13"/>
  <c r="AV58" i="13"/>
  <c r="AV95" i="13" s="1"/>
  <c r="AJ265" i="15"/>
  <c r="AV94" i="13" s="1"/>
  <c r="AV66" i="13"/>
  <c r="BU65" i="13"/>
  <c r="BJ64" i="15"/>
  <c r="AV96" i="13" l="1"/>
  <c r="AV97" i="13" s="1"/>
  <c r="AJ268" i="15"/>
  <c r="AV80" i="13" s="1"/>
  <c r="AV83" i="13" s="1"/>
  <c r="AV84" i="13" s="1"/>
  <c r="AW40" i="13"/>
  <c r="AV24" i="13"/>
  <c r="AV25" i="13" s="1"/>
  <c r="BV65" i="13"/>
  <c r="BK64" i="15"/>
  <c r="BW65" i="13" s="1"/>
  <c r="AW37" i="13"/>
  <c r="AK144" i="15"/>
  <c r="AW22" i="13"/>
  <c r="AW3" i="13"/>
  <c r="AX3" i="13" s="1"/>
  <c r="M65" i="13" l="1"/>
  <c r="AK263" i="15"/>
  <c r="AK147" i="15"/>
  <c r="AK145" i="15"/>
  <c r="AK146" i="15"/>
  <c r="AW41" i="13"/>
  <c r="AW55" i="13" s="1"/>
  <c r="AW56" i="13" s="1"/>
  <c r="AV67" i="13"/>
  <c r="AV69" i="13" l="1"/>
  <c r="AV71" i="13" s="1"/>
  <c r="AV85" i="13" s="1"/>
  <c r="AV98" i="13" s="1"/>
  <c r="AK148" i="15"/>
  <c r="AK149" i="15" s="1"/>
  <c r="AW66" i="13"/>
  <c r="AK266" i="15"/>
  <c r="AK264" i="15"/>
  <c r="AW57" i="13"/>
  <c r="AX21" i="13" s="1"/>
  <c r="AW58" i="13" l="1"/>
  <c r="AW95" i="13" s="1"/>
  <c r="AK265" i="15"/>
  <c r="AW94" i="13" s="1"/>
  <c r="AK267" i="15"/>
  <c r="AW23" i="13" s="1"/>
  <c r="AW77" i="13"/>
  <c r="AW96" i="13" l="1"/>
  <c r="AW97" i="13" s="1"/>
  <c r="AK268" i="15"/>
  <c r="AW80" i="13" s="1"/>
  <c r="AW83" i="13" s="1"/>
  <c r="AW84" i="13" s="1"/>
  <c r="AX22" i="13"/>
  <c r="AL144" i="15"/>
  <c r="AX37" i="13"/>
  <c r="AX40" i="13"/>
  <c r="AW24" i="13"/>
  <c r="AW25" i="13" s="1"/>
  <c r="AW67" i="13" l="1"/>
  <c r="AX41" i="13"/>
  <c r="AX55" i="13" s="1"/>
  <c r="AX56" i="13" s="1"/>
  <c r="AL146" i="15"/>
  <c r="AL145" i="15"/>
  <c r="AL147" i="15"/>
  <c r="AL263" i="15"/>
  <c r="AW69" i="13" l="1"/>
  <c r="AW71" i="13" s="1"/>
  <c r="AW85" i="13" s="1"/>
  <c r="AW98" i="13" s="1"/>
  <c r="AL148" i="15"/>
  <c r="AL149" i="15" s="1"/>
  <c r="AX57" i="13"/>
  <c r="AY21" i="13" s="1"/>
  <c r="AX66" i="13"/>
  <c r="AL266" i="15"/>
  <c r="AL264" i="15"/>
  <c r="AX58" i="13" l="1"/>
  <c r="AX95" i="13" s="1"/>
  <c r="AL265" i="15"/>
  <c r="AX94" i="13" s="1"/>
  <c r="AX77" i="13"/>
  <c r="AL267" i="15"/>
  <c r="AX96" i="13" l="1"/>
  <c r="AX97" i="13" s="1"/>
  <c r="AX23" i="13"/>
  <c r="AL268" i="15"/>
  <c r="AX80" i="13" s="1"/>
  <c r="AX83" i="13" s="1"/>
  <c r="AX84" i="13" s="1"/>
  <c r="AY37" i="13"/>
  <c r="AM144" i="15"/>
  <c r="AY22" i="13"/>
  <c r="I21" i="13"/>
  <c r="J152" i="7" l="1"/>
  <c r="K152" i="7" s="1"/>
  <c r="AA116" i="7" s="1"/>
  <c r="J116" i="7"/>
  <c r="K116" i="7" s="1"/>
  <c r="I22" i="13"/>
  <c r="J134" i="7"/>
  <c r="K134" i="7" s="1"/>
  <c r="Z116" i="7" s="1"/>
  <c r="E49" i="7"/>
  <c r="AM263" i="15"/>
  <c r="AM147" i="15"/>
  <c r="AM145" i="15"/>
  <c r="AM146" i="15"/>
  <c r="I37" i="13"/>
  <c r="AY40" i="13"/>
  <c r="I40" i="13" s="1"/>
  <c r="AX24" i="13"/>
  <c r="AX25" i="13" s="1"/>
  <c r="E54" i="7" l="1"/>
  <c r="E55" i="7" s="1"/>
  <c r="E50" i="7"/>
  <c r="AM266" i="15"/>
  <c r="AM264" i="15"/>
  <c r="I41" i="13"/>
  <c r="F13" i="7" s="1"/>
  <c r="AY41" i="13"/>
  <c r="AY55" i="13" s="1"/>
  <c r="AY56" i="13" s="1"/>
  <c r="E82" i="7"/>
  <c r="J22" i="13"/>
  <c r="E38" i="7"/>
  <c r="AM148" i="15"/>
  <c r="AM149" i="15" s="1"/>
  <c r="AX67" i="13"/>
  <c r="AX69" i="13" l="1"/>
  <c r="AX71" i="13" s="1"/>
  <c r="AX85" i="13" s="1"/>
  <c r="AX98" i="13" s="1"/>
  <c r="AM265" i="15"/>
  <c r="AY94" i="13" s="1"/>
  <c r="I94" i="13" s="1"/>
  <c r="AM267" i="15"/>
  <c r="AY23" i="13" s="1"/>
  <c r="AY66" i="13"/>
  <c r="AY57" i="13"/>
  <c r="AZ21" i="13" s="1"/>
  <c r="I55" i="13"/>
  <c r="F16" i="7" l="1"/>
  <c r="F18" i="7" s="1"/>
  <c r="F22" i="7"/>
  <c r="F23" i="7" s="1"/>
  <c r="AM268" i="15"/>
  <c r="AY80" i="13" s="1"/>
  <c r="I80" i="13" s="1"/>
  <c r="AY77" i="13"/>
  <c r="I77" i="13" s="1"/>
  <c r="AY58" i="13"/>
  <c r="AY95" i="13" s="1"/>
  <c r="AZ40" i="13"/>
  <c r="I23" i="13"/>
  <c r="I24" i="13" s="1"/>
  <c r="F28" i="7" s="1"/>
  <c r="F29" i="7" s="1"/>
  <c r="AY24" i="13"/>
  <c r="AY25" i="13" s="1"/>
  <c r="I56" i="13"/>
  <c r="F7" i="7" l="1"/>
  <c r="F17" i="7"/>
  <c r="AY83" i="13"/>
  <c r="AY84" i="13" s="1"/>
  <c r="I83" i="13"/>
  <c r="E65" i="7" s="1"/>
  <c r="I95" i="13"/>
  <c r="I96" i="13" s="1"/>
  <c r="AY96" i="13"/>
  <c r="AY97" i="13" s="1"/>
  <c r="I57" i="13"/>
  <c r="I58" i="13" s="1"/>
  <c r="J47" i="13"/>
  <c r="J56" i="13"/>
  <c r="J54" i="13"/>
  <c r="J41" i="13"/>
  <c r="AN144" i="15"/>
  <c r="AZ37" i="13"/>
  <c r="AZ22" i="13"/>
  <c r="AY67" i="13"/>
  <c r="AY69" i="13" s="1"/>
  <c r="I25" i="13"/>
  <c r="E84" i="7"/>
  <c r="E39" i="7"/>
  <c r="J24" i="13"/>
  <c r="E76" i="7" l="1"/>
  <c r="I84" i="13"/>
  <c r="E72" i="7" s="1"/>
  <c r="I97" i="13"/>
  <c r="J96" i="13" s="1"/>
  <c r="E77" i="7"/>
  <c r="E67" i="7"/>
  <c r="E68" i="7" s="1"/>
  <c r="AZ66" i="13"/>
  <c r="I99" i="13"/>
  <c r="I67" i="13"/>
  <c r="I69" i="13" s="1"/>
  <c r="AY71" i="13"/>
  <c r="AY85" i="13" s="1"/>
  <c r="AY98" i="13" s="1"/>
  <c r="AN147" i="15"/>
  <c r="AN263" i="15"/>
  <c r="AZ41" i="13"/>
  <c r="AZ55" i="13" s="1"/>
  <c r="AZ56" i="13" s="1"/>
  <c r="AN145" i="15"/>
  <c r="AN146" i="15"/>
  <c r="E78" i="7" l="1"/>
  <c r="AN264" i="15"/>
  <c r="AN266" i="15"/>
  <c r="AN148" i="15"/>
  <c r="AN149" i="15" s="1"/>
  <c r="E81" i="7"/>
  <c r="J90" i="13"/>
  <c r="J97" i="13"/>
  <c r="AZ57" i="13"/>
  <c r="BA21" i="13" s="1"/>
  <c r="K66" i="13"/>
  <c r="I71" i="13"/>
  <c r="AZ58" i="13" l="1"/>
  <c r="AZ95" i="13" s="1"/>
  <c r="J117" i="7"/>
  <c r="AB116" i="7" s="1"/>
  <c r="J153" i="7"/>
  <c r="AD116" i="7" s="1"/>
  <c r="J135" i="7"/>
  <c r="AC116" i="7" s="1"/>
  <c r="E83" i="7"/>
  <c r="AN265" i="15"/>
  <c r="AZ94" i="13" s="1"/>
  <c r="AN267" i="15"/>
  <c r="AZ77" i="13"/>
  <c r="E63" i="7"/>
  <c r="E85" i="7"/>
  <c r="E86" i="7" s="1"/>
  <c r="I85" i="13"/>
  <c r="J71" i="13" s="1"/>
  <c r="AZ96" i="13" l="1"/>
  <c r="AZ97" i="13" s="1"/>
  <c r="AN268" i="15"/>
  <c r="AZ80" i="13" s="1"/>
  <c r="AZ83" i="13" s="1"/>
  <c r="AZ84" i="13" s="1"/>
  <c r="AZ23" i="13"/>
  <c r="J74" i="13"/>
  <c r="J85" i="13"/>
  <c r="E73" i="7"/>
  <c r="E74" i="7" s="1"/>
  <c r="J83" i="13"/>
  <c r="I98" i="13"/>
  <c r="BA22" i="13"/>
  <c r="BA37" i="13"/>
  <c r="AO144" i="15"/>
  <c r="AO146" i="15" l="1"/>
  <c r="AO145" i="15"/>
  <c r="BA40" i="13"/>
  <c r="BA41" i="13" s="1"/>
  <c r="BA55" i="13" s="1"/>
  <c r="BA56" i="13" s="1"/>
  <c r="AZ24" i="13"/>
  <c r="AZ25" i="13" s="1"/>
  <c r="AO263" i="15"/>
  <c r="AO147" i="15"/>
  <c r="BA57" i="13" l="1"/>
  <c r="BB21" i="13" s="1"/>
  <c r="AZ67" i="13"/>
  <c r="AZ69" i="13" s="1"/>
  <c r="AO148" i="15"/>
  <c r="AO149" i="15" s="1"/>
  <c r="AO264" i="15"/>
  <c r="AO266" i="15"/>
  <c r="BA66" i="13" l="1"/>
  <c r="AZ71" i="13"/>
  <c r="AZ85" i="13" s="1"/>
  <c r="AZ98" i="13" s="1"/>
  <c r="AO265" i="15"/>
  <c r="BA94" i="13" s="1"/>
  <c r="BA77" i="13"/>
  <c r="AO267" i="15"/>
  <c r="BA58" i="13"/>
  <c r="BA95" i="13" s="1"/>
  <c r="BA96" i="13" l="1"/>
  <c r="BA97" i="13" s="1"/>
  <c r="BA23" i="13"/>
  <c r="AO268" i="15"/>
  <c r="BA80" i="13" s="1"/>
  <c r="BA83" i="13" s="1"/>
  <c r="BA84" i="13" s="1"/>
  <c r="BB22" i="13"/>
  <c r="AP144" i="15"/>
  <c r="BB37" i="13"/>
  <c r="AP145" i="15" l="1"/>
  <c r="AP146" i="15"/>
  <c r="AP263" i="15"/>
  <c r="AP147" i="15"/>
  <c r="BB40" i="13"/>
  <c r="BA24" i="13"/>
  <c r="BA25" i="13" s="1"/>
  <c r="AP148" i="15" l="1"/>
  <c r="AP149" i="15" s="1"/>
  <c r="AP266" i="15"/>
  <c r="AP264" i="15"/>
  <c r="BB41" i="13"/>
  <c r="BB55" i="13" s="1"/>
  <c r="BB56" i="13" s="1"/>
  <c r="BA67" i="13"/>
  <c r="BA69" i="13" s="1"/>
  <c r="AP265" i="15" l="1"/>
  <c r="BB94" i="13" s="1"/>
  <c r="BB57" i="13"/>
  <c r="BC21" i="13" s="1"/>
  <c r="AP267" i="15"/>
  <c r="BB66" i="13"/>
  <c r="BA71" i="13"/>
  <c r="BA85" i="13" s="1"/>
  <c r="BA98" i="13" s="1"/>
  <c r="AP268" i="15" l="1"/>
  <c r="BB80" i="13" s="1"/>
  <c r="BB23" i="13"/>
  <c r="BB77" i="13"/>
  <c r="BB58" i="13"/>
  <c r="BB95" i="13" s="1"/>
  <c r="BB96" i="13" s="1"/>
  <c r="BB97" i="13" s="1"/>
  <c r="AQ144" i="15" l="1"/>
  <c r="BC37" i="13"/>
  <c r="BC22" i="13"/>
  <c r="BC40" i="13"/>
  <c r="BB24" i="13"/>
  <c r="BB25" i="13" s="1"/>
  <c r="BB83" i="13"/>
  <c r="BB84" i="13" s="1"/>
  <c r="BC41" i="13" l="1"/>
  <c r="BC55" i="13" s="1"/>
  <c r="BC56" i="13" s="1"/>
  <c r="AQ145" i="15"/>
  <c r="AQ146" i="15"/>
  <c r="BB67" i="13"/>
  <c r="BB69" i="13" s="1"/>
  <c r="AQ263" i="15"/>
  <c r="AQ147" i="15"/>
  <c r="BC66" i="13" l="1"/>
  <c r="BB71" i="13"/>
  <c r="BB85" i="13" s="1"/>
  <c r="BB98" i="13" s="1"/>
  <c r="AQ148" i="15"/>
  <c r="AQ149" i="15" s="1"/>
  <c r="BC57" i="13"/>
  <c r="BD21" i="13" s="1"/>
  <c r="AQ266" i="15"/>
  <c r="AQ264" i="15"/>
  <c r="BC58" i="13" l="1"/>
  <c r="BC95" i="13" s="1"/>
  <c r="AQ265" i="15"/>
  <c r="BC94" i="13" s="1"/>
  <c r="AQ267" i="15"/>
  <c r="BC77" i="13"/>
  <c r="BC96" i="13" l="1"/>
  <c r="BC97" i="13" s="1"/>
  <c r="BD22" i="13"/>
  <c r="BD37" i="13"/>
  <c r="AR144" i="15"/>
  <c r="AQ268" i="15"/>
  <c r="BC80" i="13" s="1"/>
  <c r="BC83" i="13" s="1"/>
  <c r="BC84" i="13" s="1"/>
  <c r="BC23" i="13"/>
  <c r="BD40" i="13" l="1"/>
  <c r="BD41" i="13" s="1"/>
  <c r="BD55" i="13" s="1"/>
  <c r="BD56" i="13" s="1"/>
  <c r="BC24" i="13"/>
  <c r="BC25" i="13" s="1"/>
  <c r="AR146" i="15"/>
  <c r="AR145" i="15"/>
  <c r="AR147" i="15"/>
  <c r="AR263" i="15"/>
  <c r="BD57" i="13" l="1"/>
  <c r="BE21" i="13" s="1"/>
  <c r="BC67" i="13"/>
  <c r="BC69" i="13" s="1"/>
  <c r="AR264" i="15"/>
  <c r="AR266" i="15"/>
  <c r="AR148" i="15"/>
  <c r="AR149" i="15" s="1"/>
  <c r="AR267" i="15" l="1"/>
  <c r="BD23" i="13" s="1"/>
  <c r="BC71" i="13"/>
  <c r="BC85" i="13" s="1"/>
  <c r="BC98" i="13" s="1"/>
  <c r="BD77" i="13"/>
  <c r="BD66" i="13"/>
  <c r="AR265" i="15"/>
  <c r="BD94" i="13" s="1"/>
  <c r="BD58" i="13"/>
  <c r="BD95" i="13" s="1"/>
  <c r="BD96" i="13" l="1"/>
  <c r="BD97" i="13" s="1"/>
  <c r="AR268" i="15"/>
  <c r="BD80" i="13" s="1"/>
  <c r="BD83" i="13" s="1"/>
  <c r="BD84" i="13" s="1"/>
  <c r="BE40" i="13"/>
  <c r="BD24" i="13"/>
  <c r="BD25" i="13" s="1"/>
  <c r="BE22" i="13"/>
  <c r="BE37" i="13"/>
  <c r="AS144" i="15"/>
  <c r="BE41" i="13" l="1"/>
  <c r="BE55" i="13" s="1"/>
  <c r="BE56" i="13" s="1"/>
  <c r="BE57" i="13" s="1"/>
  <c r="BF21" i="13" s="1"/>
  <c r="AS145" i="15"/>
  <c r="AS146" i="15"/>
  <c r="AS147" i="15"/>
  <c r="AS263" i="15"/>
  <c r="BD67" i="13"/>
  <c r="BD69" i="13" s="1"/>
  <c r="BE58" i="13" l="1"/>
  <c r="BE95" i="13" s="1"/>
  <c r="BE77" i="13"/>
  <c r="BE66" i="13"/>
  <c r="BD71" i="13"/>
  <c r="BD85" i="13" s="1"/>
  <c r="BD98" i="13" s="1"/>
  <c r="AS266" i="15"/>
  <c r="AS264" i="15"/>
  <c r="AS148" i="15"/>
  <c r="AS149" i="15" s="1"/>
  <c r="AS265" i="15" l="1"/>
  <c r="BE94" i="13" s="1"/>
  <c r="BE96" i="13" s="1"/>
  <c r="BE97" i="13" s="1"/>
  <c r="AS267" i="15"/>
  <c r="BE23" i="13" s="1"/>
  <c r="BF37" i="13"/>
  <c r="BF22" i="13"/>
  <c r="AT144" i="15"/>
  <c r="AS268" i="15" l="1"/>
  <c r="BE80" i="13" s="1"/>
  <c r="BE83" i="13" s="1"/>
  <c r="BE84" i="13" s="1"/>
  <c r="AT147" i="15"/>
  <c r="AT263" i="15"/>
  <c r="BF40" i="13"/>
  <c r="BF41" i="13" s="1"/>
  <c r="BF55" i="13" s="1"/>
  <c r="BF56" i="13" s="1"/>
  <c r="BE24" i="13"/>
  <c r="BE25" i="13" s="1"/>
  <c r="AT145" i="15"/>
  <c r="AT146" i="15"/>
  <c r="BF57" i="13" l="1"/>
  <c r="BG21" i="13" s="1"/>
  <c r="AT264" i="15"/>
  <c r="AT266" i="15"/>
  <c r="AT148" i="15"/>
  <c r="AT149" i="15" s="1"/>
  <c r="BE67" i="13"/>
  <c r="BF58" i="13" l="1"/>
  <c r="BF95" i="13" s="1"/>
  <c r="BE69" i="13"/>
  <c r="BE71" i="13" s="1"/>
  <c r="BE85" i="13" s="1"/>
  <c r="BE98" i="13" s="1"/>
  <c r="AT267" i="15"/>
  <c r="BF23" i="13" s="1"/>
  <c r="AT265" i="15"/>
  <c r="BF94" i="13" s="1"/>
  <c r="BF66" i="13"/>
  <c r="BF77" i="13"/>
  <c r="BF96" i="13" l="1"/>
  <c r="BF97" i="13" s="1"/>
  <c r="BG40" i="13"/>
  <c r="BF24" i="13"/>
  <c r="BF25" i="13" s="1"/>
  <c r="AT268" i="15"/>
  <c r="BF80" i="13" s="1"/>
  <c r="BF83" i="13" s="1"/>
  <c r="BF84" i="13" s="1"/>
  <c r="BG37" i="13"/>
  <c r="AU144" i="15"/>
  <c r="BG22" i="13"/>
  <c r="BG41" i="13" l="1"/>
  <c r="BG55" i="13" s="1"/>
  <c r="BG56" i="13" s="1"/>
  <c r="BG57" i="13" s="1"/>
  <c r="BH21" i="13" s="1"/>
  <c r="AU147" i="15"/>
  <c r="AU263" i="15"/>
  <c r="AU146" i="15"/>
  <c r="AU145" i="15"/>
  <c r="BF67" i="13"/>
  <c r="BF69" i="13" l="1"/>
  <c r="BF71" i="13" s="1"/>
  <c r="BF85" i="13" s="1"/>
  <c r="BF98" i="13" s="1"/>
  <c r="BG58" i="13"/>
  <c r="BG95" i="13" s="1"/>
  <c r="BG77" i="13"/>
  <c r="AU266" i="15"/>
  <c r="AU264" i="15"/>
  <c r="AU148" i="15"/>
  <c r="AU149" i="15" s="1"/>
  <c r="BG66" i="13"/>
  <c r="AU265" i="15" l="1"/>
  <c r="BG94" i="13" s="1"/>
  <c r="BG96" i="13" s="1"/>
  <c r="BG97" i="13" s="1"/>
  <c r="AU267" i="15"/>
  <c r="BH22" i="13"/>
  <c r="BH37" i="13"/>
  <c r="AV144" i="15"/>
  <c r="AV145" i="15" l="1"/>
  <c r="AV146" i="15"/>
  <c r="AV147" i="15"/>
  <c r="AV263" i="15"/>
  <c r="BG23" i="13"/>
  <c r="AU268" i="15"/>
  <c r="BG80" i="13" s="1"/>
  <c r="BG83" i="13" s="1"/>
  <c r="BG84" i="13" s="1"/>
  <c r="BH40" i="13" l="1"/>
  <c r="BH41" i="13" s="1"/>
  <c r="BH55" i="13" s="1"/>
  <c r="BH56" i="13" s="1"/>
  <c r="BG24" i="13"/>
  <c r="BG25" i="13" s="1"/>
  <c r="AV266" i="15"/>
  <c r="AV264" i="15"/>
  <c r="AV148" i="15"/>
  <c r="AV149" i="15" s="1"/>
  <c r="AV265" i="15" l="1"/>
  <c r="BH94" i="13" s="1"/>
  <c r="AV267" i="15"/>
  <c r="BG67" i="13"/>
  <c r="BH57" i="13"/>
  <c r="BI21" i="13" s="1"/>
  <c r="BG69" i="13" l="1"/>
  <c r="BG71" i="13" s="1"/>
  <c r="BG85" i="13" s="1"/>
  <c r="BG98" i="13" s="1"/>
  <c r="AV268" i="15"/>
  <c r="BH80" i="13" s="1"/>
  <c r="BH23" i="13"/>
  <c r="BI40" i="13" s="1"/>
  <c r="BH77" i="13"/>
  <c r="BH66" i="13"/>
  <c r="BH58" i="13"/>
  <c r="BH95" i="13" s="1"/>
  <c r="BH96" i="13" s="1"/>
  <c r="BH97" i="13" s="1"/>
  <c r="BH83" i="13" l="1"/>
  <c r="BH84" i="13" s="1"/>
  <c r="BH24" i="13"/>
  <c r="BH67" i="13" s="1"/>
  <c r="BI37" i="13"/>
  <c r="BI41" i="13" s="1"/>
  <c r="BI55" i="13" s="1"/>
  <c r="BI56" i="13" s="1"/>
  <c r="AW144" i="15"/>
  <c r="BI22" i="13"/>
  <c r="BH69" i="13" l="1"/>
  <c r="BH71" i="13" s="1"/>
  <c r="BH85" i="13" s="1"/>
  <c r="BH98" i="13" s="1"/>
  <c r="BH25" i="13"/>
  <c r="BI66" i="13" s="1"/>
  <c r="AW263" i="15"/>
  <c r="AW147" i="15"/>
  <c r="AW145" i="15"/>
  <c r="AW146" i="15"/>
  <c r="BI57" i="13"/>
  <c r="BJ21" i="13" s="1"/>
  <c r="BI77" i="13" l="1"/>
  <c r="BI58" i="13"/>
  <c r="BI95" i="13" s="1"/>
  <c r="AW148" i="15"/>
  <c r="AW149" i="15" s="1"/>
  <c r="AW264" i="15"/>
  <c r="AW266" i="15"/>
  <c r="AW267" i="15" l="1"/>
  <c r="BI23" i="13" s="1"/>
  <c r="AW265" i="15"/>
  <c r="BI94" i="13" s="1"/>
  <c r="BI96" i="13" s="1"/>
  <c r="BI97" i="13" s="1"/>
  <c r="BJ22" i="13"/>
  <c r="BJ37" i="13"/>
  <c r="AX144" i="15"/>
  <c r="AX263" i="15" l="1"/>
  <c r="AX147" i="15"/>
  <c r="BJ40" i="13"/>
  <c r="BJ41" i="13" s="1"/>
  <c r="BJ55" i="13" s="1"/>
  <c r="BJ56" i="13" s="1"/>
  <c r="BI24" i="13"/>
  <c r="BI25" i="13" s="1"/>
  <c r="AX146" i="15"/>
  <c r="AX145" i="15"/>
  <c r="AW268" i="15"/>
  <c r="BI80" i="13" s="1"/>
  <c r="BI83" i="13" s="1"/>
  <c r="BI84" i="13" s="1"/>
  <c r="BJ57" i="13" l="1"/>
  <c r="BK21" i="13" s="1"/>
  <c r="BI67" i="13"/>
  <c r="AX148" i="15"/>
  <c r="AX149" i="15" s="1"/>
  <c r="AX264" i="15"/>
  <c r="AX266" i="15"/>
  <c r="BI69" i="13" l="1"/>
  <c r="BI71" i="13" s="1"/>
  <c r="BI85" i="13" s="1"/>
  <c r="BI98" i="13" s="1"/>
  <c r="AX267" i="15"/>
  <c r="BJ23" i="13" s="1"/>
  <c r="BJ66" i="13"/>
  <c r="BJ77" i="13"/>
  <c r="AX265" i="15"/>
  <c r="BJ94" i="13" s="1"/>
  <c r="BJ58" i="13"/>
  <c r="BJ95" i="13" s="1"/>
  <c r="BJ96" i="13" l="1"/>
  <c r="BJ97" i="13" s="1"/>
  <c r="AX268" i="15"/>
  <c r="BJ80" i="13" s="1"/>
  <c r="BJ83" i="13" s="1"/>
  <c r="BJ84" i="13" s="1"/>
  <c r="BK40" i="13"/>
  <c r="K40" i="13" s="1"/>
  <c r="BJ24" i="13"/>
  <c r="BJ25" i="13" s="1"/>
  <c r="AY144" i="15"/>
  <c r="BK37" i="13"/>
  <c r="BK22" i="13"/>
  <c r="K21" i="13"/>
  <c r="AY147" i="15" l="1"/>
  <c r="AY263" i="15"/>
  <c r="BK41" i="13"/>
  <c r="BK55" i="13" s="1"/>
  <c r="BK56" i="13" s="1"/>
  <c r="K37" i="13"/>
  <c r="AY146" i="15"/>
  <c r="AY145" i="15"/>
  <c r="BJ67" i="13"/>
  <c r="K22" i="13"/>
  <c r="L116" i="7"/>
  <c r="M116" i="7" s="1"/>
  <c r="F49" i="7"/>
  <c r="L134" i="7"/>
  <c r="M134" i="7" s="1"/>
  <c r="Z122" i="7" s="1"/>
  <c r="BJ69" i="13" l="1"/>
  <c r="BJ71" i="13" s="1"/>
  <c r="BJ85" i="13" s="1"/>
  <c r="BJ98" i="13" s="1"/>
  <c r="Y116" i="7"/>
  <c r="F54" i="7"/>
  <c r="F55" i="7" s="1"/>
  <c r="F50" i="7"/>
  <c r="L151" i="7"/>
  <c r="K41" i="13"/>
  <c r="G13" i="7" s="1"/>
  <c r="BK57" i="13"/>
  <c r="BL21" i="13" s="1"/>
  <c r="F82" i="7"/>
  <c r="F38" i="7"/>
  <c r="L22" i="13"/>
  <c r="AY266" i="15"/>
  <c r="AY264" i="15"/>
  <c r="BK66" i="13"/>
  <c r="AY148" i="15"/>
  <c r="AY149" i="15" s="1"/>
  <c r="BK58" i="13" l="1"/>
  <c r="BK95" i="13" s="1"/>
  <c r="K95" i="13" s="1"/>
  <c r="AY267" i="15"/>
  <c r="BK23" i="13" s="1"/>
  <c r="AY265" i="15"/>
  <c r="BK94" i="13" s="1"/>
  <c r="K94" i="13" s="1"/>
  <c r="BK77" i="13"/>
  <c r="K77" i="13" s="1"/>
  <c r="K55" i="13"/>
  <c r="L152" i="7"/>
  <c r="M152" i="7" s="1"/>
  <c r="AA122" i="7" s="1"/>
  <c r="M151" i="7"/>
  <c r="BK96" i="13" l="1"/>
  <c r="BK97" i="13" s="1"/>
  <c r="G16" i="7"/>
  <c r="G18" i="7" s="1"/>
  <c r="G22" i="7"/>
  <c r="G23" i="7" s="1"/>
  <c r="AY268" i="15"/>
  <c r="BK80" i="13" s="1"/>
  <c r="BK83" i="13" s="1"/>
  <c r="BK84" i="13" s="1"/>
  <c r="K96" i="13"/>
  <c r="K97" i="13" s="1"/>
  <c r="AZ144" i="15"/>
  <c r="BL22" i="13"/>
  <c r="BL37" i="13"/>
  <c r="BL40" i="13"/>
  <c r="K23" i="13"/>
  <c r="K24" i="13" s="1"/>
  <c r="G28" i="7" s="1"/>
  <c r="G29" i="7" s="1"/>
  <c r="BK24" i="13"/>
  <c r="BK25" i="13" s="1"/>
  <c r="K56" i="13"/>
  <c r="K80" i="13" l="1"/>
  <c r="K83" i="13" s="1"/>
  <c r="F76" i="7" s="1"/>
  <c r="F77" i="7"/>
  <c r="F67" i="7"/>
  <c r="G7" i="7"/>
  <c r="G17" i="7"/>
  <c r="BL41" i="13"/>
  <c r="BL55" i="13" s="1"/>
  <c r="BL56" i="13" s="1"/>
  <c r="L56" i="13"/>
  <c r="K57" i="13"/>
  <c r="K58" i="13" s="1"/>
  <c r="K99" i="13" s="1"/>
  <c r="L54" i="13"/>
  <c r="L47" i="13"/>
  <c r="L41" i="13"/>
  <c r="AZ147" i="15"/>
  <c r="AZ263" i="15"/>
  <c r="AZ145" i="15"/>
  <c r="AZ146" i="15"/>
  <c r="BK67" i="13"/>
  <c r="BK69" i="13" s="1"/>
  <c r="L24" i="13"/>
  <c r="F39" i="7"/>
  <c r="F84" i="7"/>
  <c r="K25" i="13"/>
  <c r="F81" i="7"/>
  <c r="L97" i="13"/>
  <c r="L90" i="13"/>
  <c r="L135" i="7" l="1"/>
  <c r="AC122" i="7" s="1"/>
  <c r="L117" i="7"/>
  <c r="AB122" i="7" s="1"/>
  <c r="L153" i="7"/>
  <c r="AD122" i="7" s="1"/>
  <c r="F83" i="7"/>
  <c r="F65" i="7"/>
  <c r="F68" i="7" s="1"/>
  <c r="K84" i="13"/>
  <c r="F72" i="7" s="1"/>
  <c r="F78" i="7"/>
  <c r="AZ266" i="15"/>
  <c r="AZ264" i="15"/>
  <c r="AZ148" i="15"/>
  <c r="AZ149" i="15" s="1"/>
  <c r="BL57" i="13"/>
  <c r="BM21" i="13" s="1"/>
  <c r="BL66" i="13"/>
  <c r="K67" i="13"/>
  <c r="K69" i="13" s="1"/>
  <c r="K71" i="13" s="1"/>
  <c r="BK71" i="13"/>
  <c r="BK85" i="13" s="1"/>
  <c r="BK98" i="13" s="1"/>
  <c r="AZ265" i="15" l="1"/>
  <c r="BL94" i="13" s="1"/>
  <c r="AZ267" i="15"/>
  <c r="BL77" i="13"/>
  <c r="BL58" i="13"/>
  <c r="BL95" i="13" s="1"/>
  <c r="M66" i="13"/>
  <c r="BL96" i="13" l="1"/>
  <c r="BL97" i="13" s="1"/>
  <c r="AZ268" i="15"/>
  <c r="BL80" i="13" s="1"/>
  <c r="BL83" i="13" s="1"/>
  <c r="BL84" i="13" s="1"/>
  <c r="BL23" i="13"/>
  <c r="BM40" i="13" s="1"/>
  <c r="F63" i="7"/>
  <c r="K85" i="13"/>
  <c r="F85" i="7"/>
  <c r="F86" i="7" s="1"/>
  <c r="BM22" i="13"/>
  <c r="BA144" i="15"/>
  <c r="BA146" i="15" s="1"/>
  <c r="BM37" i="13"/>
  <c r="BL24" i="13" l="1"/>
  <c r="BL25" i="13" s="1"/>
  <c r="BA147" i="15"/>
  <c r="BA263" i="15"/>
  <c r="L74" i="13"/>
  <c r="F73" i="7"/>
  <c r="F74" i="7" s="1"/>
  <c r="L85" i="13"/>
  <c r="K98" i="13"/>
  <c r="L83" i="13"/>
  <c r="L71" i="13"/>
  <c r="BM41" i="13"/>
  <c r="BM55" i="13" s="1"/>
  <c r="BM56" i="13" s="1"/>
  <c r="BL67" i="13" l="1"/>
  <c r="BA264" i="15"/>
  <c r="BA266" i="15"/>
  <c r="BA148" i="15"/>
  <c r="BA149" i="15" s="1"/>
  <c r="BM57" i="13"/>
  <c r="BN21" i="13" s="1"/>
  <c r="BM66" i="13"/>
  <c r="BL69" i="13" l="1"/>
  <c r="BL71" i="13" s="1"/>
  <c r="BL85" i="13" s="1"/>
  <c r="BL98" i="13" s="1"/>
  <c r="BA265" i="15"/>
  <c r="BM94" i="13" s="1"/>
  <c r="BA267" i="15"/>
  <c r="BM77" i="13"/>
  <c r="BM58" i="13"/>
  <c r="BM95" i="13" s="1"/>
  <c r="BM96" i="13" l="1"/>
  <c r="BM97" i="13" s="1"/>
  <c r="BN37" i="13"/>
  <c r="BB144" i="15"/>
  <c r="BN22" i="13"/>
  <c r="BA268" i="15"/>
  <c r="BM80" i="13" s="1"/>
  <c r="BM83" i="13" s="1"/>
  <c r="BM84" i="13" s="1"/>
  <c r="BM23" i="13"/>
  <c r="BB263" i="15" l="1"/>
  <c r="BB147" i="15"/>
  <c r="BN40" i="13"/>
  <c r="BM24" i="13"/>
  <c r="BM25" i="13" s="1"/>
  <c r="BA145" i="15"/>
  <c r="BB146" i="15"/>
  <c r="BN41" i="13" l="1"/>
  <c r="BN55" i="13" s="1"/>
  <c r="BN56" i="13" s="1"/>
  <c r="BB148" i="15"/>
  <c r="BB149" i="15" s="1"/>
  <c r="BB266" i="15"/>
  <c r="BB264" i="15"/>
  <c r="BM67" i="13"/>
  <c r="BM69" i="13" s="1"/>
  <c r="BB267" i="15" l="1"/>
  <c r="BN23" i="13" s="1"/>
  <c r="BN66" i="13"/>
  <c r="BM71" i="13"/>
  <c r="BM85" i="13" s="1"/>
  <c r="BM98" i="13" s="1"/>
  <c r="BN57" i="13"/>
  <c r="BO21" i="13" s="1"/>
  <c r="BB265" i="15"/>
  <c r="BN94" i="13" s="1"/>
  <c r="BN77" i="13" l="1"/>
  <c r="BB268" i="15"/>
  <c r="BN80" i="13" s="1"/>
  <c r="BN58" i="13"/>
  <c r="BN95" i="13" s="1"/>
  <c r="BN96" i="13" s="1"/>
  <c r="BN97" i="13" s="1"/>
  <c r="BO40" i="13"/>
  <c r="BN24" i="13"/>
  <c r="BN25" i="13" s="1"/>
  <c r="BN83" i="13" l="1"/>
  <c r="BN84" i="13" s="1"/>
  <c r="BN67" i="13"/>
  <c r="BN69" i="13" s="1"/>
  <c r="BO22" i="13"/>
  <c r="BO37" i="13"/>
  <c r="BC144" i="15"/>
  <c r="BC146" i="15" l="1"/>
  <c r="BB145" i="15"/>
  <c r="BO41" i="13"/>
  <c r="BO55" i="13" s="1"/>
  <c r="BO56" i="13" s="1"/>
  <c r="BC147" i="15"/>
  <c r="BC263" i="15"/>
  <c r="BO66" i="13"/>
  <c r="BN71" i="13"/>
  <c r="BN85" i="13" s="1"/>
  <c r="BN98" i="13" s="1"/>
  <c r="BC266" i="15" l="1"/>
  <c r="BC264" i="15"/>
  <c r="BC148" i="15"/>
  <c r="BC149" i="15" s="1"/>
  <c r="BO57" i="13"/>
  <c r="BP21" i="13" s="1"/>
  <c r="BC267" i="15" l="1"/>
  <c r="BO23" i="13" s="1"/>
  <c r="BC265" i="15"/>
  <c r="BO94" i="13" s="1"/>
  <c r="BO77" i="13"/>
  <c r="BO58" i="13"/>
  <c r="BO95" i="13" s="1"/>
  <c r="BC268" i="15" l="1"/>
  <c r="BO80" i="13" s="1"/>
  <c r="BO83" i="13" s="1"/>
  <c r="BO84" i="13" s="1"/>
  <c r="BO96" i="13"/>
  <c r="BO97" i="13" s="1"/>
  <c r="BD144" i="15"/>
  <c r="BP22" i="13"/>
  <c r="BP37" i="13"/>
  <c r="BP40" i="13"/>
  <c r="BO24" i="13"/>
  <c r="BO25" i="13" s="1"/>
  <c r="BP41" i="13" l="1"/>
  <c r="BP55" i="13" s="1"/>
  <c r="BP56" i="13" s="1"/>
  <c r="BD147" i="15"/>
  <c r="BD263" i="15"/>
  <c r="BC145" i="15"/>
  <c r="BD146" i="15"/>
  <c r="BO67" i="13"/>
  <c r="BO69" i="13" s="1"/>
  <c r="BO71" i="13" l="1"/>
  <c r="BO85" i="13" s="1"/>
  <c r="BO98" i="13" s="1"/>
  <c r="BD266" i="15"/>
  <c r="BD264" i="15"/>
  <c r="BP66" i="13"/>
  <c r="BD148" i="15"/>
  <c r="BD149" i="15" s="1"/>
  <c r="BP57" i="13"/>
  <c r="BQ21" i="13" s="1"/>
  <c r="BD265" i="15" l="1"/>
  <c r="BP94" i="13" s="1"/>
  <c r="BP77" i="13"/>
  <c r="BD267" i="15"/>
  <c r="BP58" i="13"/>
  <c r="BP95" i="13" s="1"/>
  <c r="BP96" i="13" l="1"/>
  <c r="BP97" i="13" s="1"/>
  <c r="BD268" i="15"/>
  <c r="BP80" i="13" s="1"/>
  <c r="BP83" i="13" s="1"/>
  <c r="BP84" i="13" s="1"/>
  <c r="BP23" i="13"/>
  <c r="BQ22" i="13"/>
  <c r="BQ37" i="13"/>
  <c r="BE144" i="15"/>
  <c r="BE146" i="15" l="1"/>
  <c r="BD145" i="15"/>
  <c r="BE263" i="15"/>
  <c r="BE147" i="15"/>
  <c r="BQ40" i="13"/>
  <c r="BQ41" i="13" s="1"/>
  <c r="BQ55" i="13" s="1"/>
  <c r="BQ56" i="13" s="1"/>
  <c r="BP24" i="13"/>
  <c r="BP25" i="13" s="1"/>
  <c r="BQ57" i="13" l="1"/>
  <c r="BR21" i="13" s="1"/>
  <c r="BE148" i="15"/>
  <c r="BE149" i="15" s="1"/>
  <c r="BE264" i="15"/>
  <c r="BE266" i="15"/>
  <c r="BP67" i="13"/>
  <c r="BP69" i="13" s="1"/>
  <c r="BQ58" i="13" l="1"/>
  <c r="BQ95" i="13" s="1"/>
  <c r="BE265" i="15"/>
  <c r="BQ94" i="13" s="1"/>
  <c r="BE267" i="15"/>
  <c r="BQ66" i="13"/>
  <c r="BP71" i="13"/>
  <c r="BP85" i="13" s="1"/>
  <c r="BP98" i="13" s="1"/>
  <c r="BQ77" i="13"/>
  <c r="BQ96" i="13" l="1"/>
  <c r="BQ97" i="13" s="1"/>
  <c r="BR37" i="13"/>
  <c r="BR22" i="13"/>
  <c r="BF144" i="15"/>
  <c r="BQ23" i="13"/>
  <c r="BE268" i="15"/>
  <c r="BQ80" i="13" s="1"/>
  <c r="BQ83" i="13" s="1"/>
  <c r="BQ84" i="13" s="1"/>
  <c r="BR40" i="13" l="1"/>
  <c r="BR41" i="13" s="1"/>
  <c r="BR55" i="13" s="1"/>
  <c r="BR56" i="13" s="1"/>
  <c r="BQ24" i="13"/>
  <c r="BQ25" i="13" s="1"/>
  <c r="BE145" i="15"/>
  <c r="BF146" i="15"/>
  <c r="BF263" i="15"/>
  <c r="BF147" i="15"/>
  <c r="BR57" i="13" l="1"/>
  <c r="BS21" i="13" s="1"/>
  <c r="BF148" i="15"/>
  <c r="BF149" i="15" s="1"/>
  <c r="BF264" i="15"/>
  <c r="BF266" i="15"/>
  <c r="BQ67" i="13"/>
  <c r="BQ69" i="13" l="1"/>
  <c r="BQ71" i="13" s="1"/>
  <c r="BQ85" i="13" s="1"/>
  <c r="BQ98" i="13" s="1"/>
  <c r="BF267" i="15"/>
  <c r="BR23" i="13" s="1"/>
  <c r="BR77" i="13"/>
  <c r="BR58" i="13"/>
  <c r="BR95" i="13" s="1"/>
  <c r="BF265" i="15"/>
  <c r="BR94" i="13" s="1"/>
  <c r="BR66" i="13"/>
  <c r="BF268" i="15" l="1"/>
  <c r="BR80" i="13" s="1"/>
  <c r="BR83" i="13" s="1"/>
  <c r="BR84" i="13" s="1"/>
  <c r="BS40" i="13"/>
  <c r="BR24" i="13"/>
  <c r="BR25" i="13" s="1"/>
  <c r="BR96" i="13"/>
  <c r="BR97" i="13" s="1"/>
  <c r="BS22" i="13"/>
  <c r="BS37" i="13"/>
  <c r="BG144" i="15"/>
  <c r="BS41" i="13" l="1"/>
  <c r="BS55" i="13" s="1"/>
  <c r="BS56" i="13" s="1"/>
  <c r="BS57" i="13" s="1"/>
  <c r="BT21" i="13" s="1"/>
  <c r="BG146" i="15"/>
  <c r="BF145" i="15"/>
  <c r="BG147" i="15"/>
  <c r="BG263" i="15"/>
  <c r="BR67" i="13"/>
  <c r="BR69" i="13" l="1"/>
  <c r="BR71" i="13" s="1"/>
  <c r="BR85" i="13" s="1"/>
  <c r="BR98" i="13" s="1"/>
  <c r="BS77" i="13"/>
  <c r="BS66" i="13"/>
  <c r="BS58" i="13"/>
  <c r="BS95" i="13" s="1"/>
  <c r="BG264" i="15"/>
  <c r="BG266" i="15"/>
  <c r="BG148" i="15"/>
  <c r="BG149" i="15" s="1"/>
  <c r="BT22" i="13" l="1"/>
  <c r="BT37" i="13"/>
  <c r="BH144" i="15"/>
  <c r="BG265" i="15"/>
  <c r="BS94" i="13" s="1"/>
  <c r="BS96" i="13" s="1"/>
  <c r="BS97" i="13" s="1"/>
  <c r="BG267" i="15"/>
  <c r="BG145" i="15" l="1"/>
  <c r="BH146" i="15"/>
  <c r="BH263" i="15"/>
  <c r="BH147" i="15"/>
  <c r="BG268" i="15"/>
  <c r="BS80" i="13" s="1"/>
  <c r="BS83" i="13" s="1"/>
  <c r="BS84" i="13" s="1"/>
  <c r="BS23" i="13"/>
  <c r="BH266" i="15" l="1"/>
  <c r="BH264" i="15"/>
  <c r="BT40" i="13"/>
  <c r="BT41" i="13" s="1"/>
  <c r="BT55" i="13" s="1"/>
  <c r="BT56" i="13" s="1"/>
  <c r="BS24" i="13"/>
  <c r="BS25" i="13" s="1"/>
  <c r="BH148" i="15"/>
  <c r="BH149" i="15" s="1"/>
  <c r="BH265" i="15" l="1"/>
  <c r="BT94" i="13" s="1"/>
  <c r="BS67" i="13"/>
  <c r="BT57" i="13"/>
  <c r="BU21" i="13" s="1"/>
  <c r="BH267" i="15"/>
  <c r="BS69" i="13" l="1"/>
  <c r="BS71" i="13" s="1"/>
  <c r="BS85" i="13" s="1"/>
  <c r="BS98" i="13" s="1"/>
  <c r="BT23" i="13"/>
  <c r="BH268" i="15"/>
  <c r="BT80" i="13" s="1"/>
  <c r="BT66" i="13"/>
  <c r="BT77" i="13"/>
  <c r="BT58" i="13"/>
  <c r="BT95" i="13" s="1"/>
  <c r="BT96" i="13" s="1"/>
  <c r="BT97" i="13" s="1"/>
  <c r="BU37" i="13" l="1"/>
  <c r="BU22" i="13"/>
  <c r="BI144" i="15"/>
  <c r="BT83" i="13"/>
  <c r="BT84" i="13" s="1"/>
  <c r="BU40" i="13"/>
  <c r="BT24" i="13"/>
  <c r="BT25" i="13" s="1"/>
  <c r="BT67" i="13" l="1"/>
  <c r="BU41" i="13"/>
  <c r="BU55" i="13" s="1"/>
  <c r="BU56" i="13" s="1"/>
  <c r="BI146" i="15"/>
  <c r="BH145" i="15"/>
  <c r="BI263" i="15"/>
  <c r="BI147" i="15"/>
  <c r="BT69" i="13" l="1"/>
  <c r="BT71" i="13" s="1"/>
  <c r="BT85" i="13" s="1"/>
  <c r="BT98" i="13" s="1"/>
  <c r="BI264" i="15"/>
  <c r="BI266" i="15"/>
  <c r="BU57" i="13"/>
  <c r="BV21" i="13" s="1"/>
  <c r="BU66" i="13"/>
  <c r="BI148" i="15"/>
  <c r="BI149" i="15" s="1"/>
  <c r="BU58" i="13" l="1"/>
  <c r="BU95" i="13" s="1"/>
  <c r="BI267" i="15"/>
  <c r="BU23" i="13" s="1"/>
  <c r="BU77" i="13"/>
  <c r="BI265" i="15"/>
  <c r="BU94" i="13" s="1"/>
  <c r="BU96" i="13" l="1"/>
  <c r="BU97" i="13" s="1"/>
  <c r="BI268" i="15"/>
  <c r="BU80" i="13" s="1"/>
  <c r="BU83" i="13" s="1"/>
  <c r="BU84" i="13" s="1"/>
  <c r="BV22" i="13"/>
  <c r="BV37" i="13"/>
  <c r="BJ144" i="15"/>
  <c r="BV40" i="13"/>
  <c r="BU24" i="13"/>
  <c r="BU25" i="13" s="1"/>
  <c r="BU67" i="13" l="1"/>
  <c r="BI145" i="15"/>
  <c r="BJ146" i="15"/>
  <c r="BV41" i="13"/>
  <c r="BV55" i="13" s="1"/>
  <c r="BV56" i="13" s="1"/>
  <c r="BJ263" i="15"/>
  <c r="BJ147" i="15"/>
  <c r="BU69" i="13" l="1"/>
  <c r="BU71" i="13" s="1"/>
  <c r="BU85" i="13" s="1"/>
  <c r="BU98" i="13" s="1"/>
  <c r="BJ148" i="15"/>
  <c r="BJ149" i="15" s="1"/>
  <c r="BJ264" i="15"/>
  <c r="BJ266" i="15"/>
  <c r="BV57" i="13"/>
  <c r="BW21" i="13" s="1"/>
  <c r="BV66" i="13"/>
  <c r="BV58" i="13" l="1"/>
  <c r="BV95" i="13" s="1"/>
  <c r="BJ267" i="15"/>
  <c r="BV23" i="13" s="1"/>
  <c r="BJ265" i="15"/>
  <c r="BV94" i="13" s="1"/>
  <c r="BV77" i="13"/>
  <c r="BV96" i="13" l="1"/>
  <c r="BV97" i="13" s="1"/>
  <c r="BJ268" i="15"/>
  <c r="BV80" i="13" s="1"/>
  <c r="BV83" i="13" s="1"/>
  <c r="BV84" i="13" s="1"/>
  <c r="BK144" i="15"/>
  <c r="BW37" i="13"/>
  <c r="BW22" i="13"/>
  <c r="M21" i="13"/>
  <c r="BW40" i="13"/>
  <c r="M40" i="13" s="1"/>
  <c r="BV24" i="13"/>
  <c r="BV25" i="13" s="1"/>
  <c r="M22" i="13" l="1"/>
  <c r="N134" i="7"/>
  <c r="O134" i="7" s="1"/>
  <c r="Z128" i="7" s="1"/>
  <c r="G49" i="7"/>
  <c r="H49" i="7" s="1"/>
  <c r="N116" i="7"/>
  <c r="O116" i="7" s="1"/>
  <c r="N152" i="7"/>
  <c r="O152" i="7" s="1"/>
  <c r="AA128" i="7" s="1"/>
  <c r="BK147" i="15"/>
  <c r="BK263" i="15"/>
  <c r="BW41" i="13"/>
  <c r="BW55" i="13" s="1"/>
  <c r="BW56" i="13" s="1"/>
  <c r="M37" i="13"/>
  <c r="M41" i="13" s="1"/>
  <c r="H13" i="7" s="1"/>
  <c r="BK146" i="15"/>
  <c r="BJ145" i="15"/>
  <c r="BK145" i="15" s="1"/>
  <c r="BV67" i="13"/>
  <c r="BV69" i="13" l="1"/>
  <c r="BV71" i="13" s="1"/>
  <c r="BV85" i="13" s="1"/>
  <c r="BV98" i="13" s="1"/>
  <c r="Y122" i="7"/>
  <c r="Y128" i="7"/>
  <c r="G54" i="7"/>
  <c r="G55" i="7" s="1"/>
  <c r="G50" i="7"/>
  <c r="H50" i="7" s="1"/>
  <c r="E8" i="7"/>
  <c r="F8" i="7"/>
  <c r="D8" i="7"/>
  <c r="G8" i="7"/>
  <c r="BW66" i="13"/>
  <c r="BK148" i="15"/>
  <c r="BK149" i="15" s="1"/>
  <c r="C56" i="7" s="1"/>
  <c r="C57" i="7" s="1"/>
  <c r="M55" i="13"/>
  <c r="BW57" i="13"/>
  <c r="BW77" i="13" s="1"/>
  <c r="M77" i="13" s="1"/>
  <c r="N22" i="13"/>
  <c r="G82" i="7"/>
  <c r="G38" i="7"/>
  <c r="BK266" i="15"/>
  <c r="BK264" i="15"/>
  <c r="W81" i="7" l="1"/>
  <c r="W83" i="7"/>
  <c r="W84" i="7"/>
  <c r="H16" i="7"/>
  <c r="H18" i="7" s="1"/>
  <c r="H22" i="7"/>
  <c r="H23" i="7" s="1"/>
  <c r="C24" i="7" s="1"/>
  <c r="BK265" i="15"/>
  <c r="BW94" i="13" s="1"/>
  <c r="M94" i="13" s="1"/>
  <c r="BW58" i="13"/>
  <c r="BW95" i="13" s="1"/>
  <c r="M95" i="13" s="1"/>
  <c r="M56" i="13"/>
  <c r="BK267" i="15"/>
  <c r="W82" i="7" l="1"/>
  <c r="H25" i="7"/>
  <c r="G25" i="7"/>
  <c r="F25" i="7"/>
  <c r="E25" i="7"/>
  <c r="D25" i="7"/>
  <c r="C25" i="7"/>
  <c r="BL265" i="15"/>
  <c r="BL268" i="15" s="1"/>
  <c r="H7" i="7"/>
  <c r="H9" i="7" s="1"/>
  <c r="H17" i="7"/>
  <c r="M96" i="13"/>
  <c r="G67" i="7" s="1"/>
  <c r="BW96" i="13"/>
  <c r="BW97" i="13" s="1"/>
  <c r="N54" i="13"/>
  <c r="M57" i="13"/>
  <c r="M58" i="13" s="1"/>
  <c r="M99" i="13" s="1"/>
  <c r="N47" i="13"/>
  <c r="N56" i="13"/>
  <c r="N41" i="13"/>
  <c r="BW23" i="13"/>
  <c r="BK268" i="15"/>
  <c r="BW80" i="13" s="1"/>
  <c r="H8" i="7" l="1"/>
  <c r="M97" i="13"/>
  <c r="N97" i="13" s="1"/>
  <c r="G77" i="7"/>
  <c r="M23" i="13"/>
  <c r="M24" i="13" s="1"/>
  <c r="BW24" i="13"/>
  <c r="BW25" i="13" s="1"/>
  <c r="M80" i="13"/>
  <c r="M83" i="13" s="1"/>
  <c r="BW83" i="13"/>
  <c r="BW84" i="13" s="1"/>
  <c r="H10" i="7" l="1"/>
  <c r="C9" i="7"/>
  <c r="W80" i="7"/>
  <c r="H28" i="7"/>
  <c r="H29" i="7" s="1"/>
  <c r="G81" i="7"/>
  <c r="N90" i="13"/>
  <c r="N96" i="13"/>
  <c r="G65" i="7"/>
  <c r="G68" i="7" s="1"/>
  <c r="W86" i="7" s="1"/>
  <c r="M84" i="13"/>
  <c r="G72" i="7" s="1"/>
  <c r="G76" i="7"/>
  <c r="G78" i="7" s="1"/>
  <c r="BW67" i="13"/>
  <c r="BW69" i="13" s="1"/>
  <c r="G84" i="7"/>
  <c r="G39" i="7"/>
  <c r="N24" i="13"/>
  <c r="M25" i="13"/>
  <c r="N117" i="7" l="1"/>
  <c r="N153" i="7"/>
  <c r="AD128" i="7" s="1"/>
  <c r="N135" i="7"/>
  <c r="AC128" i="7" s="1"/>
  <c r="G83" i="7"/>
  <c r="M67" i="13"/>
  <c r="BW71" i="13"/>
  <c r="BW85" i="13" s="1"/>
  <c r="BW98" i="13" s="1"/>
  <c r="M69" i="13" l="1"/>
  <c r="M71" i="13" s="1"/>
  <c r="AB128" i="7"/>
  <c r="G85" i="7" l="1"/>
  <c r="G86" i="7" s="1"/>
  <c r="W85" i="7" s="1"/>
  <c r="M85" i="13"/>
  <c r="N71" i="13" s="1"/>
  <c r="G63" i="7"/>
  <c r="N74" i="13" l="1"/>
  <c r="G73" i="7"/>
  <c r="G74" i="7" s="1"/>
  <c r="N85" i="13"/>
  <c r="N83" i="13"/>
  <c r="M98" i="13"/>
</calcChain>
</file>

<file path=xl/sharedStrings.xml><?xml version="1.0" encoding="utf-8"?>
<sst xmlns="http://schemas.openxmlformats.org/spreadsheetml/2006/main" count="1466" uniqueCount="724">
  <si>
    <t xml:space="preserve"> </t>
  </si>
  <si>
    <t>INVERSIONES</t>
  </si>
  <si>
    <t>AÑOS</t>
  </si>
  <si>
    <t>Cuota total a abonar a 31/12 (capital + intereses)</t>
  </si>
  <si>
    <t>OPERACIONES</t>
  </si>
  <si>
    <t>CF operaciones</t>
  </si>
  <si>
    <t>CF inversiones</t>
  </si>
  <si>
    <t>FINANCIACIÓN</t>
  </si>
  <si>
    <t>CF Financiación</t>
  </si>
  <si>
    <t>PASIVO NO CORRIENTE</t>
  </si>
  <si>
    <t>PASIVO CORRIENTE</t>
  </si>
  <si>
    <t>TOTAL PN+ PASIVO</t>
  </si>
  <si>
    <t>ACTIVO</t>
  </si>
  <si>
    <t>TOTAL. ACTIVO</t>
  </si>
  <si>
    <t>ACTIVO NO CORRIENTE</t>
  </si>
  <si>
    <t>ACTIVO CORRIENTE</t>
  </si>
  <si>
    <t>OBSERVACIONES</t>
  </si>
  <si>
    <t>FINANCIACIÓN EXTERNA</t>
  </si>
  <si>
    <t>MESES</t>
  </si>
  <si>
    <t>INGRESOS</t>
  </si>
  <si>
    <t>TIR</t>
  </si>
  <si>
    <t>http://toolboardcanvas.com/</t>
  </si>
  <si>
    <t>Parte izquierda del Canvas (organización y operaciones de explotación de la organización)</t>
  </si>
  <si>
    <t xml:space="preserve">Parte derecha del Canvas (Cliente y estrategias de márquetin para capturar y retener los clientes) </t>
  </si>
  <si>
    <t>Aplicaciones informáticas</t>
  </si>
  <si>
    <t>Mobiliario</t>
  </si>
  <si>
    <t>Vehículos</t>
  </si>
  <si>
    <t>Fianzas y depósitos</t>
  </si>
  <si>
    <t>Investigación y desarrollo</t>
  </si>
  <si>
    <t>Patentes y marcas</t>
  </si>
  <si>
    <t>Otros inmobilizados intangibles</t>
  </si>
  <si>
    <t>Maquinaria</t>
  </si>
  <si>
    <t>Otros inmobilizados materiales</t>
  </si>
  <si>
    <t>Equipos para procesos de información( Ordenadores)</t>
  </si>
  <si>
    <t>IMPORTE</t>
  </si>
  <si>
    <t>Instalaciones</t>
  </si>
  <si>
    <t>Terrenos y construcciones</t>
  </si>
  <si>
    <t>FINANCIACIÓN INTERNA</t>
  </si>
  <si>
    <t>Capital inicial desembolsado por los fundadores</t>
  </si>
  <si>
    <t>INTERÉS</t>
  </si>
  <si>
    <t>Préstamo 1</t>
  </si>
  <si>
    <t>Préstamo 2</t>
  </si>
  <si>
    <t>Alquileres</t>
  </si>
  <si>
    <t>Reparaciones</t>
  </si>
  <si>
    <t>Servicios profesionales independientes</t>
  </si>
  <si>
    <t>Gastos de transportes</t>
  </si>
  <si>
    <t>Gastos bancarios y de seguros</t>
  </si>
  <si>
    <t>Suministros</t>
  </si>
  <si>
    <t>MES ALTA</t>
  </si>
  <si>
    <t>Ventas totales</t>
  </si>
  <si>
    <t>MES BAJA</t>
  </si>
  <si>
    <t>Existencias</t>
  </si>
  <si>
    <t>PATRIMONIO NETO (PN)</t>
  </si>
  <si>
    <t>AÑO 1</t>
  </si>
  <si>
    <t>AÑO 2</t>
  </si>
  <si>
    <t>AÑO 3</t>
  </si>
  <si>
    <t>AÑO 4</t>
  </si>
  <si>
    <t>AÑO 5</t>
  </si>
  <si>
    <t xml:space="preserve">AÑO 1 </t>
  </si>
  <si>
    <t>PROYECTOS DE INVERSIÓN EN AÑOS POSTERIORES</t>
  </si>
  <si>
    <t>AÑO 0</t>
  </si>
  <si>
    <t>Detalle de la nueva inversión (1)</t>
  </si>
  <si>
    <t>Detalle de la nueva inversión (2)</t>
  </si>
  <si>
    <t>MES INICIO</t>
  </si>
  <si>
    <t>Gastos fijos por servicios exteriores</t>
  </si>
  <si>
    <t>Ingresos por subvenciones de explotación y otros ingresos</t>
  </si>
  <si>
    <t>Total ventas tipo A</t>
  </si>
  <si>
    <t>Total ventas tipo B</t>
  </si>
  <si>
    <t>Total ventas tipo C</t>
  </si>
  <si>
    <t>Total Patrimonio Neto</t>
  </si>
  <si>
    <t xml:space="preserve">COSTES DE LAS VENTAS   </t>
  </si>
  <si>
    <t xml:space="preserve">Costes de las ventas </t>
  </si>
  <si>
    <t xml:space="preserve"> Ingresos por trabajos para el propio activo</t>
  </si>
  <si>
    <t>Margen comercial</t>
  </si>
  <si>
    <t xml:space="preserve">Margen EBITDA </t>
  </si>
  <si>
    <t>Margen EBIT</t>
  </si>
  <si>
    <t xml:space="preserve">Margen EBT </t>
  </si>
  <si>
    <t>Total activo no corriente</t>
  </si>
  <si>
    <t>Total activo corriente</t>
  </si>
  <si>
    <t>Deudas a corto por proveedores</t>
  </si>
  <si>
    <t>% INC. AÑO 4</t>
  </si>
  <si>
    <t>% INC. ANUAL SALARIO</t>
  </si>
  <si>
    <t>IMPORTE MEDIO MENSUAL</t>
  </si>
  <si>
    <t>MESES CARENCIA</t>
  </si>
  <si>
    <t>MESES AMORTIZ.</t>
  </si>
  <si>
    <t>MES FINAL</t>
  </si>
  <si>
    <t>SALDO DE CAPITAL SOCIAL</t>
  </si>
  <si>
    <t>Costes de las ventas tipo A</t>
  </si>
  <si>
    <t>Costes de las ventas tipo B</t>
  </si>
  <si>
    <t>Costes de las ventas tipo C</t>
  </si>
  <si>
    <t>Inversión 1</t>
  </si>
  <si>
    <t>Inversión 2</t>
  </si>
  <si>
    <t>Proyecto activación 1</t>
  </si>
  <si>
    <t xml:space="preserve">Proyecto activación2 </t>
  </si>
  <si>
    <t>CUADRO DE AMORTIZACIONES MENSUALES DE LAS INVERSIONES EN ACTIVOS</t>
  </si>
  <si>
    <t>Subvención inversión  1</t>
  </si>
  <si>
    <t xml:space="preserve">Subvención inversión 2 </t>
  </si>
  <si>
    <t>Subvención activación 1</t>
  </si>
  <si>
    <t>Subvención activación 2</t>
  </si>
  <si>
    <t>Valor del  inmobilizado material inicial</t>
  </si>
  <si>
    <t>Valor del  inmobilizado intangible inicial</t>
  </si>
  <si>
    <t>Amortización inmobilizado intangible inicial</t>
  </si>
  <si>
    <t>Amortización inmobilizado material inicial</t>
  </si>
  <si>
    <t>Amortización nuevas inversiones y activaciones</t>
  </si>
  <si>
    <t>Fianzas y depósitos a largo plazo</t>
  </si>
  <si>
    <t>Valor del activo de nuevas inversiones y activaciones</t>
  </si>
  <si>
    <t>Valor de las subvenciones de inversiones y activaciones</t>
  </si>
  <si>
    <t>Capital social y ampliaciones de capital</t>
  </si>
  <si>
    <t>Total capital social acumulado</t>
  </si>
  <si>
    <t>Saldo vivo final periodo (Capital pendiente del préstamo a fin de mes)</t>
  </si>
  <si>
    <t>Parte del saldo vivo que es a corto plazo (&lt;=12 meses)</t>
  </si>
  <si>
    <t>Parte del saldo vivo que es a largo plazo (&gt;12 meses)</t>
  </si>
  <si>
    <t>INGRESOS POR TRABAJOS PARA EL PROPIO ACTIVO</t>
  </si>
  <si>
    <t>Proyecto de activación 1</t>
  </si>
  <si>
    <t xml:space="preserve">ETAPA </t>
  </si>
  <si>
    <t>Coste empresa de los socios fundadores  (etapa 1)</t>
  </si>
  <si>
    <t>Personal perfil tipo A (etapa 1)</t>
  </si>
  <si>
    <t>Personal perfil tipo B (etapa 1)</t>
  </si>
  <si>
    <t>Personal perfil tipo C (etapa 1)</t>
  </si>
  <si>
    <t>Personal perfil tipo D (etapa 1)</t>
  </si>
  <si>
    <t>Coste empresa de los socios fundadores (etapa 2)</t>
  </si>
  <si>
    <t>Personal perfil tipo A (etapa 2)</t>
  </si>
  <si>
    <t>Personal perfil tipo B (etapa 2)</t>
  </si>
  <si>
    <t>Personal perfil tipo C (etapa 2)</t>
  </si>
  <si>
    <t>Personal perfil tipo D (etapa 2)</t>
  </si>
  <si>
    <t>Coste empresa de los socios fundadores (etapa 3)</t>
  </si>
  <si>
    <t>Personal perfil tipo A (etapa 3)</t>
  </si>
  <si>
    <t>Personal perfil tipo B (etapa 3)</t>
  </si>
  <si>
    <t>Personal perfil tipo C (etapa 3)</t>
  </si>
  <si>
    <t>Personal perfil tipo D (etapa 3)</t>
  </si>
  <si>
    <t># TRABAJADORES</t>
  </si>
  <si>
    <t>MESES AÑO 2</t>
  </si>
  <si>
    <t>MESES AÑO 3</t>
  </si>
  <si>
    <t>MES ADQUISICIÓN</t>
  </si>
  <si>
    <t>% INC. AÑO 2</t>
  </si>
  <si>
    <t>% INC. AÑO 3</t>
  </si>
  <si>
    <t>% INC. AÑO 5</t>
  </si>
  <si>
    <t xml:space="preserve"> COSTE EMPRESA ANUAL</t>
  </si>
  <si>
    <t>MESES AÑO 1</t>
  </si>
  <si>
    <t>Plazo de cobro tipo B (en meses desde la  factura de la venta a cliente a su cobro)</t>
  </si>
  <si>
    <t>Plazo de cobro tipo A (en meses desde la  factura de la venta a cliente a su cobro)</t>
  </si>
  <si>
    <t>Plazo de pago tipo A (en meses desde la factura del coste del proveedor a su pago)</t>
  </si>
  <si>
    <t>Plazo de pago tipo B (en meses desde la factura del coste del proveedor a su pago)</t>
  </si>
  <si>
    <t>Plazo de cobro tipo C (en meses desde la  factura de la venta a cliente a su cobro)</t>
  </si>
  <si>
    <t>Plazo de pago tipo C  (en meses desde la factura del coste del proveedor a su pago)</t>
  </si>
  <si>
    <t>Saldo de clientes tipo A</t>
  </si>
  <si>
    <t>Pagos a proveedores tipo A</t>
  </si>
  <si>
    <t>Saldo de proveedores tipo A</t>
  </si>
  <si>
    <t>Cobros de clientes tipo B</t>
  </si>
  <si>
    <t>Saldo de clientes tipo B</t>
  </si>
  <si>
    <t>Saldo de proveedores tipo B</t>
  </si>
  <si>
    <t>Pagos a proveedores tipo B</t>
  </si>
  <si>
    <t>Cobros de clientes tipo C</t>
  </si>
  <si>
    <t>Saldo de clientes tipo C</t>
  </si>
  <si>
    <t>Pagos a proveedores tipo C</t>
  </si>
  <si>
    <t>Saldo de proveedores tipo C</t>
  </si>
  <si>
    <t># meses</t>
  </si>
  <si>
    <t>MESES AÑO 4</t>
  </si>
  <si>
    <t>MESES AÑO 5</t>
  </si>
  <si>
    <t>TOTAL ANUAL</t>
  </si>
  <si>
    <t>Amortizaciones y depreciaciones</t>
  </si>
  <si>
    <t>Imputación de subvenciones de capital</t>
  </si>
  <si>
    <t>TOTAL amortizaciones</t>
  </si>
  <si>
    <t>Amortización de las subvenciones de capital (por inversiones y activaciones)</t>
  </si>
  <si>
    <t>TOTAL imputación de subvenciones de capital</t>
  </si>
  <si>
    <t xml:space="preserve">CF NETO            </t>
  </si>
  <si>
    <t>Cuota de intereses a final de periodo</t>
  </si>
  <si>
    <t>Cuota de amortización capital a final de periodo</t>
  </si>
  <si>
    <t>Abono subvenciones de capital</t>
  </si>
  <si>
    <t>Pagos gastos fijos por servicios exteriores (al contado)</t>
  </si>
  <si>
    <t>Fianzas y depósitos (largo plazo en que estan inmobilizados)</t>
  </si>
  <si>
    <t>GASTO FIJO ANUAL  POR SERVICIOS EXTERIORES</t>
  </si>
  <si>
    <t>Pago préstamos existentes (parte de amortiz. de capital)</t>
  </si>
  <si>
    <t>Abono nuevos préstamos</t>
  </si>
  <si>
    <t>Deudas a largo plazo (parte préstamos &gt;12 meses)</t>
  </si>
  <si>
    <t>Total valor de las subvenciones de capital</t>
  </si>
  <si>
    <t>Total valor del inmobilizado</t>
  </si>
  <si>
    <t>Subvención de capital por inversión (2)</t>
  </si>
  <si>
    <t>Subvención de capital por inversión (1)</t>
  </si>
  <si>
    <t>PATRIMONIO NETO + PASIVO</t>
  </si>
  <si>
    <t>Pago intereses préstamos (al contado) + póliza</t>
  </si>
  <si>
    <t>MES 0</t>
  </si>
  <si>
    <t>CUENTA DE RESULTADOS (P&amp;L)</t>
  </si>
  <si>
    <t>FLUJO DE TESORERÍA (Cash Flow)</t>
  </si>
  <si>
    <t>BALANCE DE SITUACIÓN (Balance Sheet)</t>
  </si>
  <si>
    <t>Proyecto de activación 2</t>
  </si>
  <si>
    <t>SUELDO BRUTO ANUAL</t>
  </si>
  <si>
    <t>Pago de dividendos</t>
  </si>
  <si>
    <t>#1</t>
  </si>
  <si>
    <t>#2</t>
  </si>
  <si>
    <t>º</t>
  </si>
  <si>
    <t>Impuesto de sociedades (IS)</t>
  </si>
  <si>
    <t>Hacienda pública acreedora por IS</t>
  </si>
  <si>
    <t>(ilimitado)</t>
  </si>
  <si>
    <t>Resultado financiero (gastos menos ingresos financieros)</t>
  </si>
  <si>
    <t>Personal propio y alianzas</t>
  </si>
  <si>
    <t>Team Manifesto</t>
  </si>
  <si>
    <t>HITO</t>
  </si>
  <si>
    <t xml:space="preserve">RECURSOS  </t>
  </si>
  <si>
    <t>FECHA</t>
  </si>
  <si>
    <t>Proyectos de inversión</t>
  </si>
  <si>
    <t>Préstamos bancarios</t>
  </si>
  <si>
    <t>Incremento de la capacidad productiva, comercial y de gestión a partir de nuevos proyectos de inversión y ampliaciones de la estructura de la empresa.  Puede tratarse de nuevos productos, servicios, funcionalidades o expansión en un nuevo mercado.</t>
  </si>
  <si>
    <t>(RESULTADO acumulado en fondos propios)</t>
  </si>
  <si>
    <t>RATIO</t>
  </si>
  <si>
    <t>FÓRMULA</t>
  </si>
  <si>
    <t>EXPLICACIÓN</t>
  </si>
  <si>
    <t>LÍMITES</t>
  </si>
  <si>
    <t>RATIOS DE LIQUIDEZ</t>
  </si>
  <si>
    <t>LIQUIDEZ</t>
  </si>
  <si>
    <t>TESORERÍA</t>
  </si>
  <si>
    <t xml:space="preserve">DISPONIBLE </t>
  </si>
  <si>
    <t>PASIVO</t>
  </si>
  <si>
    <t>PATRIMONIO NETO</t>
  </si>
  <si>
    <t>RATIOS DE SOLVENCIA</t>
  </si>
  <si>
    <t>AUTONOMÍA FINANCIERA</t>
  </si>
  <si>
    <t>Cuanto mayor más autonomía</t>
  </si>
  <si>
    <t>APALANCAMIENTO</t>
  </si>
  <si>
    <t>Indica como de endeudada está la empresa</t>
  </si>
  <si>
    <t xml:space="preserve">Si el coste de la deuda es bajo (muy inferior a la rentabilidad) es una forma de dar eficiencia del patrimonio neto.  </t>
  </si>
  <si>
    <t>RATIOS ECONÓMICOS</t>
  </si>
  <si>
    <t>BENEFICIO NETO</t>
  </si>
  <si>
    <t>Indica la rentabilidad que está teniendo la inversión de los socios</t>
  </si>
  <si>
    <t>Cuanto más alto mejor  (lo cual se consigue tanto con beneficio como también con alto apalancamiento, es decir poco patrimonio neto)</t>
  </si>
  <si>
    <t>EBIT</t>
  </si>
  <si>
    <t>Indica la capacidad de los activos de la empresa para dar beneficios (con independencia del resultado financiero)</t>
  </si>
  <si>
    <t>Cuanto más alto mejor</t>
  </si>
  <si>
    <t>RENTABILIDAD COMERCIAL (MARGEN)</t>
  </si>
  <si>
    <t>Indica el margen sobre ventas con que la empresa trabaja</t>
  </si>
  <si>
    <t>VENTAS</t>
  </si>
  <si>
    <t>ROTACIÓN DE ACTIVOS</t>
  </si>
  <si>
    <t>AC-PC</t>
  </si>
  <si>
    <t>ROE</t>
  </si>
  <si>
    <t>MÉTRICA</t>
  </si>
  <si>
    <t>VAN</t>
  </si>
  <si>
    <t>LIMITES</t>
  </si>
  <si>
    <t>Mayor a 0 para recuperar el desembolso inicial (inversión)</t>
  </si>
  <si>
    <t>FÓRMULA HOJA CÁLCULO</t>
  </si>
  <si>
    <t xml:space="preserve">Mide la rentabilidad acumulada de  la inversión en términos de capa generada  partir de la diferencia entre el desembolso inicial y los flujos de tesorería previstos a lo largo de los años llevados a valor presente con una tasa de descuento r. </t>
  </si>
  <si>
    <t>Cuanto mayor mejor pues indica más rentabilidad (al menos debe ser mayor a la rentabilidad que ofrece la renta fija asegurada)</t>
  </si>
  <si>
    <t>VNA</t>
  </si>
  <si>
    <t>INDICADORES DE GESTIÓN</t>
  </si>
  <si>
    <t>FONDO DE MANIOBRA (FP)</t>
  </si>
  <si>
    <t>PUNTO  MUERTO</t>
  </si>
  <si>
    <t>Es la diferencia de activo circulante con pasivo circulante. Indica el déficit teórico de la empresa para hacer frente a necesidades financieras</t>
  </si>
  <si>
    <t>Ingresos-Gastos=0</t>
  </si>
  <si>
    <t>Es el punto (medido en cantidad de unidades vendidas o el mes concreto) en que las ventas son mayores a la suma de gastos fijos y variables</t>
  </si>
  <si>
    <t>Cuanto antes mejor</t>
  </si>
  <si>
    <t>El valor depende del sector/modelo de negocio. En general debe ser positivo.</t>
  </si>
  <si>
    <t>Cashf flow &lt;0</t>
  </si>
  <si>
    <t>En función del punto muerto y otros pagos</t>
  </si>
  <si>
    <t>Capacidad para hacer frente a las obligaciones a corto. Si es muy baja existe peligro de insolvencia. Si es muy alta es que tenemos activos improductivos</t>
  </si>
  <si>
    <t>Capacidad para pagar deudas a corto con el dinero efectivo (depende del sector)</t>
  </si>
  <si>
    <t>REFINANCIACIÓN</t>
  </si>
  <si>
    <t>Da idea de la independencia financiera de la empresa</t>
  </si>
  <si>
    <t>Es valor de pico de déficit de caja. Si es negativo indica el momento y importe de la refinanciación preceptiva en hipótesis financieras.</t>
  </si>
  <si>
    <t>Impuesto del Valor Añadido (IVA) de las ventas</t>
  </si>
  <si>
    <t xml:space="preserve">Impuesto del Valor Añadido (IVA) de las compras </t>
  </si>
  <si>
    <t>Indica la tasa r tal que el VAN es de 0. Es decir a que porcentaje se deben descontar los flujos de caja futuros y el valor residual, para recuperar el desembolso.</t>
  </si>
  <si>
    <t>RESULTADO (Margen de beneficio o pérdida)</t>
  </si>
  <si>
    <t>IS calculado multiplicando directamente (sin crédito fiscal)</t>
  </si>
  <si>
    <t>Valores razonables entre 0,1 y 0, 5, aunque difiere según el sector</t>
  </si>
  <si>
    <t>Valores razonables entre 1 y 2 aunque difiere según el sector y en  sectores donde se cobra al contado y se pago aplazado puede ser menor a 0.</t>
  </si>
  <si>
    <t>Crédito fiscal generado en el periodo</t>
  </si>
  <si>
    <t>Crédito fiscal utilizado en el periodo</t>
  </si>
  <si>
    <t>Realizable por IS (por crédito fiscal generado y no utilizado)</t>
  </si>
  <si>
    <t>Realizable de IS (por crédito fiscal activado y no utilizado)</t>
  </si>
  <si>
    <t>Realizable comercial (por clientes)</t>
  </si>
  <si>
    <t>Cobro de desinversiones</t>
  </si>
  <si>
    <t>Pago de inversiones</t>
  </si>
  <si>
    <t>Abono de capital social (inicial + ampliaciones de capital)</t>
  </si>
  <si>
    <t>Deudas a corto (parte préstamos &lt;= 12 meses)</t>
  </si>
  <si>
    <t>Pago/Cobro de fianzas y depósito a largo plazo</t>
  </si>
  <si>
    <t>Impuesto del Valor Añadido (IVA) de las inversiones</t>
  </si>
  <si>
    <t>IVA</t>
  </si>
  <si>
    <t>Total inversiones al inicio</t>
  </si>
  <si>
    <t xml:space="preserve">IMPORTE AÑO 1 </t>
  </si>
  <si>
    <t>IMPORTE AÑO 4</t>
  </si>
  <si>
    <t>IMPORTE AÑO 5</t>
  </si>
  <si>
    <t>IVA AÑO 5</t>
  </si>
  <si>
    <t>IVA AÑO 1</t>
  </si>
  <si>
    <t>IVA AÑO 2</t>
  </si>
  <si>
    <t>IVA AÑO 3</t>
  </si>
  <si>
    <t>IVA AÑO 4</t>
  </si>
  <si>
    <t>IVA soportado</t>
  </si>
  <si>
    <t>IVA repercutido</t>
  </si>
  <si>
    <t>IVA repercutido- IVA soportado</t>
  </si>
  <si>
    <t>Haciendo pública acreedora por IVA</t>
  </si>
  <si>
    <t xml:space="preserve">IMPORTE </t>
  </si>
  <si>
    <t>DETALLE DE CÁLCULOS  A PARTIR DE LAS HIPÓTESIS</t>
  </si>
  <si>
    <t>Tributos municipales</t>
  </si>
  <si>
    <t>Hacienda pública acreedora por IS (pasivo)</t>
  </si>
  <si>
    <t>Hacienda pública acreedora por IVA</t>
  </si>
  <si>
    <t xml:space="preserve">Cobros de clientes tipo A </t>
  </si>
  <si>
    <t>FLUJO DE LAS OPERACIONES COMERCIALES (sin IVA)</t>
  </si>
  <si>
    <t>Saldo vivo de la póliza (coste refinanciación)</t>
  </si>
  <si>
    <t xml:space="preserve">www.toolboardcanvas.com </t>
  </si>
  <si>
    <t>INVERSIONES DE INICIO (Año 0)</t>
  </si>
  <si>
    <t>Capital (inicial + ampliaciones)</t>
  </si>
  <si>
    <t>Resultado año en curso</t>
  </si>
  <si>
    <t>Resultado acumulado años anteriores (reservas)</t>
  </si>
  <si>
    <t>Fondos  propios</t>
  </si>
  <si>
    <t>IMPORTE 
AÑO 2</t>
  </si>
  <si>
    <t>IMPORTE 
AÑO 3</t>
  </si>
  <si>
    <t>MES AÑO 0</t>
  </si>
  <si>
    <t>A</t>
  </si>
  <si>
    <t>B</t>
  </si>
  <si>
    <t>C</t>
  </si>
  <si>
    <t>%IVA</t>
  </si>
  <si>
    <t>Equipos para procesos de información( EPIs)</t>
  </si>
  <si>
    <t xml:space="preserve">  </t>
  </si>
  <si>
    <t xml:space="preserve">OTROS INGRESOS Y GASTOS </t>
  </si>
  <si>
    <t>FLUJO DE LAS EXISTENCIAS (sin IVA)</t>
  </si>
  <si>
    <t xml:space="preserve">Subvenciones de explotación </t>
  </si>
  <si>
    <t>Pago por variación de existencias</t>
  </si>
  <si>
    <t>Existencias acumuladas tipo A (valor de coste)</t>
  </si>
  <si>
    <t>Existencias acumuladas tipo B (valor de coste)</t>
  </si>
  <si>
    <t>Existencias acumuladas tipo C (valor de coste)</t>
  </si>
  <si>
    <t>Variación existencias B</t>
  </si>
  <si>
    <t>Variación existencias A</t>
  </si>
  <si>
    <t>Variacion exisencias C</t>
  </si>
  <si>
    <t>Saldo de proveedores A por existencias</t>
  </si>
  <si>
    <t>Saldo de proveedores B por existencias</t>
  </si>
  <si>
    <t>Saldo de proveedores C por existencias</t>
  </si>
  <si>
    <t>Socios fundadores  trabajadores (etapa 1)</t>
  </si>
  <si>
    <t>VALORACIÓN EMPRESA 
(PRE-MONEY)</t>
  </si>
  <si>
    <t>ACCIONES TOTALES EN CIRCULACIÓN</t>
  </si>
  <si>
    <t xml:space="preserve">VALOR MONETARIO POR ACCIÓN </t>
  </si>
  <si>
    <t>%</t>
  </si>
  <si>
    <t xml:space="preserve">Margen comercial </t>
  </si>
  <si>
    <t xml:space="preserve">IMPUESTO DE SOCIEDADES </t>
  </si>
  <si>
    <t>MES INICIO PROYECTO</t>
  </si>
  <si>
    <t>MES FIN PROYECTO</t>
  </si>
  <si>
    <t>Tesorería Disponible (incluye  póliza)</t>
  </si>
  <si>
    <t>VALOR PARA LOS FUNDADORES</t>
  </si>
  <si>
    <t>FISCALIDAD</t>
  </si>
  <si>
    <t>Subvención de capital activación 1</t>
  </si>
  <si>
    <t>Subvención de capital activación 2</t>
  </si>
  <si>
    <t>Detalle del proyecto de activación I+D+i (1)</t>
  </si>
  <si>
    <t>Detalle del proyecto de activación I+D+i (2)</t>
  </si>
  <si>
    <t>Proyecto de trabajo para el propio activo 1</t>
  </si>
  <si>
    <t>Proyecto de trabajo para el propio activo  2</t>
  </si>
  <si>
    <t>Nuevo proyecto de inversión 1</t>
  </si>
  <si>
    <t>Nuevo proyecto de inversión 2</t>
  </si>
  <si>
    <t>EBT</t>
  </si>
  <si>
    <t>Pasivo</t>
  </si>
  <si>
    <t xml:space="preserve">ACTIVO  </t>
  </si>
  <si>
    <t>Patrimonio Neto + Pasivo</t>
  </si>
  <si>
    <t>Pasivo corriente</t>
  </si>
  <si>
    <t>Activo corriente</t>
  </si>
  <si>
    <t>Margen de EBITDA</t>
  </si>
  <si>
    <t>Margen de EBT</t>
  </si>
  <si>
    <t>Margen de BENEFICIO</t>
  </si>
  <si>
    <t>RENTABILIDAD DEL CAPITAL (ROE)</t>
  </si>
  <si>
    <t>RENTABILIDAD DEL ACTICO (ROA o ROI)</t>
  </si>
  <si>
    <t>Activo</t>
  </si>
  <si>
    <t>ROA</t>
  </si>
  <si>
    <t>Beneficio</t>
  </si>
  <si>
    <t>Patrimonio neto</t>
  </si>
  <si>
    <t>MES ENTRADA</t>
  </si>
  <si>
    <t>PUNTO MUERTO</t>
  </si>
  <si>
    <t>IRPF recaudado</t>
  </si>
  <si>
    <t>Gastos fijos de nómina</t>
  </si>
  <si>
    <t>Pago del IVA a hacienda</t>
  </si>
  <si>
    <t>Impuesto de Sociedades</t>
  </si>
  <si>
    <t>La valoración de empresa en el mes "n" es el valor que las partes acuerdan libremente. Es común que responda a una métrica comercial sobre la que se aplica un múltiplo (por ejemplo un múltiplo de ventas, clientes activos, margen EBITDA, ...).  
En futuras ampliaciones de capital se genera una prima de emisión como diferencia entre valor nominal y valor real acordado en la valoración.
En función de la valoración empresa (pre-money, es decir justo antes de la ampliación) el porcentaje de empresa que toman los socios se calcula por la diferencia entre valor acciones antes y después. Es opcional realizar este cálculo, simplemente para observar el % que se cede en función de comos se "crea" valor. Esta cuestión responde al "dilema de la dilución del emprendedor" del libro "El Viaje del Emprendedor".</t>
  </si>
  <si>
    <t>IVA a abonar mensualmente (a mes vencido)</t>
  </si>
  <si>
    <t>Pago del IS a hacienda (del mes anterior)</t>
  </si>
  <si>
    <t>Retención RENTA a los trabajadores (IRPF)</t>
  </si>
  <si>
    <t>ANÁLISIS DE BALANCE</t>
  </si>
  <si>
    <t>Fondo de Maniobra</t>
  </si>
  <si>
    <t>Pasivo no corriente</t>
  </si>
  <si>
    <t>Activo no corriente</t>
  </si>
  <si>
    <t>Total pasivo no corriente</t>
  </si>
  <si>
    <t>Total pasivo Corriente</t>
  </si>
  <si>
    <t>Total Pasivo</t>
  </si>
  <si>
    <t>Pagos a proveedores (coste de las ventas)</t>
  </si>
  <si>
    <t xml:space="preserve">Cobros de clientes </t>
  </si>
  <si>
    <t>Cobro de subvenciones de explotación</t>
  </si>
  <si>
    <t>CUADRO DE ACTUALIZACIÓN DEL VALOR CONTABLE DE LOS ACTIVOS Y LAS SUBVENCIONES DE CAPITAL</t>
  </si>
  <si>
    <t>Valor de las subvenciones de capital</t>
  </si>
  <si>
    <t xml:space="preserve">Burn Rate = CF medio mensual </t>
  </si>
  <si>
    <t>CF neto</t>
  </si>
  <si>
    <t>ANÁLISIS DEL CASH FLOW</t>
  </si>
  <si>
    <t>EVOLUCIÓN DE UNIDADES VENDIDAS/ CLIENTES SERVIDOS</t>
  </si>
  <si>
    <t>Unidades Mensuales tipo A</t>
  </si>
  <si>
    <t>Unidades Mensuales tipo B</t>
  </si>
  <si>
    <t>Unidades Mensuales tipo C</t>
  </si>
  <si>
    <t>Unidades Mensuales sumando A+B+C</t>
  </si>
  <si>
    <t>Acumulado unidades mensual tipo A</t>
  </si>
  <si>
    <t>Acumulado unidades mensual tipo B</t>
  </si>
  <si>
    <t>Acumulado unidades mensual tipo C</t>
  </si>
  <si>
    <t>Acumulado ventas mensual tipo A</t>
  </si>
  <si>
    <t>Acumulado ventas mensual tipo B</t>
  </si>
  <si>
    <t>Acumulado ventas mensual tipo C</t>
  </si>
  <si>
    <t>Acumulado mensual unidades sumando A+B+C</t>
  </si>
  <si>
    <t>Acumulado mensual ventas sumando A+B+C</t>
  </si>
  <si>
    <t>Ventas mensuales A+B+C</t>
  </si>
  <si>
    <t>Margen comercial unitario</t>
  </si>
  <si>
    <t>SEGURO SOCIAL PARTE EMPRESA</t>
  </si>
  <si>
    <t>SEGURO SOCIAL PARTE TRABAJADOR</t>
  </si>
  <si>
    <t>Acumulado de EBT por meses en el año en curso</t>
  </si>
  <si>
    <t xml:space="preserve">Costes fijos </t>
  </si>
  <si>
    <t>Acumulado Costes fijos</t>
  </si>
  <si>
    <t>Acumulado margen comercial</t>
  </si>
  <si>
    <t xml:space="preserve">Acumulado unidades vendidas total histórico </t>
  </si>
  <si>
    <t>Acumulado margen comercial histórico</t>
  </si>
  <si>
    <t>Acumulado ventas histórico</t>
  </si>
  <si>
    <t>Acumulado costes fijos histórico</t>
  </si>
  <si>
    <t>Pago a proveedores por existencias tipo A</t>
  </si>
  <si>
    <t>Pago a provedores por  existencias tipo B</t>
  </si>
  <si>
    <t>Pago a proveedores por existencias tipo C</t>
  </si>
  <si>
    <t>TOTAL DE SEGURO SOCIAL</t>
  </si>
  <si>
    <t>Porcentaje de incremento de salario bruto el año 2</t>
  </si>
  <si>
    <t>Porcentaje de incremento de salario bruto el año 4 y sucesivos.</t>
  </si>
  <si>
    <t>Porcentaje de incremento de salario bruto el año 3, respecto al anterior (año 2)</t>
  </si>
  <si>
    <t xml:space="preserve">COSTE EMPRESA  POR RECURSOS HUMANOS </t>
  </si>
  <si>
    <t>RETENCIÓN RENTA IRPF AL TRABAJADOR (Aprox.)</t>
  </si>
  <si>
    <t xml:space="preserve">SEG.SOCIAL TOTAL POR RECURSOS HUMANOS </t>
  </si>
  <si>
    <t>TOTAL SEGURIDAD SOCIAL</t>
  </si>
  <si>
    <t>SUELDO NETO ANUAL (APROX.)</t>
  </si>
  <si>
    <t>TOTAL NOMINA (SUELDOS NETOS)</t>
  </si>
  <si>
    <t xml:space="preserve">IRPF RETENCIONES  POR RECURSOS HUMANOS </t>
  </si>
  <si>
    <t>TOTAL RETENCIONES IRPF</t>
  </si>
  <si>
    <t>SEGURIDAD SOCIAL AL PAGO</t>
  </si>
  <si>
    <t>RETENCIONES AL PAGO (IRPF)</t>
  </si>
  <si>
    <t>IRPF a abonar  (a mes vencido)</t>
  </si>
  <si>
    <t>Szeg. Social  a abonar  (a mes vencido)</t>
  </si>
  <si>
    <t>Seguridad social acreedora  (saldo deudor)</t>
  </si>
  <si>
    <t>Seg. Social  recaudada</t>
  </si>
  <si>
    <t>Hacienda pública acreedora por IRPF (saldo deudor)</t>
  </si>
  <si>
    <t xml:space="preserve">Pago al contado de la nómina </t>
  </si>
  <si>
    <t>Pago de las retenciones a hacienda (IRPF)</t>
  </si>
  <si>
    <t>Pago del seguro social a TGSS</t>
  </si>
  <si>
    <t>TOTAL GASTO FIJO POR COSTE EMPRESA</t>
  </si>
  <si>
    <t>Pago IS real (aplicando crédito fiscal)</t>
  </si>
  <si>
    <t>Hacienda pública acreedora por Retenciones Renta (IRPF)</t>
  </si>
  <si>
    <t xml:space="preserve">Gastos </t>
  </si>
  <si>
    <t>Margen EBITDA</t>
  </si>
  <si>
    <t xml:space="preserve">Ventas </t>
  </si>
  <si>
    <t>CUENTA DE RESULTADOS ESCENARIO A</t>
  </si>
  <si>
    <t>Modificación de ventas</t>
  </si>
  <si>
    <t>Modificación de márgenes</t>
  </si>
  <si>
    <t>Modificación de gastos</t>
  </si>
  <si>
    <t>listas desplegables</t>
  </si>
  <si>
    <t>Desembolso inicial (inversión en año 0)</t>
  </si>
  <si>
    <t>Check 1:  (A-PN-P)=0?</t>
  </si>
  <si>
    <t>DATO</t>
  </si>
  <si>
    <t>IMPORTE A REFINANCIAR</t>
  </si>
  <si>
    <t>Déficit en el disponible de tesorería</t>
  </si>
  <si>
    <t>CF financiación</t>
  </si>
  <si>
    <t>CF NETO</t>
  </si>
  <si>
    <r>
      <rPr>
        <b/>
        <sz val="12"/>
        <color rgb="FFC00000"/>
        <rFont val="Garamond"/>
        <family val="1"/>
      </rPr>
      <t xml:space="preserve">Si &lt;0 entonces : </t>
    </r>
    <r>
      <rPr>
        <b/>
        <sz val="11"/>
        <color rgb="FFC00000"/>
        <rFont val="Garamond"/>
        <family val="1"/>
      </rPr>
      <t>Póliza de crédito (saldo vivo) o Refinanciación (nuevas hipótesis)</t>
    </r>
  </si>
  <si>
    <t>CF ACUMULADO</t>
  </si>
  <si>
    <t>Punto muerto absoluto (mes en que EBT=0)</t>
  </si>
  <si>
    <t>Punto muerto anual (# unidades totales para EBT=0)</t>
  </si>
  <si>
    <t>Mes  en que se produce el punto muerto</t>
  </si>
  <si>
    <t># tipo A</t>
  </si>
  <si>
    <t># tipo B</t>
  </si>
  <si>
    <t># tipo C</t>
  </si>
  <si>
    <t># A+B+C</t>
  </si>
  <si>
    <t>Ventas</t>
  </si>
  <si>
    <t>Gastos fijos</t>
  </si>
  <si>
    <t>Margen comercial medio unitario</t>
  </si>
  <si>
    <t>Precio venta medio unitario</t>
  </si>
  <si>
    <t xml:space="preserve">Costes variables de las ventas </t>
  </si>
  <si>
    <t>Check 2: (cash_anual=cash_último_mes_año)</t>
  </si>
  <si>
    <t xml:space="preserve">Año 0 /I </t>
  </si>
  <si>
    <t>Prototipo conceptual</t>
  </si>
  <si>
    <t>Fondos iniciales tipo FFF para empezar , pendientes de formalizar en el momento de la constitución de la empresa.</t>
  </si>
  <si>
    <t>Año 0 / II</t>
  </si>
  <si>
    <t>Acto de constitución. Capital social</t>
  </si>
  <si>
    <t>Año 0/ I</t>
  </si>
  <si>
    <t>Año I/I</t>
  </si>
  <si>
    <t>Año 2 y en adelante</t>
  </si>
  <si>
    <t>&gt;0</t>
  </si>
  <si>
    <t>20% -30% de la propiedad</t>
  </si>
  <si>
    <t>Según valoración de empresa y % de la propiedad a cambio</t>
  </si>
  <si>
    <t>Año 1 /II</t>
  </si>
  <si>
    <t>Validación con clientes en mercado real. Inversión en el MVP. Identificación de los early adopters.</t>
  </si>
  <si>
    <t>Año 1 / I</t>
  </si>
  <si>
    <t>Realización y usuarios tempranos</t>
  </si>
  <si>
    <t>Clientes reales</t>
  </si>
  <si>
    <t>Personal propio y asesores</t>
  </si>
  <si>
    <t>Eventos de Pitch</t>
  </si>
  <si>
    <t>Foros de inversión</t>
  </si>
  <si>
    <t>Desarrollo completo con ToolBoard Canvas, incluyendo los resultados del MVP y el primer borrador del PEF.</t>
  </si>
  <si>
    <t xml:space="preserve"> n x 1.000</t>
  </si>
  <si>
    <t>Desarrollo de la idea y inversión en la prototipo conceptual</t>
  </si>
  <si>
    <t>(mmmm)</t>
  </si>
  <si>
    <t>Realización del primer borrador del PEF a partir del modelo de negocio y las conclusiones del proceso de validación. Se trabaja con escenarios a fin de gestionar el dilema de la prudencia. En este momento es posible que la iniciativa ingrese en una incubadora o en un programa de aceleración</t>
  </si>
  <si>
    <t xml:space="preserve">Desarrollo del ToolBoard Canvas de inicio que muestra la idea y el modelo de negocio de partida. Orientado a equipo y programas de soporte a emprendedores. Canvas con acceso desde :  www.Miro.com /proyecto </t>
  </si>
  <si>
    <t>Año 1 o 2 o en adelante</t>
  </si>
  <si>
    <t>El punto de equilibrio (Ingresos  Totales = Gastos Totales) se calcula con la hoja de cálculo a partir de la proyección de la cuenta de resultados. El proyecto va a requerir un tiempo para alcanzar este umbral de  rentabilidad. Durante este tiempo las métricas de crecimiento  (ventas) son la referencia valorar el desarrollo del proyecto. A partir del umbral la métrica básica para medir el proyecto será la rentabilidad en EBT.</t>
  </si>
  <si>
    <t>Momento en que los datos de la empresa permiten su valoración y con ello obtener financiación externa. El objetivo es obtener la máxima eficiencia en cuanto a fondos propios buscando el máximo apalancamiento posible si la solvencia de la empresa y el tipo de interés del dinero lo permite.</t>
  </si>
  <si>
    <t>Mes en que se produce el pico de déficit anual</t>
  </si>
  <si>
    <t>MES DE INICIO DE LA REFINANCIACIÓN</t>
  </si>
  <si>
    <t>Gastos fijos + costes variables de las ventas</t>
  </si>
  <si>
    <t>RENTABILIDAD</t>
  </si>
  <si>
    <t xml:space="preserve">ROA </t>
  </si>
  <si>
    <t>TIR:</t>
  </si>
  <si>
    <t>Ingresos</t>
  </si>
  <si>
    <t>Margen comercial (sin subvenciones)</t>
  </si>
  <si>
    <t>Punto muerto absoluto (# unidades totales Q para EBT=0)</t>
  </si>
  <si>
    <t>PUNTO MUERTO (Q):</t>
  </si>
  <si>
    <t>PUNTO  MUERTO (MES):</t>
  </si>
  <si>
    <t>Liquidez</t>
  </si>
  <si>
    <t>Apalancamiento</t>
  </si>
  <si>
    <t>RESULTADO AÑO 5:</t>
  </si>
  <si>
    <t>CAPITAL INICIAL:</t>
  </si>
  <si>
    <t>MARGEN EBT AÑO 5:</t>
  </si>
  <si>
    <t>FONDO DE MANIOBRA AÑO 5:</t>
  </si>
  <si>
    <t>Tasa descuento:</t>
  </si>
  <si>
    <t>EBITDA</t>
  </si>
  <si>
    <t>CUENTA DE RESULTADOS ESCENARIO B</t>
  </si>
  <si>
    <t>CUENTA DE RESULTADOS ESCENARIO C</t>
  </si>
  <si>
    <t>Ampliación de capital 1 
(prevista en el mes a indicar)</t>
  </si>
  <si>
    <t>CF ACUMULADO AL CIERRE  (Tesorería disponible)</t>
  </si>
  <si>
    <t>% SOCIEDAD PARA LOS NUEVOS SOCIOS</t>
  </si>
  <si>
    <t xml:space="preserve">TIR </t>
  </si>
  <si>
    <t>VALORACIÓN DEL PROYECTO POR FLUJOS DE CAJA</t>
  </si>
  <si>
    <t xml:space="preserve">VALORACIÓN POR MÚLTIPLOS </t>
  </si>
  <si>
    <t>Resultado (margen de beneficio o pérdida)</t>
  </si>
  <si>
    <t>Múltiplo:</t>
  </si>
  <si>
    <t>Valoración por flujos de caja ( descuento VAN)</t>
  </si>
  <si>
    <t>Valoración por múltiplos del resultado (descuento PER)</t>
  </si>
  <si>
    <t>Patrimonio neto (neto)</t>
  </si>
  <si>
    <t>ESCENARIO DE VARIACIONES A</t>
  </si>
  <si>
    <t>ESCENARIO DE VARIACIONES B</t>
  </si>
  <si>
    <t>ESCENARIO DE VARIACIONES C</t>
  </si>
  <si>
    <t>Año 1</t>
  </si>
  <si>
    <t>Año 2</t>
  </si>
  <si>
    <t>Año 3</t>
  </si>
  <si>
    <t>Año 4</t>
  </si>
  <si>
    <t>Año 5</t>
  </si>
  <si>
    <t xml:space="preserve">SAM (C).  </t>
  </si>
  <si>
    <t>SAM (A).</t>
  </si>
  <si>
    <t>SAM (B).</t>
  </si>
  <si>
    <t>ROE Máx.</t>
  </si>
  <si>
    <t>Año 3 y en adelante</t>
  </si>
  <si>
    <t>Parte I: DESCRIPCIÓN DEL NEGOCIO</t>
  </si>
  <si>
    <t>¿REFINANCIACIÓN CON CAPITAL ?</t>
  </si>
  <si>
    <t>¿REFINANCIACIÓN CON DEUDA?</t>
  </si>
  <si>
    <t>Préstamo participativo</t>
  </si>
  <si>
    <t>CUADRO FINANCIERO  PRÉSTAMO 1 (método francés)</t>
  </si>
  <si>
    <t>CUADRO FINANCIERO  PRÉSTAMO 2 (método francés)</t>
  </si>
  <si>
    <t>CUADRO FINANCIERO  PRÉSTAMO PARTICIPATIVO (método aleman)</t>
  </si>
  <si>
    <t>Cuota total a abonar capital a final de periodo</t>
  </si>
  <si>
    <t>Cuota de intereses a final de periodo (interes participativo)</t>
  </si>
  <si>
    <t>AMPLIACIÓN DE CAPITAL:</t>
  </si>
  <si>
    <t>MES DE AMPLIACIÓN:</t>
  </si>
  <si>
    <t>PRÉSTAMO PARTICIPATIVO:</t>
  </si>
  <si>
    <t>MES DE PRÉSTAMO PARTICIPATIVO:</t>
  </si>
  <si>
    <t>MES DE ENTRADA</t>
  </si>
  <si>
    <t xml:space="preserve">Parte III: RESULTADOS PREVISIONALES </t>
  </si>
  <si>
    <t>Cambio de signo de EBT por meses año en curs</t>
  </si>
  <si>
    <t>Nombre del proyecto:</t>
  </si>
  <si>
    <t>Integrantes del equipo:</t>
  </si>
  <si>
    <t>Fecha:</t>
  </si>
  <si>
    <t>Link:</t>
  </si>
  <si>
    <t>Contacto:</t>
  </si>
  <si>
    <t xml:space="preserve">Versión: </t>
  </si>
  <si>
    <t>Nombre_apellido1; Nombre_Apellido2</t>
  </si>
  <si>
    <t xml:space="preserve"> 1/1/00</t>
  </si>
  <si>
    <t>1.0</t>
  </si>
  <si>
    <t>a@gmail.com</t>
  </si>
  <si>
    <t xml:space="preserve">www.proyecto.com </t>
  </si>
  <si>
    <t>Nombre_Proyecto</t>
  </si>
  <si>
    <t xml:space="preserve">Parte IV: ANÁLISIS </t>
  </si>
  <si>
    <t>D</t>
  </si>
  <si>
    <t>NOMINA  POR RECURSOS HUMANOS (salarios netos)</t>
  </si>
  <si>
    <t>Evolución de la plantilla</t>
  </si>
  <si>
    <t>Total trabajadores en nómina</t>
  </si>
  <si>
    <t>Total fundadores en nómina</t>
  </si>
  <si>
    <t>Más socios fundadores trabajadores  (etapa 2)</t>
  </si>
  <si>
    <t>Más personal perfil tipo A (etapa 2)</t>
  </si>
  <si>
    <t>Más personal perfil tipo B (etapa 2)</t>
  </si>
  <si>
    <t>Más personal perfil tipo C (etapa 2)</t>
  </si>
  <si>
    <t>Más personal perfil tipo D (etapa 2)</t>
  </si>
  <si>
    <t>Más socios fundadores trabajadores (etapa 3)</t>
  </si>
  <si>
    <t>Más personal perfil tipo A (etapa 3)</t>
  </si>
  <si>
    <t>Más personal perfil tipo B (etapa 3)</t>
  </si>
  <si>
    <t>Más personal perfil tipo C (etapa 3)</t>
  </si>
  <si>
    <t>Más personal perfil tipo D (etapa 3)</t>
  </si>
  <si>
    <t>Ingresos mensuales por nómina activa</t>
  </si>
  <si>
    <t>Coste salarial  medio por mes</t>
  </si>
  <si>
    <t>PERSONAL EN PLATILLA</t>
  </si>
  <si>
    <t>Trabajadores en nómina</t>
  </si>
  <si>
    <t>Fundadores en nómina</t>
  </si>
  <si>
    <t>Ingresos mensual  por nómina</t>
  </si>
  <si>
    <t xml:space="preserve">Coste  salarial mensual medio </t>
  </si>
  <si>
    <t>Existencias comerciales en estoc (% necesario en relación a las ventas en cada momento) tipo A</t>
  </si>
  <si>
    <t>IDENTIFICACIÓN DEL PROYECTO</t>
  </si>
  <si>
    <t>CONDICIONES DE PAGO Y COBRO DE LAS OPERACIONES COMERCIALES</t>
  </si>
  <si>
    <t>Existencias comerciales en estoc (% necesario en relación a las ventas en cada momento) tipo B</t>
  </si>
  <si>
    <t>Existencias comerciales en estoc (% necesario en relación a las ventas en cada momento) tipo C</t>
  </si>
  <si>
    <t>Precio unitario tipo A</t>
  </si>
  <si>
    <t>Precio unitario tipo B</t>
  </si>
  <si>
    <t>Precio unitario tipo C</t>
  </si>
  <si>
    <t>Incremento anual de precios</t>
  </si>
  <si>
    <t>SOM OBJETIVO A (%)</t>
  </si>
  <si>
    <t xml:space="preserve">UNIDADES VENDIDAS / CLIENTES SERVIDOS </t>
  </si>
  <si>
    <t>SOM OBJETIVO  B(%)</t>
  </si>
  <si>
    <t>SOM OBJETIVO C (%)</t>
  </si>
  <si>
    <t xml:space="preserve">MENSUALIZACIÓN DE LAS OPERACIONES COMERCIALES </t>
  </si>
  <si>
    <t>Diagrama de hitos:</t>
  </si>
  <si>
    <r>
      <rPr>
        <b/>
        <sz val="11"/>
        <color theme="1"/>
        <rFont val="Garamond"/>
        <family val="1"/>
      </rPr>
      <t>EQUIPO:</t>
    </r>
    <r>
      <rPr>
        <sz val="11"/>
        <color theme="1"/>
        <rFont val="Garamond"/>
        <family val="1"/>
      </rPr>
      <t xml:space="preserve"> Constitución del equipo de fundadores</t>
    </r>
  </si>
  <si>
    <r>
      <rPr>
        <b/>
        <sz val="11"/>
        <color theme="1"/>
        <rFont val="Garamond"/>
        <family val="1"/>
      </rPr>
      <t>PITCH DE LA IDEA</t>
    </r>
    <r>
      <rPr>
        <sz val="11"/>
        <color theme="1"/>
        <rFont val="Garamond"/>
        <family val="1"/>
      </rPr>
      <t>: Cierre de una primera versión del Pitch a efectos de equipo y otros stakeholders.</t>
    </r>
  </si>
  <si>
    <r>
      <rPr>
        <b/>
        <sz val="11"/>
        <color theme="1"/>
        <rFont val="Garamond"/>
        <family val="1"/>
      </rPr>
      <t>SOCIEDAD</t>
    </r>
    <r>
      <rPr>
        <sz val="11"/>
        <color theme="1"/>
        <rFont val="Garamond"/>
        <family val="1"/>
      </rPr>
      <t>: Constitución de la Sociedad y primeras inversiones operativas en año 0.</t>
    </r>
  </si>
  <si>
    <r>
      <rPr>
        <b/>
        <sz val="11"/>
        <color theme="1"/>
        <rFont val="Garamond"/>
        <family val="1"/>
      </rPr>
      <t>MVP:</t>
    </r>
    <r>
      <rPr>
        <sz val="11"/>
        <color theme="1"/>
        <rFont val="Garamond"/>
        <family val="1"/>
      </rPr>
      <t xml:space="preserve"> Validación en mercado real en una incubadora o aceleradora. Primeras ventas usuarios tempranos.</t>
    </r>
  </si>
  <si>
    <r>
      <t xml:space="preserve">PLAN ECONÓMICO FINANCIERO (PEF). </t>
    </r>
    <r>
      <rPr>
        <sz val="11"/>
        <color theme="1"/>
        <rFont val="Garamond"/>
        <family val="1"/>
      </rPr>
      <t>A partir de los primeros resultados en mercado real se desarrolla un primer PEF</t>
    </r>
  </si>
  <si>
    <r>
      <rPr>
        <b/>
        <sz val="11"/>
        <color theme="1"/>
        <rFont val="Garamond"/>
        <family val="1"/>
      </rPr>
      <t>INVERSIONES INICIALES:</t>
    </r>
    <r>
      <rPr>
        <sz val="11"/>
        <color theme="1"/>
        <rFont val="Garamond"/>
        <family val="1"/>
      </rPr>
      <t xml:space="preserve"> Inversiones y  trabajos para el propio activo indispensables para inicio de las operaciones</t>
    </r>
  </si>
  <si>
    <r>
      <t xml:space="preserve">PITCH DE LA STARTUP: </t>
    </r>
    <r>
      <rPr>
        <sz val="11"/>
        <color theme="1"/>
        <rFont val="Garamond"/>
        <family val="1"/>
      </rPr>
      <t>Nuevo Pitch con ToolBoard Canvas orientado a inversionistas de capital</t>
    </r>
    <r>
      <rPr>
        <b/>
        <sz val="11"/>
        <color theme="1"/>
        <rFont val="Garamond"/>
        <family val="1"/>
      </rPr>
      <t xml:space="preserve"> (angel capital)</t>
    </r>
  </si>
  <si>
    <r>
      <rPr>
        <b/>
        <sz val="11"/>
        <color theme="1"/>
        <rFont val="Garamond"/>
        <family val="1"/>
      </rPr>
      <t xml:space="preserve">AMPLIACIÓN DE CAPITAL </t>
    </r>
    <r>
      <rPr>
        <sz val="11"/>
        <color theme="1"/>
        <rFont val="Garamond"/>
        <family val="1"/>
      </rPr>
      <t>: Momento en que se espera la entrada de inversores (Angel Capital)</t>
    </r>
  </si>
  <si>
    <r>
      <rPr>
        <b/>
        <sz val="11"/>
        <color theme="1"/>
        <rFont val="Garamond"/>
        <family val="1"/>
      </rPr>
      <t>APALANCAMIENTO / CAPITAL INSTITUCIONAL:</t>
    </r>
    <r>
      <rPr>
        <sz val="11"/>
        <color theme="1"/>
        <rFont val="Garamond"/>
        <family val="1"/>
      </rPr>
      <t xml:space="preserve"> Captación de recursos financieros externos a partir de préstamos</t>
    </r>
  </si>
  <si>
    <t xml:space="preserve"> HOJA DE RUTA DEL PLAN ECONÓMICO FINANCIERO (PEF) CON TOOLBOARD CANVAS</t>
  </si>
  <si>
    <t>% Cv/V  tipo A</t>
  </si>
  <si>
    <t>% Cv/V  tipo B</t>
  </si>
  <si>
    <t>Coste variable de producción A (%)</t>
  </si>
  <si>
    <t>Coste variable de producción B (%)</t>
  </si>
  <si>
    <t>Otros variables por comisiones de B (%)</t>
  </si>
  <si>
    <t>Otros variables por comisiones de A  (%)</t>
  </si>
  <si>
    <t>% Cv/V  tipo C</t>
  </si>
  <si>
    <t>EXISTENCIAS  DE PRODUCTO TERMINADO ( a costes de la venta)</t>
  </si>
  <si>
    <t>PRECIOS DE VENTA</t>
  </si>
  <si>
    <t>Total (Cv/V) para A</t>
  </si>
  <si>
    <t>Total (Cv/V) para B</t>
  </si>
  <si>
    <t xml:space="preserve">Total  (Cv/V) para C </t>
  </si>
  <si>
    <t>Coste variable de  producción C (%)</t>
  </si>
  <si>
    <t>Otros variables por comisiones de C (%)</t>
  </si>
  <si>
    <t>Incremento de ingresos</t>
  </si>
  <si>
    <t>DESCRIPTOR</t>
  </si>
  <si>
    <r>
      <rPr>
        <b/>
        <sz val="11"/>
        <color theme="1"/>
        <rFont val="Garamond"/>
        <family val="1"/>
      </rPr>
      <t>IDEA Y PROTOTIPO</t>
    </r>
    <r>
      <rPr>
        <sz val="11"/>
        <color theme="1"/>
        <rFont val="Garamond"/>
        <family val="1"/>
      </rPr>
      <t>: Planteamiento, esbozo y primera validación de la idea con su modelo de negocio.</t>
    </r>
  </si>
  <si>
    <t>Primeros fondos FFF aportados por los fundadores (se considera todo el año 0 como mes 0 del proyecto) y fondos seed capital (pequeños inversores, subvenciones y premios).  Se llevan a cabo las primeras inversiones. Se incurre en los primeros gastos fijos y de personal (salarios de los fundadores y de otros integrantes del equipo). Es común que parte de los costes de personal relativos a los fundadores no se desembolsen hasta que exista actividad económica.</t>
  </si>
  <si>
    <t>Actividad de inversiones de partida a la que se suma la investigación, desarrollo y innovación (I+D+i) que lleva a la creación de activos intangibles con recursos propios (trabajos para el propio activo en el PEF). Puede ser el caso de una patente industrial, un proceso de fabricación de un producto, un software y en general cualquier activo elaborado con recursos propios (desembolsados o pendientes de desembolsar) que la Startup va a rentabilizar a lo largo del tiempo.</t>
  </si>
  <si>
    <r>
      <rPr>
        <b/>
        <sz val="11"/>
        <color theme="1"/>
        <rFont val="Garamond"/>
        <family val="1"/>
      </rPr>
      <t>INICIO OPERATIVO</t>
    </r>
    <r>
      <rPr>
        <sz val="11"/>
        <color theme="1"/>
        <rFont val="Garamond"/>
        <family val="1"/>
      </rPr>
      <t>: Empieza el ciclo de ventas y la acción de márquetin con las primeras inversiones.</t>
    </r>
  </si>
  <si>
    <t>Foco en ventas reales que validen y muestren la creación de valor.  Uso de la métrica de negocio identificada en el PEF para medir objetivos, según tipo de industria: leads,  usuarios, ventas, descargas, … En este momento se produce la incorporación de nuevo personal en nómina.</t>
  </si>
  <si>
    <t>Para la entrada de socios inversores de capital va ser necesario mostrar métricas de negocio con las que poder hacer una valoración de la startup. El emprendedor hace frente al dilema de la dilución buscando el mejor momento para dar entrada a inversores</t>
  </si>
  <si>
    <r>
      <rPr>
        <b/>
        <sz val="11"/>
        <color theme="1"/>
        <rFont val="Garamond"/>
        <family val="1"/>
      </rPr>
      <t>PUNTO MUERTO:</t>
    </r>
    <r>
      <rPr>
        <sz val="11"/>
        <color theme="1"/>
        <rFont val="Garamond"/>
        <family val="1"/>
      </rPr>
      <t xml:space="preserve">  Momento en que se provee alcanzar el punto de equilibrio</t>
    </r>
  </si>
  <si>
    <t>Seguro social régimen especial de autónomos</t>
  </si>
  <si>
    <t>Seguro social régimen general</t>
  </si>
  <si>
    <t>AÑOS AMORTIZA.</t>
  </si>
  <si>
    <t>MES FIN AMORTIZA.</t>
  </si>
  <si>
    <t>Inmovilizado intangible</t>
  </si>
  <si>
    <t>Otros inmovilizados intangibles</t>
  </si>
  <si>
    <t>Inmovilizado material</t>
  </si>
  <si>
    <t>Otros inmovilizados materiales</t>
  </si>
  <si>
    <t xml:space="preserve">PROYECTOS DE TRABAJO PARA EL PROPIO ACTIVO / INMOVILIZADO INTANGIBLE </t>
  </si>
  <si>
    <t>MES INICIO AMORTIZA.</t>
  </si>
  <si>
    <t>MES FINAL AMORTIZA.</t>
  </si>
  <si>
    <t>MESES AMORTIZA.</t>
  </si>
  <si>
    <t>% INTERÉS ANUAL</t>
  </si>
  <si>
    <t>Gastos de márquetin</t>
  </si>
  <si>
    <t>MÁRGENES COMERCIALES</t>
  </si>
  <si>
    <r>
      <t>TESORERÍA DISPONIBLE (incluye póliza)</t>
    </r>
    <r>
      <rPr>
        <b/>
        <sz val="9"/>
        <color rgb="FFFFED00"/>
        <rFont val="Garamond"/>
        <family val="1"/>
      </rPr>
      <t xml:space="preserve">
(Póliza Activada o Refinanciación si &lt;0)</t>
    </r>
  </si>
  <si>
    <t xml:space="preserve">Seg. Social acreedora </t>
  </si>
  <si>
    <t>Inmovilizado</t>
  </si>
  <si>
    <t>DISPONIBLE DE TESORERÍA</t>
  </si>
  <si>
    <t>% INTERÉS PARTICIPATIVO</t>
  </si>
  <si>
    <t xml:space="preserve">Un préstamo participativo es una forma de inversión con deuda en la empresa. Los inversores puedan optar por inversión en capital (equity), en deuda o formas mixtas. El préstamo participativo se importa como fondos propios. El interés es variable existiendo un interés de inicio muy ventajoso y un interés participativo cuando la empresa ya funciona y que se indexa a beneficios o otros ratios de crecimiento.  Amortización con el método alemán (amortización fija). </t>
  </si>
  <si>
    <t>MÁRGENES</t>
  </si>
  <si>
    <t>INVERSIÓN INICIAL:</t>
  </si>
  <si>
    <t>% PROPIEDAD DE LOS FUNDADORES</t>
  </si>
  <si>
    <t xml:space="preserve">Cada país tiene un tipo medio estimado. En este caso se estima un tipo medio del 25% para España.
</t>
  </si>
  <si>
    <t xml:space="preserve">
Los tipos de IVA se pueden cambiar según normativa del impuesto en cada país. Por este motivo se puede modificar el dato de esta tabla,  que por defecto es del 21%. 
La liquidación de IVA en esta hoja de cálculo se hace por meses. 
Todos los importes a entrar en hipótesis iniciales en adelante se entran  sin IVA. </t>
  </si>
  <si>
    <t># 3</t>
  </si>
  <si>
    <t xml:space="preserve">El primer dato corresponde a lo que paga la empresa y el segundo a lo que paga el trabajador.  El tercer dato corresponde al tope máximo a partir del cual ya no se paga más. </t>
  </si>
  <si>
    <t>Indicar aquí las inversiones de tipo finazas y depósitos necesarias para arrancar el proyecto (mes 0).</t>
  </si>
  <si>
    <t xml:space="preserve">jaumeteodoro@gmail.com </t>
  </si>
  <si>
    <r>
      <rPr>
        <b/>
        <sz val="11"/>
        <color rgb="FF000000"/>
        <rFont val="Garamond"/>
        <family val="1"/>
      </rPr>
      <t>METODOLOGÍA TOOLBOARD CANVAS DE EMPRENDIMIENTO Y INNOVACIÓN</t>
    </r>
    <r>
      <rPr>
        <sz val="11"/>
        <color rgb="FF000000"/>
        <rFont val="Garamond"/>
        <family val="1"/>
      </rPr>
      <t xml:space="preserve">
Esta hoja de cálculo desarrollada mediante excel es la herramienta 8 de TOOLBOARD . Forma parte del libro "El Viaje del emprendedor: generación de iniciativas de emprendimiento y innovación con ToolBoard Canvas".  
Accede gratuitamente y si quieres saber más visita:    http://toolboardcanvas.com/ o escribe al autor: jaumeteodoro@gmail.com  
Las hojas están inicialmente completadas con un ejemplo anónimo a sobrescribir.</t>
    </r>
  </si>
  <si>
    <t>Parte II: HIPÓTESIS DE NEGOCIO</t>
  </si>
  <si>
    <t>Explica aquí en que consiste el proyecto I+D+i de trabajo para el propio activo.</t>
  </si>
  <si>
    <r>
      <t xml:space="preserve">FINANCIACIÓN EXTERNA CON PÓLIZA DE CRÉDITO </t>
    </r>
    <r>
      <rPr>
        <b/>
        <sz val="12"/>
        <color rgb="FFC00000"/>
        <rFont val="Garamond"/>
        <family val="1"/>
      </rPr>
      <t xml:space="preserve">
</t>
    </r>
    <r>
      <rPr>
        <b/>
        <sz val="12"/>
        <color rgb="FFFFC000"/>
        <rFont val="Garamond"/>
        <family val="1"/>
      </rPr>
      <t>(=NECESIDAD DE REFINANCIACIÓN)</t>
    </r>
  </si>
  <si>
    <t>GASTO FIJO  ANUAL POR NÓMINA</t>
  </si>
  <si>
    <t>C. HIPÓTESIS SOBRE GASTOS OPERATIVOS DE LA EMPRESA (OPEX)</t>
  </si>
  <si>
    <t>A. HIPÓTESIS SOBRE INVERSIONES (CAPEX)</t>
  </si>
  <si>
    <t>D. HIPÓTESIS COMERCIALES (SALES)</t>
  </si>
  <si>
    <t>B. HIPÓTESIS SOBRE FINANCIACIÓN (FUNDING)</t>
  </si>
  <si>
    <t>A- PROBLEMA-SOLUCIÓN (problem -solution fit)</t>
  </si>
  <si>
    <t>B- MODELO DE NEGOCIO  (Business Model)</t>
  </si>
  <si>
    <t>C- PLANIFICACIÓN  (Milestones)</t>
  </si>
  <si>
    <t>ANÁLISIS FINANCIERO (re-funding)</t>
  </si>
  <si>
    <t>ANÁLISIS ECONÓMICO (economics)</t>
  </si>
  <si>
    <t>ANÁLISIS PATRIMONIAL (finantial position)</t>
  </si>
  <si>
    <t xml:space="preserve">SENSIBILIDAD POR ESCENARIOS (scenarios) </t>
  </si>
  <si>
    <t xml:space="preserve">Indicar importe del capital inicial y número de acciones en que se decide dividir la sociedad. 
 </t>
  </si>
  <si>
    <t>Coste variable de adquisición de A (%)</t>
  </si>
  <si>
    <t>Coste variable de adquisición de B (%)</t>
  </si>
  <si>
    <t>Coste variable de  adquisición de C (%)</t>
  </si>
  <si>
    <t>Indicar el tipo de interés de la póliza de crédito. No obstante se debe tener presente que en primeras iteraciones la cantidad sea muy alta y se deba refinanciar primero teniendo en consideración que la póliza de crédito no esta pensada para financiar la empresa sino únicamente el capital ciriculante.</t>
  </si>
  <si>
    <t xml:space="preserve">Se hace un cálculo abreviado muy simple, solamente en 3 tramos (#1, #2 y #3) de forma que en cada tramo se indica un porcentaje de retención según sueldo bruto: . #1 en 0% para salario bruto menor a 15.000,#2 en  20% entre 15.000 y 90.000 y #3 en 40% por encima de 90.000). Si se desea se puede hacer el cálculo precisa accediendo a la web de hacienda una vez conocidos los trabajadores y sus características personales. </t>
  </si>
  <si>
    <r>
      <t xml:space="preserve">Los hitos de negocio son todos aquellas circunstancias esperadas que son relevantes cara a la elaboración del Plan Económico Financiero (PEF). </t>
    </r>
    <r>
      <rPr>
        <sz val="10.5"/>
        <color rgb="FF000000"/>
        <rFont val="Calibri"/>
        <family val="2"/>
        <scheme val="minor"/>
      </rPr>
      <t xml:space="preserve"> </t>
    </r>
    <r>
      <rPr>
        <sz val="11"/>
        <color rgb="FF000000"/>
        <rFont val="Calibri"/>
        <family val="2"/>
        <scheme val="minor"/>
      </rPr>
      <t>Se trata de grandes objetivos  que el equipo emprendedor asume en su lógica para progresar de la idea inicial a un proyecto empresarial real.</t>
    </r>
    <r>
      <rPr>
        <sz val="10.5"/>
        <color rgb="FF000000"/>
        <rFont val="Calibri"/>
        <family val="2"/>
        <scheme val="minor"/>
      </rPr>
      <t xml:space="preserve"> </t>
    </r>
    <r>
      <rPr>
        <sz val="11"/>
        <color rgb="FF000000"/>
        <rFont val="Calibri"/>
        <family val="2"/>
        <scheme val="minor"/>
      </rPr>
      <t xml:space="preserve">Se situan en el eje temporal en un diagrama como el adjunto, a título de ejemplo, a partir de un nombre/ descriptor del hito,  una fecha estimada, una métrica  y un importe asociado a la consecución del hito. </t>
    </r>
  </si>
  <si>
    <t>Indica si los activos rinden a máxima capacidad o están siendo infrautilizados (depende del sector de actividad)</t>
  </si>
  <si>
    <t>Cuanto mayor más eficiente es la empresa. Si es muy alto puede significar poca capacidad de respuesta a incrementos de ventas</t>
  </si>
  <si>
    <t>Explicar aquí la financiación</t>
  </si>
  <si>
    <t xml:space="preserve">Explicar aquí la financiación </t>
  </si>
  <si>
    <t>Observaciones</t>
  </si>
  <si>
    <t>Explicar en que consistem el tipo de producto o servicio B</t>
  </si>
  <si>
    <t>Explicar en que consistem el tipo de producto o servicio C</t>
  </si>
  <si>
    <t>Objetivo de ventas totales anuales de  A
(# unidades o clientes servidos)</t>
  </si>
  <si>
    <t>Objetivo de ventas totales anuales de  B
(# unidades o clientes servidos)</t>
  </si>
  <si>
    <t>Objetivo de ventas totales anuales de C
(# unidades o clientes servidos)</t>
  </si>
  <si>
    <t>SOM A</t>
  </si>
  <si>
    <t>SOM B</t>
  </si>
  <si>
    <t>SOM C</t>
  </si>
  <si>
    <t>CAGR</t>
  </si>
  <si>
    <t>¿Qué inversión se requiere?</t>
  </si>
  <si>
    <r>
      <rPr>
        <b/>
        <sz val="11"/>
        <color theme="1"/>
        <rFont val="Garamond"/>
        <family val="1"/>
      </rPr>
      <t>ESCALABILIDAD:</t>
    </r>
    <r>
      <rPr>
        <sz val="11"/>
        <color theme="1"/>
        <rFont val="Garamond"/>
        <family val="1"/>
      </rPr>
      <t xml:space="preserve"> Nuevas inversiones a medida que se consiguen objetivos de ventas. Adaptación de la estructura (gastos fijos) según métricas de crecimiento y disponible.</t>
    </r>
  </si>
  <si>
    <t>TOOL 8: HOJA DE RUTA DEL PLAN ECONÓMICO FINANCIERO</t>
  </si>
  <si>
    <t>Número de unidades vendidas /clientes servidos tipo A / mes en curso</t>
  </si>
  <si>
    <t>Número de unidades vendidas /clientes servidos tipo B /mes en curso</t>
  </si>
  <si>
    <t>Número de unidades vendidas /clientes servidos  tipo C /mes en curso</t>
  </si>
  <si>
    <t>Precio unitario C mes en curso</t>
  </si>
  <si>
    <t>Precio unitario B mes en curso</t>
  </si>
  <si>
    <t>Precio unitario A mes en curso</t>
  </si>
  <si>
    <t>VENTAS AÑO 5:</t>
  </si>
  <si>
    <t>CAGR Vventas de 1 a 5):</t>
  </si>
  <si>
    <t>Rentings</t>
  </si>
  <si>
    <t>Explicar aquí en que consiste el proyecto 1 y si existe una subención de capital</t>
  </si>
  <si>
    <t>Explicar aquí en que consiste el proyecto 2 y si existe una subvención de capital</t>
  </si>
  <si>
    <t>Capital inicial desembolsado por los fundadores (mes 0)</t>
  </si>
  <si>
    <t>¿Qué resultados se consiguen?</t>
  </si>
  <si>
    <t xml:space="preserve">Explicar en que consistem el tipo de producto o servicio A </t>
  </si>
  <si>
    <t>FISCALIDAD (Taxes)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</si>
</sst>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x16r2:formatCode16="[$-en-ES,1]dd/mm/yyyy;@"/>
    <numFmt numFmtId="165" formatCode="#,##0\ _€"/>
    <numFmt numFmtId="166" formatCode="#,##0.0"/>
    <numFmt numFmtId="167" formatCode="0.0%"/>
    <numFmt numFmtId="168" formatCode="[$-C0A]mmmm\-yy;@"/>
  </numFmts>
  <fonts count="103" x14ac:knownFonts="1">
    <font>
      <sz val="12"/>
      <color theme="1"/>
      <name val="Calibri"/>
      <family val="2"/>
      <scheme val="minor"/>
    </font>
    <font>
      <b/>
      <sz val="12"/>
      <color theme="1"/>
      <name val="Calibri"/>
      <family val="2"/>
      <scheme val="minor"/>
    </font>
    <font>
      <sz val="10"/>
      <name val="Arial"/>
      <family val="2"/>
    </font>
    <font>
      <b/>
      <sz val="18"/>
      <color theme="1"/>
      <name val="Garamond"/>
      <family val="1"/>
    </font>
    <font>
      <b/>
      <sz val="12"/>
      <color theme="1"/>
      <name val="Garamond"/>
      <family val="1"/>
    </font>
    <font>
      <sz val="12"/>
      <color theme="1"/>
      <name val="Garamond"/>
      <family val="1"/>
    </font>
    <font>
      <sz val="11"/>
      <color rgb="FF000000"/>
      <name val="Garamond"/>
      <family val="1"/>
    </font>
    <font>
      <b/>
      <sz val="18"/>
      <color rgb="FF000000"/>
      <name val="Garamond"/>
      <family val="1"/>
    </font>
    <font>
      <sz val="11"/>
      <color theme="1"/>
      <name val="Garamond"/>
      <family val="1"/>
    </font>
    <font>
      <b/>
      <sz val="10"/>
      <color theme="1"/>
      <name val="Garamond"/>
      <family val="1"/>
    </font>
    <font>
      <sz val="12"/>
      <name val="Garamond"/>
      <family val="1"/>
    </font>
    <font>
      <sz val="12"/>
      <color rgb="FFFF0000"/>
      <name val="Garamond"/>
      <family val="1"/>
    </font>
    <font>
      <b/>
      <sz val="11"/>
      <color theme="1"/>
      <name val="Garamond"/>
      <family val="1"/>
    </font>
    <font>
      <u/>
      <sz val="12"/>
      <color theme="10"/>
      <name val="Calibri"/>
      <family val="2"/>
      <scheme val="minor"/>
    </font>
    <font>
      <b/>
      <sz val="12"/>
      <color theme="0"/>
      <name val="Garamond"/>
      <family val="1"/>
    </font>
    <font>
      <b/>
      <sz val="14"/>
      <color theme="0"/>
      <name val="Garamond"/>
      <family val="1"/>
    </font>
    <font>
      <sz val="12"/>
      <color theme="0"/>
      <name val="Garamond"/>
      <family val="1"/>
    </font>
    <font>
      <b/>
      <sz val="11"/>
      <color theme="0"/>
      <name val="Garamond"/>
      <family val="1"/>
    </font>
    <font>
      <b/>
      <sz val="20"/>
      <color theme="0"/>
      <name val="Garamond"/>
      <family val="1"/>
    </font>
    <font>
      <sz val="12"/>
      <color theme="0" tint="-4.9989318521683403E-2"/>
      <name val="Garamond"/>
      <family val="1"/>
    </font>
    <font>
      <sz val="12"/>
      <color theme="0" tint="-0.249977111117893"/>
      <name val="Garamond"/>
      <family val="1"/>
    </font>
    <font>
      <sz val="12"/>
      <color theme="0" tint="-0.34998626667073579"/>
      <name val="Garamond"/>
      <family val="1"/>
    </font>
    <font>
      <sz val="12"/>
      <color rgb="FF000000"/>
      <name val="Garamond"/>
      <family val="1"/>
    </font>
    <font>
      <b/>
      <sz val="12"/>
      <color rgb="FFFFFFFF"/>
      <name val="Garamond"/>
      <family val="1"/>
    </font>
    <font>
      <b/>
      <sz val="11"/>
      <color rgb="FFC00000"/>
      <name val="Garamond"/>
      <family val="1"/>
    </font>
    <font>
      <sz val="11"/>
      <name val="Garamond"/>
      <family val="1"/>
    </font>
    <font>
      <b/>
      <sz val="12"/>
      <color theme="0" tint="-0.34998626667073579"/>
      <name val="Garamond"/>
      <family val="1"/>
    </font>
    <font>
      <b/>
      <sz val="11"/>
      <color rgb="FF0070C0"/>
      <name val="Garamond"/>
      <family val="1"/>
    </font>
    <font>
      <sz val="12"/>
      <color theme="0" tint="-0.14999847407452621"/>
      <name val="Garamond"/>
      <family val="1"/>
    </font>
    <font>
      <b/>
      <sz val="12"/>
      <color theme="0" tint="-0.14999847407452621"/>
      <name val="Garamond"/>
      <family val="1"/>
    </font>
    <font>
      <sz val="11"/>
      <color theme="0" tint="-0.34998626667073579"/>
      <name val="Garamond"/>
      <family val="1"/>
    </font>
    <font>
      <b/>
      <sz val="28"/>
      <color theme="0"/>
      <name val="Garamond"/>
      <family val="1"/>
    </font>
    <font>
      <sz val="12"/>
      <color rgb="FFFFC000"/>
      <name val="Garamond"/>
      <family val="1"/>
    </font>
    <font>
      <b/>
      <sz val="12"/>
      <color rgb="FFFFC000"/>
      <name val="Garamond"/>
      <family val="1"/>
    </font>
    <font>
      <b/>
      <sz val="11"/>
      <color theme="0" tint="-0.34998626667073579"/>
      <name val="Garamond"/>
      <family val="1"/>
    </font>
    <font>
      <sz val="11"/>
      <color theme="0"/>
      <name val="Garamond"/>
      <family val="1"/>
    </font>
    <font>
      <b/>
      <sz val="12"/>
      <color rgb="FFFFED00"/>
      <name val="Garamond"/>
      <family val="1"/>
    </font>
    <font>
      <b/>
      <sz val="11"/>
      <name val="Garamond"/>
      <family val="1"/>
    </font>
    <font>
      <b/>
      <sz val="11"/>
      <color rgb="FFFFED00"/>
      <name val="Garamond"/>
      <family val="1"/>
    </font>
    <font>
      <sz val="18"/>
      <color theme="1"/>
      <name val="Garamond"/>
      <family val="1"/>
    </font>
    <font>
      <sz val="10"/>
      <color theme="1"/>
      <name val="Garamond"/>
      <family val="1"/>
    </font>
    <font>
      <sz val="11"/>
      <color rgb="FFC00000"/>
      <name val="Garamond"/>
      <family val="1"/>
    </font>
    <font>
      <b/>
      <sz val="16"/>
      <color theme="0"/>
      <name val="Garamond"/>
      <family val="1"/>
    </font>
    <font>
      <b/>
      <sz val="16"/>
      <color theme="1"/>
      <name val="Garamond"/>
      <family val="1"/>
    </font>
    <font>
      <sz val="10"/>
      <color theme="0"/>
      <name val="Garamond"/>
      <family val="1"/>
    </font>
    <font>
      <b/>
      <sz val="10"/>
      <color theme="0"/>
      <name val="Garamond"/>
      <family val="1"/>
    </font>
    <font>
      <sz val="12"/>
      <color rgb="FFFFED00"/>
      <name val="Garamond"/>
      <family val="1"/>
    </font>
    <font>
      <sz val="12"/>
      <color rgb="FFFFFFFF"/>
      <name val="Garamond"/>
      <family val="1"/>
    </font>
    <font>
      <sz val="11"/>
      <color theme="0" tint="-0.249977111117893"/>
      <name val="Garamond"/>
      <family val="1"/>
    </font>
    <font>
      <b/>
      <sz val="9"/>
      <color rgb="FFFFED00"/>
      <name val="Garamond"/>
      <family val="1"/>
    </font>
    <font>
      <sz val="10"/>
      <color theme="0" tint="-0.249977111117893"/>
      <name val="Garamond"/>
      <family val="1"/>
    </font>
    <font>
      <sz val="10"/>
      <name val="Garamond"/>
      <family val="1"/>
    </font>
    <font>
      <sz val="10"/>
      <color theme="0" tint="-0.34998626667073579"/>
      <name val="Garamond"/>
      <family val="1"/>
    </font>
    <font>
      <sz val="10"/>
      <color rgb="FF000000"/>
      <name val="Garamond"/>
      <family val="1"/>
    </font>
    <font>
      <b/>
      <sz val="11"/>
      <color rgb="FFFFFF00"/>
      <name val="Garamond"/>
      <family val="1"/>
    </font>
    <font>
      <sz val="10"/>
      <color theme="0" tint="-0.14999847407452621"/>
      <name val="Garamond"/>
      <family val="1"/>
    </font>
    <font>
      <b/>
      <sz val="11"/>
      <color rgb="FF00B050"/>
      <name val="Garamond"/>
      <family val="1"/>
    </font>
    <font>
      <sz val="11"/>
      <color rgb="FF00B050"/>
      <name val="Garamond"/>
      <family val="1"/>
    </font>
    <font>
      <b/>
      <sz val="11"/>
      <color rgb="FFFFFD91"/>
      <name val="Garamond"/>
      <family val="1"/>
    </font>
    <font>
      <u/>
      <sz val="12"/>
      <color rgb="FF00B050"/>
      <name val="Garamond"/>
      <family val="1"/>
    </font>
    <font>
      <u/>
      <sz val="18"/>
      <color theme="10"/>
      <name val="Garamond"/>
      <family val="1"/>
    </font>
    <font>
      <u/>
      <sz val="20"/>
      <color theme="10"/>
      <name val="Calibri"/>
      <family val="2"/>
      <scheme val="minor"/>
    </font>
    <font>
      <b/>
      <sz val="11"/>
      <color rgb="FFFFC804"/>
      <name val="Garamond"/>
      <family val="1"/>
    </font>
    <font>
      <sz val="9"/>
      <color theme="0"/>
      <name val="Garamond"/>
      <family val="1"/>
    </font>
    <font>
      <sz val="10"/>
      <color theme="1"/>
      <name val="Calibri"/>
      <family val="2"/>
      <scheme val="minor"/>
    </font>
    <font>
      <b/>
      <sz val="20"/>
      <color rgb="FF00B050"/>
      <name val="Garamond"/>
      <family val="1"/>
    </font>
    <font>
      <b/>
      <sz val="12"/>
      <color rgb="FFFFFF00"/>
      <name val="Garamond"/>
      <family val="1"/>
    </font>
    <font>
      <b/>
      <sz val="20"/>
      <color rgb="FFD5FC79"/>
      <name val="Garamond"/>
      <family val="1"/>
    </font>
    <font>
      <b/>
      <sz val="12"/>
      <name val="Garamond"/>
      <family val="1"/>
    </font>
    <font>
      <sz val="12"/>
      <name val="Calibri"/>
      <family val="2"/>
      <scheme val="minor"/>
    </font>
    <font>
      <b/>
      <sz val="12"/>
      <color rgb="FF00B050"/>
      <name val="Garamond"/>
      <family val="1"/>
    </font>
    <font>
      <b/>
      <sz val="12"/>
      <color rgb="FFC00000"/>
      <name val="Garamond"/>
      <family val="1"/>
    </font>
    <font>
      <sz val="12"/>
      <color theme="0"/>
      <name val="Calibri"/>
      <family val="2"/>
      <scheme val="minor"/>
    </font>
    <font>
      <b/>
      <sz val="24"/>
      <color rgb="FF00B050"/>
      <name val="Garamond"/>
      <family val="1"/>
    </font>
    <font>
      <b/>
      <sz val="12"/>
      <color theme="0" tint="-0.499984740745262"/>
      <name val="Garamond"/>
      <family val="1"/>
    </font>
    <font>
      <sz val="11"/>
      <color theme="0" tint="-0.499984740745262"/>
      <name val="Garamond"/>
      <family val="1"/>
    </font>
    <font>
      <sz val="12"/>
      <color theme="0" tint="-0.499984740745262"/>
      <name val="Garamond"/>
      <family val="1"/>
    </font>
    <font>
      <b/>
      <sz val="11"/>
      <color theme="0" tint="-0.499984740745262"/>
      <name val="Garamond"/>
      <family val="1"/>
    </font>
    <font>
      <b/>
      <sz val="18"/>
      <color theme="0" tint="-0.499984740745262"/>
      <name val="Garamond"/>
      <family val="1"/>
    </font>
    <font>
      <sz val="11"/>
      <color theme="0" tint="-0.499984740745262"/>
      <name val="Calibri"/>
      <family val="2"/>
      <scheme val="minor"/>
    </font>
    <font>
      <b/>
      <sz val="14"/>
      <color rgb="FFC00000"/>
      <name val="Garamond"/>
      <family val="1"/>
    </font>
    <font>
      <b/>
      <sz val="12"/>
      <color theme="0"/>
      <name val="Calibri"/>
      <family val="2"/>
      <scheme val="minor"/>
    </font>
    <font>
      <sz val="12"/>
      <color rgb="FFC00000"/>
      <name val="Garamond"/>
      <family val="1"/>
    </font>
    <font>
      <b/>
      <sz val="16"/>
      <color rgb="FF000000"/>
      <name val="Garamond"/>
      <family val="1"/>
    </font>
    <font>
      <sz val="9"/>
      <color theme="1"/>
      <name val="Garamond"/>
      <family val="1"/>
    </font>
    <font>
      <b/>
      <sz val="11"/>
      <color rgb="FF000000"/>
      <name val="Garamond"/>
      <family val="1"/>
    </font>
    <font>
      <b/>
      <sz val="20"/>
      <color theme="1"/>
      <name val="Garamond"/>
      <family val="1"/>
    </font>
    <font>
      <b/>
      <sz val="24"/>
      <color theme="0"/>
      <name val="Garamond"/>
      <family val="1"/>
    </font>
    <font>
      <b/>
      <sz val="22"/>
      <color rgb="FFFFFF00"/>
      <name val="Garamond"/>
      <family val="1"/>
    </font>
    <font>
      <b/>
      <sz val="10"/>
      <color theme="0" tint="-0.249977111117893"/>
      <name val="Garamond"/>
      <family val="1"/>
    </font>
    <font>
      <b/>
      <sz val="10"/>
      <name val="Garamond"/>
      <family val="1"/>
    </font>
    <font>
      <b/>
      <sz val="16"/>
      <color rgb="FFC00000"/>
      <name val="Garamond"/>
      <family val="1"/>
    </font>
    <font>
      <b/>
      <sz val="22"/>
      <color rgb="FF00B050"/>
      <name val="Garamond"/>
      <family val="1"/>
    </font>
    <font>
      <b/>
      <sz val="14"/>
      <color rgb="FFFF0000"/>
      <name val="Garamond"/>
      <family val="1"/>
    </font>
    <font>
      <sz val="16"/>
      <color theme="0"/>
      <name val="Calibri"/>
      <family val="2"/>
      <scheme val="minor"/>
    </font>
    <font>
      <sz val="11"/>
      <color rgb="FF000000"/>
      <name val="Calibri"/>
      <family val="2"/>
      <scheme val="minor"/>
    </font>
    <font>
      <sz val="10.5"/>
      <color rgb="FF000000"/>
      <name val="Calibri"/>
      <family val="2"/>
      <scheme val="minor"/>
    </font>
    <font>
      <b/>
      <sz val="11"/>
      <color rgb="FF92D050"/>
      <name val="Garamond"/>
      <family val="1"/>
    </font>
    <font>
      <b/>
      <sz val="10"/>
      <color rgb="FF00B050"/>
      <name val="Garamond"/>
      <family val="1"/>
    </font>
    <font>
      <sz val="11"/>
      <color theme="9" tint="0.79998168889431442"/>
      <name val="Garamond"/>
      <family val="1"/>
    </font>
    <font>
      <b/>
      <sz val="11"/>
      <color theme="9" tint="0.79998168889431442"/>
      <name val="Garamond"/>
      <family val="1"/>
    </font>
    <font>
      <sz val="12"/>
      <color theme="9" tint="0.79998168889431442"/>
      <name val="Calibri"/>
      <family val="2"/>
      <scheme val="minor"/>
    </font>
    <font>
      <b/>
      <sz val="24"/>
      <color theme="1"/>
      <name val="Garamond"/>
      <family val="1"/>
    </font>
  </fonts>
  <fills count="27">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F2F2F2"/>
        <bgColor rgb="FF000000"/>
      </patternFill>
    </fill>
    <fill>
      <patternFill patternType="solid">
        <fgColor theme="0" tint="-0.14999847407452621"/>
        <bgColor indexed="64"/>
      </patternFill>
    </fill>
    <fill>
      <patternFill patternType="solid">
        <fgColor rgb="FFFFFFD9"/>
        <bgColor indexed="64"/>
      </patternFill>
    </fill>
    <fill>
      <patternFill patternType="solid">
        <fgColor rgb="FF00B050"/>
        <bgColor indexed="64"/>
      </patternFill>
    </fill>
    <fill>
      <patternFill patternType="solid">
        <fgColor rgb="FF00B050"/>
        <bgColor rgb="FF000000"/>
      </patternFill>
    </fill>
    <fill>
      <patternFill patternType="solid">
        <fgColor rgb="FFD9D9D9"/>
        <bgColor rgb="FF000000"/>
      </patternFill>
    </fill>
    <fill>
      <patternFill patternType="solid">
        <fgColor theme="0" tint="-0.14999847407452621"/>
        <bgColor rgb="FF000000"/>
      </patternFill>
    </fill>
    <fill>
      <patternFill patternType="solid">
        <fgColor rgb="FFFFED00"/>
        <bgColor indexed="64"/>
      </patternFill>
    </fill>
    <fill>
      <patternFill patternType="solid">
        <fgColor rgb="FFFFFD91"/>
        <bgColor indexed="64"/>
      </patternFill>
    </fill>
    <fill>
      <patternFill patternType="solid">
        <fgColor rgb="FFFCFFAE"/>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249977111117893"/>
        <bgColor rgb="FF000000"/>
      </patternFill>
    </fill>
    <fill>
      <patternFill patternType="solid">
        <fgColor theme="9" tint="0.79998168889431442"/>
        <bgColor rgb="FF000000"/>
      </patternFill>
    </fill>
    <fill>
      <patternFill patternType="solid">
        <fgColor rgb="FFD5FC79"/>
        <bgColor indexed="64"/>
      </patternFill>
    </fill>
    <fill>
      <patternFill patternType="solid">
        <fgColor theme="0" tint="-4.9989318521683403E-2"/>
        <bgColor rgb="FF000000"/>
      </patternFill>
    </fill>
    <fill>
      <patternFill patternType="solid">
        <fgColor theme="0" tint="-0.34998626667073579"/>
        <bgColor rgb="FF000000"/>
      </patternFill>
    </fill>
    <fill>
      <patternFill patternType="solid">
        <fgColor rgb="FF92D050"/>
        <bgColor indexed="64"/>
      </patternFill>
    </fill>
  </fills>
  <borders count="255">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theme="0" tint="-0.249977111117893"/>
      </right>
      <top/>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thin">
        <color theme="0" tint="-0.249977111117893"/>
      </bottom>
      <diagonal/>
    </border>
    <border>
      <left/>
      <right style="medium">
        <color theme="0" tint="-0.249977111117893"/>
      </right>
      <top/>
      <bottom style="thin">
        <color theme="0" tint="-0.249977111117893"/>
      </bottom>
      <diagonal/>
    </border>
    <border>
      <left/>
      <right/>
      <top/>
      <bottom style="medium">
        <color theme="0" tint="-0.249977111117893"/>
      </bottom>
      <diagonal/>
    </border>
    <border>
      <left style="medium">
        <color theme="0" tint="-0.249977111117893"/>
      </left>
      <right style="medium">
        <color theme="0" tint="-0.249977111117893"/>
      </right>
      <top/>
      <bottom/>
      <diagonal/>
    </border>
    <border>
      <left style="medium">
        <color theme="0" tint="-0.249977111117893"/>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bottom/>
      <diagonal/>
    </border>
    <border>
      <left style="thin">
        <color theme="0" tint="-0.249977111117893"/>
      </left>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indexed="64"/>
      </top>
      <bottom/>
      <diagonal/>
    </border>
    <border>
      <left style="thin">
        <color theme="0" tint="-0.249977111117893"/>
      </left>
      <right style="thin">
        <color theme="0" tint="-0.249977111117893"/>
      </right>
      <top/>
      <bottom style="thin">
        <color indexed="64"/>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77111117893"/>
      </left>
      <right style="thin">
        <color theme="0" tint="-0.249977111117893"/>
      </right>
      <top style="thin">
        <color theme="0" tint="-0.249977111117893"/>
      </top>
      <bottom style="thin">
        <color indexed="64"/>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thin">
        <color theme="0" tint="-0.249977111117893"/>
      </left>
      <right/>
      <top style="thin">
        <color theme="0" tint="-0.249977111117893"/>
      </top>
      <bottom style="medium">
        <color theme="0" tint="-0.249977111117893"/>
      </bottom>
      <diagonal/>
    </border>
    <border>
      <left/>
      <right/>
      <top style="thin">
        <color theme="0" tint="-0.249977111117893"/>
      </top>
      <bottom style="medium">
        <color theme="0" tint="-0.249977111117893"/>
      </bottom>
      <diagonal/>
    </border>
    <border>
      <left style="medium">
        <color theme="0" tint="-0.249977111117893"/>
      </left>
      <right style="medium">
        <color theme="0" tint="-0.249977111117893"/>
      </right>
      <top style="medium">
        <color theme="0" tint="-0.249977111117893"/>
      </top>
      <bottom/>
      <diagonal/>
    </border>
    <border>
      <left style="medium">
        <color theme="0" tint="-0.249977111117893"/>
      </left>
      <right/>
      <top style="medium">
        <color theme="0" tint="-0.249977111117893"/>
      </top>
      <bottom/>
      <diagonal/>
    </border>
    <border>
      <left/>
      <right style="thin">
        <color theme="0" tint="-0.249977111117893"/>
      </right>
      <top style="medium">
        <color theme="0" tint="-0.249977111117893"/>
      </top>
      <bottom/>
      <diagonal/>
    </border>
    <border>
      <left/>
      <right style="thin">
        <color theme="0" tint="-0.249977111117893"/>
      </right>
      <top/>
      <bottom style="medium">
        <color theme="0" tint="-0.249977111117893"/>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style="thin">
        <color theme="1"/>
      </right>
      <top style="thin">
        <color indexed="64"/>
      </top>
      <bottom style="thin">
        <color indexed="64"/>
      </bottom>
      <diagonal/>
    </border>
    <border>
      <left/>
      <right style="thin">
        <color theme="1"/>
      </right>
      <top style="thin">
        <color indexed="64"/>
      </top>
      <bottom/>
      <diagonal/>
    </border>
    <border>
      <left/>
      <right style="thin">
        <color theme="1"/>
      </right>
      <top/>
      <bottom/>
      <diagonal/>
    </border>
    <border>
      <left/>
      <right style="thin">
        <color theme="1"/>
      </right>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0" tint="-0.249977111117893"/>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bottom/>
      <diagonal/>
    </border>
    <border>
      <left style="thin">
        <color theme="1"/>
      </left>
      <right/>
      <top style="thin">
        <color theme="1"/>
      </top>
      <bottom/>
      <diagonal/>
    </border>
    <border>
      <left style="thin">
        <color theme="1"/>
      </left>
      <right/>
      <top/>
      <bottom/>
      <diagonal/>
    </border>
    <border>
      <left style="thin">
        <color theme="1"/>
      </left>
      <right/>
      <top/>
      <bottom style="thin">
        <color theme="1"/>
      </bottom>
      <diagonal/>
    </border>
    <border>
      <left/>
      <right/>
      <top style="thin">
        <color theme="1"/>
      </top>
      <bottom/>
      <diagonal/>
    </border>
    <border>
      <left/>
      <right style="thin">
        <color theme="1"/>
      </right>
      <top style="thin">
        <color theme="1"/>
      </top>
      <bottom/>
      <diagonal/>
    </border>
    <border>
      <left/>
      <right/>
      <top/>
      <bottom style="thin">
        <color theme="1"/>
      </bottom>
      <diagonal/>
    </border>
    <border>
      <left/>
      <right style="thin">
        <color theme="1"/>
      </right>
      <top/>
      <bottom style="thin">
        <color theme="1"/>
      </bottom>
      <diagonal/>
    </border>
    <border>
      <left style="thin">
        <color theme="0" tint="-0.249977111117893"/>
      </left>
      <right/>
      <top style="thin">
        <color theme="1"/>
      </top>
      <bottom/>
      <diagonal/>
    </border>
    <border>
      <left/>
      <right style="thin">
        <color theme="1"/>
      </right>
      <top style="thin">
        <color theme="0" tint="-0.249977111117893"/>
      </top>
      <bottom/>
      <diagonal/>
    </border>
    <border>
      <left style="thin">
        <color theme="1"/>
      </left>
      <right/>
      <top style="thin">
        <color indexed="64"/>
      </top>
      <bottom style="thin">
        <color indexed="64"/>
      </bottom>
      <diagonal/>
    </border>
    <border>
      <left style="thin">
        <color theme="1"/>
      </left>
      <right/>
      <top/>
      <bottom style="thin">
        <color indexed="64"/>
      </bottom>
      <diagonal/>
    </border>
    <border>
      <left/>
      <right style="thin">
        <color theme="1"/>
      </right>
      <top/>
      <bottom style="thin">
        <color theme="0" tint="-0.249977111117893"/>
      </bottom>
      <diagonal/>
    </border>
    <border>
      <left style="thin">
        <color theme="0" tint="-0.249977111117893"/>
      </left>
      <right/>
      <top/>
      <bottom style="thin">
        <color theme="0" tint="-0.34998626667073579"/>
      </bottom>
      <diagonal/>
    </border>
    <border>
      <left/>
      <right style="thin">
        <color theme="0" tint="-0.34998626667073579"/>
      </right>
      <top style="thin">
        <color theme="0" tint="-0.249977111117893"/>
      </top>
      <bottom style="thin">
        <color theme="0" tint="-0.249977111117893"/>
      </bottom>
      <diagonal/>
    </border>
    <border>
      <left/>
      <right style="thin">
        <color theme="0" tint="-0.34998626667073579"/>
      </right>
      <top style="thin">
        <color theme="0" tint="-0.249977111117893"/>
      </top>
      <bottom/>
      <diagonal/>
    </border>
    <border>
      <left/>
      <right style="thin">
        <color theme="0" tint="-0.34998626667073579"/>
      </right>
      <top/>
      <bottom/>
      <diagonal/>
    </border>
    <border>
      <left/>
      <right style="thin">
        <color theme="0" tint="-0.34998626667073579"/>
      </right>
      <top/>
      <bottom style="thin">
        <color theme="0" tint="-0.249977111117893"/>
      </bottom>
      <diagonal/>
    </border>
    <border>
      <left style="thin">
        <color theme="0" tint="-0.34998626667073579"/>
      </left>
      <right/>
      <top/>
      <bottom/>
      <diagonal/>
    </border>
    <border>
      <left style="thin">
        <color theme="0" tint="-0.34998626667073579"/>
      </left>
      <right/>
      <top/>
      <bottom style="thin">
        <color theme="0" tint="-0.249977111117893"/>
      </bottom>
      <diagonal/>
    </border>
    <border>
      <left style="thin">
        <color theme="0" tint="-0.249977111117893"/>
      </left>
      <right/>
      <top style="medium">
        <color theme="0" tint="-0.249977111117893"/>
      </top>
      <bottom/>
      <diagonal/>
    </border>
    <border>
      <left/>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249977111117893"/>
      </right>
      <top style="thin">
        <color theme="0" tint="-0.34998626667073579"/>
      </top>
      <bottom style="thin">
        <color theme="0" tint="-0.249977111117893"/>
      </bottom>
      <diagonal/>
    </border>
    <border>
      <left style="thin">
        <color theme="1"/>
      </left>
      <right/>
      <top style="thin">
        <color theme="0" tint="-0.34998626667073579"/>
      </top>
      <bottom/>
      <diagonal/>
    </border>
    <border>
      <left style="thin">
        <color theme="1"/>
      </left>
      <right style="thin">
        <color theme="0" tint="-0.34998626667073579"/>
      </right>
      <top style="thin">
        <color theme="0" tint="-0.34998626667073579"/>
      </top>
      <bottom/>
      <diagonal/>
    </border>
    <border>
      <left style="thin">
        <color theme="1"/>
      </left>
      <right style="thin">
        <color theme="0" tint="-0.34998626667073579"/>
      </right>
      <top/>
      <bottom/>
      <diagonal/>
    </border>
    <border>
      <left style="thin">
        <color theme="1"/>
      </left>
      <right/>
      <top/>
      <bottom style="thin">
        <color theme="0" tint="-0.34998626667073579"/>
      </bottom>
      <diagonal/>
    </border>
    <border>
      <left style="thin">
        <color theme="1"/>
      </left>
      <right style="thin">
        <color theme="0" tint="-0.34998626667073579"/>
      </right>
      <top/>
      <bottom style="thin">
        <color theme="0" tint="-0.34998626667073579"/>
      </bottom>
      <diagonal/>
    </border>
    <border>
      <left/>
      <right style="thin">
        <color theme="0" tint="-0.34998626667073579"/>
      </right>
      <top style="thin">
        <color theme="1"/>
      </top>
      <bottom/>
      <diagonal/>
    </border>
    <border>
      <left/>
      <right style="thin">
        <color theme="0" tint="-0.34998626667073579"/>
      </right>
      <top/>
      <bottom style="thin">
        <color indexed="64"/>
      </bottom>
      <diagonal/>
    </border>
    <border>
      <left/>
      <right style="thin">
        <color theme="0" tint="-0.34998626667073579"/>
      </right>
      <top style="thin">
        <color theme="1"/>
      </top>
      <bottom style="thin">
        <color theme="1"/>
      </bottom>
      <diagonal/>
    </border>
    <border>
      <left/>
      <right style="thin">
        <color theme="0" tint="-0.34998626667073579"/>
      </right>
      <top style="thin">
        <color indexed="64"/>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medium">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right/>
      <top/>
      <bottom style="thin">
        <color rgb="FF00B050"/>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diagonal/>
    </border>
    <border>
      <left/>
      <right style="medium">
        <color rgb="FF00B050"/>
      </right>
      <top/>
      <bottom/>
      <diagonal/>
    </border>
    <border>
      <left style="thin">
        <color rgb="FF00B050"/>
      </left>
      <right style="thin">
        <color rgb="FF00B050"/>
      </right>
      <top style="thin">
        <color rgb="FF00B050"/>
      </top>
      <bottom style="thin">
        <color rgb="FF00B050"/>
      </bottom>
      <diagonal/>
    </border>
    <border>
      <left style="thin">
        <color rgb="FF00B050"/>
      </left>
      <right style="thin">
        <color rgb="FF00B050"/>
      </right>
      <top/>
      <bottom/>
      <diagonal/>
    </border>
    <border>
      <left style="thin">
        <color rgb="FF00B050"/>
      </left>
      <right/>
      <top style="thin">
        <color rgb="FF00B050"/>
      </top>
      <bottom/>
      <diagonal/>
    </border>
    <border>
      <left style="thin">
        <color rgb="FF00B050"/>
      </left>
      <right/>
      <top/>
      <bottom/>
      <diagonal/>
    </border>
    <border>
      <left style="thin">
        <color rgb="FF00B050"/>
      </left>
      <right/>
      <top/>
      <bottom style="thin">
        <color rgb="FF00B050"/>
      </bottom>
      <diagonal/>
    </border>
    <border>
      <left/>
      <right/>
      <top style="thin">
        <color rgb="FF00B050"/>
      </top>
      <bottom/>
      <diagonal/>
    </border>
    <border>
      <left/>
      <right style="thin">
        <color rgb="FF00B050"/>
      </right>
      <top style="thin">
        <color rgb="FF00B050"/>
      </top>
      <bottom/>
      <diagonal/>
    </border>
    <border>
      <left/>
      <right style="thin">
        <color rgb="FF00B050"/>
      </right>
      <top/>
      <bottom/>
      <diagonal/>
    </border>
    <border>
      <left/>
      <right style="thin">
        <color rgb="FF00B050"/>
      </right>
      <top/>
      <bottom style="thin">
        <color rgb="FF00B050"/>
      </bottom>
      <diagonal/>
    </border>
    <border>
      <left style="thin">
        <color theme="0" tint="-0.34998626667073579"/>
      </left>
      <right style="thin">
        <color theme="0" tint="-0.249977111117893"/>
      </right>
      <top style="thin">
        <color theme="0" tint="-0.34998626667073579"/>
      </top>
      <bottom/>
      <diagonal/>
    </border>
    <border>
      <left style="thin">
        <color rgb="FF00B050"/>
      </left>
      <right/>
      <top style="thin">
        <color rgb="FF00B050"/>
      </top>
      <bottom style="thin">
        <color rgb="FF00B050"/>
      </bottom>
      <diagonal/>
    </border>
    <border>
      <left/>
      <right/>
      <top style="thin">
        <color rgb="FF00B050"/>
      </top>
      <bottom style="thin">
        <color rgb="FF00B050"/>
      </bottom>
      <diagonal/>
    </border>
    <border>
      <left/>
      <right style="thin">
        <color rgb="FF00B050"/>
      </right>
      <top style="thin">
        <color rgb="FF00B050"/>
      </top>
      <bottom style="thin">
        <color rgb="FF00B050"/>
      </bottom>
      <diagonal/>
    </border>
    <border>
      <left style="thin">
        <color theme="0" tint="-0.34998626667073579"/>
      </left>
      <right style="thin">
        <color rgb="FFBFBFBF"/>
      </right>
      <top style="thin">
        <color theme="0" tint="-0.34998626667073579"/>
      </top>
      <bottom/>
      <diagonal/>
    </border>
    <border>
      <left style="thin">
        <color rgb="FF00B050"/>
      </left>
      <right style="thin">
        <color theme="0" tint="-0.249977111117893"/>
      </right>
      <top style="thin">
        <color rgb="FF00B050"/>
      </top>
      <bottom style="thin">
        <color theme="0" tint="-0.249977111117893"/>
      </bottom>
      <diagonal/>
    </border>
    <border>
      <left style="thin">
        <color rgb="FF00B050"/>
      </left>
      <right/>
      <top style="thin">
        <color theme="0" tint="-0.34998626667073579"/>
      </top>
      <bottom style="thin">
        <color rgb="FF00B050"/>
      </bottom>
      <diagonal/>
    </border>
    <border>
      <left/>
      <right/>
      <top style="thin">
        <color theme="0" tint="-0.34998626667073579"/>
      </top>
      <bottom style="thin">
        <color theme="0" tint="-0.34998626667073579"/>
      </bottom>
      <diagonal/>
    </border>
    <border>
      <left style="thin">
        <color rgb="FF00B050"/>
      </left>
      <right style="thin">
        <color rgb="FF00B050"/>
      </right>
      <top/>
      <bottom style="thin">
        <color theme="0" tint="-0.34998626667073579"/>
      </bottom>
      <diagonal/>
    </border>
    <border>
      <left style="thin">
        <color rgb="FF00B050"/>
      </left>
      <right/>
      <top/>
      <bottom style="thin">
        <color theme="0" tint="-0.34998626667073579"/>
      </bottom>
      <diagonal/>
    </border>
    <border>
      <left style="thin">
        <color theme="0" tint="-0.34998626667073579"/>
      </left>
      <right/>
      <top style="thin">
        <color theme="0" tint="-0.34998626667073579"/>
      </top>
      <bottom style="medium">
        <color theme="0" tint="-0.34998626667073579"/>
      </bottom>
      <diagonal/>
    </border>
    <border>
      <left/>
      <right/>
      <top style="thin">
        <color theme="0" tint="-0.34998626667073579"/>
      </top>
      <bottom style="medium">
        <color theme="0" tint="-0.34998626667073579"/>
      </bottom>
      <diagonal/>
    </border>
    <border>
      <left/>
      <right/>
      <top style="medium">
        <color theme="0" tint="-0.34998626667073579"/>
      </top>
      <bottom style="thin">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style="medium">
        <color theme="0" tint="-0.34998626667073579"/>
      </right>
      <top style="medium">
        <color theme="0" tint="-0.34998626667073579"/>
      </top>
      <bottom/>
      <diagonal/>
    </border>
    <border>
      <left/>
      <right/>
      <top style="medium">
        <color theme="0" tint="-0.34998626667073579"/>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rgb="FFFF0000"/>
      </left>
      <right style="thin">
        <color rgb="FFFF0000"/>
      </right>
      <top style="thin">
        <color rgb="FFFF0000"/>
      </top>
      <bottom style="thin">
        <color rgb="FFFF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right/>
      <top style="thin">
        <color rgb="FFFF0000"/>
      </top>
      <bottom style="medium">
        <color rgb="FFFF0000"/>
      </bottom>
      <diagonal/>
    </border>
    <border>
      <left style="medium">
        <color rgb="FFFF0000"/>
      </left>
      <right style="thin">
        <color rgb="FFFF0000"/>
      </right>
      <top style="thin">
        <color rgb="FFFF0000"/>
      </top>
      <bottom style="thin">
        <color rgb="FFFF0000"/>
      </bottom>
      <diagonal/>
    </border>
    <border>
      <left style="medium">
        <color rgb="FFFF0000"/>
      </left>
      <right style="thin">
        <color rgb="FFFF0000"/>
      </right>
      <top style="thin">
        <color rgb="FFFF0000"/>
      </top>
      <bottom style="medium">
        <color rgb="FFFF0000"/>
      </bottom>
      <diagonal/>
    </border>
    <border>
      <left style="thin">
        <color rgb="FFFF0000"/>
      </left>
      <right/>
      <top style="thin">
        <color rgb="FFFF0000"/>
      </top>
      <bottom style="medium">
        <color rgb="FFFF0000"/>
      </bottom>
      <diagonal/>
    </border>
    <border>
      <left/>
      <right style="thin">
        <color rgb="FFFF0000"/>
      </right>
      <top style="thin">
        <color rgb="FFFF0000"/>
      </top>
      <bottom style="medium">
        <color rgb="FFFF0000"/>
      </bottom>
      <diagonal/>
    </border>
    <border>
      <left style="thin">
        <color rgb="FFFF0000"/>
      </left>
      <right style="thin">
        <color rgb="FFFF0000"/>
      </right>
      <top style="thin">
        <color rgb="FFFF0000"/>
      </top>
      <bottom style="medium">
        <color rgb="FFFF0000"/>
      </bottom>
      <diagonal/>
    </border>
    <border>
      <left style="thin">
        <color rgb="FFFF0000"/>
      </left>
      <right style="medium">
        <color rgb="FFFF0000"/>
      </right>
      <top style="thin">
        <color rgb="FFFF0000"/>
      </top>
      <bottom style="thin">
        <color rgb="FFFF0000"/>
      </bottom>
      <diagonal/>
    </border>
    <border>
      <left style="thin">
        <color rgb="FFFF0000"/>
      </left>
      <right style="medium">
        <color rgb="FFFF0000"/>
      </right>
      <top style="thin">
        <color rgb="FFFF0000"/>
      </top>
      <bottom style="medium">
        <color rgb="FFFF0000"/>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right style="thin">
        <color theme="0" tint="-0.34998626667073579"/>
      </right>
      <top style="thin">
        <color rgb="FF00B050"/>
      </top>
      <bottom/>
      <diagonal/>
    </border>
    <border>
      <left style="thin">
        <color theme="0" tint="-0.249977111117893"/>
      </left>
      <right style="thin">
        <color theme="0" tint="-0.249977111117893"/>
      </right>
      <top/>
      <bottom style="thin">
        <color theme="0" tint="-0.34998626667073579"/>
      </bottom>
      <diagonal/>
    </border>
    <border>
      <left style="thin">
        <color theme="0" tint="-0.34998626667073579"/>
      </left>
      <right style="thin">
        <color theme="0" tint="-0.34998626667073579"/>
      </right>
      <top/>
      <bottom style="thin">
        <color theme="0" tint="-0.249977111117893"/>
      </bottom>
      <diagonal/>
    </border>
    <border>
      <left style="thin">
        <color theme="0" tint="-0.34998626667073579"/>
      </left>
      <right style="thin">
        <color theme="0" tint="-0.34998626667073579"/>
      </right>
      <top style="thin">
        <color theme="0" tint="-0.249977111117893"/>
      </top>
      <bottom/>
      <diagonal/>
    </border>
    <border>
      <left style="thin">
        <color theme="0" tint="-0.34998626667073579"/>
      </left>
      <right/>
      <top style="thin">
        <color rgb="FF00B050"/>
      </top>
      <bottom/>
      <diagonal/>
    </border>
    <border>
      <left style="thin">
        <color rgb="FF00B050"/>
      </left>
      <right style="thin">
        <color rgb="FFBFBFBF"/>
      </right>
      <top style="thin">
        <color rgb="FF00B050"/>
      </top>
      <bottom style="thin">
        <color rgb="FFBFBFBF"/>
      </bottom>
      <diagonal/>
    </border>
    <border>
      <left style="thin">
        <color rgb="FF00B050"/>
      </left>
      <right style="thin">
        <color theme="0" tint="-0.249977111117893"/>
      </right>
      <top style="thin">
        <color theme="0" tint="-0.249977111117893"/>
      </top>
      <bottom/>
      <diagonal/>
    </border>
    <border>
      <left style="thin">
        <color rgb="FF00B050"/>
      </left>
      <right style="thin">
        <color theme="0" tint="-0.249977111117893"/>
      </right>
      <top/>
      <bottom/>
      <diagonal/>
    </border>
    <border>
      <left style="thin">
        <color rgb="FF00B050"/>
      </left>
      <right style="thin">
        <color theme="0" tint="-0.249977111117893"/>
      </right>
      <top/>
      <bottom style="thin">
        <color theme="0" tint="-0.34998626667073579"/>
      </bottom>
      <diagonal/>
    </border>
    <border>
      <left/>
      <right style="thin">
        <color rgb="FF00B050"/>
      </right>
      <top style="thin">
        <color theme="0" tint="-0.34998626667073579"/>
      </top>
      <bottom/>
      <diagonal/>
    </border>
    <border>
      <left/>
      <right style="thin">
        <color rgb="FF00B050"/>
      </right>
      <top/>
      <bottom style="thin">
        <color theme="0" tint="-0.34998626667073579"/>
      </bottom>
      <diagonal/>
    </border>
    <border>
      <left style="thin">
        <color rgb="FF00B050"/>
      </left>
      <right/>
      <top style="thin">
        <color theme="0" tint="-0.34998626667073579"/>
      </top>
      <bottom/>
      <diagonal/>
    </border>
    <border>
      <left style="thin">
        <color rgb="FF00B050"/>
      </left>
      <right/>
      <top style="thin">
        <color rgb="FF00B050"/>
      </top>
      <bottom style="thin">
        <color theme="0" tint="-0.34998626667073579"/>
      </bottom>
      <diagonal/>
    </border>
    <border>
      <left style="thin">
        <color theme="0" tint="-0.249977111117893"/>
      </left>
      <right style="thin">
        <color theme="0" tint="-0.249977111117893"/>
      </right>
      <top style="thin">
        <color rgb="FF00B050"/>
      </top>
      <bottom/>
      <diagonal/>
    </border>
    <border>
      <left style="thin">
        <color theme="0" tint="-0.249977111117893"/>
      </left>
      <right/>
      <top style="thin">
        <color rgb="FF00B050"/>
      </top>
      <bottom/>
      <diagonal/>
    </border>
    <border>
      <left style="thin">
        <color theme="0" tint="-0.34998626667073579"/>
      </left>
      <right/>
      <top/>
      <bottom style="thin">
        <color rgb="FF00B050"/>
      </bottom>
      <diagonal/>
    </border>
    <border>
      <left style="thin">
        <color rgb="FF00B050"/>
      </left>
      <right/>
      <top style="thin">
        <color theme="0" tint="-0.249977111117893"/>
      </top>
      <bottom style="thin">
        <color rgb="FF00B050"/>
      </bottom>
      <diagonal/>
    </border>
    <border>
      <left style="thin">
        <color theme="0" tint="-0.249977111117893"/>
      </left>
      <right style="thin">
        <color theme="0" tint="-0.249977111117893"/>
      </right>
      <top style="thin">
        <color theme="0" tint="-0.249977111117893"/>
      </top>
      <bottom style="thin">
        <color rgb="FF00B050"/>
      </bottom>
      <diagonal/>
    </border>
    <border>
      <left style="thin">
        <color theme="0" tint="-0.249977111117893"/>
      </left>
      <right/>
      <top/>
      <bottom style="thin">
        <color rgb="FF00B050"/>
      </bottom>
      <diagonal/>
    </border>
    <border>
      <left/>
      <right style="thin">
        <color theme="0" tint="-0.249977111117893"/>
      </right>
      <top style="thin">
        <color rgb="FF00B050"/>
      </top>
      <bottom/>
      <diagonal/>
    </border>
    <border>
      <left style="thin">
        <color rgb="FF00B050"/>
      </left>
      <right/>
      <top/>
      <bottom style="thin">
        <color theme="0" tint="-0.249977111117893"/>
      </bottom>
      <diagonal/>
    </border>
    <border>
      <left style="thin">
        <color rgb="FF00B050"/>
      </left>
      <right/>
      <top style="thin">
        <color theme="0" tint="-0.249977111117893"/>
      </top>
      <bottom/>
      <diagonal/>
    </border>
    <border>
      <left style="thin">
        <color theme="0" tint="-0.34998626667073579"/>
      </left>
      <right style="thin">
        <color theme="0" tint="-0.34998626667073579"/>
      </right>
      <top style="thin">
        <color rgb="FF00B050"/>
      </top>
      <bottom style="thin">
        <color theme="0" tint="-0.34998626667073579"/>
      </bottom>
      <diagonal/>
    </border>
    <border>
      <left style="thin">
        <color theme="0" tint="-0.34998626667073579"/>
      </left>
      <right/>
      <top style="thin">
        <color rgb="FF00B050"/>
      </top>
      <bottom style="thin">
        <color theme="0" tint="-0.34998626667073579"/>
      </bottom>
      <diagonal/>
    </border>
    <border>
      <left/>
      <right/>
      <top style="thin">
        <color rgb="FF00B050"/>
      </top>
      <bottom style="thin">
        <color theme="0" tint="-0.34998626667073579"/>
      </bottom>
      <diagonal/>
    </border>
    <border>
      <left/>
      <right style="thin">
        <color rgb="FF00B050"/>
      </right>
      <top style="thin">
        <color rgb="FF00B050"/>
      </top>
      <bottom style="thin">
        <color theme="0" tint="-0.34998626667073579"/>
      </bottom>
      <diagonal/>
    </border>
    <border>
      <left style="thin">
        <color rgb="FF00B050"/>
      </left>
      <right/>
      <top style="thin">
        <color rgb="FF00B050"/>
      </top>
      <bottom style="medium">
        <color theme="0" tint="-0.34998626667073579"/>
      </bottom>
      <diagonal/>
    </border>
    <border>
      <left/>
      <right style="thin">
        <color theme="0" tint="-0.249977111117893"/>
      </right>
      <top style="thin">
        <color rgb="FF00B050"/>
      </top>
      <bottom style="medium">
        <color theme="0" tint="-0.34998626667073579"/>
      </bottom>
      <diagonal/>
    </border>
    <border>
      <left/>
      <right/>
      <top style="thin">
        <color rgb="FF00B050"/>
      </top>
      <bottom style="medium">
        <color theme="0" tint="-0.34998626667073579"/>
      </bottom>
      <diagonal/>
    </border>
    <border>
      <left/>
      <right style="thin">
        <color theme="0" tint="-0.34998626667073579"/>
      </right>
      <top style="thin">
        <color rgb="FF00B050"/>
      </top>
      <bottom style="medium">
        <color theme="0" tint="-0.34998626667073579"/>
      </bottom>
      <diagonal/>
    </border>
    <border>
      <left/>
      <right style="thin">
        <color rgb="FF00B050"/>
      </right>
      <top style="thin">
        <color rgb="FF00B050"/>
      </top>
      <bottom style="medium">
        <color theme="0" tint="-0.34998626667073579"/>
      </bottom>
      <diagonal/>
    </border>
    <border>
      <left/>
      <right style="thin">
        <color rgb="FF00B050"/>
      </right>
      <top/>
      <bottom style="thin">
        <color theme="0" tint="-0.249977111117893"/>
      </bottom>
      <diagonal/>
    </border>
    <border>
      <left/>
      <right style="thin">
        <color theme="0" tint="-0.249977111117893"/>
      </right>
      <top style="thin">
        <color theme="0" tint="-0.249977111117893"/>
      </top>
      <bottom style="thin">
        <color rgb="FF00B050"/>
      </bottom>
      <diagonal/>
    </border>
    <border>
      <left/>
      <right/>
      <top style="thin">
        <color theme="0" tint="-0.249977111117893"/>
      </top>
      <bottom style="thin">
        <color rgb="FF00B050"/>
      </bottom>
      <diagonal/>
    </border>
    <border>
      <left/>
      <right style="thin">
        <color theme="0" tint="-0.34998626667073579"/>
      </right>
      <top style="thin">
        <color theme="0" tint="-0.249977111117893"/>
      </top>
      <bottom style="thin">
        <color rgb="FF00B050"/>
      </bottom>
      <diagonal/>
    </border>
    <border>
      <left style="thin">
        <color theme="0" tint="-0.34998626667073579"/>
      </left>
      <right/>
      <top style="thin">
        <color theme="0" tint="-0.249977111117893"/>
      </top>
      <bottom style="thin">
        <color rgb="FF00B050"/>
      </bottom>
      <diagonal/>
    </border>
    <border>
      <left/>
      <right style="thin">
        <color rgb="FF00B050"/>
      </right>
      <top style="thin">
        <color theme="0" tint="-0.249977111117893"/>
      </top>
      <bottom style="thin">
        <color rgb="FF00B050"/>
      </bottom>
      <diagonal/>
    </border>
    <border>
      <left/>
      <right style="thin">
        <color theme="0" tint="-0.249977111117893"/>
      </right>
      <top style="medium">
        <color theme="0" tint="-0.34998626667073579"/>
      </top>
      <bottom/>
      <diagonal/>
    </border>
    <border>
      <left style="thin">
        <color rgb="FF00B050"/>
      </left>
      <right/>
      <top style="thin">
        <color theme="0" tint="-0.249977111117893"/>
      </top>
      <bottom style="thin">
        <color theme="0" tint="-0.249977111117893"/>
      </bottom>
      <diagonal/>
    </border>
    <border>
      <left/>
      <right style="thin">
        <color theme="0" tint="-0.249977111117893"/>
      </right>
      <top/>
      <bottom style="thin">
        <color rgb="FF00B050"/>
      </bottom>
      <diagonal/>
    </border>
    <border>
      <left style="thin">
        <color rgb="FF00B050"/>
      </left>
      <right style="thin">
        <color theme="0" tint="-0.249977111117893"/>
      </right>
      <top style="thin">
        <color theme="0" tint="-0.249977111117893"/>
      </top>
      <bottom style="thin">
        <color theme="0" tint="-0.249977111117893"/>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249977111117893"/>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bottom/>
      <diagonal/>
    </border>
    <border>
      <left style="thin">
        <color theme="0" tint="-0.499984740745262"/>
      </left>
      <right/>
      <top/>
      <bottom style="thin">
        <color theme="0" tint="-0.249977111117893"/>
      </bottom>
      <diagonal/>
    </border>
    <border>
      <left style="thin">
        <color theme="0" tint="-0.499984740745262"/>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249977111117893"/>
      </bottom>
      <diagonal/>
    </border>
    <border>
      <left style="thin">
        <color theme="0" tint="-0.499984740745262"/>
      </left>
      <right style="thin">
        <color theme="0" tint="-0.499984740745262"/>
      </right>
      <top/>
      <bottom style="thin">
        <color theme="0" tint="-0.499984740745262"/>
      </bottom>
      <diagonal/>
    </border>
    <border>
      <left/>
      <right/>
      <top style="medium">
        <color theme="0" tint="-0.499984740745262"/>
      </top>
      <bottom/>
      <diagonal/>
    </border>
    <border>
      <left style="thin">
        <color theme="0" tint="-0.249977111117893"/>
      </left>
      <right style="thin">
        <color theme="0" tint="-0.499984740745262"/>
      </right>
      <top/>
      <bottom style="thin">
        <color theme="0" tint="-0.499984740745262"/>
      </bottom>
      <diagonal/>
    </border>
    <border>
      <left style="thin">
        <color theme="0" tint="-0.34998626667073579"/>
      </left>
      <right style="thin">
        <color theme="0" tint="-0.34998626667073579"/>
      </right>
      <top/>
      <bottom style="thin">
        <color theme="0" tint="-0.499984740745262"/>
      </bottom>
      <diagonal/>
    </border>
    <border>
      <left style="thin">
        <color theme="0" tint="-0.499984740745262"/>
      </left>
      <right/>
      <top style="medium">
        <color theme="0" tint="-0.499984740745262"/>
      </top>
      <bottom/>
      <diagonal/>
    </border>
    <border>
      <left/>
      <right style="thin">
        <color theme="0" tint="-0.499984740745262"/>
      </right>
      <top style="medium">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34998626667073579"/>
      </left>
      <right/>
      <top style="thin">
        <color theme="0" tint="-0.249977111117893"/>
      </top>
      <bottom style="thin">
        <color theme="0" tint="-0.249977111117893"/>
      </bottom>
      <diagonal/>
    </border>
    <border>
      <left style="thin">
        <color theme="0" tint="-0.34998626667073579"/>
      </left>
      <right/>
      <top style="thin">
        <color theme="0" tint="-0.249977111117893"/>
      </top>
      <bottom style="thin">
        <color theme="0" tint="-0.34998626667073579"/>
      </bottom>
      <diagonal/>
    </border>
    <border>
      <left/>
      <right style="thin">
        <color theme="0" tint="-0.499984740745262"/>
      </right>
      <top style="medium">
        <color theme="0" tint="-0.34998626667073579"/>
      </top>
      <bottom style="thin">
        <color theme="0" tint="-0.34998626667073579"/>
      </bottom>
      <diagonal/>
    </border>
    <border>
      <left/>
      <right style="thin">
        <color theme="0" tint="-0.499984740745262"/>
      </right>
      <top style="thin">
        <color theme="0" tint="-0.34998626667073579"/>
      </top>
      <bottom style="thin">
        <color theme="0" tint="-0.34998626667073579"/>
      </bottom>
      <diagonal/>
    </border>
    <border>
      <left/>
      <right style="thin">
        <color theme="0" tint="-0.499984740745262"/>
      </right>
      <top style="thin">
        <color theme="0" tint="-0.34998626667073579"/>
      </top>
      <bottom style="medium">
        <color theme="0" tint="-0.34998626667073579"/>
      </bottom>
      <diagonal/>
    </border>
    <border>
      <left/>
      <right style="thin">
        <color theme="0" tint="-0.499984740745262"/>
      </right>
      <top style="thin">
        <color rgb="FF00B050"/>
      </top>
      <bottom/>
      <diagonal/>
    </border>
    <border>
      <left/>
      <right style="thin">
        <color theme="0" tint="-0.499984740745262"/>
      </right>
      <top/>
      <bottom style="thin">
        <color rgb="FF00B050"/>
      </bottom>
      <diagonal/>
    </border>
    <border>
      <left/>
      <right style="thin">
        <color theme="0" tint="-0.499984740745262"/>
      </right>
      <top/>
      <bottom style="thin">
        <color theme="0" tint="-0.34998626667073579"/>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medium">
        <color theme="0" tint="-0.499984740745262"/>
      </left>
      <right style="thin">
        <color theme="0" tint="-4.9989318521683403E-2"/>
      </right>
      <top style="medium">
        <color theme="0" tint="-0.499984740745262"/>
      </top>
      <bottom style="thin">
        <color theme="0" tint="-4.9989318521683403E-2"/>
      </bottom>
      <diagonal/>
    </border>
    <border>
      <left style="thin">
        <color theme="0" tint="-4.9989318521683403E-2"/>
      </left>
      <right style="thin">
        <color theme="0" tint="-4.9989318521683403E-2"/>
      </right>
      <top style="medium">
        <color theme="0" tint="-0.499984740745262"/>
      </top>
      <bottom style="thin">
        <color theme="0" tint="-4.9989318521683403E-2"/>
      </bottom>
      <diagonal/>
    </border>
    <border>
      <left style="thin">
        <color theme="0" tint="-4.9989318521683403E-2"/>
      </left>
      <right style="medium">
        <color theme="0" tint="-0.499984740745262"/>
      </right>
      <top style="medium">
        <color theme="0" tint="-0.499984740745262"/>
      </top>
      <bottom style="thin">
        <color theme="0" tint="-4.9989318521683403E-2"/>
      </bottom>
      <diagonal/>
    </border>
    <border>
      <left style="medium">
        <color theme="0" tint="-0.499984740745262"/>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theme="0" tint="-0.499984740745262"/>
      </right>
      <top style="thin">
        <color theme="0" tint="-4.9989318521683403E-2"/>
      </top>
      <bottom style="thin">
        <color theme="0" tint="-4.9989318521683403E-2"/>
      </bottom>
      <diagonal/>
    </border>
    <border>
      <left style="medium">
        <color theme="0" tint="-0.499984740745262"/>
      </left>
      <right style="thin">
        <color theme="0" tint="-4.9989318521683403E-2"/>
      </right>
      <top style="thin">
        <color theme="0" tint="-4.9989318521683403E-2"/>
      </top>
      <bottom style="medium">
        <color theme="0" tint="-0.499984740745262"/>
      </bottom>
      <diagonal/>
    </border>
    <border>
      <left style="thin">
        <color theme="0" tint="-4.9989318521683403E-2"/>
      </left>
      <right style="thin">
        <color theme="0" tint="-4.9989318521683403E-2"/>
      </right>
      <top style="thin">
        <color theme="0" tint="-4.9989318521683403E-2"/>
      </top>
      <bottom style="medium">
        <color theme="0" tint="-0.499984740745262"/>
      </bottom>
      <diagonal/>
    </border>
    <border>
      <left style="thin">
        <color theme="0" tint="-4.9989318521683403E-2"/>
      </left>
      <right style="medium">
        <color theme="0" tint="-0.499984740745262"/>
      </right>
      <top style="thin">
        <color theme="0" tint="-4.9989318521683403E-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s>
  <cellStyleXfs count="3">
    <xf numFmtId="0" fontId="0" fillId="0" borderId="0"/>
    <xf numFmtId="0" fontId="2" fillId="0" borderId="0"/>
    <xf numFmtId="0" fontId="13" fillId="0" borderId="0" applyNumberFormat="0" applyFill="0" applyBorder="0" applyAlignment="0" applyProtection="0"/>
  </cellStyleXfs>
  <cellXfs count="1722">
    <xf numFmtId="0" fontId="0" fillId="0" borderId="0" xfId="0"/>
    <xf numFmtId="0" fontId="4" fillId="0" borderId="0" xfId="0" applyFont="1"/>
    <xf numFmtId="0" fontId="5" fillId="0" borderId="0" xfId="0" applyFont="1"/>
    <xf numFmtId="0" fontId="5" fillId="0" borderId="0" xfId="0" applyFont="1" applyAlignment="1">
      <alignment wrapText="1"/>
    </xf>
    <xf numFmtId="0" fontId="4" fillId="0" borderId="0" xfId="0" applyFont="1" applyAlignment="1">
      <alignment wrapText="1"/>
    </xf>
    <xf numFmtId="0" fontId="6" fillId="0" borderId="0" xfId="0" applyFont="1"/>
    <xf numFmtId="0" fontId="8" fillId="0" borderId="0" xfId="0" applyFont="1"/>
    <xf numFmtId="0" fontId="12" fillId="0" borderId="0" xfId="0" applyFont="1"/>
    <xf numFmtId="0" fontId="4" fillId="0" borderId="0" xfId="0" applyFont="1" applyAlignment="1">
      <alignment horizontal="left" vertical="top"/>
    </xf>
    <xf numFmtId="0" fontId="14" fillId="0" borderId="0" xfId="0" applyFont="1" applyAlignment="1">
      <alignment horizontal="left" vertical="top"/>
    </xf>
    <xf numFmtId="0" fontId="5" fillId="0" borderId="0" xfId="0" applyFont="1" applyAlignment="1">
      <alignment horizontal="left" wrapText="1"/>
    </xf>
    <xf numFmtId="4" fontId="5" fillId="0" borderId="0" xfId="0" applyNumberFormat="1" applyFont="1" applyAlignment="1">
      <alignment horizontal="left" wrapText="1"/>
    </xf>
    <xf numFmtId="4" fontId="8" fillId="0" borderId="0" xfId="0" applyNumberFormat="1" applyFont="1" applyAlignment="1">
      <alignment wrapText="1"/>
    </xf>
    <xf numFmtId="4" fontId="12" fillId="0" borderId="0" xfId="0" applyNumberFormat="1" applyFont="1" applyAlignment="1">
      <alignment wrapText="1"/>
    </xf>
    <xf numFmtId="4" fontId="12" fillId="0" borderId="0" xfId="0" applyNumberFormat="1" applyFont="1"/>
    <xf numFmtId="3" fontId="8" fillId="0" borderId="0" xfId="0" applyNumberFormat="1" applyFont="1" applyAlignment="1">
      <alignment wrapText="1"/>
    </xf>
    <xf numFmtId="10" fontId="8" fillId="0" borderId="0" xfId="0" applyNumberFormat="1" applyFont="1" applyAlignment="1">
      <alignment wrapText="1"/>
    </xf>
    <xf numFmtId="0" fontId="5" fillId="0" borderId="0" xfId="0" applyFont="1" applyProtection="1">
      <protection hidden="1"/>
    </xf>
    <xf numFmtId="0" fontId="5" fillId="0" borderId="0" xfId="0" applyFont="1" applyAlignment="1" applyProtection="1">
      <alignment wrapText="1"/>
      <protection hidden="1"/>
    </xf>
    <xf numFmtId="0" fontId="4" fillId="0" borderId="0" xfId="0" applyFont="1" applyProtection="1">
      <protection hidden="1"/>
    </xf>
    <xf numFmtId="0" fontId="8" fillId="0" borderId="0" xfId="0" applyFont="1" applyProtection="1">
      <protection hidden="1"/>
    </xf>
    <xf numFmtId="0" fontId="33" fillId="8" borderId="0" xfId="0" applyFont="1" applyFill="1" applyAlignment="1">
      <alignment wrapText="1"/>
    </xf>
    <xf numFmtId="0" fontId="16" fillId="8" borderId="0" xfId="0" applyFont="1" applyFill="1" applyAlignment="1">
      <alignment horizontal="right" wrapText="1"/>
    </xf>
    <xf numFmtId="4" fontId="4" fillId="0" borderId="0" xfId="0" applyNumberFormat="1" applyFont="1" applyAlignment="1">
      <alignment wrapText="1"/>
    </xf>
    <xf numFmtId="0" fontId="33" fillId="8" borderId="27" xfId="0" applyFont="1" applyFill="1" applyBorder="1" applyAlignment="1">
      <alignment wrapText="1"/>
    </xf>
    <xf numFmtId="0" fontId="17" fillId="8" borderId="34" xfId="0" applyFont="1" applyFill="1" applyBorder="1" applyAlignment="1">
      <alignment wrapText="1"/>
    </xf>
    <xf numFmtId="164" fontId="15" fillId="8" borderId="26" xfId="0" applyNumberFormat="1" applyFont="1" applyFill="1" applyBorder="1" applyAlignment="1" applyProtection="1">
      <alignment horizontal="left" vertical="top" wrapText="1"/>
      <protection locked="0"/>
    </xf>
    <xf numFmtId="0" fontId="15" fillId="8" borderId="26" xfId="0" applyFont="1" applyFill="1" applyBorder="1" applyAlignment="1">
      <alignment horizontal="left" vertical="top" wrapText="1"/>
    </xf>
    <xf numFmtId="0" fontId="14" fillId="8" borderId="26" xfId="0" applyFont="1" applyFill="1" applyBorder="1" applyAlignment="1">
      <alignment horizontal="left" vertical="top" wrapText="1"/>
    </xf>
    <xf numFmtId="4" fontId="21" fillId="14" borderId="33" xfId="0" applyNumberFormat="1" applyFont="1" applyFill="1" applyBorder="1" applyAlignment="1">
      <alignment wrapText="1"/>
    </xf>
    <xf numFmtId="0" fontId="12" fillId="0" borderId="0" xfId="0" applyFont="1" applyProtection="1">
      <protection hidden="1"/>
    </xf>
    <xf numFmtId="0" fontId="38" fillId="8" borderId="32" xfId="0" applyFont="1" applyFill="1" applyBorder="1" applyAlignment="1">
      <alignment wrapText="1"/>
    </xf>
    <xf numFmtId="0" fontId="5" fillId="14" borderId="16" xfId="0" applyFont="1" applyFill="1" applyBorder="1"/>
    <xf numFmtId="0" fontId="20" fillId="14" borderId="16" xfId="0" applyFont="1" applyFill="1" applyBorder="1"/>
    <xf numFmtId="3" fontId="5" fillId="14" borderId="17" xfId="0" applyNumberFormat="1" applyFont="1" applyFill="1" applyBorder="1" applyAlignment="1" applyProtection="1">
      <alignment wrapText="1"/>
      <protection locked="0"/>
    </xf>
    <xf numFmtId="0" fontId="35" fillId="8" borderId="35" xfId="0" applyFont="1" applyFill="1" applyBorder="1"/>
    <xf numFmtId="0" fontId="16" fillId="0" borderId="0" xfId="0" applyFont="1" applyAlignment="1">
      <alignment horizontal="left" vertical="top"/>
    </xf>
    <xf numFmtId="0" fontId="5" fillId="0" borderId="0" xfId="0" applyFont="1" applyAlignment="1">
      <alignment horizontal="left" vertical="top"/>
    </xf>
    <xf numFmtId="0" fontId="35" fillId="0" borderId="0" xfId="0" applyFont="1"/>
    <xf numFmtId="0" fontId="5" fillId="15" borderId="41" xfId="0" applyFont="1" applyFill="1" applyBorder="1" applyAlignment="1">
      <alignment horizontal="center"/>
    </xf>
    <xf numFmtId="0" fontId="5" fillId="15" borderId="40" xfId="0" applyFont="1" applyFill="1" applyBorder="1" applyAlignment="1">
      <alignment horizontal="center"/>
    </xf>
    <xf numFmtId="0" fontId="5" fillId="16" borderId="41" xfId="0" applyFont="1" applyFill="1" applyBorder="1" applyAlignment="1">
      <alignment horizontal="center"/>
    </xf>
    <xf numFmtId="0" fontId="5" fillId="16" borderId="40" xfId="0" applyFont="1" applyFill="1" applyBorder="1" applyAlignment="1">
      <alignment horizontal="center"/>
    </xf>
    <xf numFmtId="0" fontId="5" fillId="15" borderId="28" xfId="0" applyFont="1" applyFill="1" applyBorder="1" applyAlignment="1">
      <alignment horizontal="center"/>
    </xf>
    <xf numFmtId="0" fontId="5" fillId="16" borderId="28" xfId="0" applyFont="1" applyFill="1" applyBorder="1" applyAlignment="1">
      <alignment horizontal="center"/>
    </xf>
    <xf numFmtId="0" fontId="43" fillId="0" borderId="0" xfId="0" applyFont="1"/>
    <xf numFmtId="0" fontId="42"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center"/>
    </xf>
    <xf numFmtId="0" fontId="40" fillId="0" borderId="0" xfId="0" applyFont="1" applyAlignment="1">
      <alignment horizontal="center" vertical="top" wrapText="1"/>
    </xf>
    <xf numFmtId="0" fontId="5" fillId="0" borderId="0" xfId="0" applyFont="1" applyAlignment="1">
      <alignment horizontal="center" wrapText="1"/>
    </xf>
    <xf numFmtId="0" fontId="5" fillId="15" borderId="26" xfId="0" applyFont="1" applyFill="1" applyBorder="1" applyAlignment="1">
      <alignment horizontal="center" vertical="center" wrapText="1"/>
    </xf>
    <xf numFmtId="0" fontId="5" fillId="16" borderId="26" xfId="0" applyFont="1" applyFill="1" applyBorder="1" applyAlignment="1">
      <alignment horizontal="center" vertical="center" wrapText="1"/>
    </xf>
    <xf numFmtId="0" fontId="5" fillId="15" borderId="26" xfId="0" applyFont="1" applyFill="1" applyBorder="1" applyAlignment="1">
      <alignment horizontal="center"/>
    </xf>
    <xf numFmtId="0" fontId="5" fillId="16" borderId="26" xfId="0" applyFont="1" applyFill="1" applyBorder="1" applyAlignment="1">
      <alignment horizontal="center"/>
    </xf>
    <xf numFmtId="0" fontId="40" fillId="15" borderId="26" xfId="0" applyFont="1" applyFill="1" applyBorder="1" applyAlignment="1">
      <alignment horizontal="left" vertical="top" wrapText="1"/>
    </xf>
    <xf numFmtId="0" fontId="40" fillId="16" borderId="26" xfId="0" applyFont="1" applyFill="1" applyBorder="1" applyAlignment="1">
      <alignment horizontal="left" vertical="top" wrapText="1"/>
    </xf>
    <xf numFmtId="0" fontId="14" fillId="8" borderId="26" xfId="0" applyFont="1" applyFill="1" applyBorder="1" applyAlignment="1">
      <alignment horizontal="center" vertical="center" wrapText="1"/>
    </xf>
    <xf numFmtId="0" fontId="14" fillId="8" borderId="26" xfId="0" applyFont="1" applyFill="1" applyBorder="1" applyAlignment="1">
      <alignment horizontal="center" vertical="center"/>
    </xf>
    <xf numFmtId="0" fontId="14" fillId="8" borderId="46" xfId="0" applyFont="1" applyFill="1" applyBorder="1" applyAlignment="1">
      <alignment horizontal="center" wrapText="1"/>
    </xf>
    <xf numFmtId="0" fontId="14" fillId="8" borderId="46" xfId="0" applyFont="1" applyFill="1" applyBorder="1" applyAlignment="1">
      <alignment horizontal="center"/>
    </xf>
    <xf numFmtId="0" fontId="15" fillId="0" borderId="24" xfId="0" applyFont="1" applyBorder="1" applyAlignment="1">
      <alignment vertical="center" wrapText="1"/>
    </xf>
    <xf numFmtId="0" fontId="15" fillId="0" borderId="25" xfId="0" applyFont="1" applyBorder="1" applyAlignment="1">
      <alignment vertical="center" wrapText="1"/>
    </xf>
    <xf numFmtId="0" fontId="15" fillId="0" borderId="19" xfId="0" applyFont="1" applyBorder="1" applyAlignment="1">
      <alignment vertical="center" wrapText="1"/>
    </xf>
    <xf numFmtId="0" fontId="15" fillId="0" borderId="27" xfId="0" applyFont="1" applyBorder="1" applyAlignment="1">
      <alignment vertical="center" wrapText="1"/>
    </xf>
    <xf numFmtId="0" fontId="15" fillId="0" borderId="28" xfId="0" applyFont="1" applyBorder="1" applyAlignment="1">
      <alignment vertical="center" wrapText="1"/>
    </xf>
    <xf numFmtId="0" fontId="14" fillId="8" borderId="26" xfId="0" applyFont="1" applyFill="1" applyBorder="1" applyAlignment="1">
      <alignment horizontal="center"/>
    </xf>
    <xf numFmtId="0" fontId="45" fillId="8" borderId="26" xfId="0" applyFont="1" applyFill="1" applyBorder="1" applyAlignment="1">
      <alignment horizontal="center" vertical="top" wrapText="1"/>
    </xf>
    <xf numFmtId="0" fontId="14" fillId="8" borderId="26" xfId="0" applyFont="1" applyFill="1" applyBorder="1" applyAlignment="1">
      <alignment horizontal="center" wrapText="1"/>
    </xf>
    <xf numFmtId="0" fontId="16" fillId="8" borderId="34" xfId="0" applyFont="1" applyFill="1" applyBorder="1" applyAlignment="1">
      <alignment horizontal="left" wrapText="1"/>
    </xf>
    <xf numFmtId="0" fontId="16" fillId="8" borderId="33" xfId="0" applyFont="1" applyFill="1" applyBorder="1" applyAlignment="1">
      <alignment horizontal="left" wrapText="1"/>
    </xf>
    <xf numFmtId="0" fontId="16" fillId="8" borderId="32" xfId="0" applyFont="1" applyFill="1" applyBorder="1" applyAlignment="1">
      <alignment horizontal="right" wrapText="1"/>
    </xf>
    <xf numFmtId="0" fontId="35" fillId="8" borderId="34" xfId="0" applyFont="1" applyFill="1" applyBorder="1" applyAlignment="1">
      <alignment horizontal="right" wrapText="1"/>
    </xf>
    <xf numFmtId="0" fontId="35" fillId="8" borderId="32" xfId="0" applyFont="1" applyFill="1" applyBorder="1" applyAlignment="1">
      <alignment horizontal="right" wrapText="1"/>
    </xf>
    <xf numFmtId="3" fontId="20" fillId="14" borderId="27" xfId="0" applyNumberFormat="1" applyFont="1" applyFill="1" applyBorder="1" applyAlignment="1">
      <alignment wrapText="1"/>
    </xf>
    <xf numFmtId="3" fontId="5" fillId="14" borderId="27" xfId="0" applyNumberFormat="1" applyFont="1" applyFill="1" applyBorder="1" applyAlignment="1">
      <alignment wrapText="1"/>
    </xf>
    <xf numFmtId="3" fontId="5" fillId="14" borderId="28" xfId="0" applyNumberFormat="1" applyFont="1" applyFill="1" applyBorder="1" applyAlignment="1" applyProtection="1">
      <alignment wrapText="1"/>
      <protection locked="0"/>
    </xf>
    <xf numFmtId="0" fontId="16" fillId="8" borderId="32" xfId="0" applyFont="1" applyFill="1" applyBorder="1" applyAlignment="1">
      <alignment horizontal="right" wrapText="1" indent="1"/>
    </xf>
    <xf numFmtId="0" fontId="16" fillId="8" borderId="33" xfId="0" applyFont="1" applyFill="1" applyBorder="1" applyAlignment="1">
      <alignment horizontal="right" wrapText="1" indent="1"/>
    </xf>
    <xf numFmtId="0" fontId="46" fillId="8" borderId="29" xfId="0" applyFont="1" applyFill="1" applyBorder="1" applyAlignment="1">
      <alignment wrapText="1"/>
    </xf>
    <xf numFmtId="0" fontId="16" fillId="8" borderId="34" xfId="0" applyFont="1" applyFill="1" applyBorder="1" applyAlignment="1">
      <alignment horizontal="right" wrapText="1" indent="1"/>
    </xf>
    <xf numFmtId="3" fontId="21" fillId="14" borderId="0" xfId="0" applyNumberFormat="1" applyFont="1" applyFill="1" applyAlignment="1">
      <alignment wrapText="1"/>
    </xf>
    <xf numFmtId="3" fontId="21" fillId="14" borderId="17" xfId="0" applyNumberFormat="1" applyFont="1" applyFill="1" applyBorder="1" applyAlignment="1">
      <alignment wrapText="1"/>
    </xf>
    <xf numFmtId="3" fontId="20" fillId="14" borderId="27" xfId="0" applyNumberFormat="1" applyFont="1" applyFill="1" applyBorder="1" applyAlignment="1" applyProtection="1">
      <alignment horizontal="right" vertical="top" wrapText="1"/>
      <protection locked="0"/>
    </xf>
    <xf numFmtId="3" fontId="21" fillId="14" borderId="35" xfId="0" applyNumberFormat="1" applyFont="1" applyFill="1" applyBorder="1" applyAlignment="1">
      <alignment wrapText="1"/>
    </xf>
    <xf numFmtId="0" fontId="48" fillId="8" borderId="37" xfId="0" applyFont="1" applyFill="1" applyBorder="1" applyAlignment="1">
      <alignment wrapText="1"/>
    </xf>
    <xf numFmtId="0" fontId="5" fillId="0" borderId="35" xfId="0" applyFont="1" applyBorder="1" applyProtection="1">
      <protection hidden="1"/>
    </xf>
    <xf numFmtId="0" fontId="5" fillId="19" borderId="0" xfId="0" applyFont="1" applyFill="1"/>
    <xf numFmtId="0" fontId="5" fillId="19" borderId="0" xfId="0" applyFont="1" applyFill="1" applyAlignment="1">
      <alignment wrapText="1"/>
    </xf>
    <xf numFmtId="3" fontId="21" fillId="14" borderId="34" xfId="0" applyNumberFormat="1" applyFont="1" applyFill="1" applyBorder="1" applyAlignment="1">
      <alignment wrapText="1"/>
    </xf>
    <xf numFmtId="3" fontId="21" fillId="14" borderId="37" xfId="0" applyNumberFormat="1" applyFont="1" applyFill="1" applyBorder="1" applyAlignment="1">
      <alignment wrapText="1"/>
    </xf>
    <xf numFmtId="3" fontId="21" fillId="14" borderId="32" xfId="0" applyNumberFormat="1" applyFont="1" applyFill="1" applyBorder="1" applyAlignment="1">
      <alignment wrapText="1"/>
    </xf>
    <xf numFmtId="3" fontId="21" fillId="14" borderId="27" xfId="0" applyNumberFormat="1" applyFont="1" applyFill="1" applyBorder="1" applyAlignment="1">
      <alignment wrapText="1"/>
    </xf>
    <xf numFmtId="3" fontId="21" fillId="14" borderId="33" xfId="0" applyNumberFormat="1" applyFont="1" applyFill="1" applyBorder="1" applyAlignment="1">
      <alignment wrapText="1"/>
    </xf>
    <xf numFmtId="3" fontId="21" fillId="14" borderId="28" xfId="0" applyNumberFormat="1" applyFont="1" applyFill="1" applyBorder="1" applyAlignment="1">
      <alignment wrapText="1"/>
    </xf>
    <xf numFmtId="4" fontId="21" fillId="14" borderId="34" xfId="0" applyNumberFormat="1" applyFont="1" applyFill="1" applyBorder="1" applyAlignment="1">
      <alignment wrapText="1"/>
    </xf>
    <xf numFmtId="4" fontId="21" fillId="14" borderId="37" xfId="0" applyNumberFormat="1" applyFont="1" applyFill="1" applyBorder="1" applyAlignment="1">
      <alignment wrapText="1"/>
    </xf>
    <xf numFmtId="4" fontId="21" fillId="14" borderId="32" xfId="0" applyNumberFormat="1" applyFont="1" applyFill="1" applyBorder="1" applyAlignment="1">
      <alignment wrapText="1"/>
    </xf>
    <xf numFmtId="4" fontId="21" fillId="14" borderId="27" xfId="0" applyNumberFormat="1" applyFont="1" applyFill="1" applyBorder="1" applyAlignment="1">
      <alignment wrapText="1"/>
    </xf>
    <xf numFmtId="4" fontId="21" fillId="14" borderId="28" xfId="0" applyNumberFormat="1" applyFont="1" applyFill="1" applyBorder="1" applyAlignment="1">
      <alignment wrapText="1"/>
    </xf>
    <xf numFmtId="4" fontId="21" fillId="14" borderId="34" xfId="0" applyNumberFormat="1" applyFont="1" applyFill="1" applyBorder="1"/>
    <xf numFmtId="4" fontId="21" fillId="14" borderId="37" xfId="0" applyNumberFormat="1" applyFont="1" applyFill="1" applyBorder="1"/>
    <xf numFmtId="4" fontId="21" fillId="14" borderId="32" xfId="0" applyNumberFormat="1" applyFont="1" applyFill="1" applyBorder="1"/>
    <xf numFmtId="4" fontId="21" fillId="14" borderId="27" xfId="0" applyNumberFormat="1" applyFont="1" applyFill="1" applyBorder="1"/>
    <xf numFmtId="4" fontId="21" fillId="14" borderId="33" xfId="0" applyNumberFormat="1" applyFont="1" applyFill="1" applyBorder="1"/>
    <xf numFmtId="4" fontId="21" fillId="14" borderId="28" xfId="0" applyNumberFormat="1" applyFont="1" applyFill="1" applyBorder="1"/>
    <xf numFmtId="3" fontId="21" fillId="14" borderId="35" xfId="0" applyNumberFormat="1" applyFont="1" applyFill="1" applyBorder="1"/>
    <xf numFmtId="3" fontId="21" fillId="14" borderId="37" xfId="0" applyNumberFormat="1" applyFont="1" applyFill="1" applyBorder="1"/>
    <xf numFmtId="3" fontId="21" fillId="14" borderId="0" xfId="0" applyNumberFormat="1" applyFont="1" applyFill="1"/>
    <xf numFmtId="3" fontId="21" fillId="14" borderId="27" xfId="0" applyNumberFormat="1" applyFont="1" applyFill="1" applyBorder="1"/>
    <xf numFmtId="3" fontId="21" fillId="14" borderId="28" xfId="0" applyNumberFormat="1" applyFont="1" applyFill="1" applyBorder="1"/>
    <xf numFmtId="3" fontId="21" fillId="14" borderId="18" xfId="0" applyNumberFormat="1" applyFont="1" applyFill="1" applyBorder="1" applyAlignment="1">
      <alignment wrapText="1"/>
    </xf>
    <xf numFmtId="0" fontId="14" fillId="8" borderId="26" xfId="0" applyFont="1" applyFill="1" applyBorder="1" applyAlignment="1">
      <alignment wrapText="1"/>
    </xf>
    <xf numFmtId="3" fontId="5" fillId="14" borderId="37" xfId="0" applyNumberFormat="1" applyFont="1" applyFill="1" applyBorder="1" applyAlignment="1">
      <alignment wrapText="1"/>
    </xf>
    <xf numFmtId="167" fontId="5" fillId="14" borderId="28" xfId="0" applyNumberFormat="1" applyFont="1" applyFill="1" applyBorder="1" applyAlignment="1" applyProtection="1">
      <alignment wrapText="1"/>
      <protection locked="0"/>
    </xf>
    <xf numFmtId="167" fontId="5" fillId="14" borderId="37" xfId="0" applyNumberFormat="1" applyFont="1" applyFill="1" applyBorder="1" applyAlignment="1" applyProtection="1">
      <alignment wrapText="1"/>
      <protection locked="0"/>
    </xf>
    <xf numFmtId="3" fontId="21" fillId="14" borderId="16" xfId="0" applyNumberFormat="1" applyFont="1" applyFill="1" applyBorder="1" applyAlignment="1">
      <alignment wrapText="1"/>
    </xf>
    <xf numFmtId="167" fontId="5" fillId="14" borderId="27" xfId="0" applyNumberFormat="1" applyFont="1" applyFill="1" applyBorder="1" applyAlignment="1">
      <alignment wrapText="1"/>
    </xf>
    <xf numFmtId="0" fontId="5" fillId="14" borderId="29" xfId="0" applyFont="1" applyFill="1" applyBorder="1" applyAlignment="1">
      <alignment horizontal="center" vertical="center" wrapText="1"/>
    </xf>
    <xf numFmtId="167" fontId="8" fillId="19" borderId="0" xfId="0" applyNumberFormat="1" applyFont="1" applyFill="1" applyAlignment="1">
      <alignment wrapText="1"/>
    </xf>
    <xf numFmtId="0" fontId="8" fillId="19" borderId="0" xfId="0" applyFont="1" applyFill="1"/>
    <xf numFmtId="0" fontId="8" fillId="19" borderId="0" xfId="0" applyFont="1" applyFill="1" applyAlignment="1">
      <alignment wrapText="1"/>
    </xf>
    <xf numFmtId="3" fontId="5" fillId="19" borderId="0" xfId="0" applyNumberFormat="1" applyFont="1" applyFill="1" applyAlignment="1">
      <alignment wrapText="1"/>
    </xf>
    <xf numFmtId="4" fontId="5" fillId="19" borderId="0" xfId="0" applyNumberFormat="1" applyFont="1" applyFill="1" applyAlignment="1">
      <alignment wrapText="1"/>
    </xf>
    <xf numFmtId="3" fontId="5" fillId="19" borderId="0" xfId="0" applyNumberFormat="1" applyFont="1" applyFill="1"/>
    <xf numFmtId="10" fontId="5" fillId="19" borderId="0" xfId="0" applyNumberFormat="1" applyFont="1" applyFill="1"/>
    <xf numFmtId="0" fontId="4" fillId="19" borderId="0" xfId="0" applyFont="1" applyFill="1"/>
    <xf numFmtId="167" fontId="5" fillId="19" borderId="0" xfId="0" applyNumberFormat="1" applyFont="1" applyFill="1" applyAlignment="1">
      <alignment horizontal="right" vertical="top" wrapText="1"/>
    </xf>
    <xf numFmtId="4" fontId="5" fillId="19" borderId="0" xfId="0" applyNumberFormat="1" applyFont="1" applyFill="1" applyAlignment="1">
      <alignment horizontal="right" vertical="top" wrapText="1"/>
    </xf>
    <xf numFmtId="0" fontId="5" fillId="19" borderId="0" xfId="0" applyFont="1" applyFill="1" applyAlignment="1">
      <alignment horizontal="left" vertical="top" wrapText="1"/>
    </xf>
    <xf numFmtId="0" fontId="6" fillId="19" borderId="0" xfId="0" applyFont="1" applyFill="1" applyAlignment="1">
      <alignment wrapText="1"/>
    </xf>
    <xf numFmtId="3" fontId="21" fillId="19" borderId="0" xfId="0" applyNumberFormat="1" applyFont="1" applyFill="1" applyAlignment="1">
      <alignment wrapText="1"/>
    </xf>
    <xf numFmtId="0" fontId="3" fillId="19" borderId="0" xfId="0" applyFont="1" applyFill="1" applyAlignment="1">
      <alignment horizontal="center"/>
    </xf>
    <xf numFmtId="0" fontId="39" fillId="19" borderId="0" xfId="0" applyFont="1" applyFill="1" applyAlignment="1">
      <alignment horizontal="center" wrapText="1"/>
    </xf>
    <xf numFmtId="0" fontId="16" fillId="19" borderId="0" xfId="0" applyFont="1" applyFill="1" applyAlignment="1">
      <alignment horizontal="left" vertical="top"/>
    </xf>
    <xf numFmtId="0" fontId="5" fillId="19" borderId="0" xfId="0" applyFont="1" applyFill="1" applyAlignment="1">
      <alignment horizontal="left" vertical="top"/>
    </xf>
    <xf numFmtId="0" fontId="39" fillId="19" borderId="0" xfId="0" applyFont="1" applyFill="1" applyAlignment="1">
      <alignment vertical="top" wrapText="1"/>
    </xf>
    <xf numFmtId="0" fontId="14" fillId="19" borderId="0" xfId="0" applyFont="1" applyFill="1" applyAlignment="1">
      <alignment horizontal="left" vertical="top"/>
    </xf>
    <xf numFmtId="0" fontId="4" fillId="19" borderId="0" xfId="0" applyFont="1" applyFill="1" applyAlignment="1">
      <alignment horizontal="left" vertical="top"/>
    </xf>
    <xf numFmtId="3" fontId="20" fillId="13" borderId="28" xfId="0" applyNumberFormat="1" applyFont="1" applyFill="1" applyBorder="1" applyAlignment="1" applyProtection="1">
      <alignment horizontal="right" vertical="top" wrapText="1"/>
      <protection locked="0"/>
    </xf>
    <xf numFmtId="0" fontId="12" fillId="19" borderId="0" xfId="0" applyFont="1" applyFill="1"/>
    <xf numFmtId="4" fontId="8" fillId="19" borderId="0" xfId="0" applyNumberFormat="1" applyFont="1" applyFill="1" applyAlignment="1">
      <alignment wrapText="1"/>
    </xf>
    <xf numFmtId="4" fontId="8" fillId="19" borderId="0" xfId="0" applyNumberFormat="1" applyFont="1" applyFill="1"/>
    <xf numFmtId="0" fontId="5" fillId="19" borderId="0" xfId="0" applyFont="1" applyFill="1" applyProtection="1">
      <protection hidden="1"/>
    </xf>
    <xf numFmtId="0" fontId="16" fillId="0" borderId="0" xfId="0" applyFont="1" applyAlignment="1" applyProtection="1">
      <alignment horizontal="left" vertical="top"/>
      <protection hidden="1"/>
    </xf>
    <xf numFmtId="0" fontId="5" fillId="0" borderId="0" xfId="0" applyFont="1" applyAlignment="1" applyProtection="1">
      <alignment horizontal="left" vertical="top"/>
      <protection hidden="1"/>
    </xf>
    <xf numFmtId="0" fontId="16" fillId="19" borderId="0" xfId="0" applyFont="1" applyFill="1" applyAlignment="1">
      <alignment wrapText="1"/>
    </xf>
    <xf numFmtId="0" fontId="35" fillId="8" borderId="0" xfId="0" applyFont="1" applyFill="1" applyAlignment="1">
      <alignment horizontal="right" wrapText="1"/>
    </xf>
    <xf numFmtId="0" fontId="38" fillId="8" borderId="0" xfId="0" applyFont="1" applyFill="1" applyAlignment="1">
      <alignment wrapText="1"/>
    </xf>
    <xf numFmtId="0" fontId="36" fillId="8" borderId="0" xfId="0" applyFont="1" applyFill="1" applyAlignment="1">
      <alignment wrapText="1"/>
    </xf>
    <xf numFmtId="0" fontId="33" fillId="8" borderId="26" xfId="0" applyFont="1" applyFill="1" applyBorder="1" applyAlignment="1">
      <alignment horizontal="right" wrapText="1"/>
    </xf>
    <xf numFmtId="4" fontId="21" fillId="13" borderId="32" xfId="0" applyNumberFormat="1" applyFont="1" applyFill="1" applyBorder="1" applyAlignment="1">
      <alignment wrapText="1"/>
    </xf>
    <xf numFmtId="4" fontId="21" fillId="13" borderId="27" xfId="0" applyNumberFormat="1" applyFont="1" applyFill="1" applyBorder="1" applyAlignment="1">
      <alignment wrapText="1"/>
    </xf>
    <xf numFmtId="4" fontId="21" fillId="13" borderId="32" xfId="0" applyNumberFormat="1" applyFont="1" applyFill="1" applyBorder="1"/>
    <xf numFmtId="4" fontId="21" fillId="13" borderId="27" xfId="0" applyNumberFormat="1" applyFont="1" applyFill="1" applyBorder="1"/>
    <xf numFmtId="3" fontId="21" fillId="13" borderId="0" xfId="0" applyNumberFormat="1" applyFont="1" applyFill="1"/>
    <xf numFmtId="3" fontId="21" fillId="13" borderId="27" xfId="0" applyNumberFormat="1" applyFont="1" applyFill="1" applyBorder="1"/>
    <xf numFmtId="3" fontId="21" fillId="13" borderId="29" xfId="0" applyNumberFormat="1" applyFont="1" applyFill="1" applyBorder="1" applyAlignment="1">
      <alignment wrapText="1"/>
    </xf>
    <xf numFmtId="3" fontId="21" fillId="13" borderId="26" xfId="0" applyNumberFormat="1" applyFont="1" applyFill="1" applyBorder="1" applyAlignment="1">
      <alignment wrapText="1"/>
    </xf>
    <xf numFmtId="3" fontId="21" fillId="13" borderId="30" xfId="0" applyNumberFormat="1" applyFont="1" applyFill="1" applyBorder="1" applyAlignment="1">
      <alignment wrapText="1"/>
    </xf>
    <xf numFmtId="3" fontId="21" fillId="13" borderId="17" xfId="0" applyNumberFormat="1" applyFont="1" applyFill="1" applyBorder="1" applyAlignment="1">
      <alignment wrapText="1"/>
    </xf>
    <xf numFmtId="3" fontId="21" fillId="13" borderId="18" xfId="0" applyNumberFormat="1" applyFont="1" applyFill="1" applyBorder="1" applyAlignment="1">
      <alignment wrapText="1"/>
    </xf>
    <xf numFmtId="3" fontId="21" fillId="13" borderId="32" xfId="0" applyNumberFormat="1" applyFont="1" applyFill="1" applyBorder="1" applyAlignment="1">
      <alignment wrapText="1"/>
    </xf>
    <xf numFmtId="3" fontId="21" fillId="13" borderId="27" xfId="0" applyNumberFormat="1" applyFont="1" applyFill="1" applyBorder="1" applyAlignment="1">
      <alignment wrapText="1"/>
    </xf>
    <xf numFmtId="3" fontId="21" fillId="13" borderId="16" xfId="0" applyNumberFormat="1" applyFont="1" applyFill="1" applyBorder="1" applyAlignment="1">
      <alignment wrapText="1"/>
    </xf>
    <xf numFmtId="3" fontId="21" fillId="13" borderId="0" xfId="0" applyNumberFormat="1" applyFont="1" applyFill="1" applyAlignment="1">
      <alignment wrapText="1"/>
    </xf>
    <xf numFmtId="0" fontId="5" fillId="0" borderId="35" xfId="0" applyFont="1" applyBorder="1"/>
    <xf numFmtId="0" fontId="5" fillId="0" borderId="35" xfId="0" applyFont="1" applyBorder="1" applyAlignment="1">
      <alignment wrapText="1"/>
    </xf>
    <xf numFmtId="164" fontId="16" fillId="8" borderId="33" xfId="0" applyNumberFormat="1" applyFont="1" applyFill="1" applyBorder="1" applyAlignment="1" applyProtection="1">
      <alignment vertical="top" wrapText="1"/>
      <protection locked="0"/>
    </xf>
    <xf numFmtId="3" fontId="20" fillId="14" borderId="0" xfId="0" applyNumberFormat="1" applyFont="1" applyFill="1" applyAlignment="1">
      <alignment horizontal="right" vertical="top" wrapText="1"/>
    </xf>
    <xf numFmtId="3" fontId="20" fillId="14" borderId="17" xfId="0" applyNumberFormat="1" applyFont="1" applyFill="1" applyBorder="1" applyAlignment="1">
      <alignment horizontal="right" vertical="top" wrapText="1"/>
    </xf>
    <xf numFmtId="3" fontId="20" fillId="14" borderId="0" xfId="0" applyNumberFormat="1" applyFont="1" applyFill="1" applyAlignment="1">
      <alignment wrapText="1"/>
    </xf>
    <xf numFmtId="9" fontId="5" fillId="14" borderId="0" xfId="0" applyNumberFormat="1" applyFont="1" applyFill="1" applyAlignment="1">
      <alignment wrapText="1"/>
    </xf>
    <xf numFmtId="167" fontId="30" fillId="19" borderId="0" xfId="0" applyNumberFormat="1" applyFont="1" applyFill="1" applyAlignment="1">
      <alignment wrapText="1"/>
    </xf>
    <xf numFmtId="4" fontId="35" fillId="8" borderId="37" xfId="0" applyNumberFormat="1" applyFont="1" applyFill="1" applyBorder="1" applyAlignment="1">
      <alignment horizontal="left" vertical="center" wrapText="1"/>
    </xf>
    <xf numFmtId="3" fontId="35" fillId="8" borderId="37" xfId="0" applyNumberFormat="1" applyFont="1" applyFill="1" applyBorder="1" applyAlignment="1">
      <alignment horizontal="left" vertical="center" wrapText="1"/>
    </xf>
    <xf numFmtId="167" fontId="35" fillId="8" borderId="37" xfId="0" applyNumberFormat="1" applyFont="1" applyFill="1" applyBorder="1" applyAlignment="1">
      <alignment horizontal="left" vertical="center" wrapText="1"/>
    </xf>
    <xf numFmtId="0" fontId="35" fillId="8" borderId="37" xfId="0" applyFont="1" applyFill="1" applyBorder="1" applyAlignment="1">
      <alignment vertical="center" wrapText="1"/>
    </xf>
    <xf numFmtId="10" fontId="35" fillId="8" borderId="37" xfId="0" applyNumberFormat="1" applyFont="1" applyFill="1" applyBorder="1" applyAlignment="1">
      <alignment vertical="center" wrapText="1"/>
    </xf>
    <xf numFmtId="0" fontId="35" fillId="8" borderId="37" xfId="0" applyFont="1" applyFill="1" applyBorder="1" applyAlignment="1" applyProtection="1">
      <alignment horizontal="left" vertical="center" wrapText="1"/>
      <protection locked="0"/>
    </xf>
    <xf numFmtId="0" fontId="44" fillId="8" borderId="37" xfId="0" applyFont="1" applyFill="1" applyBorder="1" applyAlignment="1">
      <alignment horizontal="left" vertical="center" wrapText="1"/>
    </xf>
    <xf numFmtId="0" fontId="44" fillId="8" borderId="26" xfId="0" applyFont="1" applyFill="1" applyBorder="1" applyAlignment="1" applyProtection="1">
      <alignment horizontal="left" vertical="center" wrapText="1"/>
      <protection locked="0"/>
    </xf>
    <xf numFmtId="0" fontId="44" fillId="8" borderId="35" xfId="0" applyFont="1" applyFill="1" applyBorder="1" applyAlignment="1" applyProtection="1">
      <alignment horizontal="left" vertical="center" wrapText="1"/>
      <protection locked="0"/>
    </xf>
    <xf numFmtId="4" fontId="44" fillId="8" borderId="37" xfId="0" applyNumberFormat="1" applyFont="1" applyFill="1" applyBorder="1" applyAlignment="1">
      <alignment horizontal="left" vertical="center" wrapText="1"/>
    </xf>
    <xf numFmtId="0" fontId="35" fillId="8" borderId="26" xfId="0" applyFont="1" applyFill="1" applyBorder="1" applyAlignment="1">
      <alignment horizontal="left" vertical="center" wrapText="1"/>
    </xf>
    <xf numFmtId="0" fontId="35" fillId="8" borderId="0" xfId="0" applyFont="1" applyFill="1" applyAlignment="1">
      <alignment horizontal="left" vertical="center" wrapText="1"/>
    </xf>
    <xf numFmtId="0" fontId="18" fillId="0" borderId="0" xfId="0" applyFont="1" applyAlignment="1">
      <alignment horizontal="left" vertical="center" wrapText="1"/>
    </xf>
    <xf numFmtId="0" fontId="14" fillId="8" borderId="26" xfId="0" applyFont="1" applyFill="1" applyBorder="1" applyAlignment="1">
      <alignment horizontal="left" vertical="center" wrapText="1"/>
    </xf>
    <xf numFmtId="0" fontId="18" fillId="19" borderId="0" xfId="0" applyFont="1" applyFill="1" applyAlignment="1">
      <alignment horizontal="left" vertical="center" wrapText="1"/>
    </xf>
    <xf numFmtId="0" fontId="5" fillId="0" borderId="32" xfId="0" applyFont="1" applyBorder="1"/>
    <xf numFmtId="0" fontId="5" fillId="19" borderId="17" xfId="0" applyFont="1" applyFill="1" applyBorder="1"/>
    <xf numFmtId="0" fontId="5" fillId="19" borderId="17" xfId="0" applyFont="1" applyFill="1" applyBorder="1" applyAlignment="1">
      <alignment wrapText="1"/>
    </xf>
    <xf numFmtId="0" fontId="16" fillId="8" borderId="28" xfId="0" applyFont="1" applyFill="1" applyBorder="1" applyAlignment="1">
      <alignment horizontal="right" vertical="top" wrapText="1"/>
    </xf>
    <xf numFmtId="0" fontId="16" fillId="8" borderId="27" xfId="0" applyFont="1" applyFill="1" applyBorder="1" applyAlignment="1">
      <alignment horizontal="right" vertical="top" wrapText="1"/>
    </xf>
    <xf numFmtId="0" fontId="20" fillId="14" borderId="16" xfId="0" applyFont="1" applyFill="1" applyBorder="1" applyAlignment="1">
      <alignment horizontal="right" vertical="top"/>
    </xf>
    <xf numFmtId="0" fontId="20" fillId="14" borderId="32" xfId="0" applyFont="1" applyFill="1" applyBorder="1"/>
    <xf numFmtId="0" fontId="4" fillId="0" borderId="32" xfId="0" applyFont="1" applyBorder="1"/>
    <xf numFmtId="0" fontId="16" fillId="19" borderId="32" xfId="0" applyFont="1" applyFill="1" applyBorder="1" applyAlignment="1">
      <alignment horizontal="left" vertical="top"/>
    </xf>
    <xf numFmtId="0" fontId="5" fillId="0" borderId="32" xfId="0" applyFont="1" applyBorder="1" applyAlignment="1">
      <alignment horizontal="left" vertical="top"/>
    </xf>
    <xf numFmtId="0" fontId="5" fillId="0" borderId="32" xfId="0" applyFont="1" applyBorder="1" applyAlignment="1">
      <alignment wrapText="1"/>
    </xf>
    <xf numFmtId="0" fontId="8" fillId="0" borderId="32" xfId="0" applyFont="1" applyBorder="1"/>
    <xf numFmtId="0" fontId="8" fillId="19" borderId="32" xfId="0" applyFont="1" applyFill="1" applyBorder="1"/>
    <xf numFmtId="0" fontId="35" fillId="0" borderId="32" xfId="0" applyFont="1" applyBorder="1"/>
    <xf numFmtId="4" fontId="8" fillId="0" borderId="32" xfId="0" applyNumberFormat="1" applyFont="1" applyBorder="1" applyAlignment="1">
      <alignment wrapText="1"/>
    </xf>
    <xf numFmtId="4" fontId="12" fillId="0" borderId="32" xfId="0" applyNumberFormat="1" applyFont="1" applyBorder="1" applyAlignment="1">
      <alignment wrapText="1"/>
    </xf>
    <xf numFmtId="10" fontId="8" fillId="0" borderId="32" xfId="0" applyNumberFormat="1" applyFont="1" applyBorder="1" applyAlignment="1">
      <alignment wrapText="1"/>
    </xf>
    <xf numFmtId="4" fontId="4" fillId="0" borderId="32" xfId="0" applyNumberFormat="1" applyFont="1" applyBorder="1" applyAlignment="1">
      <alignment wrapText="1"/>
    </xf>
    <xf numFmtId="0" fontId="5" fillId="0" borderId="34" xfId="0" applyFont="1" applyBorder="1"/>
    <xf numFmtId="0" fontId="60" fillId="19" borderId="0" xfId="2" applyFont="1" applyFill="1" applyAlignment="1">
      <alignment wrapText="1"/>
    </xf>
    <xf numFmtId="0" fontId="35" fillId="8" borderId="31" xfId="0" applyFont="1" applyFill="1" applyBorder="1" applyAlignment="1">
      <alignment horizontal="left" vertical="center" wrapText="1"/>
    </xf>
    <xf numFmtId="0" fontId="5" fillId="19" borderId="32" xfId="0" applyFont="1" applyFill="1" applyBorder="1"/>
    <xf numFmtId="3" fontId="20" fillId="14" borderId="37" xfId="0" applyNumberFormat="1" applyFont="1" applyFill="1" applyBorder="1" applyAlignment="1">
      <alignment horizontal="right" vertical="top"/>
    </xf>
    <xf numFmtId="3" fontId="20" fillId="14" borderId="28" xfId="0" applyNumberFormat="1" applyFont="1" applyFill="1" applyBorder="1" applyAlignment="1">
      <alignment horizontal="right" vertical="top"/>
    </xf>
    <xf numFmtId="0" fontId="46" fillId="19" borderId="0" xfId="0" applyFont="1" applyFill="1" applyAlignment="1">
      <alignment wrapText="1"/>
    </xf>
    <xf numFmtId="3" fontId="44" fillId="8" borderId="37" xfId="0" applyNumberFormat="1" applyFont="1" applyFill="1" applyBorder="1" applyAlignment="1">
      <alignment horizontal="left" vertical="center" wrapText="1"/>
    </xf>
    <xf numFmtId="4" fontId="12" fillId="0" borderId="32" xfId="0" applyNumberFormat="1" applyFont="1" applyBorder="1"/>
    <xf numFmtId="0" fontId="62" fillId="8" borderId="33" xfId="0" applyFont="1" applyFill="1" applyBorder="1" applyAlignment="1">
      <alignment horizontal="right" wrapText="1"/>
    </xf>
    <xf numFmtId="10" fontId="44" fillId="8" borderId="36" xfId="0" applyNumberFormat="1" applyFont="1" applyFill="1" applyBorder="1" applyAlignment="1">
      <alignment vertical="center" wrapText="1"/>
    </xf>
    <xf numFmtId="3" fontId="63" fillId="8" borderId="37" xfId="0" applyNumberFormat="1" applyFont="1" applyFill="1" applyBorder="1" applyAlignment="1">
      <alignment horizontal="left" vertical="center" wrapText="1"/>
    </xf>
    <xf numFmtId="3" fontId="20" fillId="14" borderId="28" xfId="0" applyNumberFormat="1" applyFont="1" applyFill="1" applyBorder="1" applyAlignment="1">
      <alignment horizontal="right" vertical="top" wrapText="1"/>
    </xf>
    <xf numFmtId="0" fontId="20" fillId="13" borderId="18" xfId="0" applyFont="1" applyFill="1" applyBorder="1" applyAlignment="1">
      <alignment vertical="top"/>
    </xf>
    <xf numFmtId="0" fontId="35" fillId="8" borderId="36" xfId="0" applyFont="1" applyFill="1" applyBorder="1" applyAlignment="1">
      <alignment horizontal="left" vertical="center" wrapText="1"/>
    </xf>
    <xf numFmtId="9" fontId="5" fillId="14" borderId="87" xfId="0" applyNumberFormat="1" applyFont="1" applyFill="1" applyBorder="1" applyAlignment="1">
      <alignment wrapText="1"/>
    </xf>
    <xf numFmtId="9" fontId="20" fillId="14" borderId="88" xfId="0" applyNumberFormat="1" applyFont="1" applyFill="1" applyBorder="1" applyAlignment="1">
      <alignment horizontal="right" vertical="top" wrapText="1"/>
    </xf>
    <xf numFmtId="9" fontId="20" fillId="14" borderId="89" xfId="0" applyNumberFormat="1" applyFont="1" applyFill="1" applyBorder="1" applyAlignment="1">
      <alignment horizontal="right" vertical="top" wrapText="1"/>
    </xf>
    <xf numFmtId="9" fontId="20" fillId="14" borderId="88" xfId="0" applyNumberFormat="1" applyFont="1" applyFill="1" applyBorder="1" applyAlignment="1">
      <alignment wrapText="1"/>
    </xf>
    <xf numFmtId="4" fontId="16" fillId="8" borderId="34" xfId="0" applyNumberFormat="1" applyFont="1" applyFill="1" applyBorder="1" applyAlignment="1">
      <alignment horizontal="left" vertical="center" wrapText="1"/>
    </xf>
    <xf numFmtId="0" fontId="16" fillId="8" borderId="36" xfId="0" applyFont="1" applyFill="1" applyBorder="1" applyAlignment="1">
      <alignment vertical="center" wrapText="1"/>
    </xf>
    <xf numFmtId="0" fontId="44" fillId="8" borderId="37" xfId="0" applyFont="1" applyFill="1" applyBorder="1" applyAlignment="1">
      <alignment vertical="center" wrapText="1"/>
    </xf>
    <xf numFmtId="3" fontId="21" fillId="14" borderId="36" xfId="0" applyNumberFormat="1" applyFont="1" applyFill="1" applyBorder="1" applyAlignment="1">
      <alignment wrapText="1"/>
    </xf>
    <xf numFmtId="3" fontId="21" fillId="14" borderId="87" xfId="0" applyNumberFormat="1" applyFont="1" applyFill="1" applyBorder="1" applyAlignment="1">
      <alignment wrapText="1"/>
    </xf>
    <xf numFmtId="3" fontId="21" fillId="14" borderId="88" xfId="0" applyNumberFormat="1" applyFont="1" applyFill="1" applyBorder="1" applyAlignment="1">
      <alignment wrapText="1"/>
    </xf>
    <xf numFmtId="3" fontId="21" fillId="14" borderId="89" xfId="0" applyNumberFormat="1" applyFont="1" applyFill="1" applyBorder="1" applyAlignment="1">
      <alignment wrapText="1"/>
    </xf>
    <xf numFmtId="3" fontId="21" fillId="13" borderId="88" xfId="0" applyNumberFormat="1" applyFont="1" applyFill="1" applyBorder="1" applyAlignment="1">
      <alignment wrapText="1"/>
    </xf>
    <xf numFmtId="3" fontId="6" fillId="0" borderId="0" xfId="0" applyNumberFormat="1" applyFont="1"/>
    <xf numFmtId="3" fontId="5" fillId="0" borderId="0" xfId="0" applyNumberFormat="1" applyFont="1"/>
    <xf numFmtId="0" fontId="42" fillId="8" borderId="105" xfId="0" applyFont="1" applyFill="1" applyBorder="1" applyAlignment="1">
      <alignment horizontal="center" vertical="center"/>
    </xf>
    <xf numFmtId="0" fontId="42" fillId="8" borderId="106" xfId="0" applyFont="1" applyFill="1" applyBorder="1" applyAlignment="1">
      <alignment horizontal="center" vertical="center"/>
    </xf>
    <xf numFmtId="0" fontId="42" fillId="8" borderId="107" xfId="0" applyFont="1" applyFill="1" applyBorder="1" applyAlignment="1">
      <alignment horizontal="center" vertical="center"/>
    </xf>
    <xf numFmtId="9" fontId="8" fillId="2" borderId="115" xfId="0" applyNumberFormat="1" applyFont="1" applyFill="1" applyBorder="1" applyProtection="1">
      <protection locked="0"/>
    </xf>
    <xf numFmtId="0" fontId="14" fillId="8" borderId="84" xfId="0" applyFont="1" applyFill="1" applyBorder="1" applyAlignment="1">
      <alignment wrapText="1"/>
    </xf>
    <xf numFmtId="9" fontId="8" fillId="19" borderId="0" xfId="0" applyNumberFormat="1" applyFont="1" applyFill="1" applyProtection="1">
      <protection locked="0"/>
    </xf>
    <xf numFmtId="9" fontId="77" fillId="19" borderId="0" xfId="0" applyNumberFormat="1" applyFont="1" applyFill="1" applyAlignment="1" applyProtection="1">
      <alignment horizontal="right"/>
      <protection locked="0"/>
    </xf>
    <xf numFmtId="0" fontId="83" fillId="0" borderId="0" xfId="0" applyFont="1" applyAlignment="1">
      <alignment vertical="center"/>
    </xf>
    <xf numFmtId="0" fontId="6" fillId="0" borderId="0" xfId="0" applyFont="1" applyAlignment="1">
      <alignment vertical="top" wrapText="1"/>
    </xf>
    <xf numFmtId="0" fontId="84" fillId="3" borderId="108" xfId="0" applyFont="1" applyFill="1" applyBorder="1" applyAlignment="1" applyProtection="1">
      <alignment vertical="top" wrapText="1"/>
      <protection locked="0"/>
    </xf>
    <xf numFmtId="0" fontId="35" fillId="8" borderId="0" xfId="0" applyFont="1" applyFill="1" applyAlignment="1">
      <alignment wrapText="1"/>
    </xf>
    <xf numFmtId="0" fontId="84" fillId="3" borderId="134" xfId="0" applyFont="1" applyFill="1" applyBorder="1" applyAlignment="1" applyProtection="1">
      <alignment horizontal="left" vertical="top"/>
      <protection locked="0"/>
    </xf>
    <xf numFmtId="0" fontId="84" fillId="3" borderId="135" xfId="0" applyFont="1" applyFill="1" applyBorder="1" applyAlignment="1" applyProtection="1">
      <alignment horizontal="left" vertical="top"/>
      <protection locked="0"/>
    </xf>
    <xf numFmtId="0" fontId="14" fillId="8" borderId="84" xfId="0" applyFont="1" applyFill="1" applyBorder="1" applyAlignment="1">
      <alignment horizontal="left" vertical="top" wrapText="1"/>
    </xf>
    <xf numFmtId="0" fontId="35" fillId="8" borderId="29" xfId="0" applyFont="1" applyFill="1" applyBorder="1" applyAlignment="1">
      <alignment vertical="center"/>
    </xf>
    <xf numFmtId="0" fontId="35" fillId="8" borderId="30" xfId="0" applyFont="1" applyFill="1" applyBorder="1" applyAlignment="1">
      <alignment vertical="center"/>
    </xf>
    <xf numFmtId="0" fontId="35" fillId="8" borderId="31" xfId="0" applyFont="1" applyFill="1" applyBorder="1" applyAlignment="1">
      <alignment vertical="center"/>
    </xf>
    <xf numFmtId="0" fontId="0" fillId="19" borderId="0" xfId="0" applyFill="1"/>
    <xf numFmtId="3" fontId="25" fillId="19" borderId="0" xfId="0" applyNumberFormat="1" applyFont="1" applyFill="1" applyAlignment="1">
      <alignment vertical="distributed"/>
    </xf>
    <xf numFmtId="0" fontId="8" fillId="19" borderId="16" xfId="0" applyFont="1" applyFill="1" applyBorder="1"/>
    <xf numFmtId="0" fontId="67" fillId="19" borderId="0" xfId="0" applyFont="1" applyFill="1" applyAlignment="1">
      <alignment horizontal="left" vertical="center" wrapText="1"/>
    </xf>
    <xf numFmtId="0" fontId="42" fillId="19" borderId="0" xfId="0" applyFont="1" applyFill="1" applyAlignment="1">
      <alignment vertical="center" wrapText="1"/>
    </xf>
    <xf numFmtId="3" fontId="47" fillId="9" borderId="117" xfId="0" applyNumberFormat="1" applyFont="1" applyFill="1" applyBorder="1" applyAlignment="1">
      <alignment horizontal="right" vertical="center"/>
    </xf>
    <xf numFmtId="3" fontId="47" fillId="9" borderId="120" xfId="0" applyNumberFormat="1" applyFont="1" applyFill="1" applyBorder="1" applyAlignment="1">
      <alignment horizontal="right" vertical="center"/>
    </xf>
    <xf numFmtId="3" fontId="47" fillId="9" borderId="121" xfId="0" applyNumberFormat="1" applyFont="1" applyFill="1" applyBorder="1" applyAlignment="1">
      <alignment horizontal="right" vertical="center"/>
    </xf>
    <xf numFmtId="0" fontId="17" fillId="19" borderId="0" xfId="0" applyFont="1" applyFill="1" applyAlignment="1">
      <alignment horizontal="center" vertical="center"/>
    </xf>
    <xf numFmtId="3" fontId="75" fillId="2" borderId="118" xfId="0" applyNumberFormat="1" applyFont="1" applyFill="1" applyBorder="1" applyAlignment="1">
      <alignment vertical="distributed"/>
    </xf>
    <xf numFmtId="3" fontId="75" fillId="2" borderId="122" xfId="0" applyNumberFormat="1" applyFont="1" applyFill="1" applyBorder="1" applyAlignment="1">
      <alignment vertical="distributed"/>
    </xf>
    <xf numFmtId="0" fontId="70" fillId="19" borderId="0" xfId="0" applyFont="1" applyFill="1"/>
    <xf numFmtId="3" fontId="21" fillId="14" borderId="115" xfId="0" applyNumberFormat="1" applyFont="1" applyFill="1" applyBorder="1" applyAlignment="1">
      <alignment horizontal="right" vertical="center" wrapText="1"/>
    </xf>
    <xf numFmtId="166" fontId="21" fillId="14" borderId="115" xfId="0" applyNumberFormat="1" applyFont="1" applyFill="1" applyBorder="1" applyAlignment="1">
      <alignment horizontal="right" vertical="center" wrapText="1"/>
    </xf>
    <xf numFmtId="3" fontId="21" fillId="14" borderId="125" xfId="0" applyNumberFormat="1" applyFont="1" applyFill="1" applyBorder="1" applyAlignment="1">
      <alignment horizontal="right" vertical="center" wrapText="1"/>
    </xf>
    <xf numFmtId="0" fontId="71" fillId="19" borderId="0" xfId="0" applyFont="1" applyFill="1"/>
    <xf numFmtId="0" fontId="82" fillId="23" borderId="125" xfId="0" applyFont="1" applyFill="1" applyBorder="1" applyAlignment="1">
      <alignment wrapText="1"/>
    </xf>
    <xf numFmtId="3" fontId="71" fillId="23" borderId="115" xfId="0" applyNumberFormat="1" applyFont="1" applyFill="1" applyBorder="1"/>
    <xf numFmtId="3" fontId="71" fillId="23" borderId="115" xfId="0" applyNumberFormat="1" applyFont="1" applyFill="1" applyBorder="1" applyAlignment="1">
      <alignment vertical="distributed"/>
    </xf>
    <xf numFmtId="0" fontId="17" fillId="0" borderId="0" xfId="0" applyFont="1" applyAlignment="1">
      <alignment horizontal="left" vertical="center" wrapText="1"/>
    </xf>
    <xf numFmtId="3" fontId="25" fillId="0" borderId="0" xfId="0" applyNumberFormat="1" applyFont="1" applyAlignment="1">
      <alignment horizontal="left" vertical="top" wrapText="1"/>
    </xf>
    <xf numFmtId="3" fontId="71" fillId="0" borderId="0" xfId="0" applyNumberFormat="1" applyFont="1" applyAlignment="1">
      <alignment vertical="distributed"/>
    </xf>
    <xf numFmtId="0" fontId="8" fillId="0" borderId="16" xfId="0" applyFont="1" applyBorder="1"/>
    <xf numFmtId="0" fontId="14" fillId="8" borderId="129" xfId="0" applyFont="1" applyFill="1" applyBorder="1" applyAlignment="1">
      <alignment wrapText="1"/>
    </xf>
    <xf numFmtId="0" fontId="14" fillId="8" borderId="118" xfId="0" applyFont="1" applyFill="1" applyBorder="1" applyAlignment="1">
      <alignment horizontal="right" wrapText="1"/>
    </xf>
    <xf numFmtId="3" fontId="75" fillId="22" borderId="117" xfId="0" applyNumberFormat="1" applyFont="1" applyFill="1" applyBorder="1" applyAlignment="1">
      <alignment horizontal="right" vertical="center"/>
    </xf>
    <xf numFmtId="3" fontId="75" fillId="22" borderId="120" xfId="0" applyNumberFormat="1" applyFont="1" applyFill="1" applyBorder="1" applyAlignment="1">
      <alignment horizontal="right" vertical="center"/>
    </xf>
    <xf numFmtId="3" fontId="75" fillId="22" borderId="121" xfId="0" applyNumberFormat="1" applyFont="1" applyFill="1" applyBorder="1" applyAlignment="1">
      <alignment horizontal="right" vertical="center"/>
    </xf>
    <xf numFmtId="3" fontId="75" fillId="22" borderId="118" xfId="0" applyNumberFormat="1" applyFont="1" applyFill="1" applyBorder="1" applyAlignment="1">
      <alignment horizontal="right" vertical="center"/>
    </xf>
    <xf numFmtId="3" fontId="75" fillId="22" borderId="0" xfId="0" applyNumberFormat="1" applyFont="1" applyFill="1" applyAlignment="1">
      <alignment horizontal="right" vertical="center"/>
    </xf>
    <xf numFmtId="3" fontId="75" fillId="22" borderId="122" xfId="0" applyNumberFormat="1" applyFont="1" applyFill="1" applyBorder="1" applyAlignment="1">
      <alignment horizontal="right" vertical="center"/>
    </xf>
    <xf numFmtId="3" fontId="75" fillId="2" borderId="118" xfId="0" applyNumberFormat="1" applyFont="1" applyFill="1" applyBorder="1"/>
    <xf numFmtId="3" fontId="75" fillId="2" borderId="0" xfId="0" applyNumberFormat="1" applyFont="1" applyFill="1"/>
    <xf numFmtId="3" fontId="75" fillId="2" borderId="122" xfId="0" applyNumberFormat="1" applyFont="1" applyFill="1" applyBorder="1"/>
    <xf numFmtId="3" fontId="79" fillId="2" borderId="119" xfId="0" applyNumberFormat="1" applyFont="1" applyFill="1" applyBorder="1"/>
    <xf numFmtId="3" fontId="79" fillId="2" borderId="109" xfId="0" applyNumberFormat="1" applyFont="1" applyFill="1" applyBorder="1"/>
    <xf numFmtId="3" fontId="79" fillId="2" borderId="123" xfId="0" applyNumberFormat="1" applyFont="1" applyFill="1" applyBorder="1"/>
    <xf numFmtId="0" fontId="14" fillId="8" borderId="130" xfId="0" applyFont="1" applyFill="1" applyBorder="1" applyAlignment="1">
      <alignment horizontal="right" wrapText="1"/>
    </xf>
    <xf numFmtId="3" fontId="56" fillId="2" borderId="125" xfId="0" applyNumberFormat="1" applyFont="1" applyFill="1" applyBorder="1"/>
    <xf numFmtId="3" fontId="56" fillId="2" borderId="126" xfId="0" applyNumberFormat="1" applyFont="1" applyFill="1" applyBorder="1"/>
    <xf numFmtId="3" fontId="56" fillId="2" borderId="127" xfId="0" applyNumberFormat="1" applyFont="1" applyFill="1" applyBorder="1"/>
    <xf numFmtId="0" fontId="12" fillId="19" borderId="16" xfId="0" applyFont="1" applyFill="1" applyBorder="1"/>
    <xf numFmtId="0" fontId="14" fillId="19" borderId="0" xfId="0" applyFont="1" applyFill="1" applyAlignment="1">
      <alignment horizontal="right" wrapText="1"/>
    </xf>
    <xf numFmtId="3" fontId="12" fillId="19" borderId="0" xfId="0" applyNumberFormat="1" applyFont="1" applyFill="1"/>
    <xf numFmtId="3" fontId="47" fillId="9" borderId="84" xfId="0" applyNumberFormat="1" applyFont="1" applyFill="1" applyBorder="1" applyAlignment="1">
      <alignment horizontal="right" vertical="center"/>
    </xf>
    <xf numFmtId="0" fontId="16" fillId="8" borderId="116" xfId="0" applyFont="1" applyFill="1" applyBorder="1" applyAlignment="1">
      <alignment horizontal="right" wrapText="1"/>
    </xf>
    <xf numFmtId="0" fontId="75" fillId="2" borderId="0" xfId="0" applyFont="1" applyFill="1"/>
    <xf numFmtId="0" fontId="75" fillId="2" borderId="122" xfId="0" applyFont="1" applyFill="1" applyBorder="1"/>
    <xf numFmtId="0" fontId="26" fillId="8" borderId="132" xfId="0" applyFont="1" applyFill="1" applyBorder="1" applyAlignment="1">
      <alignment horizontal="right" wrapText="1"/>
    </xf>
    <xf numFmtId="3" fontId="75" fillId="2" borderId="109" xfId="0" applyNumberFormat="1" applyFont="1" applyFill="1" applyBorder="1"/>
    <xf numFmtId="3" fontId="75" fillId="2" borderId="123" xfId="0" applyNumberFormat="1" applyFont="1" applyFill="1" applyBorder="1"/>
    <xf numFmtId="0" fontId="14" fillId="8" borderId="84" xfId="0" applyFont="1" applyFill="1" applyBorder="1" applyAlignment="1">
      <alignment horizontal="right" wrapText="1"/>
    </xf>
    <xf numFmtId="0" fontId="77" fillId="0" borderId="0" xfId="0" applyFont="1" applyAlignment="1">
      <alignment horizontal="right"/>
    </xf>
    <xf numFmtId="3" fontId="56" fillId="2" borderId="109" xfId="0" applyNumberFormat="1" applyFont="1" applyFill="1" applyBorder="1"/>
    <xf numFmtId="0" fontId="14" fillId="2" borderId="0" xfId="0" applyFont="1" applyFill="1" applyAlignment="1">
      <alignment horizontal="right" wrapText="1"/>
    </xf>
    <xf numFmtId="3" fontId="56" fillId="2" borderId="0" xfId="0" applyNumberFormat="1" applyFont="1" applyFill="1"/>
    <xf numFmtId="0" fontId="14" fillId="8" borderId="0" xfId="0" applyFont="1" applyFill="1" applyAlignment="1">
      <alignment horizontal="right" wrapText="1"/>
    </xf>
    <xf numFmtId="3" fontId="56" fillId="2" borderId="90" xfId="0" applyNumberFormat="1" applyFont="1" applyFill="1" applyBorder="1"/>
    <xf numFmtId="3" fontId="56" fillId="2" borderId="83" xfId="0" applyNumberFormat="1" applyFont="1" applyFill="1" applyBorder="1"/>
    <xf numFmtId="3" fontId="56" fillId="2" borderId="91" xfId="0" applyNumberFormat="1" applyFont="1" applyFill="1" applyBorder="1"/>
    <xf numFmtId="3" fontId="56" fillId="2" borderId="93" xfId="0" applyNumberFormat="1" applyFont="1" applyFill="1" applyBorder="1"/>
    <xf numFmtId="3" fontId="56" fillId="2" borderId="94" xfId="0" applyNumberFormat="1" applyFont="1" applyFill="1" applyBorder="1"/>
    <xf numFmtId="0" fontId="18" fillId="19" borderId="0" xfId="0" applyFont="1" applyFill="1" applyAlignment="1">
      <alignment vertical="center" wrapText="1"/>
    </xf>
    <xf numFmtId="3" fontId="8" fillId="19" borderId="0" xfId="0" applyNumberFormat="1" applyFont="1" applyFill="1"/>
    <xf numFmtId="0" fontId="12" fillId="0" borderId="0" xfId="0" applyFont="1" applyAlignment="1">
      <alignment wrapText="1"/>
    </xf>
    <xf numFmtId="3" fontId="47" fillId="9" borderId="83" xfId="0" applyNumberFormat="1" applyFont="1" applyFill="1" applyBorder="1" applyAlignment="1">
      <alignment horizontal="right" vertical="center"/>
    </xf>
    <xf numFmtId="3" fontId="47" fillId="9" borderId="92" xfId="0" applyNumberFormat="1" applyFont="1" applyFill="1" applyBorder="1" applyAlignment="1">
      <alignment horizontal="right" vertical="center"/>
    </xf>
    <xf numFmtId="3" fontId="75" fillId="2" borderId="117" xfId="0" applyNumberFormat="1" applyFont="1" applyFill="1" applyBorder="1"/>
    <xf numFmtId="3" fontId="75" fillId="2" borderId="120" xfId="0" applyNumberFormat="1" applyFont="1" applyFill="1" applyBorder="1"/>
    <xf numFmtId="3" fontId="75" fillId="2" borderId="121" xfId="0" applyNumberFormat="1" applyFont="1" applyFill="1" applyBorder="1"/>
    <xf numFmtId="0" fontId="17" fillId="19" borderId="0" xfId="0" applyFont="1" applyFill="1" applyAlignment="1">
      <alignment horizontal="right" wrapText="1"/>
    </xf>
    <xf numFmtId="167" fontId="12" fillId="19" borderId="0" xfId="0" applyNumberFormat="1" applyFont="1" applyFill="1"/>
    <xf numFmtId="0" fontId="14" fillId="8" borderId="95" xfId="0" applyFont="1" applyFill="1" applyBorder="1" applyAlignment="1">
      <alignment wrapText="1"/>
    </xf>
    <xf numFmtId="0" fontId="16" fillId="8" borderId="118" xfId="0" applyFont="1" applyFill="1" applyBorder="1" applyAlignment="1">
      <alignment horizontal="right" wrapText="1"/>
    </xf>
    <xf numFmtId="3" fontId="75" fillId="2" borderId="118" xfId="0" applyNumberFormat="1" applyFont="1" applyFill="1" applyBorder="1" applyAlignment="1">
      <alignment horizontal="right"/>
    </xf>
    <xf numFmtId="0" fontId="16" fillId="8" borderId="132" xfId="0" applyFont="1" applyFill="1" applyBorder="1" applyAlignment="1">
      <alignment horizontal="right" wrapText="1"/>
    </xf>
    <xf numFmtId="0" fontId="16" fillId="8" borderId="119" xfId="0" applyFont="1" applyFill="1" applyBorder="1" applyAlignment="1">
      <alignment horizontal="right" wrapText="1"/>
    </xf>
    <xf numFmtId="0" fontId="16" fillId="8" borderId="80" xfId="0" applyFont="1" applyFill="1" applyBorder="1" applyAlignment="1">
      <alignment horizontal="right" wrapText="1"/>
    </xf>
    <xf numFmtId="3" fontId="56" fillId="2" borderId="118" xfId="0" applyNumberFormat="1" applyFont="1" applyFill="1" applyBorder="1"/>
    <xf numFmtId="9" fontId="8" fillId="19" borderId="0" xfId="0" applyNumberFormat="1" applyFont="1" applyFill="1"/>
    <xf numFmtId="0" fontId="14" fillId="8" borderId="85" xfId="0" applyFont="1" applyFill="1" applyBorder="1" applyAlignment="1">
      <alignment horizontal="right" wrapText="1"/>
    </xf>
    <xf numFmtId="0" fontId="12" fillId="19" borderId="0" xfId="0" applyFont="1" applyFill="1" applyAlignment="1">
      <alignment wrapText="1"/>
    </xf>
    <xf numFmtId="0" fontId="23" fillId="9" borderId="128" xfId="0" applyFont="1" applyFill="1" applyBorder="1" applyAlignment="1">
      <alignment horizontal="left" vertical="center" wrapText="1"/>
    </xf>
    <xf numFmtId="0" fontId="30" fillId="19" borderId="0" xfId="0" applyFont="1" applyFill="1"/>
    <xf numFmtId="0" fontId="30" fillId="0" borderId="0" xfId="0" applyFont="1"/>
    <xf numFmtId="0" fontId="30" fillId="19" borderId="16" xfId="0" applyFont="1" applyFill="1" applyBorder="1"/>
    <xf numFmtId="0" fontId="14" fillId="8" borderId="93" xfId="0" applyFont="1" applyFill="1" applyBorder="1" applyAlignment="1">
      <alignment horizontal="right" wrapText="1"/>
    </xf>
    <xf numFmtId="9" fontId="56" fillId="2" borderId="109" xfId="0" applyNumberFormat="1" applyFont="1" applyFill="1" applyBorder="1"/>
    <xf numFmtId="9" fontId="56" fillId="2" borderId="123" xfId="0" applyNumberFormat="1" applyFont="1" applyFill="1" applyBorder="1"/>
    <xf numFmtId="0" fontId="14" fillId="8" borderId="0" xfId="0" applyFont="1" applyFill="1" applyAlignment="1">
      <alignment wrapText="1"/>
    </xf>
    <xf numFmtId="3" fontId="76" fillId="22" borderId="120" xfId="0" applyNumberFormat="1" applyFont="1" applyFill="1" applyBorder="1" applyAlignment="1">
      <alignment horizontal="right" vertical="center"/>
    </xf>
    <xf numFmtId="3" fontId="76" fillId="22" borderId="121" xfId="0" applyNumberFormat="1" applyFont="1" applyFill="1" applyBorder="1" applyAlignment="1">
      <alignment horizontal="right" vertical="center"/>
    </xf>
    <xf numFmtId="0" fontId="14" fillId="8" borderId="124" xfId="0" applyFont="1" applyFill="1" applyBorder="1" applyAlignment="1">
      <alignment wrapText="1"/>
    </xf>
    <xf numFmtId="0" fontId="16" fillId="8" borderId="117" xfId="0" applyFont="1" applyFill="1" applyBorder="1" applyAlignment="1">
      <alignment horizontal="right" wrapText="1"/>
    </xf>
    <xf numFmtId="0" fontId="14" fillId="8" borderId="133" xfId="0" applyFont="1" applyFill="1" applyBorder="1" applyAlignment="1">
      <alignment horizontal="right" wrapText="1"/>
    </xf>
    <xf numFmtId="9" fontId="56" fillId="2" borderId="0" xfId="0" applyNumberFormat="1" applyFont="1" applyFill="1"/>
    <xf numFmtId="9" fontId="56" fillId="2" borderId="122" xfId="0" applyNumberFormat="1" applyFont="1" applyFill="1" applyBorder="1"/>
    <xf numFmtId="0" fontId="14" fillId="8" borderId="119" xfId="0" applyFont="1" applyFill="1" applyBorder="1" applyAlignment="1">
      <alignment horizontal="right" wrapText="1"/>
    </xf>
    <xf numFmtId="0" fontId="35" fillId="19" borderId="0" xfId="0" applyFont="1" applyFill="1"/>
    <xf numFmtId="0" fontId="72" fillId="19" borderId="0" xfId="0" applyFont="1" applyFill="1"/>
    <xf numFmtId="0" fontId="8" fillId="19" borderId="0" xfId="0" applyFont="1" applyFill="1" applyAlignment="1">
      <alignment horizontal="center"/>
    </xf>
    <xf numFmtId="167" fontId="57" fillId="19" borderId="0" xfId="0" applyNumberFormat="1" applyFont="1" applyFill="1" applyAlignment="1">
      <alignment vertical="distributed"/>
    </xf>
    <xf numFmtId="3" fontId="12" fillId="2" borderId="83" xfId="0" applyNumberFormat="1" applyFont="1" applyFill="1" applyBorder="1" applyAlignment="1">
      <alignment horizontal="right"/>
    </xf>
    <xf numFmtId="167" fontId="56" fillId="2" borderId="83" xfId="0" applyNumberFormat="1" applyFont="1" applyFill="1" applyBorder="1" applyAlignment="1">
      <alignment horizontal="right"/>
    </xf>
    <xf numFmtId="3" fontId="12" fillId="2" borderId="90" xfId="0" applyNumberFormat="1" applyFont="1" applyFill="1" applyBorder="1" applyAlignment="1">
      <alignment horizontal="right"/>
    </xf>
    <xf numFmtId="3" fontId="12" fillId="2" borderId="80" xfId="0" applyNumberFormat="1" applyFont="1" applyFill="1" applyBorder="1" applyAlignment="1">
      <alignment horizontal="right"/>
    </xf>
    <xf numFmtId="167" fontId="56" fillId="2" borderId="78" xfId="0" applyNumberFormat="1" applyFont="1" applyFill="1" applyBorder="1" applyAlignment="1">
      <alignment horizontal="right"/>
    </xf>
    <xf numFmtId="3" fontId="8" fillId="2" borderId="80" xfId="0" applyNumberFormat="1" applyFont="1" applyFill="1" applyBorder="1" applyAlignment="1">
      <alignment horizontal="right"/>
    </xf>
    <xf numFmtId="167" fontId="57" fillId="2" borderId="78" xfId="0" applyNumberFormat="1" applyFont="1" applyFill="1" applyBorder="1" applyAlignment="1">
      <alignment horizontal="right"/>
    </xf>
    <xf numFmtId="3" fontId="8" fillId="2" borderId="90" xfId="0" applyNumberFormat="1" applyFont="1" applyFill="1" applyBorder="1" applyAlignment="1">
      <alignment horizontal="right"/>
    </xf>
    <xf numFmtId="167" fontId="57" fillId="2" borderId="83" xfId="0" applyNumberFormat="1" applyFont="1" applyFill="1" applyBorder="1" applyAlignment="1">
      <alignment horizontal="right"/>
    </xf>
    <xf numFmtId="3" fontId="8" fillId="2" borderId="83" xfId="0" applyNumberFormat="1" applyFont="1" applyFill="1" applyBorder="1" applyAlignment="1">
      <alignment horizontal="right"/>
    </xf>
    <xf numFmtId="9" fontId="30" fillId="23" borderId="117" xfId="0" applyNumberFormat="1" applyFont="1" applyFill="1" applyBorder="1" applyAlignment="1">
      <alignment horizontal="center" vertical="center" wrapText="1"/>
    </xf>
    <xf numFmtId="9" fontId="30" fillId="23" borderId="120" xfId="0" applyNumberFormat="1" applyFont="1" applyFill="1" applyBorder="1" applyAlignment="1">
      <alignment horizontal="center" vertical="center" wrapText="1"/>
    </xf>
    <xf numFmtId="3" fontId="8" fillId="2" borderId="117" xfId="0" applyNumberFormat="1" applyFont="1" applyFill="1" applyBorder="1" applyAlignment="1">
      <alignment horizontal="right"/>
    </xf>
    <xf numFmtId="167" fontId="57" fillId="2" borderId="120" xfId="0" applyNumberFormat="1" applyFont="1" applyFill="1" applyBorder="1" applyAlignment="1">
      <alignment horizontal="right"/>
    </xf>
    <xf numFmtId="167" fontId="57" fillId="2" borderId="121" xfId="0" applyNumberFormat="1" applyFont="1" applyFill="1" applyBorder="1" applyAlignment="1">
      <alignment horizontal="right"/>
    </xf>
    <xf numFmtId="3" fontId="12" fillId="2" borderId="118" xfId="0" applyNumberFormat="1" applyFont="1" applyFill="1" applyBorder="1" applyAlignment="1">
      <alignment horizontal="right"/>
    </xf>
    <xf numFmtId="167" fontId="56" fillId="2" borderId="122" xfId="0" applyNumberFormat="1" applyFont="1" applyFill="1" applyBorder="1" applyAlignment="1">
      <alignment horizontal="right"/>
    </xf>
    <xf numFmtId="0" fontId="66" fillId="8" borderId="125" xfId="0" applyFont="1" applyFill="1" applyBorder="1" applyAlignment="1">
      <alignment horizontal="right" wrapText="1"/>
    </xf>
    <xf numFmtId="0" fontId="30" fillId="23" borderId="119" xfId="0" applyFont="1" applyFill="1" applyBorder="1" applyAlignment="1">
      <alignment horizontal="center" wrapText="1"/>
    </xf>
    <xf numFmtId="0" fontId="30" fillId="23" borderId="109" xfId="0" applyFont="1" applyFill="1" applyBorder="1" applyAlignment="1">
      <alignment horizontal="center" wrapText="1"/>
    </xf>
    <xf numFmtId="9" fontId="56" fillId="2" borderId="119" xfId="0" applyNumberFormat="1" applyFont="1" applyFill="1" applyBorder="1" applyAlignment="1">
      <alignment horizontal="right"/>
    </xf>
    <xf numFmtId="9" fontId="56" fillId="2" borderId="109" xfId="0" applyNumberFormat="1" applyFont="1" applyFill="1" applyBorder="1" applyAlignment="1">
      <alignment horizontal="right"/>
    </xf>
    <xf numFmtId="9" fontId="56" fillId="2" borderId="123" xfId="0" applyNumberFormat="1" applyFont="1" applyFill="1" applyBorder="1" applyAlignment="1">
      <alignment horizontal="right"/>
    </xf>
    <xf numFmtId="9" fontId="12" fillId="2" borderId="123" xfId="0" applyNumberFormat="1" applyFont="1" applyFill="1" applyBorder="1" applyAlignment="1">
      <alignment horizontal="right"/>
    </xf>
    <xf numFmtId="9" fontId="21" fillId="14" borderId="115" xfId="0" applyNumberFormat="1" applyFont="1" applyFill="1" applyBorder="1" applyAlignment="1">
      <alignment horizontal="right" vertical="center" wrapText="1"/>
    </xf>
    <xf numFmtId="0" fontId="61" fillId="19" borderId="0" xfId="2" applyFont="1" applyFill="1" applyAlignment="1" applyProtection="1">
      <alignment vertical="center" wrapText="1"/>
    </xf>
    <xf numFmtId="0" fontId="13" fillId="19" borderId="0" xfId="2" applyFill="1" applyProtection="1"/>
    <xf numFmtId="167" fontId="59" fillId="19" borderId="0" xfId="2" applyNumberFormat="1" applyFont="1" applyFill="1" applyProtection="1"/>
    <xf numFmtId="167" fontId="57" fillId="19" borderId="0" xfId="0" applyNumberFormat="1" applyFont="1" applyFill="1"/>
    <xf numFmtId="167" fontId="57" fillId="19" borderId="16" xfId="0" applyNumberFormat="1" applyFont="1" applyFill="1" applyBorder="1"/>
    <xf numFmtId="167" fontId="57" fillId="19" borderId="0" xfId="0" applyNumberFormat="1" applyFont="1" applyFill="1" applyAlignment="1">
      <alignment horizontal="left" vertical="top"/>
    </xf>
    <xf numFmtId="0" fontId="8" fillId="19" borderId="0" xfId="0" applyFont="1" applyFill="1" applyAlignment="1">
      <alignment horizontal="left" vertical="top"/>
    </xf>
    <xf numFmtId="167" fontId="57" fillId="19" borderId="16" xfId="0" applyNumberFormat="1" applyFont="1" applyFill="1" applyBorder="1" applyAlignment="1">
      <alignment horizontal="left" vertical="top"/>
    </xf>
    <xf numFmtId="0" fontId="8" fillId="0" borderId="31" xfId="0" applyFont="1" applyBorder="1" applyAlignment="1">
      <alignment horizontal="center"/>
    </xf>
    <xf numFmtId="0" fontId="8" fillId="0" borderId="31" xfId="0" applyFont="1" applyBorder="1"/>
    <xf numFmtId="0" fontId="12" fillId="19" borderId="0" xfId="0" applyFont="1" applyFill="1" applyAlignment="1">
      <alignment vertical="center"/>
    </xf>
    <xf numFmtId="0" fontId="35" fillId="8" borderId="0" xfId="0" applyFont="1" applyFill="1" applyAlignment="1">
      <alignment vertical="center"/>
    </xf>
    <xf numFmtId="0" fontId="35" fillId="8" borderId="16" xfId="0" applyFont="1" applyFill="1" applyBorder="1" applyAlignment="1">
      <alignment vertical="center"/>
    </xf>
    <xf numFmtId="0" fontId="35" fillId="8" borderId="23" xfId="0" applyFont="1" applyFill="1" applyBorder="1" applyAlignment="1">
      <alignment vertical="center"/>
    </xf>
    <xf numFmtId="0" fontId="35" fillId="8" borderId="49" xfId="0" applyFont="1" applyFill="1" applyBorder="1" applyAlignment="1">
      <alignment vertical="center"/>
    </xf>
    <xf numFmtId="0" fontId="17" fillId="19" borderId="0" xfId="0" applyFont="1" applyFill="1" applyAlignment="1">
      <alignment vertical="center"/>
    </xf>
    <xf numFmtId="0" fontId="17" fillId="19" borderId="16" xfId="0" applyFont="1" applyFill="1" applyBorder="1" applyAlignment="1">
      <alignment vertical="center"/>
    </xf>
    <xf numFmtId="0" fontId="17" fillId="0" borderId="0" xfId="0" applyFont="1" applyAlignment="1">
      <alignment vertical="center"/>
    </xf>
    <xf numFmtId="0" fontId="12" fillId="0" borderId="0" xfId="0" applyFont="1" applyAlignment="1">
      <alignment vertical="center"/>
    </xf>
    <xf numFmtId="4" fontId="8" fillId="14" borderId="34" xfId="0" applyNumberFormat="1" applyFont="1" applyFill="1" applyBorder="1"/>
    <xf numFmtId="4" fontId="8" fillId="14" borderId="35" xfId="0" applyNumberFormat="1" applyFont="1" applyFill="1" applyBorder="1"/>
    <xf numFmtId="4" fontId="8" fillId="14" borderId="36" xfId="0" applyNumberFormat="1" applyFont="1" applyFill="1" applyBorder="1"/>
    <xf numFmtId="167" fontId="57" fillId="2" borderId="36" xfId="0" applyNumberFormat="1" applyFont="1" applyFill="1" applyBorder="1" applyAlignment="1">
      <alignment horizontal="right"/>
    </xf>
    <xf numFmtId="3" fontId="8" fillId="2" borderId="35" xfId="0" applyNumberFormat="1" applyFont="1" applyFill="1" applyBorder="1" applyAlignment="1">
      <alignment horizontal="right"/>
    </xf>
    <xf numFmtId="167" fontId="57" fillId="2" borderId="77" xfId="0" applyNumberFormat="1" applyFont="1" applyFill="1" applyBorder="1" applyAlignment="1">
      <alignment horizontal="right"/>
    </xf>
    <xf numFmtId="167" fontId="57" fillId="2" borderId="16" xfId="0" applyNumberFormat="1" applyFont="1" applyFill="1" applyBorder="1" applyAlignment="1">
      <alignment horizontal="right"/>
    </xf>
    <xf numFmtId="3" fontId="8" fillId="14" borderId="16" xfId="0" applyNumberFormat="1" applyFont="1" applyFill="1" applyBorder="1" applyAlignment="1">
      <alignment horizontal="right"/>
    </xf>
    <xf numFmtId="3" fontId="8" fillId="14" borderId="0" xfId="0" applyNumberFormat="1" applyFont="1" applyFill="1"/>
    <xf numFmtId="3" fontId="8" fillId="14" borderId="32" xfId="0" applyNumberFormat="1" applyFont="1" applyFill="1" applyBorder="1"/>
    <xf numFmtId="3" fontId="8" fillId="14" borderId="16" xfId="0" applyNumberFormat="1" applyFont="1" applyFill="1" applyBorder="1"/>
    <xf numFmtId="4" fontId="8" fillId="19" borderId="16" xfId="0" applyNumberFormat="1" applyFont="1" applyFill="1" applyBorder="1"/>
    <xf numFmtId="4" fontId="8" fillId="0" borderId="0" xfId="0" applyNumberFormat="1" applyFont="1"/>
    <xf numFmtId="167" fontId="57" fillId="2" borderId="18" xfId="0" applyNumberFormat="1" applyFont="1" applyFill="1" applyBorder="1" applyAlignment="1">
      <alignment horizontal="right"/>
    </xf>
    <xf numFmtId="3" fontId="8" fillId="2" borderId="17" xfId="0" applyNumberFormat="1" applyFont="1" applyFill="1" applyBorder="1" applyAlignment="1">
      <alignment horizontal="right"/>
    </xf>
    <xf numFmtId="167" fontId="57" fillId="2" borderId="79" xfId="0" applyNumberFormat="1" applyFont="1" applyFill="1" applyBorder="1" applyAlignment="1">
      <alignment horizontal="right"/>
    </xf>
    <xf numFmtId="3" fontId="8" fillId="2" borderId="81" xfId="0" applyNumberFormat="1" applyFont="1" applyFill="1" applyBorder="1" applyAlignment="1">
      <alignment horizontal="right"/>
    </xf>
    <xf numFmtId="3" fontId="8" fillId="14" borderId="18" xfId="0" applyNumberFormat="1" applyFont="1" applyFill="1" applyBorder="1" applyAlignment="1">
      <alignment horizontal="right"/>
    </xf>
    <xf numFmtId="3" fontId="8" fillId="14" borderId="17" xfId="0" applyNumberFormat="1" applyFont="1" applyFill="1" applyBorder="1"/>
    <xf numFmtId="3" fontId="8" fillId="14" borderId="33" xfId="0" applyNumberFormat="1" applyFont="1" applyFill="1" applyBorder="1"/>
    <xf numFmtId="3" fontId="8" fillId="14" borderId="18" xfId="0" applyNumberFormat="1" applyFont="1" applyFill="1" applyBorder="1"/>
    <xf numFmtId="3" fontId="8" fillId="14" borderId="36" xfId="0" applyNumberFormat="1" applyFont="1" applyFill="1" applyBorder="1" applyAlignment="1">
      <alignment horizontal="left"/>
    </xf>
    <xf numFmtId="3" fontId="8" fillId="14" borderId="34" xfId="0" applyNumberFormat="1" applyFont="1" applyFill="1" applyBorder="1"/>
    <xf numFmtId="3" fontId="8" fillId="14" borderId="35" xfId="0" applyNumberFormat="1" applyFont="1" applyFill="1" applyBorder="1"/>
    <xf numFmtId="3" fontId="8" fillId="14" borderId="36" xfId="0" applyNumberFormat="1" applyFont="1" applyFill="1" applyBorder="1"/>
    <xf numFmtId="167" fontId="56" fillId="4" borderId="18" xfId="0" applyNumberFormat="1" applyFont="1" applyFill="1" applyBorder="1" applyAlignment="1">
      <alignment horizontal="right"/>
    </xf>
    <xf numFmtId="3" fontId="12" fillId="4" borderId="17" xfId="0" applyNumberFormat="1" applyFont="1" applyFill="1" applyBorder="1" applyAlignment="1">
      <alignment horizontal="right"/>
    </xf>
    <xf numFmtId="3" fontId="12" fillId="4" borderId="75" xfId="0" applyNumberFormat="1" applyFont="1" applyFill="1" applyBorder="1" applyAlignment="1">
      <alignment horizontal="right"/>
    </xf>
    <xf numFmtId="167" fontId="56" fillId="4" borderId="79" xfId="0" applyNumberFormat="1" applyFont="1" applyFill="1" applyBorder="1" applyAlignment="1">
      <alignment horizontal="right"/>
    </xf>
    <xf numFmtId="3" fontId="12" fillId="4" borderId="81" xfId="0" applyNumberFormat="1" applyFont="1" applyFill="1" applyBorder="1" applyAlignment="1">
      <alignment horizontal="right"/>
    </xf>
    <xf numFmtId="3" fontId="12" fillId="13" borderId="18" xfId="0" applyNumberFormat="1" applyFont="1" applyFill="1" applyBorder="1"/>
    <xf numFmtId="3" fontId="12" fillId="13" borderId="32" xfId="0" applyNumberFormat="1" applyFont="1" applyFill="1" applyBorder="1"/>
    <xf numFmtId="3" fontId="12" fillId="13" borderId="0" xfId="0" applyNumberFormat="1" applyFont="1" applyFill="1"/>
    <xf numFmtId="3" fontId="12" fillId="13" borderId="16" xfId="0" applyNumberFormat="1" applyFont="1" applyFill="1" applyBorder="1"/>
    <xf numFmtId="3" fontId="8" fillId="14" borderId="35" xfId="0" applyNumberFormat="1" applyFont="1" applyFill="1" applyBorder="1" applyAlignment="1">
      <alignment horizontal="left"/>
    </xf>
    <xf numFmtId="3" fontId="8" fillId="14" borderId="0" xfId="0" applyNumberFormat="1" applyFont="1" applyFill="1" applyAlignment="1">
      <alignment horizontal="right"/>
    </xf>
    <xf numFmtId="3" fontId="8" fillId="14" borderId="32" xfId="0" applyNumberFormat="1" applyFont="1" applyFill="1" applyBorder="1" applyAlignment="1">
      <alignment horizontal="right"/>
    </xf>
    <xf numFmtId="3" fontId="12" fillId="13" borderId="17" xfId="0" applyNumberFormat="1" applyFont="1" applyFill="1" applyBorder="1"/>
    <xf numFmtId="3" fontId="12" fillId="13" borderId="33" xfId="0" applyNumberFormat="1" applyFont="1" applyFill="1" applyBorder="1"/>
    <xf numFmtId="3" fontId="8" fillId="14" borderId="36" xfId="0" applyNumberFormat="1" applyFont="1" applyFill="1" applyBorder="1" applyAlignment="1">
      <alignment horizontal="right"/>
    </xf>
    <xf numFmtId="3" fontId="8" fillId="14" borderId="35" xfId="0" applyNumberFormat="1" applyFont="1" applyFill="1" applyBorder="1" applyAlignment="1">
      <alignment horizontal="right"/>
    </xf>
    <xf numFmtId="3" fontId="8" fillId="14" borderId="34" xfId="0" applyNumberFormat="1" applyFont="1" applyFill="1" applyBorder="1" applyAlignment="1">
      <alignment horizontal="right"/>
    </xf>
    <xf numFmtId="167" fontId="56" fillId="17" borderId="18" xfId="0" applyNumberFormat="1" applyFont="1" applyFill="1" applyBorder="1" applyAlignment="1">
      <alignment horizontal="right"/>
    </xf>
    <xf numFmtId="3" fontId="12" fillId="17" borderId="17" xfId="0" applyNumberFormat="1" applyFont="1" applyFill="1" applyBorder="1" applyAlignment="1">
      <alignment horizontal="right"/>
    </xf>
    <xf numFmtId="167" fontId="56" fillId="17" borderId="79" xfId="0" applyNumberFormat="1" applyFont="1" applyFill="1" applyBorder="1" applyAlignment="1">
      <alignment horizontal="right"/>
    </xf>
    <xf numFmtId="3" fontId="12" fillId="17" borderId="81" xfId="0" applyNumberFormat="1" applyFont="1" applyFill="1" applyBorder="1" applyAlignment="1">
      <alignment horizontal="right"/>
    </xf>
    <xf numFmtId="3" fontId="12" fillId="12" borderId="17" xfId="0" applyNumberFormat="1" applyFont="1" applyFill="1" applyBorder="1"/>
    <xf numFmtId="3" fontId="12" fillId="12" borderId="33" xfId="0" applyNumberFormat="1" applyFont="1" applyFill="1" applyBorder="1"/>
    <xf numFmtId="3" fontId="12" fillId="12" borderId="18" xfId="0" applyNumberFormat="1" applyFont="1" applyFill="1" applyBorder="1"/>
    <xf numFmtId="3" fontId="8" fillId="14" borderId="31" xfId="0" applyNumberFormat="1" applyFont="1" applyFill="1" applyBorder="1"/>
    <xf numFmtId="3" fontId="8" fillId="14" borderId="22" xfId="0" applyNumberFormat="1" applyFont="1" applyFill="1" applyBorder="1"/>
    <xf numFmtId="3" fontId="8" fillId="14" borderId="21" xfId="0" applyNumberFormat="1" applyFont="1" applyFill="1" applyBorder="1"/>
    <xf numFmtId="3" fontId="8" fillId="14" borderId="30" xfId="0" applyNumberFormat="1" applyFont="1" applyFill="1" applyBorder="1"/>
    <xf numFmtId="0" fontId="12" fillId="19" borderId="2" xfId="0" applyFont="1" applyFill="1" applyBorder="1" applyAlignment="1">
      <alignment wrapText="1"/>
    </xf>
    <xf numFmtId="0" fontId="24" fillId="0" borderId="26" xfId="0" applyFont="1" applyBorder="1" applyAlignment="1">
      <alignment wrapText="1"/>
    </xf>
    <xf numFmtId="0" fontId="8" fillId="0" borderId="36" xfId="0" applyFont="1" applyBorder="1" applyAlignment="1">
      <alignment horizontal="center"/>
    </xf>
    <xf numFmtId="0" fontId="35" fillId="8" borderId="36" xfId="0" applyFont="1" applyFill="1" applyBorder="1" applyAlignment="1">
      <alignment vertical="center"/>
    </xf>
    <xf numFmtId="0" fontId="35" fillId="8" borderId="20" xfId="0" applyFont="1" applyFill="1" applyBorder="1" applyAlignment="1">
      <alignment vertical="center"/>
    </xf>
    <xf numFmtId="0" fontId="12" fillId="19" borderId="16" xfId="0" applyFont="1" applyFill="1" applyBorder="1" applyAlignment="1">
      <alignment vertical="center"/>
    </xf>
    <xf numFmtId="167" fontId="57" fillId="2" borderId="36" xfId="0" applyNumberFormat="1" applyFont="1" applyFill="1" applyBorder="1" applyAlignment="1">
      <alignment vertical="center"/>
    </xf>
    <xf numFmtId="3" fontId="8" fillId="2" borderId="35" xfId="0" applyNumberFormat="1" applyFont="1" applyFill="1" applyBorder="1" applyAlignment="1">
      <alignment vertical="center"/>
    </xf>
    <xf numFmtId="167" fontId="57" fillId="2" borderId="16" xfId="0" applyNumberFormat="1" applyFont="1" applyFill="1" applyBorder="1" applyAlignment="1">
      <alignment vertical="center"/>
    </xf>
    <xf numFmtId="3" fontId="8" fillId="2" borderId="32" xfId="0" applyNumberFormat="1" applyFont="1" applyFill="1" applyBorder="1" applyAlignment="1">
      <alignment vertical="center"/>
    </xf>
    <xf numFmtId="167" fontId="56" fillId="4" borderId="16" xfId="0" applyNumberFormat="1" applyFont="1" applyFill="1" applyBorder="1" applyAlignment="1">
      <alignment vertical="center"/>
    </xf>
    <xf numFmtId="3" fontId="12" fillId="4" borderId="33" xfId="0" applyNumberFormat="1" applyFont="1" applyFill="1" applyBorder="1" applyAlignment="1">
      <alignment vertical="center"/>
    </xf>
    <xf numFmtId="167" fontId="56" fillId="4" borderId="18" xfId="0" applyNumberFormat="1" applyFont="1" applyFill="1" applyBorder="1" applyAlignment="1">
      <alignment vertical="center"/>
    </xf>
    <xf numFmtId="3" fontId="8" fillId="14" borderId="90" xfId="0" applyNumberFormat="1" applyFont="1" applyFill="1" applyBorder="1"/>
    <xf numFmtId="3" fontId="8" fillId="14" borderId="83" xfId="0" applyNumberFormat="1" applyFont="1" applyFill="1" applyBorder="1"/>
    <xf numFmtId="3" fontId="8" fillId="14" borderId="92" xfId="0" applyNumberFormat="1" applyFont="1" applyFill="1" applyBorder="1"/>
    <xf numFmtId="3" fontId="8" fillId="14" borderId="80" xfId="0" applyNumberFormat="1" applyFont="1" applyFill="1" applyBorder="1"/>
    <xf numFmtId="3" fontId="8" fillId="14" borderId="78" xfId="0" applyNumberFormat="1" applyFont="1" applyFill="1" applyBorder="1"/>
    <xf numFmtId="3" fontId="8" fillId="14" borderId="80" xfId="0" applyNumberFormat="1" applyFont="1" applyFill="1" applyBorder="1" applyAlignment="1">
      <alignment horizontal="right"/>
    </xf>
    <xf numFmtId="3" fontId="8" fillId="14" borderId="78" xfId="0" applyNumberFormat="1" applyFont="1" applyFill="1" applyBorder="1" applyAlignment="1">
      <alignment horizontal="right"/>
    </xf>
    <xf numFmtId="167" fontId="56" fillId="4" borderId="27" xfId="0" applyNumberFormat="1" applyFont="1" applyFill="1" applyBorder="1" applyAlignment="1">
      <alignment vertical="center"/>
    </xf>
    <xf numFmtId="3" fontId="12" fillId="13" borderId="32" xfId="0" applyNumberFormat="1" applyFont="1" applyFill="1" applyBorder="1" applyAlignment="1">
      <alignment horizontal="right"/>
    </xf>
    <xf numFmtId="3" fontId="12" fillId="13" borderId="91" xfId="0" applyNumberFormat="1" applyFont="1" applyFill="1" applyBorder="1" applyAlignment="1">
      <alignment horizontal="right"/>
    </xf>
    <xf numFmtId="3" fontId="12" fillId="13" borderId="93" xfId="0" applyNumberFormat="1" applyFont="1" applyFill="1" applyBorder="1" applyAlignment="1">
      <alignment horizontal="right"/>
    </xf>
    <xf numFmtId="3" fontId="12" fillId="13" borderId="94" xfId="0" applyNumberFormat="1" applyFont="1" applyFill="1" applyBorder="1" applyAlignment="1">
      <alignment horizontal="right"/>
    </xf>
    <xf numFmtId="4" fontId="12" fillId="4" borderId="33" xfId="0" applyNumberFormat="1" applyFont="1" applyFill="1" applyBorder="1" applyAlignment="1">
      <alignment vertical="center"/>
    </xf>
    <xf numFmtId="3" fontId="12" fillId="13" borderId="0" xfId="0" applyNumberFormat="1" applyFont="1" applyFill="1" applyAlignment="1">
      <alignment horizontal="right"/>
    </xf>
    <xf numFmtId="3" fontId="12" fillId="13" borderId="16" xfId="0" applyNumberFormat="1" applyFont="1" applyFill="1" applyBorder="1" applyAlignment="1">
      <alignment horizontal="right"/>
    </xf>
    <xf numFmtId="167" fontId="56" fillId="2" borderId="36" xfId="0" applyNumberFormat="1" applyFont="1" applyFill="1" applyBorder="1" applyAlignment="1">
      <alignment vertical="center"/>
    </xf>
    <xf numFmtId="3" fontId="12" fillId="2" borderId="35" xfId="0" applyNumberFormat="1" applyFont="1" applyFill="1" applyBorder="1" applyAlignment="1">
      <alignment vertical="center"/>
    </xf>
    <xf numFmtId="3" fontId="8" fillId="14" borderId="90" xfId="0" applyNumberFormat="1" applyFont="1" applyFill="1" applyBorder="1" applyAlignment="1">
      <alignment horizontal="right"/>
    </xf>
    <xf numFmtId="3" fontId="8" fillId="14" borderId="83" xfId="0" applyNumberFormat="1" applyFont="1" applyFill="1" applyBorder="1" applyAlignment="1">
      <alignment horizontal="right"/>
    </xf>
    <xf numFmtId="3" fontId="8" fillId="14" borderId="92" xfId="0" applyNumberFormat="1" applyFont="1" applyFill="1" applyBorder="1" applyAlignment="1">
      <alignment horizontal="right"/>
    </xf>
    <xf numFmtId="167" fontId="56" fillId="17" borderId="16" xfId="0" applyNumberFormat="1" applyFont="1" applyFill="1" applyBorder="1" applyAlignment="1">
      <alignment vertical="center"/>
    </xf>
    <xf numFmtId="3" fontId="12" fillId="17" borderId="33" xfId="0" applyNumberFormat="1" applyFont="1" applyFill="1" applyBorder="1" applyAlignment="1">
      <alignment vertical="center"/>
    </xf>
    <xf numFmtId="167" fontId="56" fillId="17" borderId="18" xfId="0" applyNumberFormat="1" applyFont="1" applyFill="1" applyBorder="1" applyAlignment="1">
      <alignment vertical="center"/>
    </xf>
    <xf numFmtId="3" fontId="12" fillId="12" borderId="91" xfId="0" applyNumberFormat="1" applyFont="1" applyFill="1" applyBorder="1" applyAlignment="1">
      <alignment horizontal="right"/>
    </xf>
    <xf numFmtId="3" fontId="12" fillId="12" borderId="93" xfId="0" applyNumberFormat="1" applyFont="1" applyFill="1" applyBorder="1" applyAlignment="1">
      <alignment horizontal="right"/>
    </xf>
    <xf numFmtId="3" fontId="12" fillId="12" borderId="94" xfId="0" applyNumberFormat="1" applyFont="1" applyFill="1" applyBorder="1" applyAlignment="1">
      <alignment horizontal="right"/>
    </xf>
    <xf numFmtId="167" fontId="57" fillId="2" borderId="31" xfId="0" applyNumberFormat="1" applyFont="1" applyFill="1" applyBorder="1" applyAlignment="1">
      <alignment vertical="center"/>
    </xf>
    <xf numFmtId="3" fontId="41" fillId="2" borderId="30" xfId="0" applyNumberFormat="1" applyFont="1" applyFill="1" applyBorder="1" applyAlignment="1">
      <alignment vertical="center"/>
    </xf>
    <xf numFmtId="3" fontId="41" fillId="2" borderId="17" xfId="0" applyNumberFormat="1" applyFont="1" applyFill="1" applyBorder="1" applyAlignment="1">
      <alignment vertical="center"/>
    </xf>
    <xf numFmtId="3" fontId="41" fillId="14" borderId="17" xfId="0" applyNumberFormat="1" applyFont="1" applyFill="1" applyBorder="1" applyAlignment="1">
      <alignment horizontal="right"/>
    </xf>
    <xf numFmtId="3" fontId="41" fillId="14" borderId="18" xfId="0" applyNumberFormat="1" applyFont="1" applyFill="1" applyBorder="1" applyAlignment="1">
      <alignment horizontal="right"/>
    </xf>
    <xf numFmtId="3" fontId="41" fillId="14" borderId="33" xfId="0" applyNumberFormat="1" applyFont="1" applyFill="1" applyBorder="1" applyAlignment="1">
      <alignment horizontal="right"/>
    </xf>
    <xf numFmtId="0" fontId="27" fillId="19" borderId="0" xfId="0" applyFont="1" applyFill="1"/>
    <xf numFmtId="3" fontId="12" fillId="17" borderId="17" xfId="0" applyNumberFormat="1" applyFont="1" applyFill="1" applyBorder="1" applyAlignment="1">
      <alignment vertical="center"/>
    </xf>
    <xf numFmtId="3" fontId="12" fillId="12" borderId="30" xfId="0" applyNumberFormat="1" applyFont="1" applyFill="1" applyBorder="1" applyAlignment="1">
      <alignment horizontal="right"/>
    </xf>
    <xf numFmtId="3" fontId="12" fillId="12" borderId="31" xfId="0" applyNumberFormat="1" applyFont="1" applyFill="1" applyBorder="1" applyAlignment="1">
      <alignment horizontal="right"/>
    </xf>
    <xf numFmtId="3" fontId="12" fillId="12" borderId="29" xfId="0" applyNumberFormat="1" applyFont="1" applyFill="1" applyBorder="1" applyAlignment="1">
      <alignment horizontal="right"/>
    </xf>
    <xf numFmtId="0" fontId="27" fillId="19" borderId="16" xfId="0" applyFont="1" applyFill="1" applyBorder="1"/>
    <xf numFmtId="0" fontId="27" fillId="0" borderId="0" xfId="0" applyFont="1"/>
    <xf numFmtId="0" fontId="37" fillId="19" borderId="0" xfId="0" applyFont="1" applyFill="1" applyAlignment="1">
      <alignment horizontal="left" wrapText="1"/>
    </xf>
    <xf numFmtId="3" fontId="25" fillId="19" borderId="0" xfId="0" applyNumberFormat="1" applyFont="1" applyFill="1" applyAlignment="1">
      <alignment horizontal="left"/>
    </xf>
    <xf numFmtId="167" fontId="57" fillId="19" borderId="0" xfId="0" applyNumberFormat="1" applyFont="1" applyFill="1" applyAlignment="1">
      <alignment horizontal="left"/>
    </xf>
    <xf numFmtId="167" fontId="57" fillId="19" borderId="16" xfId="0" applyNumberFormat="1" applyFont="1" applyFill="1" applyBorder="1" applyAlignment="1">
      <alignment horizontal="left"/>
    </xf>
    <xf numFmtId="0" fontId="25" fillId="19" borderId="0" xfId="0" applyFont="1" applyFill="1" applyAlignment="1">
      <alignment horizontal="left"/>
    </xf>
    <xf numFmtId="0" fontId="35" fillId="8" borderId="23" xfId="0" applyFont="1" applyFill="1" applyBorder="1" applyAlignment="1">
      <alignment horizontal="left" vertical="center"/>
    </xf>
    <xf numFmtId="0" fontId="35" fillId="8" borderId="82" xfId="0" applyFont="1" applyFill="1" applyBorder="1" applyAlignment="1">
      <alignment vertical="center"/>
    </xf>
    <xf numFmtId="0" fontId="35" fillId="8" borderId="42" xfId="0" applyFont="1" applyFill="1" applyBorder="1" applyAlignment="1">
      <alignment vertical="center"/>
    </xf>
    <xf numFmtId="0" fontId="35" fillId="8" borderId="35" xfId="0" applyFont="1" applyFill="1" applyBorder="1" applyAlignment="1">
      <alignment vertical="center"/>
    </xf>
    <xf numFmtId="0" fontId="35" fillId="8" borderId="34" xfId="0" applyFont="1" applyFill="1" applyBorder="1" applyAlignment="1">
      <alignment vertical="center"/>
    </xf>
    <xf numFmtId="0" fontId="38" fillId="8" borderId="34" xfId="0" applyFont="1" applyFill="1" applyBorder="1" applyAlignment="1">
      <alignment horizontal="left" wrapText="1"/>
    </xf>
    <xf numFmtId="0" fontId="8" fillId="14" borderId="0" xfId="0" applyFont="1" applyFill="1" applyAlignment="1">
      <alignment horizontal="left"/>
    </xf>
    <xf numFmtId="0" fontId="8" fillId="14" borderId="90" xfId="0" applyFont="1" applyFill="1" applyBorder="1"/>
    <xf numFmtId="0" fontId="8" fillId="14" borderId="83" xfId="0" applyFont="1" applyFill="1" applyBorder="1"/>
    <xf numFmtId="0" fontId="8" fillId="14" borderId="92" xfId="0" applyFont="1" applyFill="1" applyBorder="1"/>
    <xf numFmtId="0" fontId="8" fillId="14" borderId="35" xfId="0" applyFont="1" applyFill="1" applyBorder="1"/>
    <xf numFmtId="0" fontId="8" fillId="14" borderId="36" xfId="0" applyFont="1" applyFill="1" applyBorder="1"/>
    <xf numFmtId="0" fontId="8" fillId="14" borderId="34" xfId="0" applyFont="1" applyFill="1" applyBorder="1"/>
    <xf numFmtId="0" fontId="17" fillId="8" borderId="32" xfId="0" applyFont="1" applyFill="1" applyBorder="1" applyAlignment="1">
      <alignment horizontal="right" wrapText="1"/>
    </xf>
    <xf numFmtId="3" fontId="12" fillId="2" borderId="32" xfId="0" applyNumberFormat="1" applyFont="1" applyFill="1" applyBorder="1" applyAlignment="1">
      <alignment vertical="center"/>
    </xf>
    <xf numFmtId="3" fontId="12" fillId="14" borderId="80" xfId="0" applyNumberFormat="1" applyFont="1" applyFill="1" applyBorder="1" applyAlignment="1">
      <alignment horizontal="right"/>
    </xf>
    <xf numFmtId="3" fontId="12" fillId="14" borderId="0" xfId="0" applyNumberFormat="1" applyFont="1" applyFill="1" applyAlignment="1">
      <alignment horizontal="right"/>
    </xf>
    <xf numFmtId="3" fontId="12" fillId="14" borderId="78" xfId="0" applyNumberFormat="1" applyFont="1" applyFill="1" applyBorder="1" applyAlignment="1">
      <alignment horizontal="right"/>
    </xf>
    <xf numFmtId="0" fontId="38" fillId="8" borderId="33" xfId="0" applyFont="1" applyFill="1" applyBorder="1" applyAlignment="1">
      <alignment horizontal="right" wrapText="1"/>
    </xf>
    <xf numFmtId="3" fontId="12" fillId="4" borderId="17" xfId="0" applyNumberFormat="1" applyFont="1" applyFill="1" applyBorder="1" applyAlignment="1">
      <alignment vertical="center"/>
    </xf>
    <xf numFmtId="167" fontId="56" fillId="4" borderId="17" xfId="0" applyNumberFormat="1" applyFont="1" applyFill="1" applyBorder="1" applyAlignment="1">
      <alignment vertical="center"/>
    </xf>
    <xf numFmtId="3" fontId="12" fillId="13" borderId="33" xfId="0" applyNumberFormat="1" applyFont="1" applyFill="1" applyBorder="1" applyAlignment="1">
      <alignment horizontal="right"/>
    </xf>
    <xf numFmtId="3" fontId="12" fillId="13" borderId="17" xfId="0" applyNumberFormat="1" applyFont="1" applyFill="1" applyBorder="1" applyAlignment="1">
      <alignment horizontal="right"/>
    </xf>
    <xf numFmtId="3" fontId="12" fillId="13" borderId="18" xfId="0" applyNumberFormat="1" applyFont="1" applyFill="1" applyBorder="1" applyAlignment="1">
      <alignment horizontal="right"/>
    </xf>
    <xf numFmtId="0" fontId="54" fillId="8" borderId="32" xfId="0" applyFont="1" applyFill="1" applyBorder="1" applyAlignment="1">
      <alignment horizontal="right" wrapText="1"/>
    </xf>
    <xf numFmtId="3" fontId="12" fillId="13" borderId="80" xfId="0" applyNumberFormat="1" applyFont="1" applyFill="1" applyBorder="1" applyAlignment="1">
      <alignment horizontal="right"/>
    </xf>
    <xf numFmtId="3" fontId="12" fillId="13" borderId="78" xfId="0" applyNumberFormat="1" applyFont="1" applyFill="1" applyBorder="1" applyAlignment="1">
      <alignment horizontal="right"/>
    </xf>
    <xf numFmtId="0" fontId="17" fillId="8" borderId="33" xfId="0" applyFont="1" applyFill="1" applyBorder="1" applyAlignment="1">
      <alignment horizontal="right" wrapText="1"/>
    </xf>
    <xf numFmtId="167" fontId="56" fillId="2" borderId="18" xfId="0" applyNumberFormat="1" applyFont="1" applyFill="1" applyBorder="1" applyAlignment="1">
      <alignment vertical="center"/>
    </xf>
    <xf numFmtId="3" fontId="12" fillId="2" borderId="17" xfId="0" applyNumberFormat="1" applyFont="1" applyFill="1" applyBorder="1" applyAlignment="1">
      <alignment vertical="center"/>
    </xf>
    <xf numFmtId="3" fontId="12" fillId="14" borderId="91" xfId="0" applyNumberFormat="1" applyFont="1" applyFill="1" applyBorder="1" applyAlignment="1">
      <alignment horizontal="right"/>
    </xf>
    <xf numFmtId="3" fontId="12" fillId="14" borderId="93" xfId="0" applyNumberFormat="1" applyFont="1" applyFill="1" applyBorder="1" applyAlignment="1">
      <alignment horizontal="right"/>
    </xf>
    <xf numFmtId="3" fontId="12" fillId="14" borderId="94" xfId="0" applyNumberFormat="1" applyFont="1" applyFill="1" applyBorder="1" applyAlignment="1">
      <alignment horizontal="right"/>
    </xf>
    <xf numFmtId="3" fontId="12" fillId="12" borderId="32" xfId="0" applyNumberFormat="1" applyFont="1" applyFill="1" applyBorder="1"/>
    <xf numFmtId="3" fontId="12" fillId="12" borderId="0" xfId="0" applyNumberFormat="1" applyFont="1" applyFill="1"/>
    <xf numFmtId="3" fontId="12" fillId="12" borderId="16" xfId="0" applyNumberFormat="1" applyFont="1" applyFill="1" applyBorder="1"/>
    <xf numFmtId="3" fontId="12" fillId="13" borderId="80" xfId="0" applyNumberFormat="1" applyFont="1" applyFill="1" applyBorder="1"/>
    <xf numFmtId="3" fontId="12" fillId="13" borderId="78" xfId="0" applyNumberFormat="1" applyFont="1" applyFill="1" applyBorder="1"/>
    <xf numFmtId="3" fontId="12" fillId="12" borderId="91" xfId="0" applyNumberFormat="1" applyFont="1" applyFill="1" applyBorder="1"/>
    <xf numFmtId="3" fontId="12" fillId="12" borderId="93" xfId="0" applyNumberFormat="1" applyFont="1" applyFill="1" applyBorder="1"/>
    <xf numFmtId="3" fontId="12" fillId="12" borderId="94" xfId="0" applyNumberFormat="1" applyFont="1" applyFill="1" applyBorder="1"/>
    <xf numFmtId="0" fontId="48" fillId="19" borderId="0" xfId="0" applyFont="1" applyFill="1"/>
    <xf numFmtId="0" fontId="48" fillId="3" borderId="87" xfId="0" applyFont="1" applyFill="1" applyBorder="1" applyAlignment="1">
      <alignment vertical="distributed" wrapText="1"/>
    </xf>
    <xf numFmtId="3" fontId="48" fillId="3" borderId="124" xfId="0" applyNumberFormat="1" applyFont="1" applyFill="1" applyBorder="1" applyAlignment="1">
      <alignment vertical="distributed"/>
    </xf>
    <xf numFmtId="3" fontId="48" fillId="3" borderId="0" xfId="0" applyNumberFormat="1" applyFont="1" applyFill="1" applyAlignment="1">
      <alignment vertical="distributed"/>
    </xf>
    <xf numFmtId="3" fontId="48" fillId="3" borderId="78" xfId="0" applyNumberFormat="1" applyFont="1" applyFill="1" applyBorder="1" applyAlignment="1">
      <alignment vertical="distributed"/>
    </xf>
    <xf numFmtId="0" fontId="48" fillId="19" borderId="16" xfId="0" applyFont="1" applyFill="1" applyBorder="1"/>
    <xf numFmtId="0" fontId="48" fillId="0" borderId="0" xfId="0" applyFont="1"/>
    <xf numFmtId="0" fontId="48" fillId="3" borderId="89" xfId="0" applyFont="1" applyFill="1" applyBorder="1"/>
    <xf numFmtId="3" fontId="48" fillId="3" borderId="91" xfId="0" applyNumberFormat="1" applyFont="1" applyFill="1" applyBorder="1"/>
    <xf numFmtId="3" fontId="48" fillId="3" borderId="93" xfId="0" applyNumberFormat="1" applyFont="1" applyFill="1" applyBorder="1"/>
    <xf numFmtId="3" fontId="48" fillId="3" borderId="94" xfId="0" applyNumberFormat="1" applyFont="1" applyFill="1" applyBorder="1"/>
    <xf numFmtId="3" fontId="48" fillId="3" borderId="91" xfId="0" applyNumberFormat="1" applyFont="1" applyFill="1" applyBorder="1" applyAlignment="1">
      <alignment vertical="distributed"/>
    </xf>
    <xf numFmtId="3" fontId="48" fillId="3" borderId="93" xfId="0" applyNumberFormat="1" applyFont="1" applyFill="1" applyBorder="1" applyAlignment="1">
      <alignment vertical="distributed"/>
    </xf>
    <xf numFmtId="3" fontId="48" fillId="3" borderId="94" xfId="0" applyNumberFormat="1" applyFont="1" applyFill="1" applyBorder="1" applyAlignment="1">
      <alignment vertical="distributed"/>
    </xf>
    <xf numFmtId="167" fontId="57" fillId="0" borderId="0" xfId="0" applyNumberFormat="1" applyFont="1"/>
    <xf numFmtId="167" fontId="57" fillId="0" borderId="16" xfId="0" applyNumberFormat="1" applyFont="1" applyBorder="1"/>
    <xf numFmtId="0" fontId="5" fillId="19" borderId="50" xfId="0" applyFont="1" applyFill="1" applyBorder="1" applyAlignment="1">
      <alignment wrapText="1"/>
    </xf>
    <xf numFmtId="0" fontId="5" fillId="19" borderId="55" xfId="0" applyFont="1" applyFill="1" applyBorder="1"/>
    <xf numFmtId="0" fontId="16" fillId="0" borderId="0" xfId="0" applyFont="1"/>
    <xf numFmtId="0" fontId="40" fillId="6" borderId="11" xfId="0" applyFont="1" applyFill="1" applyBorder="1" applyAlignment="1">
      <alignment wrapText="1"/>
    </xf>
    <xf numFmtId="0" fontId="40" fillId="6" borderId="11" xfId="0" applyFont="1" applyFill="1" applyBorder="1"/>
    <xf numFmtId="0" fontId="40" fillId="6" borderId="53" xfId="0" applyFont="1" applyFill="1" applyBorder="1" applyAlignment="1">
      <alignment wrapText="1"/>
    </xf>
    <xf numFmtId="0" fontId="10" fillId="3" borderId="34" xfId="0" applyFont="1" applyFill="1" applyBorder="1"/>
    <xf numFmtId="3" fontId="10" fillId="3" borderId="35" xfId="0" applyNumberFormat="1" applyFont="1" applyFill="1" applyBorder="1"/>
    <xf numFmtId="0" fontId="10" fillId="3" borderId="36" xfId="0" applyFont="1" applyFill="1" applyBorder="1"/>
    <xf numFmtId="0" fontId="14" fillId="0" borderId="0" xfId="0" applyFont="1"/>
    <xf numFmtId="0" fontId="22" fillId="10" borderId="13" xfId="0" applyFont="1" applyFill="1" applyBorder="1" applyAlignment="1">
      <alignment wrapText="1"/>
    </xf>
    <xf numFmtId="166" fontId="50" fillId="3" borderId="8" xfId="0" applyNumberFormat="1" applyFont="1" applyFill="1" applyBorder="1" applyAlignment="1">
      <alignment wrapText="1"/>
    </xf>
    <xf numFmtId="166" fontId="40" fillId="3" borderId="7" xfId="0" applyNumberFormat="1" applyFont="1" applyFill="1" applyBorder="1" applyAlignment="1">
      <alignment wrapText="1"/>
    </xf>
    <xf numFmtId="166" fontId="40" fillId="3" borderId="54" xfId="0" applyNumberFormat="1" applyFont="1" applyFill="1" applyBorder="1" applyAlignment="1">
      <alignment wrapText="1"/>
    </xf>
    <xf numFmtId="0" fontId="10" fillId="3" borderId="32" xfId="0" applyFont="1" applyFill="1" applyBorder="1"/>
    <xf numFmtId="3" fontId="10" fillId="3" borderId="0" xfId="0" applyNumberFormat="1" applyFont="1" applyFill="1"/>
    <xf numFmtId="0" fontId="10" fillId="3" borderId="16" xfId="0" applyFont="1" applyFill="1" applyBorder="1"/>
    <xf numFmtId="0" fontId="14" fillId="3" borderId="0" xfId="0" applyFont="1" applyFill="1"/>
    <xf numFmtId="0" fontId="22" fillId="5" borderId="13" xfId="0" applyFont="1" applyFill="1" applyBorder="1" applyAlignment="1">
      <alignment wrapText="1"/>
    </xf>
    <xf numFmtId="166" fontId="50" fillId="3" borderId="14" xfId="0" applyNumberFormat="1" applyFont="1" applyFill="1" applyBorder="1" applyAlignment="1">
      <alignment wrapText="1"/>
    </xf>
    <xf numFmtId="166" fontId="40" fillId="3" borderId="0" xfId="0" applyNumberFormat="1" applyFont="1" applyFill="1" applyAlignment="1">
      <alignment wrapText="1"/>
    </xf>
    <xf numFmtId="166" fontId="40" fillId="3" borderId="55" xfId="0" applyNumberFormat="1" applyFont="1" applyFill="1" applyBorder="1" applyAlignment="1">
      <alignment wrapText="1"/>
    </xf>
    <xf numFmtId="4" fontId="5" fillId="0" borderId="0" xfId="0" applyNumberFormat="1" applyFont="1" applyAlignment="1">
      <alignment wrapText="1"/>
    </xf>
    <xf numFmtId="4" fontId="10" fillId="3" borderId="32" xfId="0" applyNumberFormat="1" applyFont="1" applyFill="1" applyBorder="1" applyAlignment="1">
      <alignment wrapText="1"/>
    </xf>
    <xf numFmtId="3" fontId="10" fillId="3" borderId="0" xfId="0" applyNumberFormat="1" applyFont="1" applyFill="1" applyAlignment="1">
      <alignment wrapText="1"/>
    </xf>
    <xf numFmtId="4" fontId="10" fillId="3" borderId="16" xfId="0" applyNumberFormat="1" applyFont="1" applyFill="1" applyBorder="1" applyAlignment="1">
      <alignment wrapText="1"/>
    </xf>
    <xf numFmtId="4" fontId="10" fillId="3" borderId="0" xfId="0" applyNumberFormat="1" applyFont="1" applyFill="1" applyAlignment="1">
      <alignment wrapText="1"/>
    </xf>
    <xf numFmtId="166" fontId="50" fillId="3" borderId="6" xfId="0" applyNumberFormat="1" applyFont="1" applyFill="1" applyBorder="1" applyAlignment="1">
      <alignment wrapText="1"/>
    </xf>
    <xf numFmtId="166" fontId="40" fillId="3" borderId="1" xfId="0" applyNumberFormat="1" applyFont="1" applyFill="1" applyBorder="1" applyAlignment="1">
      <alignment wrapText="1"/>
    </xf>
    <xf numFmtId="166" fontId="40" fillId="3" borderId="56" xfId="0" applyNumberFormat="1" applyFont="1" applyFill="1" applyBorder="1" applyAlignment="1">
      <alignment wrapText="1"/>
    </xf>
    <xf numFmtId="3" fontId="10" fillId="3" borderId="32" xfId="0" applyNumberFormat="1" applyFont="1" applyFill="1" applyBorder="1" applyAlignment="1">
      <alignment wrapText="1"/>
    </xf>
    <xf numFmtId="0" fontId="22" fillId="10" borderId="15" xfId="0" applyFont="1" applyFill="1" applyBorder="1" applyAlignment="1">
      <alignment wrapText="1"/>
    </xf>
    <xf numFmtId="0" fontId="10" fillId="3" borderId="0" xfId="0" applyFont="1" applyFill="1"/>
    <xf numFmtId="9" fontId="10" fillId="3" borderId="16" xfId="0" applyNumberFormat="1" applyFont="1" applyFill="1" applyBorder="1"/>
    <xf numFmtId="9" fontId="68" fillId="3" borderId="16" xfId="0" applyNumberFormat="1" applyFont="1" applyFill="1" applyBorder="1"/>
    <xf numFmtId="0" fontId="22" fillId="11" borderId="15" xfId="0" applyFont="1" applyFill="1" applyBorder="1" applyAlignment="1">
      <alignment wrapText="1"/>
    </xf>
    <xf numFmtId="166" fontId="50" fillId="3" borderId="7" xfId="0" applyNumberFormat="1" applyFont="1" applyFill="1" applyBorder="1" applyAlignment="1">
      <alignment wrapText="1"/>
    </xf>
    <xf numFmtId="166" fontId="40" fillId="3" borderId="7" xfId="0" applyNumberFormat="1" applyFont="1" applyFill="1" applyBorder="1"/>
    <xf numFmtId="166" fontId="40" fillId="3" borderId="54" xfId="0" applyNumberFormat="1" applyFont="1" applyFill="1" applyBorder="1"/>
    <xf numFmtId="3" fontId="10" fillId="3" borderId="32" xfId="0" applyNumberFormat="1" applyFont="1" applyFill="1" applyBorder="1"/>
    <xf numFmtId="9" fontId="10" fillId="3" borderId="0" xfId="0" applyNumberFormat="1" applyFont="1" applyFill="1"/>
    <xf numFmtId="0" fontId="5" fillId="3" borderId="13" xfId="0" applyFont="1" applyFill="1" applyBorder="1" applyAlignment="1">
      <alignment wrapText="1"/>
    </xf>
    <xf numFmtId="166" fontId="50" fillId="3" borderId="0" xfId="0" applyNumberFormat="1" applyFont="1" applyFill="1" applyAlignment="1">
      <alignment horizontal="right" wrapText="1"/>
    </xf>
    <xf numFmtId="166" fontId="40" fillId="3" borderId="0" xfId="0" applyNumberFormat="1" applyFont="1" applyFill="1" applyAlignment="1">
      <alignment horizontal="right" wrapText="1"/>
    </xf>
    <xf numFmtId="166" fontId="40" fillId="3" borderId="55" xfId="0" applyNumberFormat="1" applyFont="1" applyFill="1" applyBorder="1" applyAlignment="1">
      <alignment horizontal="right" wrapText="1"/>
    </xf>
    <xf numFmtId="4" fontId="5" fillId="0" borderId="0" xfId="0" applyNumberFormat="1" applyFont="1" applyAlignment="1">
      <alignment horizontal="right" wrapText="1"/>
    </xf>
    <xf numFmtId="3" fontId="10" fillId="3" borderId="32" xfId="0" applyNumberFormat="1" applyFont="1" applyFill="1" applyBorder="1" applyAlignment="1">
      <alignment horizontal="right" wrapText="1"/>
    </xf>
    <xf numFmtId="9" fontId="10" fillId="3" borderId="0" xfId="0" applyNumberFormat="1" applyFont="1" applyFill="1" applyAlignment="1">
      <alignment horizontal="right" wrapText="1"/>
    </xf>
    <xf numFmtId="9" fontId="68" fillId="3" borderId="0" xfId="0" applyNumberFormat="1" applyFont="1" applyFill="1"/>
    <xf numFmtId="4" fontId="10" fillId="3" borderId="32" xfId="0" applyNumberFormat="1" applyFont="1" applyFill="1" applyBorder="1" applyAlignment="1">
      <alignment horizontal="right" wrapText="1"/>
    </xf>
    <xf numFmtId="9" fontId="69" fillId="3" borderId="0" xfId="0" applyNumberFormat="1" applyFont="1" applyFill="1"/>
    <xf numFmtId="0" fontId="5" fillId="6" borderId="4" xfId="0" applyFont="1" applyFill="1" applyBorder="1" applyAlignment="1">
      <alignment wrapText="1"/>
    </xf>
    <xf numFmtId="166" fontId="55" fillId="6" borderId="11" xfId="0" applyNumberFormat="1" applyFont="1" applyFill="1" applyBorder="1" applyAlignment="1">
      <alignment horizontal="right" wrapText="1"/>
    </xf>
    <xf numFmtId="166" fontId="40" fillId="6" borderId="11" xfId="0" applyNumberFormat="1" applyFont="1" applyFill="1" applyBorder="1" applyAlignment="1">
      <alignment horizontal="right" wrapText="1"/>
    </xf>
    <xf numFmtId="166" fontId="40" fillId="6" borderId="53" xfId="0" applyNumberFormat="1" applyFont="1" applyFill="1" applyBorder="1" applyAlignment="1">
      <alignment horizontal="right" wrapText="1"/>
    </xf>
    <xf numFmtId="0" fontId="5" fillId="6" borderId="8" xfId="0" applyFont="1" applyFill="1" applyBorder="1" applyAlignment="1">
      <alignment wrapText="1"/>
    </xf>
    <xf numFmtId="166" fontId="55" fillId="3" borderId="8" xfId="0" applyNumberFormat="1" applyFont="1" applyFill="1" applyBorder="1" applyAlignment="1">
      <alignment wrapText="1"/>
    </xf>
    <xf numFmtId="4" fontId="5" fillId="0" borderId="0" xfId="0" applyNumberFormat="1" applyFont="1"/>
    <xf numFmtId="4" fontId="10" fillId="3" borderId="32" xfId="0" applyNumberFormat="1" applyFont="1" applyFill="1" applyBorder="1"/>
    <xf numFmtId="0" fontId="5" fillId="3" borderId="14" xfId="0" applyFont="1" applyFill="1" applyBorder="1" applyAlignment="1">
      <alignment wrapText="1"/>
    </xf>
    <xf numFmtId="166" fontId="55" fillId="3" borderId="0" xfId="0" applyNumberFormat="1" applyFont="1" applyFill="1" applyAlignment="1">
      <alignment horizontal="right" wrapText="1"/>
    </xf>
    <xf numFmtId="0" fontId="5" fillId="3" borderId="6" xfId="0" applyFont="1" applyFill="1" applyBorder="1" applyAlignment="1">
      <alignment wrapText="1"/>
    </xf>
    <xf numFmtId="166" fontId="55" fillId="3" borderId="1" xfId="0" applyNumberFormat="1" applyFont="1" applyFill="1" applyBorder="1" applyAlignment="1">
      <alignment horizontal="right" wrapText="1"/>
    </xf>
    <xf numFmtId="166" fontId="40" fillId="3" borderId="1" xfId="0" applyNumberFormat="1" applyFont="1" applyFill="1" applyBorder="1" applyAlignment="1">
      <alignment horizontal="right" wrapText="1"/>
    </xf>
    <xf numFmtId="166" fontId="40" fillId="3" borderId="56" xfId="0" applyNumberFormat="1" applyFont="1" applyFill="1" applyBorder="1" applyAlignment="1">
      <alignment horizontal="right" wrapText="1"/>
    </xf>
    <xf numFmtId="166" fontId="55" fillId="6" borderId="10" xfId="0" applyNumberFormat="1" applyFont="1" applyFill="1" applyBorder="1" applyAlignment="1">
      <alignment wrapText="1"/>
    </xf>
    <xf numFmtId="166" fontId="40" fillId="6" borderId="11" xfId="0" applyNumberFormat="1" applyFont="1" applyFill="1" applyBorder="1" applyAlignment="1">
      <alignment wrapText="1"/>
    </xf>
    <xf numFmtId="166" fontId="40" fillId="6" borderId="53" xfId="0" applyNumberFormat="1" applyFont="1" applyFill="1" applyBorder="1" applyAlignment="1">
      <alignment wrapText="1"/>
    </xf>
    <xf numFmtId="4" fontId="40" fillId="0" borderId="0" xfId="0" applyNumberFormat="1" applyFont="1" applyAlignment="1">
      <alignment wrapText="1"/>
    </xf>
    <xf numFmtId="4" fontId="40" fillId="0" borderId="0" xfId="0" applyNumberFormat="1" applyFont="1"/>
    <xf numFmtId="4" fontId="40" fillId="0" borderId="55" xfId="0" applyNumberFormat="1" applyFont="1" applyBorder="1"/>
    <xf numFmtId="0" fontId="10" fillId="3" borderId="33" xfId="0" applyFont="1" applyFill="1" applyBorder="1"/>
    <xf numFmtId="0" fontId="10" fillId="3" borderId="17" xfId="0" applyFont="1" applyFill="1" applyBorder="1"/>
    <xf numFmtId="9" fontId="10" fillId="3" borderId="17" xfId="0" applyNumberFormat="1" applyFont="1" applyFill="1" applyBorder="1"/>
    <xf numFmtId="9" fontId="68" fillId="3" borderId="18" xfId="0" applyNumberFormat="1" applyFont="1" applyFill="1" applyBorder="1"/>
    <xf numFmtId="3" fontId="40" fillId="6" borderId="10" xfId="0" applyNumberFormat="1" applyFont="1" applyFill="1" applyBorder="1"/>
    <xf numFmtId="3" fontId="40" fillId="6" borderId="11" xfId="0" applyNumberFormat="1" applyFont="1" applyFill="1" applyBorder="1" applyAlignment="1">
      <alignment wrapText="1"/>
    </xf>
    <xf numFmtId="3" fontId="40" fillId="6" borderId="11" xfId="0" applyNumberFormat="1" applyFont="1" applyFill="1" applyBorder="1"/>
    <xf numFmtId="3" fontId="40" fillId="6" borderId="53" xfId="0" applyNumberFormat="1" applyFont="1" applyFill="1" applyBorder="1"/>
    <xf numFmtId="9" fontId="5" fillId="0" borderId="0" xfId="0" applyNumberFormat="1" applyFont="1"/>
    <xf numFmtId="4" fontId="40" fillId="3" borderId="8" xfId="0" applyNumberFormat="1" applyFont="1" applyFill="1" applyBorder="1" applyAlignment="1">
      <alignment horizontal="right" wrapText="1"/>
    </xf>
    <xf numFmtId="4" fontId="40" fillId="3" borderId="7" xfId="0" applyNumberFormat="1" applyFont="1" applyFill="1" applyBorder="1" applyAlignment="1">
      <alignment horizontal="right" wrapText="1"/>
    </xf>
    <xf numFmtId="4" fontId="40" fillId="3" borderId="5" xfId="0" applyNumberFormat="1" applyFont="1" applyFill="1" applyBorder="1" applyAlignment="1">
      <alignment horizontal="right" wrapText="1"/>
    </xf>
    <xf numFmtId="4" fontId="40" fillId="3" borderId="54" xfId="0" applyNumberFormat="1" applyFont="1" applyFill="1" applyBorder="1" applyAlignment="1">
      <alignment horizontal="right" wrapText="1"/>
    </xf>
    <xf numFmtId="166" fontId="40" fillId="3" borderId="14" xfId="0" applyNumberFormat="1" applyFont="1" applyFill="1" applyBorder="1" applyAlignment="1">
      <alignment wrapText="1"/>
    </xf>
    <xf numFmtId="166" fontId="40" fillId="3" borderId="2" xfId="0" applyNumberFormat="1" applyFont="1" applyFill="1" applyBorder="1" applyAlignment="1">
      <alignment wrapText="1"/>
    </xf>
    <xf numFmtId="166" fontId="40" fillId="3" borderId="6" xfId="0" applyNumberFormat="1" applyFont="1" applyFill="1" applyBorder="1" applyAlignment="1">
      <alignment wrapText="1"/>
    </xf>
    <xf numFmtId="166" fontId="40" fillId="3" borderId="3" xfId="0" applyNumberFormat="1" applyFont="1" applyFill="1" applyBorder="1" applyAlignment="1">
      <alignment wrapText="1"/>
    </xf>
    <xf numFmtId="166" fontId="40" fillId="3" borderId="8" xfId="0" applyNumberFormat="1" applyFont="1" applyFill="1" applyBorder="1" applyAlignment="1">
      <alignment wrapText="1"/>
    </xf>
    <xf numFmtId="166" fontId="40" fillId="3" borderId="5" xfId="0" applyNumberFormat="1" applyFont="1" applyFill="1" applyBorder="1" applyAlignment="1">
      <alignment wrapText="1"/>
    </xf>
    <xf numFmtId="0" fontId="22" fillId="11" borderId="37" xfId="0" applyFont="1" applyFill="1" applyBorder="1" applyAlignment="1">
      <alignment wrapText="1"/>
    </xf>
    <xf numFmtId="166" fontId="51" fillId="3" borderId="7" xfId="0" applyNumberFormat="1" applyFont="1" applyFill="1" applyBorder="1" applyAlignment="1">
      <alignment horizontal="right" wrapText="1"/>
    </xf>
    <xf numFmtId="166" fontId="51" fillId="3" borderId="7" xfId="0" applyNumberFormat="1" applyFont="1" applyFill="1" applyBorder="1" applyAlignment="1">
      <alignment wrapText="1"/>
    </xf>
    <xf numFmtId="166" fontId="51" fillId="3" borderId="63" xfId="0" applyNumberFormat="1" applyFont="1" applyFill="1" applyBorder="1" applyAlignment="1">
      <alignment wrapText="1"/>
    </xf>
    <xf numFmtId="166" fontId="51" fillId="3" borderId="66" xfId="0" applyNumberFormat="1" applyFont="1" applyFill="1" applyBorder="1"/>
    <xf numFmtId="166" fontId="51" fillId="3" borderId="63" xfId="0" applyNumberFormat="1" applyFont="1" applyFill="1" applyBorder="1"/>
    <xf numFmtId="166" fontId="51" fillId="3" borderId="67" xfId="0" applyNumberFormat="1" applyFont="1" applyFill="1" applyBorder="1"/>
    <xf numFmtId="0" fontId="10" fillId="0" borderId="0" xfId="0" applyFont="1"/>
    <xf numFmtId="0" fontId="5" fillId="3" borderId="27" xfId="0" applyFont="1" applyFill="1" applyBorder="1" applyAlignment="1">
      <alignment wrapText="1"/>
    </xf>
    <xf numFmtId="166" fontId="51" fillId="3" borderId="0" xfId="0" applyNumberFormat="1" applyFont="1" applyFill="1" applyAlignment="1">
      <alignment horizontal="right" wrapText="1"/>
    </xf>
    <xf numFmtId="166" fontId="51" fillId="3" borderId="64" xfId="0" applyNumberFormat="1" applyFont="1" applyFill="1" applyBorder="1" applyAlignment="1">
      <alignment horizontal="right" wrapText="1"/>
    </xf>
    <xf numFmtId="166" fontId="51" fillId="3" borderId="55" xfId="0" applyNumberFormat="1" applyFont="1" applyFill="1" applyBorder="1" applyAlignment="1">
      <alignment horizontal="right" wrapText="1"/>
    </xf>
    <xf numFmtId="4" fontId="10" fillId="0" borderId="0" xfId="0" applyNumberFormat="1" applyFont="1" applyAlignment="1">
      <alignment horizontal="right" wrapText="1"/>
    </xf>
    <xf numFmtId="0" fontId="5" fillId="6" borderId="32" xfId="0" applyFont="1" applyFill="1" applyBorder="1" applyAlignment="1">
      <alignment wrapText="1"/>
    </xf>
    <xf numFmtId="166" fontId="51" fillId="6" borderId="34" xfId="0" applyNumberFormat="1" applyFont="1" applyFill="1" applyBorder="1" applyAlignment="1">
      <alignment horizontal="right" wrapText="1"/>
    </xf>
    <xf numFmtId="166" fontId="51" fillId="6" borderId="35" xfId="0" applyNumberFormat="1" applyFont="1" applyFill="1" applyBorder="1" applyAlignment="1">
      <alignment horizontal="right" wrapText="1"/>
    </xf>
    <xf numFmtId="166" fontId="51" fillId="6" borderId="65" xfId="0" applyNumberFormat="1" applyFont="1" applyFill="1" applyBorder="1" applyAlignment="1">
      <alignment horizontal="right" wrapText="1"/>
    </xf>
    <xf numFmtId="166" fontId="51" fillId="6" borderId="68" xfId="0" applyNumberFormat="1" applyFont="1" applyFill="1" applyBorder="1" applyAlignment="1">
      <alignment horizontal="right" wrapText="1"/>
    </xf>
    <xf numFmtId="166" fontId="51" fillId="6" borderId="69" xfId="0" applyNumberFormat="1" applyFont="1" applyFill="1" applyBorder="1" applyAlignment="1">
      <alignment horizontal="right" wrapText="1"/>
    </xf>
    <xf numFmtId="0" fontId="22" fillId="10" borderId="38" xfId="0" applyFont="1" applyFill="1" applyBorder="1" applyAlignment="1">
      <alignment wrapText="1"/>
    </xf>
    <xf numFmtId="166" fontId="51" fillId="3" borderId="70" xfId="0" applyNumberFormat="1" applyFont="1" applyFill="1" applyBorder="1" applyAlignment="1">
      <alignment horizontal="right" wrapText="1"/>
    </xf>
    <xf numFmtId="166" fontId="51" fillId="3" borderId="66" xfId="0" applyNumberFormat="1" applyFont="1" applyFill="1" applyBorder="1" applyAlignment="1">
      <alignment wrapText="1"/>
    </xf>
    <xf numFmtId="166" fontId="51" fillId="3" borderId="67" xfId="0" applyNumberFormat="1" applyFont="1" applyFill="1" applyBorder="1" applyAlignment="1">
      <alignment wrapText="1"/>
    </xf>
    <xf numFmtId="166" fontId="51" fillId="3" borderId="0" xfId="0" applyNumberFormat="1" applyFont="1" applyFill="1" applyAlignment="1">
      <alignment wrapText="1"/>
    </xf>
    <xf numFmtId="166" fontId="51" fillId="3" borderId="0" xfId="0" applyNumberFormat="1" applyFont="1" applyFill="1"/>
    <xf numFmtId="166" fontId="51" fillId="3" borderId="55" xfId="0" applyNumberFormat="1" applyFont="1" applyFill="1" applyBorder="1"/>
    <xf numFmtId="166" fontId="51" fillId="3" borderId="64" xfId="0" applyNumberFormat="1" applyFont="1" applyFill="1" applyBorder="1"/>
    <xf numFmtId="0" fontId="22" fillId="5" borderId="39" xfId="0" applyFont="1" applyFill="1" applyBorder="1" applyAlignment="1">
      <alignment wrapText="1"/>
    </xf>
    <xf numFmtId="4" fontId="28" fillId="0" borderId="0" xfId="0" applyNumberFormat="1" applyFont="1" applyAlignment="1">
      <alignment horizontal="right" wrapText="1"/>
    </xf>
    <xf numFmtId="0" fontId="4" fillId="6" borderId="38" xfId="0" applyFont="1" applyFill="1" applyBorder="1" applyAlignment="1">
      <alignment wrapText="1"/>
    </xf>
    <xf numFmtId="166" fontId="51" fillId="3" borderId="7" xfId="0" applyNumberFormat="1" applyFont="1" applyFill="1" applyBorder="1"/>
    <xf numFmtId="166" fontId="51" fillId="3" borderId="54" xfId="0" applyNumberFormat="1" applyFont="1" applyFill="1" applyBorder="1"/>
    <xf numFmtId="0" fontId="5" fillId="3" borderId="39" xfId="0" applyFont="1" applyFill="1" applyBorder="1" applyAlignment="1">
      <alignment wrapText="1"/>
    </xf>
    <xf numFmtId="166" fontId="51" fillId="3" borderId="1" xfId="0" applyNumberFormat="1" applyFont="1" applyFill="1" applyBorder="1" applyAlignment="1">
      <alignment horizontal="right" wrapText="1"/>
    </xf>
    <xf numFmtId="166" fontId="51" fillId="3" borderId="56" xfId="0" applyNumberFormat="1" applyFont="1" applyFill="1" applyBorder="1" applyAlignment="1">
      <alignment horizontal="right" wrapText="1"/>
    </xf>
    <xf numFmtId="166" fontId="51" fillId="3" borderId="73" xfId="0" applyNumberFormat="1" applyFont="1" applyFill="1" applyBorder="1" applyAlignment="1">
      <alignment horizontal="right" wrapText="1"/>
    </xf>
    <xf numFmtId="0" fontId="5" fillId="6" borderId="40" xfId="0" applyFont="1" applyFill="1" applyBorder="1" applyAlignment="1">
      <alignment wrapText="1"/>
    </xf>
    <xf numFmtId="166" fontId="40" fillId="6" borderId="72" xfId="0" applyNumberFormat="1" applyFont="1" applyFill="1" applyBorder="1" applyAlignment="1">
      <alignment wrapText="1"/>
    </xf>
    <xf numFmtId="0" fontId="40" fillId="0" borderId="0" xfId="0" applyFont="1" applyAlignment="1">
      <alignment wrapText="1"/>
    </xf>
    <xf numFmtId="0" fontId="40" fillId="0" borderId="0" xfId="0" applyFont="1"/>
    <xf numFmtId="0" fontId="40" fillId="0" borderId="55" xfId="0" applyFont="1" applyBorder="1"/>
    <xf numFmtId="0" fontId="40" fillId="6" borderId="8" xfId="0" applyFont="1" applyFill="1" applyBorder="1" applyAlignment="1">
      <alignment wrapText="1"/>
    </xf>
    <xf numFmtId="0" fontId="40" fillId="6" borderId="7" xfId="0" applyFont="1" applyFill="1" applyBorder="1" applyAlignment="1">
      <alignment wrapText="1"/>
    </xf>
    <xf numFmtId="0" fontId="40" fillId="6" borderId="7" xfId="0" applyFont="1" applyFill="1" applyBorder="1"/>
    <xf numFmtId="0" fontId="40" fillId="6" borderId="5" xfId="0" applyFont="1" applyFill="1" applyBorder="1"/>
    <xf numFmtId="0" fontId="40" fillId="6" borderId="53" xfId="0" applyFont="1" applyFill="1" applyBorder="1"/>
    <xf numFmtId="0" fontId="40" fillId="6" borderId="54" xfId="0" applyFont="1" applyFill="1" applyBorder="1"/>
    <xf numFmtId="0" fontId="5" fillId="3" borderId="15" xfId="0" applyFont="1" applyFill="1" applyBorder="1" applyAlignment="1">
      <alignment wrapText="1"/>
    </xf>
    <xf numFmtId="0" fontId="5" fillId="3" borderId="9" xfId="0" applyFont="1" applyFill="1" applyBorder="1" applyAlignment="1">
      <alignment wrapText="1"/>
    </xf>
    <xf numFmtId="0" fontId="40" fillId="6" borderId="14" xfId="1" applyFont="1" applyFill="1" applyBorder="1" applyAlignment="1">
      <alignment wrapText="1"/>
    </xf>
    <xf numFmtId="0" fontId="40" fillId="6" borderId="0" xfId="1" applyFont="1" applyFill="1" applyAlignment="1">
      <alignment wrapText="1"/>
    </xf>
    <xf numFmtId="0" fontId="40" fillId="6" borderId="0" xfId="1" applyFont="1" applyFill="1"/>
    <xf numFmtId="0" fontId="40" fillId="6" borderId="5" xfId="1" applyFont="1" applyFill="1" applyBorder="1"/>
    <xf numFmtId="0" fontId="40" fillId="6" borderId="54" xfId="1" applyFont="1" applyFill="1" applyBorder="1"/>
    <xf numFmtId="0" fontId="10" fillId="3" borderId="8" xfId="1" applyFont="1" applyFill="1" applyBorder="1" applyAlignment="1">
      <alignment wrapText="1"/>
    </xf>
    <xf numFmtId="0" fontId="11" fillId="0" borderId="0" xfId="0" applyFont="1"/>
    <xf numFmtId="0" fontId="21" fillId="3" borderId="14" xfId="1" applyFont="1" applyFill="1" applyBorder="1" applyAlignment="1">
      <alignment horizontal="right" wrapText="1"/>
    </xf>
    <xf numFmtId="166" fontId="52" fillId="3" borderId="0" xfId="0" applyNumberFormat="1" applyFont="1" applyFill="1" applyAlignment="1">
      <alignment wrapText="1"/>
    </xf>
    <xf numFmtId="166" fontId="52" fillId="3" borderId="14" xfId="0" applyNumberFormat="1" applyFont="1" applyFill="1" applyBorder="1" applyAlignment="1">
      <alignment wrapText="1"/>
    </xf>
    <xf numFmtId="166" fontId="52" fillId="3" borderId="55" xfId="0" applyNumberFormat="1" applyFont="1" applyFill="1" applyBorder="1" applyAlignment="1">
      <alignment wrapText="1"/>
    </xf>
    <xf numFmtId="0" fontId="21" fillId="0" borderId="0" xfId="0" applyFont="1"/>
    <xf numFmtId="0" fontId="10" fillId="3" borderId="14" xfId="1" applyFont="1" applyFill="1" applyBorder="1" applyAlignment="1">
      <alignment wrapText="1"/>
    </xf>
    <xf numFmtId="4" fontId="11" fillId="0" borderId="0" xfId="0" applyNumberFormat="1" applyFont="1"/>
    <xf numFmtId="0" fontId="10" fillId="3" borderId="6" xfId="1" applyFont="1" applyFill="1" applyBorder="1" applyAlignment="1">
      <alignment wrapText="1"/>
    </xf>
    <xf numFmtId="0" fontId="51" fillId="6" borderId="14" xfId="1" applyFont="1" applyFill="1" applyBorder="1" applyAlignment="1">
      <alignment wrapText="1"/>
    </xf>
    <xf numFmtId="0" fontId="51" fillId="6" borderId="0" xfId="1" applyFont="1" applyFill="1" applyAlignment="1">
      <alignment wrapText="1"/>
    </xf>
    <xf numFmtId="0" fontId="51" fillId="6" borderId="0" xfId="1" applyFont="1" applyFill="1"/>
    <xf numFmtId="0" fontId="51" fillId="6" borderId="5" xfId="1" applyFont="1" applyFill="1" applyBorder="1"/>
    <xf numFmtId="0" fontId="51" fillId="6" borderId="54" xfId="1" applyFont="1" applyFill="1" applyBorder="1"/>
    <xf numFmtId="0" fontId="10" fillId="3" borderId="15" xfId="1" applyFont="1" applyFill="1" applyBorder="1" applyAlignment="1">
      <alignment wrapText="1"/>
    </xf>
    <xf numFmtId="0" fontId="21" fillId="3" borderId="13" xfId="1" applyFont="1" applyFill="1" applyBorder="1" applyAlignment="1">
      <alignment horizontal="right" wrapText="1"/>
    </xf>
    <xf numFmtId="166" fontId="50" fillId="3" borderId="0" xfId="0" applyNumberFormat="1" applyFont="1" applyFill="1" applyAlignment="1">
      <alignment wrapText="1"/>
    </xf>
    <xf numFmtId="166" fontId="52" fillId="3" borderId="2" xfId="0" applyNumberFormat="1" applyFont="1" applyFill="1" applyBorder="1" applyAlignment="1">
      <alignment wrapText="1"/>
    </xf>
    <xf numFmtId="0" fontId="10" fillId="3" borderId="13" xfId="1" applyFont="1" applyFill="1" applyBorder="1" applyAlignment="1">
      <alignment wrapText="1"/>
    </xf>
    <xf numFmtId="0" fontId="10" fillId="3" borderId="9" xfId="1" applyFont="1" applyFill="1" applyBorder="1" applyAlignment="1">
      <alignment wrapText="1"/>
    </xf>
    <xf numFmtId="166" fontId="50" fillId="3" borderId="1" xfId="0" applyNumberFormat="1" applyFont="1" applyFill="1" applyBorder="1" applyAlignment="1">
      <alignment wrapText="1"/>
    </xf>
    <xf numFmtId="0" fontId="10" fillId="19" borderId="6" xfId="1" applyFont="1" applyFill="1" applyBorder="1" applyAlignment="1">
      <alignment wrapText="1"/>
    </xf>
    <xf numFmtId="166" fontId="50" fillId="19" borderId="0" xfId="0" applyNumberFormat="1" applyFont="1" applyFill="1" applyAlignment="1">
      <alignment wrapText="1"/>
    </xf>
    <xf numFmtId="166" fontId="40" fillId="19" borderId="0" xfId="0" applyNumberFormat="1" applyFont="1" applyFill="1" applyAlignment="1">
      <alignment wrapText="1"/>
    </xf>
    <xf numFmtId="166" fontId="40" fillId="19" borderId="2" xfId="0" applyNumberFormat="1" applyFont="1" applyFill="1" applyBorder="1" applyAlignment="1">
      <alignment wrapText="1"/>
    </xf>
    <xf numFmtId="166" fontId="40" fillId="19" borderId="55" xfId="0" applyNumberFormat="1" applyFont="1" applyFill="1" applyBorder="1" applyAlignment="1">
      <alignment wrapText="1"/>
    </xf>
    <xf numFmtId="4" fontId="11" fillId="19" borderId="0" xfId="0" applyNumberFormat="1" applyFont="1" applyFill="1"/>
    <xf numFmtId="0" fontId="16" fillId="18" borderId="10" xfId="0" applyFont="1" applyFill="1" applyBorder="1" applyAlignment="1">
      <alignment wrapText="1"/>
    </xf>
    <xf numFmtId="0" fontId="40" fillId="6" borderId="57" xfId="0" applyFont="1" applyFill="1" applyBorder="1" applyAlignment="1">
      <alignment wrapText="1"/>
    </xf>
    <xf numFmtId="0" fontId="40" fillId="6" borderId="58" xfId="0" applyFont="1" applyFill="1" applyBorder="1" applyAlignment="1">
      <alignment wrapText="1"/>
    </xf>
    <xf numFmtId="0" fontId="40" fillId="6" borderId="59" xfId="0" applyFont="1" applyFill="1" applyBorder="1" applyAlignment="1">
      <alignment wrapText="1"/>
    </xf>
    <xf numFmtId="0" fontId="40" fillId="6" borderId="60" xfId="0" applyFont="1" applyFill="1" applyBorder="1" applyAlignment="1">
      <alignment wrapText="1"/>
    </xf>
    <xf numFmtId="0" fontId="40" fillId="6" borderId="61" xfId="0" applyFont="1" applyFill="1" applyBorder="1" applyAlignment="1">
      <alignment wrapText="1"/>
    </xf>
    <xf numFmtId="0" fontId="16" fillId="18" borderId="4" xfId="0" applyFont="1" applyFill="1" applyBorder="1" applyAlignment="1">
      <alignment wrapText="1"/>
    </xf>
    <xf numFmtId="0" fontId="40" fillId="6" borderId="54" xfId="0" applyFont="1" applyFill="1" applyBorder="1" applyAlignment="1">
      <alignment wrapText="1"/>
    </xf>
    <xf numFmtId="0" fontId="5" fillId="3" borderId="8" xfId="0" applyFont="1" applyFill="1" applyBorder="1" applyAlignment="1">
      <alignment wrapText="1"/>
    </xf>
    <xf numFmtId="0" fontId="22" fillId="5" borderId="8" xfId="0" applyFont="1" applyFill="1" applyBorder="1" applyAlignment="1">
      <alignment wrapText="1"/>
    </xf>
    <xf numFmtId="0" fontId="22" fillId="5" borderId="14" xfId="0" applyFont="1" applyFill="1" applyBorder="1" applyAlignment="1">
      <alignment wrapText="1"/>
    </xf>
    <xf numFmtId="0" fontId="22" fillId="5" borderId="6" xfId="0" applyFont="1" applyFill="1" applyBorder="1" applyAlignment="1">
      <alignment wrapText="1"/>
    </xf>
    <xf numFmtId="0" fontId="22" fillId="0" borderId="0" xfId="0" applyFont="1" applyAlignment="1">
      <alignment wrapText="1"/>
    </xf>
    <xf numFmtId="4" fontId="40" fillId="0" borderId="16" xfId="0" applyNumberFormat="1" applyFont="1" applyBorder="1" applyAlignment="1">
      <alignment wrapText="1"/>
    </xf>
    <xf numFmtId="4" fontId="40" fillId="0" borderId="55" xfId="0" applyNumberFormat="1" applyFont="1" applyBorder="1" applyAlignment="1">
      <alignment wrapText="1"/>
    </xf>
    <xf numFmtId="0" fontId="16" fillId="18" borderId="50" xfId="0" applyFont="1" applyFill="1" applyBorder="1" applyAlignment="1">
      <alignment wrapText="1"/>
    </xf>
    <xf numFmtId="3" fontId="40" fillId="6" borderId="57" xfId="0" applyNumberFormat="1" applyFont="1" applyFill="1" applyBorder="1" applyAlignment="1">
      <alignment wrapText="1"/>
    </xf>
    <xf numFmtId="3" fontId="40" fillId="6" borderId="58" xfId="0" applyNumberFormat="1" applyFont="1" applyFill="1" applyBorder="1" applyAlignment="1">
      <alignment wrapText="1"/>
    </xf>
    <xf numFmtId="3" fontId="40" fillId="6" borderId="61" xfId="0" applyNumberFormat="1" applyFont="1" applyFill="1" applyBorder="1" applyAlignment="1">
      <alignment wrapText="1"/>
    </xf>
    <xf numFmtId="0" fontId="5" fillId="3" borderId="32" xfId="0" applyFont="1" applyFill="1" applyBorder="1" applyAlignment="1">
      <alignment wrapText="1"/>
    </xf>
    <xf numFmtId="166" fontId="40" fillId="3" borderId="32" xfId="0" applyNumberFormat="1" applyFont="1" applyFill="1" applyBorder="1" applyAlignment="1">
      <alignment wrapText="1"/>
    </xf>
    <xf numFmtId="0" fontId="22" fillId="3" borderId="32" xfId="0" applyFont="1" applyFill="1" applyBorder="1" applyAlignment="1">
      <alignment wrapText="1"/>
    </xf>
    <xf numFmtId="0" fontId="22" fillId="3" borderId="34" xfId="0" applyFont="1" applyFill="1" applyBorder="1" applyAlignment="1">
      <alignment wrapText="1"/>
    </xf>
    <xf numFmtId="166" fontId="40" fillId="3" borderId="34" xfId="0" applyNumberFormat="1" applyFont="1" applyFill="1" applyBorder="1" applyAlignment="1">
      <alignment wrapText="1"/>
    </xf>
    <xf numFmtId="166" fontId="40" fillId="3" borderId="35" xfId="0" applyNumberFormat="1" applyFont="1" applyFill="1" applyBorder="1" applyAlignment="1">
      <alignment wrapText="1"/>
    </xf>
    <xf numFmtId="166" fontId="40" fillId="3" borderId="71" xfId="0" applyNumberFormat="1" applyFont="1" applyFill="1" applyBorder="1" applyAlignment="1">
      <alignment wrapText="1"/>
    </xf>
    <xf numFmtId="166" fontId="40" fillId="3" borderId="33" xfId="0" applyNumberFormat="1" applyFont="1" applyFill="1" applyBorder="1" applyAlignment="1">
      <alignment wrapText="1"/>
    </xf>
    <xf numFmtId="166" fontId="40" fillId="3" borderId="17" xfId="0" applyNumberFormat="1" applyFont="1" applyFill="1" applyBorder="1" applyAlignment="1">
      <alignment wrapText="1"/>
    </xf>
    <xf numFmtId="166" fontId="40" fillId="3" borderId="74" xfId="0" applyNumberFormat="1" applyFont="1" applyFill="1" applyBorder="1" applyAlignment="1">
      <alignment wrapText="1"/>
    </xf>
    <xf numFmtId="0" fontId="5" fillId="3" borderId="37" xfId="0" applyFont="1" applyFill="1" applyBorder="1" applyAlignment="1">
      <alignment wrapText="1"/>
    </xf>
    <xf numFmtId="0" fontId="5" fillId="3" borderId="28" xfId="0" applyFont="1" applyFill="1" applyBorder="1" applyAlignment="1">
      <alignment wrapText="1"/>
    </xf>
    <xf numFmtId="0" fontId="40" fillId="0" borderId="16" xfId="0" applyFont="1" applyBorder="1"/>
    <xf numFmtId="0" fontId="35" fillId="18" borderId="26" xfId="0" applyFont="1" applyFill="1" applyBorder="1" applyAlignment="1">
      <alignment vertical="top" wrapText="1"/>
    </xf>
    <xf numFmtId="0" fontId="8" fillId="6" borderId="29" xfId="0" applyFont="1" applyFill="1" applyBorder="1"/>
    <xf numFmtId="0" fontId="8" fillId="6" borderId="30" xfId="0" applyFont="1" applyFill="1" applyBorder="1"/>
    <xf numFmtId="0" fontId="8" fillId="6" borderId="31" xfId="0" applyFont="1" applyFill="1" applyBorder="1"/>
    <xf numFmtId="0" fontId="25" fillId="3" borderId="37" xfId="0" applyFont="1" applyFill="1" applyBorder="1" applyAlignment="1">
      <alignment vertical="top" wrapText="1"/>
    </xf>
    <xf numFmtId="3" fontId="8" fillId="3" borderId="34" xfId="0" applyNumberFormat="1" applyFont="1" applyFill="1" applyBorder="1"/>
    <xf numFmtId="3" fontId="8" fillId="3" borderId="35" xfId="0" applyNumberFormat="1" applyFont="1" applyFill="1" applyBorder="1"/>
    <xf numFmtId="3" fontId="8" fillId="3" borderId="36" xfId="0" applyNumberFormat="1" applyFont="1" applyFill="1" applyBorder="1"/>
    <xf numFmtId="0" fontId="25" fillId="3" borderId="27" xfId="0" applyFont="1" applyFill="1" applyBorder="1" applyAlignment="1">
      <alignment vertical="top" wrapText="1"/>
    </xf>
    <xf numFmtId="3" fontId="8" fillId="3" borderId="32" xfId="0" applyNumberFormat="1" applyFont="1" applyFill="1" applyBorder="1"/>
    <xf numFmtId="3" fontId="8" fillId="3" borderId="0" xfId="0" applyNumberFormat="1" applyFont="1" applyFill="1"/>
    <xf numFmtId="3" fontId="8" fillId="3" borderId="16" xfId="0" applyNumberFormat="1" applyFont="1" applyFill="1" applyBorder="1"/>
    <xf numFmtId="3" fontId="8" fillId="3" borderId="27" xfId="0" applyNumberFormat="1" applyFont="1" applyFill="1" applyBorder="1"/>
    <xf numFmtId="0" fontId="25" fillId="3" borderId="28" xfId="0" applyFont="1" applyFill="1" applyBorder="1" applyAlignment="1">
      <alignment vertical="top" wrapText="1"/>
    </xf>
    <xf numFmtId="3" fontId="8" fillId="3" borderId="33" xfId="0" applyNumberFormat="1" applyFont="1" applyFill="1" applyBorder="1"/>
    <xf numFmtId="3" fontId="8" fillId="3" borderId="17" xfId="0" applyNumberFormat="1" applyFont="1" applyFill="1" applyBorder="1"/>
    <xf numFmtId="3" fontId="8" fillId="3" borderId="18" xfId="0" applyNumberFormat="1" applyFont="1" applyFill="1" applyBorder="1"/>
    <xf numFmtId="0" fontId="8" fillId="3" borderId="27" xfId="0" applyFont="1" applyFill="1" applyBorder="1"/>
    <xf numFmtId="0" fontId="12" fillId="3" borderId="28" xfId="0" applyFont="1" applyFill="1" applyBorder="1"/>
    <xf numFmtId="3" fontId="12" fillId="3" borderId="33" xfId="0" applyNumberFormat="1" applyFont="1" applyFill="1" applyBorder="1"/>
    <xf numFmtId="3" fontId="12" fillId="3" borderId="17" xfId="0" applyNumberFormat="1" applyFont="1" applyFill="1" applyBorder="1"/>
    <xf numFmtId="3" fontId="12" fillId="3" borderId="18" xfId="0" applyNumberFormat="1" applyFont="1" applyFill="1" applyBorder="1"/>
    <xf numFmtId="0" fontId="1" fillId="0" borderId="0" xfId="0" applyFont="1"/>
    <xf numFmtId="0" fontId="12" fillId="3" borderId="32" xfId="0" applyFont="1" applyFill="1" applyBorder="1"/>
    <xf numFmtId="3" fontId="12" fillId="3" borderId="0" xfId="0" applyNumberFormat="1" applyFont="1" applyFill="1"/>
    <xf numFmtId="3" fontId="12" fillId="3" borderId="29" xfId="0" applyNumberFormat="1" applyFont="1" applyFill="1" applyBorder="1"/>
    <xf numFmtId="3" fontId="12" fillId="3" borderId="30" xfId="0" applyNumberFormat="1" applyFont="1" applyFill="1" applyBorder="1"/>
    <xf numFmtId="3" fontId="12" fillId="3" borderId="31" xfId="0" applyNumberFormat="1" applyFont="1" applyFill="1" applyBorder="1"/>
    <xf numFmtId="3" fontId="12" fillId="3" borderId="32" xfId="0" applyNumberFormat="1" applyFont="1" applyFill="1" applyBorder="1"/>
    <xf numFmtId="3" fontId="0" fillId="0" borderId="0" xfId="0" applyNumberFormat="1"/>
    <xf numFmtId="0" fontId="22" fillId="0" borderId="0" xfId="0" applyFont="1"/>
    <xf numFmtId="0" fontId="47" fillId="21" borderId="4" xfId="0" applyFont="1" applyFill="1" applyBorder="1" applyAlignment="1">
      <alignment wrapText="1"/>
    </xf>
    <xf numFmtId="0" fontId="53" fillId="10" borderId="8" xfId="0" applyFont="1" applyFill="1" applyBorder="1" applyAlignment="1">
      <alignment wrapText="1"/>
    </xf>
    <xf numFmtId="0" fontId="53" fillId="10" borderId="7" xfId="0" applyFont="1" applyFill="1" applyBorder="1" applyAlignment="1">
      <alignment wrapText="1"/>
    </xf>
    <xf numFmtId="0" fontId="53" fillId="10" borderId="5" xfId="0" applyFont="1" applyFill="1" applyBorder="1" applyAlignment="1">
      <alignment wrapText="1"/>
    </xf>
    <xf numFmtId="0" fontId="53" fillId="10" borderId="66" xfId="0" applyFont="1" applyFill="1" applyBorder="1" applyAlignment="1">
      <alignment wrapText="1"/>
    </xf>
    <xf numFmtId="0" fontId="53" fillId="10" borderId="101" xfId="0" applyFont="1" applyFill="1" applyBorder="1" applyAlignment="1">
      <alignment wrapText="1"/>
    </xf>
    <xf numFmtId="166" fontId="40" fillId="3" borderId="90" xfId="0" applyNumberFormat="1" applyFont="1" applyFill="1" applyBorder="1" applyAlignment="1">
      <alignment wrapText="1"/>
    </xf>
    <xf numFmtId="166" fontId="40" fillId="3" borderId="83" xfId="0" applyNumberFormat="1" applyFont="1" applyFill="1" applyBorder="1" applyAlignment="1">
      <alignment wrapText="1"/>
    </xf>
    <xf numFmtId="166" fontId="40" fillId="3" borderId="92" xfId="0" applyNumberFormat="1" applyFont="1" applyFill="1" applyBorder="1" applyAlignment="1">
      <alignment wrapText="1"/>
    </xf>
    <xf numFmtId="166" fontId="40" fillId="3" borderId="64" xfId="0" applyNumberFormat="1" applyFont="1" applyFill="1" applyBorder="1" applyAlignment="1">
      <alignment wrapText="1"/>
    </xf>
    <xf numFmtId="166" fontId="40" fillId="3" borderId="96" xfId="0" applyNumberFormat="1" applyFont="1" applyFill="1" applyBorder="1" applyAlignment="1">
      <alignment wrapText="1"/>
    </xf>
    <xf numFmtId="166" fontId="40" fillId="3" borderId="97" xfId="0" applyNumberFormat="1" applyFont="1" applyFill="1" applyBorder="1" applyAlignment="1">
      <alignment wrapText="1"/>
    </xf>
    <xf numFmtId="166" fontId="40" fillId="3" borderId="80" xfId="0" applyNumberFormat="1" applyFont="1" applyFill="1" applyBorder="1" applyAlignment="1">
      <alignment wrapText="1"/>
    </xf>
    <xf numFmtId="166" fontId="40" fillId="3" borderId="78" xfId="0" applyNumberFormat="1" applyFont="1" applyFill="1" applyBorder="1" applyAlignment="1">
      <alignment wrapText="1"/>
    </xf>
    <xf numFmtId="166" fontId="40" fillId="3" borderId="98" xfId="0" applyNumberFormat="1" applyFont="1" applyFill="1" applyBorder="1" applyAlignment="1">
      <alignment wrapText="1"/>
    </xf>
    <xf numFmtId="166" fontId="40" fillId="3" borderId="91" xfId="0" applyNumberFormat="1" applyFont="1" applyFill="1" applyBorder="1" applyAlignment="1">
      <alignment wrapText="1"/>
    </xf>
    <xf numFmtId="166" fontId="40" fillId="3" borderId="93" xfId="0" applyNumberFormat="1" applyFont="1" applyFill="1" applyBorder="1" applyAlignment="1">
      <alignment wrapText="1"/>
    </xf>
    <xf numFmtId="166" fontId="40" fillId="3" borderId="94" xfId="0" applyNumberFormat="1" applyFont="1" applyFill="1" applyBorder="1" applyAlignment="1">
      <alignment wrapText="1"/>
    </xf>
    <xf numFmtId="166" fontId="40" fillId="3" borderId="99" xfId="0" applyNumberFormat="1" applyFont="1" applyFill="1" applyBorder="1" applyAlignment="1">
      <alignment wrapText="1"/>
    </xf>
    <xf numFmtId="166" fontId="40" fillId="3" borderId="100" xfId="0" applyNumberFormat="1" applyFont="1" applyFill="1" applyBorder="1" applyAlignment="1">
      <alignment wrapText="1"/>
    </xf>
    <xf numFmtId="166" fontId="40" fillId="3" borderId="66" xfId="0" applyNumberFormat="1" applyFont="1" applyFill="1" applyBorder="1" applyAlignment="1">
      <alignment wrapText="1"/>
    </xf>
    <xf numFmtId="166" fontId="40" fillId="3" borderId="63" xfId="0" applyNumberFormat="1" applyFont="1" applyFill="1" applyBorder="1" applyAlignment="1">
      <alignment wrapText="1"/>
    </xf>
    <xf numFmtId="166" fontId="40" fillId="3" borderId="68" xfId="0" applyNumberFormat="1" applyFont="1" applyFill="1" applyBorder="1" applyAlignment="1">
      <alignment wrapText="1"/>
    </xf>
    <xf numFmtId="166" fontId="40" fillId="3" borderId="65" xfId="0" applyNumberFormat="1" applyFont="1" applyFill="1" applyBorder="1" applyAlignment="1">
      <alignment wrapText="1"/>
    </xf>
    <xf numFmtId="166" fontId="40" fillId="6" borderId="6" xfId="0" applyNumberFormat="1" applyFont="1" applyFill="1" applyBorder="1" applyAlignment="1">
      <alignment wrapText="1"/>
    </xf>
    <xf numFmtId="166" fontId="40" fillId="6" borderId="1" xfId="0" applyNumberFormat="1" applyFont="1" applyFill="1" applyBorder="1" applyAlignment="1">
      <alignment wrapText="1"/>
    </xf>
    <xf numFmtId="166" fontId="40" fillId="6" borderId="102" xfId="0" applyNumberFormat="1" applyFont="1" applyFill="1" applyBorder="1" applyAlignment="1">
      <alignment wrapText="1"/>
    </xf>
    <xf numFmtId="0" fontId="53" fillId="10" borderId="58" xfId="0" applyFont="1" applyFill="1" applyBorder="1" applyAlignment="1">
      <alignment wrapText="1"/>
    </xf>
    <xf numFmtId="0" fontId="53" fillId="10" borderId="103" xfId="0" applyFont="1" applyFill="1" applyBorder="1" applyAlignment="1">
      <alignment wrapText="1"/>
    </xf>
    <xf numFmtId="0" fontId="53" fillId="10" borderId="104" xfId="0" applyFont="1" applyFill="1" applyBorder="1" applyAlignment="1">
      <alignment wrapText="1"/>
    </xf>
    <xf numFmtId="0" fontId="53" fillId="10" borderId="61" xfId="0" applyFont="1" applyFill="1" applyBorder="1" applyAlignment="1">
      <alignment wrapText="1"/>
    </xf>
    <xf numFmtId="166" fontId="40" fillId="6" borderId="0" xfId="0" applyNumberFormat="1" applyFont="1" applyFill="1" applyAlignment="1">
      <alignment wrapText="1"/>
    </xf>
    <xf numFmtId="166" fontId="40" fillId="6" borderId="78" xfId="0" applyNumberFormat="1" applyFont="1" applyFill="1" applyBorder="1" applyAlignment="1">
      <alignment wrapText="1"/>
    </xf>
    <xf numFmtId="166" fontId="40" fillId="6" borderId="56" xfId="0" applyNumberFormat="1" applyFont="1" applyFill="1" applyBorder="1" applyAlignment="1">
      <alignment wrapText="1"/>
    </xf>
    <xf numFmtId="166" fontId="0" fillId="0" borderId="0" xfId="0" applyNumberFormat="1"/>
    <xf numFmtId="0" fontId="16" fillId="0" borderId="0" xfId="0" applyFont="1" applyAlignment="1">
      <alignment wrapText="1"/>
    </xf>
    <xf numFmtId="166" fontId="40" fillId="0" borderId="0" xfId="0" applyNumberFormat="1" applyFont="1" applyAlignment="1">
      <alignment wrapText="1"/>
    </xf>
    <xf numFmtId="166" fontId="40" fillId="0" borderId="55" xfId="0" applyNumberFormat="1" applyFont="1" applyBorder="1" applyAlignment="1">
      <alignment wrapText="1"/>
    </xf>
    <xf numFmtId="0" fontId="17" fillId="18" borderId="63" xfId="0" applyFont="1" applyFill="1" applyBorder="1" applyAlignment="1">
      <alignment wrapText="1"/>
    </xf>
    <xf numFmtId="0" fontId="40" fillId="6" borderId="63" xfId="0" applyFont="1" applyFill="1" applyBorder="1" applyAlignment="1">
      <alignment wrapText="1"/>
    </xf>
    <xf numFmtId="0" fontId="40" fillId="6" borderId="66" xfId="0" applyFont="1" applyFill="1" applyBorder="1" applyAlignment="1">
      <alignment wrapText="1"/>
    </xf>
    <xf numFmtId="0" fontId="40" fillId="6" borderId="66" xfId="0" applyFont="1" applyFill="1" applyBorder="1"/>
    <xf numFmtId="0" fontId="40" fillId="6" borderId="67" xfId="0" applyFont="1" applyFill="1" applyBorder="1" applyAlignment="1">
      <alignment wrapText="1"/>
    </xf>
    <xf numFmtId="0" fontId="8" fillId="3" borderId="63" xfId="0" applyFont="1" applyFill="1" applyBorder="1" applyAlignment="1">
      <alignment horizontal="left" wrapText="1"/>
    </xf>
    <xf numFmtId="0" fontId="8" fillId="3" borderId="64" xfId="0" applyFont="1" applyFill="1" applyBorder="1" applyAlignment="1">
      <alignment horizontal="left" wrapText="1"/>
    </xf>
    <xf numFmtId="0" fontId="8" fillId="3" borderId="65" xfId="0" applyFont="1" applyFill="1" applyBorder="1" applyAlignment="1">
      <alignment horizontal="left" wrapText="1"/>
    </xf>
    <xf numFmtId="166" fontId="40" fillId="3" borderId="69" xfId="0" applyNumberFormat="1" applyFont="1" applyFill="1" applyBorder="1" applyAlignment="1">
      <alignment wrapText="1"/>
    </xf>
    <xf numFmtId="3" fontId="5" fillId="0" borderId="0" xfId="0" applyNumberFormat="1" applyFont="1" applyAlignment="1">
      <alignment wrapText="1"/>
    </xf>
    <xf numFmtId="0" fontId="5" fillId="0" borderId="55" xfId="0" applyFont="1" applyBorder="1"/>
    <xf numFmtId="0" fontId="17" fillId="18" borderId="50" xfId="0" applyFont="1" applyFill="1" applyBorder="1" applyAlignment="1">
      <alignment wrapText="1"/>
    </xf>
    <xf numFmtId="0" fontId="40" fillId="6" borderId="57" xfId="0" applyFont="1" applyFill="1" applyBorder="1"/>
    <xf numFmtId="0" fontId="40" fillId="6" borderId="58" xfId="0" applyFont="1" applyFill="1" applyBorder="1"/>
    <xf numFmtId="0" fontId="40" fillId="6" borderId="61" xfId="0" applyFont="1" applyFill="1" applyBorder="1"/>
    <xf numFmtId="0" fontId="40" fillId="0" borderId="43" xfId="0" applyFont="1" applyBorder="1"/>
    <xf numFmtId="0" fontId="25" fillId="3" borderId="51" xfId="0" applyFont="1" applyFill="1" applyBorder="1" applyAlignment="1">
      <alignment vertical="top" wrapText="1"/>
    </xf>
    <xf numFmtId="166" fontId="40" fillId="3" borderId="0" xfId="0" applyNumberFormat="1" applyFont="1" applyFill="1"/>
    <xf numFmtId="166" fontId="40" fillId="3" borderId="55" xfId="0" applyNumberFormat="1" applyFont="1" applyFill="1" applyBorder="1"/>
    <xf numFmtId="3" fontId="40" fillId="3" borderId="35" xfId="0" applyNumberFormat="1" applyFont="1" applyFill="1" applyBorder="1"/>
    <xf numFmtId="0" fontId="25" fillId="3" borderId="62" xfId="0" applyFont="1" applyFill="1" applyBorder="1" applyAlignment="1">
      <alignment vertical="top" wrapText="1"/>
    </xf>
    <xf numFmtId="3" fontId="40" fillId="3" borderId="0" xfId="0" applyNumberFormat="1" applyFont="1" applyFill="1"/>
    <xf numFmtId="166" fontId="9" fillId="3" borderId="0" xfId="0" applyNumberFormat="1" applyFont="1" applyFill="1"/>
    <xf numFmtId="166" fontId="9" fillId="3" borderId="55" xfId="0" applyNumberFormat="1" applyFont="1" applyFill="1" applyBorder="1"/>
    <xf numFmtId="3" fontId="9" fillId="3" borderId="0" xfId="0" applyNumberFormat="1" applyFont="1" applyFill="1"/>
    <xf numFmtId="0" fontId="25" fillId="3" borderId="52" xfId="0" applyFont="1" applyFill="1" applyBorder="1" applyAlignment="1">
      <alignment vertical="top" wrapText="1"/>
    </xf>
    <xf numFmtId="166" fontId="40" fillId="3" borderId="17" xfId="0" applyNumberFormat="1" applyFont="1" applyFill="1" applyBorder="1"/>
    <xf numFmtId="166" fontId="40" fillId="3" borderId="74" xfId="0" applyNumberFormat="1" applyFont="1" applyFill="1" applyBorder="1"/>
    <xf numFmtId="3" fontId="40" fillId="3" borderId="17" xfId="0" applyNumberFormat="1" applyFont="1" applyFill="1" applyBorder="1"/>
    <xf numFmtId="167" fontId="21" fillId="14" borderId="34" xfId="0" applyNumberFormat="1" applyFont="1" applyFill="1" applyBorder="1" applyAlignment="1">
      <alignment wrapText="1"/>
    </xf>
    <xf numFmtId="0" fontId="21" fillId="14" borderId="34" xfId="0" applyFont="1" applyFill="1" applyBorder="1"/>
    <xf numFmtId="167" fontId="21" fillId="14" borderId="32" xfId="0" applyNumberFormat="1" applyFont="1" applyFill="1" applyBorder="1" applyAlignment="1">
      <alignment wrapText="1"/>
    </xf>
    <xf numFmtId="0" fontId="21" fillId="14" borderId="32" xfId="0" applyFont="1" applyFill="1" applyBorder="1"/>
    <xf numFmtId="167" fontId="21" fillId="13" borderId="32" xfId="0" applyNumberFormat="1" applyFont="1" applyFill="1" applyBorder="1" applyAlignment="1">
      <alignment wrapText="1"/>
    </xf>
    <xf numFmtId="0" fontId="21" fillId="13" borderId="32" xfId="0" applyFont="1" applyFill="1" applyBorder="1"/>
    <xf numFmtId="167" fontId="21" fillId="14" borderId="33" xfId="0" applyNumberFormat="1" applyFont="1" applyFill="1" applyBorder="1" applyAlignment="1">
      <alignment wrapText="1"/>
    </xf>
    <xf numFmtId="0" fontId="21" fillId="14" borderId="33" xfId="0" applyFont="1" applyFill="1" applyBorder="1"/>
    <xf numFmtId="167" fontId="21" fillId="14" borderId="27" xfId="0" applyNumberFormat="1" applyFont="1" applyFill="1" applyBorder="1" applyAlignment="1">
      <alignment wrapText="1"/>
    </xf>
    <xf numFmtId="167" fontId="21" fillId="13" borderId="27" xfId="0" applyNumberFormat="1" applyFont="1" applyFill="1" applyBorder="1" applyAlignment="1">
      <alignment wrapText="1"/>
    </xf>
    <xf numFmtId="167" fontId="29" fillId="13" borderId="29" xfId="0" applyNumberFormat="1" applyFont="1" applyFill="1" applyBorder="1" applyAlignment="1">
      <alignment wrapText="1"/>
    </xf>
    <xf numFmtId="3" fontId="26" fillId="13" borderId="29" xfId="0" applyNumberFormat="1" applyFont="1" applyFill="1" applyBorder="1" applyAlignment="1">
      <alignment wrapText="1"/>
    </xf>
    <xf numFmtId="3" fontId="26" fillId="13" borderId="30" xfId="0" applyNumberFormat="1" applyFont="1" applyFill="1" applyBorder="1" applyAlignment="1">
      <alignment wrapText="1"/>
    </xf>
    <xf numFmtId="0" fontId="26" fillId="13" borderId="30" xfId="0" applyFont="1" applyFill="1" applyBorder="1"/>
    <xf numFmtId="3" fontId="21" fillId="14" borderId="26" xfId="0" applyNumberFormat="1" applyFont="1" applyFill="1" applyBorder="1" applyAlignment="1">
      <alignment horizontal="right" vertical="top" wrapText="1"/>
    </xf>
    <xf numFmtId="166" fontId="21" fillId="14" borderId="30" xfId="0" applyNumberFormat="1" applyFont="1" applyFill="1" applyBorder="1" applyAlignment="1">
      <alignment horizontal="right" vertical="top" wrapText="1"/>
    </xf>
    <xf numFmtId="0" fontId="87" fillId="19" borderId="0" xfId="0" applyFont="1" applyFill="1" applyAlignment="1">
      <alignment horizontal="left" vertical="top"/>
    </xf>
    <xf numFmtId="4" fontId="50" fillId="14" borderId="27" xfId="0" applyNumberFormat="1" applyFont="1" applyFill="1" applyBorder="1" applyAlignment="1" applyProtection="1">
      <alignment horizontal="right" wrapText="1"/>
      <protection hidden="1"/>
    </xf>
    <xf numFmtId="4" fontId="50" fillId="14" borderId="0" xfId="0" applyNumberFormat="1" applyFont="1" applyFill="1" applyAlignment="1" applyProtection="1">
      <alignment wrapText="1"/>
      <protection hidden="1"/>
    </xf>
    <xf numFmtId="4" fontId="50" fillId="14" borderId="32" xfId="0" applyNumberFormat="1" applyFont="1" applyFill="1" applyBorder="1" applyAlignment="1" applyProtection="1">
      <alignment wrapText="1"/>
      <protection hidden="1"/>
    </xf>
    <xf numFmtId="4" fontId="89" fillId="13" borderId="27" xfId="0" applyNumberFormat="1" applyFont="1" applyFill="1" applyBorder="1" applyAlignment="1" applyProtection="1">
      <alignment horizontal="right" wrapText="1"/>
      <protection hidden="1"/>
    </xf>
    <xf numFmtId="4" fontId="89" fillId="13" borderId="0" xfId="0" applyNumberFormat="1" applyFont="1" applyFill="1" applyAlignment="1" applyProtection="1">
      <alignment wrapText="1"/>
      <protection hidden="1"/>
    </xf>
    <xf numFmtId="4" fontId="89" fillId="13" borderId="32" xfId="0" applyNumberFormat="1" applyFont="1" applyFill="1" applyBorder="1" applyAlignment="1" applyProtection="1">
      <alignment wrapText="1"/>
      <protection hidden="1"/>
    </xf>
    <xf numFmtId="10" fontId="50" fillId="14" borderId="27" xfId="0" applyNumberFormat="1" applyFont="1" applyFill="1" applyBorder="1" applyAlignment="1" applyProtection="1">
      <alignment horizontal="right"/>
      <protection hidden="1"/>
    </xf>
    <xf numFmtId="10" fontId="50" fillId="14" borderId="0" xfId="0" applyNumberFormat="1" applyFont="1" applyFill="1" applyAlignment="1" applyProtection="1">
      <alignment wrapText="1"/>
      <protection hidden="1"/>
    </xf>
    <xf numFmtId="10" fontId="50" fillId="14" borderId="32" xfId="0" applyNumberFormat="1" applyFont="1" applyFill="1" applyBorder="1" applyAlignment="1" applyProtection="1">
      <alignment wrapText="1"/>
      <protection hidden="1"/>
    </xf>
    <xf numFmtId="4" fontId="89" fillId="14" borderId="27" xfId="0" applyNumberFormat="1" applyFont="1" applyFill="1" applyBorder="1" applyAlignment="1" applyProtection="1">
      <alignment horizontal="right" wrapText="1"/>
      <protection hidden="1"/>
    </xf>
    <xf numFmtId="4" fontId="89" fillId="14" borderId="0" xfId="0" applyNumberFormat="1" applyFont="1" applyFill="1" applyAlignment="1" applyProtection="1">
      <alignment wrapText="1"/>
      <protection hidden="1"/>
    </xf>
    <xf numFmtId="4" fontId="89" fillId="14" borderId="32" xfId="0" applyNumberFormat="1" applyFont="1" applyFill="1" applyBorder="1" applyAlignment="1" applyProtection="1">
      <alignment wrapText="1"/>
      <protection hidden="1"/>
    </xf>
    <xf numFmtId="4" fontId="50" fillId="13" borderId="27" xfId="0" applyNumberFormat="1" applyFont="1" applyFill="1" applyBorder="1" applyAlignment="1" applyProtection="1">
      <alignment horizontal="right" wrapText="1"/>
      <protection hidden="1"/>
    </xf>
    <xf numFmtId="4" fontId="50" fillId="13" borderId="0" xfId="0" applyNumberFormat="1" applyFont="1" applyFill="1" applyAlignment="1" applyProtection="1">
      <alignment wrapText="1"/>
      <protection hidden="1"/>
    </xf>
    <xf numFmtId="4" fontId="50" fillId="13" borderId="32" xfId="0" applyNumberFormat="1" applyFont="1" applyFill="1" applyBorder="1" applyAlignment="1" applyProtection="1">
      <alignment wrapText="1"/>
      <protection hidden="1"/>
    </xf>
    <xf numFmtId="10" fontId="50" fillId="13" borderId="27" xfId="0" applyNumberFormat="1" applyFont="1" applyFill="1" applyBorder="1" applyAlignment="1" applyProtection="1">
      <alignment horizontal="right"/>
      <protection hidden="1"/>
    </xf>
    <xf numFmtId="10" fontId="50" fillId="13" borderId="0" xfId="0" applyNumberFormat="1" applyFont="1" applyFill="1" applyAlignment="1" applyProtection="1">
      <alignment wrapText="1"/>
      <protection hidden="1"/>
    </xf>
    <xf numFmtId="4" fontId="89" fillId="14" borderId="28" xfId="0" applyNumberFormat="1" applyFont="1" applyFill="1" applyBorder="1" applyAlignment="1" applyProtection="1">
      <alignment horizontal="right" wrapText="1"/>
      <protection hidden="1"/>
    </xf>
    <xf numFmtId="4" fontId="89" fillId="14" borderId="17" xfId="0" applyNumberFormat="1" applyFont="1" applyFill="1" applyBorder="1" applyAlignment="1" applyProtection="1">
      <alignment wrapText="1"/>
      <protection hidden="1"/>
    </xf>
    <xf numFmtId="4" fontId="89" fillId="14" borderId="33" xfId="0" applyNumberFormat="1" applyFont="1" applyFill="1" applyBorder="1" applyAlignment="1" applyProtection="1">
      <alignment wrapText="1"/>
      <protection hidden="1"/>
    </xf>
    <xf numFmtId="4" fontId="89" fillId="13" borderId="28" xfId="0" applyNumberFormat="1" applyFont="1" applyFill="1" applyBorder="1" applyAlignment="1" applyProtection="1">
      <alignment horizontal="right" wrapText="1"/>
      <protection hidden="1"/>
    </xf>
    <xf numFmtId="3" fontId="75" fillId="2" borderId="90" xfId="0" applyNumberFormat="1" applyFont="1" applyFill="1" applyBorder="1" applyAlignment="1">
      <alignment horizontal="right"/>
    </xf>
    <xf numFmtId="3" fontId="75" fillId="2" borderId="83" xfId="0" applyNumberFormat="1" applyFont="1" applyFill="1" applyBorder="1" applyAlignment="1">
      <alignment horizontal="right"/>
    </xf>
    <xf numFmtId="3" fontId="75" fillId="2" borderId="80" xfId="0" applyNumberFormat="1" applyFont="1" applyFill="1" applyBorder="1" applyAlignment="1">
      <alignment horizontal="right"/>
    </xf>
    <xf numFmtId="4" fontId="75" fillId="2" borderId="91" xfId="0" applyNumberFormat="1" applyFont="1" applyFill="1" applyBorder="1" applyAlignment="1">
      <alignment horizontal="right"/>
    </xf>
    <xf numFmtId="4" fontId="75" fillId="2" borderId="93" xfId="0" applyNumberFormat="1" applyFont="1" applyFill="1" applyBorder="1" applyAlignment="1">
      <alignment horizontal="right"/>
    </xf>
    <xf numFmtId="0" fontId="20" fillId="14" borderId="33" xfId="0" applyFont="1" applyFill="1" applyBorder="1" applyProtection="1">
      <protection hidden="1"/>
    </xf>
    <xf numFmtId="0" fontId="6" fillId="19" borderId="0" xfId="0" applyFont="1" applyFill="1"/>
    <xf numFmtId="3" fontId="4" fillId="2" borderId="151" xfId="0" applyNumberFormat="1" applyFont="1" applyFill="1" applyBorder="1"/>
    <xf numFmtId="0" fontId="4" fillId="2" borderId="156" xfId="0" applyFont="1" applyFill="1" applyBorder="1"/>
    <xf numFmtId="0" fontId="4" fillId="2" borderId="157" xfId="0" applyFont="1" applyFill="1" applyBorder="1"/>
    <xf numFmtId="3" fontId="4" fillId="2" borderId="160" xfId="0" applyNumberFormat="1" applyFont="1" applyFill="1" applyBorder="1"/>
    <xf numFmtId="0" fontId="31" fillId="19" borderId="0" xfId="0" applyFont="1" applyFill="1" applyAlignment="1">
      <alignment horizontal="left" vertical="top"/>
    </xf>
    <xf numFmtId="0" fontId="6" fillId="19" borderId="0" xfId="0" applyFont="1" applyFill="1" applyAlignment="1">
      <alignment vertical="top" wrapText="1"/>
    </xf>
    <xf numFmtId="0" fontId="12" fillId="0" borderId="37" xfId="0" applyFont="1" applyBorder="1" applyAlignment="1">
      <alignment wrapText="1"/>
    </xf>
    <xf numFmtId="0" fontId="42" fillId="18" borderId="163" xfId="0" applyFont="1" applyFill="1" applyBorder="1" applyAlignment="1">
      <alignment horizontal="center" vertical="center"/>
    </xf>
    <xf numFmtId="0" fontId="15" fillId="18" borderId="163" xfId="0" applyFont="1" applyFill="1" applyBorder="1" applyAlignment="1">
      <alignment horizontal="center" vertical="center"/>
    </xf>
    <xf numFmtId="0" fontId="24" fillId="0" borderId="37" xfId="0" applyFont="1" applyBorder="1" applyAlignment="1">
      <alignment wrapText="1"/>
    </xf>
    <xf numFmtId="0" fontId="38" fillId="8" borderId="32" xfId="0" applyFont="1" applyFill="1" applyBorder="1" applyAlignment="1">
      <alignment horizontal="left" wrapText="1"/>
    </xf>
    <xf numFmtId="0" fontId="14" fillId="18" borderId="163" xfId="0" applyFont="1" applyFill="1" applyBorder="1" applyAlignment="1">
      <alignment horizontal="left" vertical="center" wrapText="1"/>
    </xf>
    <xf numFmtId="0" fontId="42" fillId="18" borderId="163" xfId="0" applyFont="1" applyFill="1" applyBorder="1" applyAlignment="1">
      <alignment horizontal="center" vertical="center" wrapText="1"/>
    </xf>
    <xf numFmtId="0" fontId="42" fillId="18" borderId="163" xfId="0" applyFont="1" applyFill="1" applyBorder="1" applyAlignment="1">
      <alignment vertical="center" wrapText="1"/>
    </xf>
    <xf numFmtId="0" fontId="18" fillId="18" borderId="163" xfId="0" applyFont="1" applyFill="1" applyBorder="1" applyAlignment="1">
      <alignment horizontal="center" vertical="center" wrapText="1"/>
    </xf>
    <xf numFmtId="0" fontId="72" fillId="18" borderId="163" xfId="0" applyFont="1" applyFill="1" applyBorder="1"/>
    <xf numFmtId="0" fontId="94" fillId="18" borderId="163" xfId="0" applyFont="1" applyFill="1" applyBorder="1" applyAlignment="1">
      <alignment horizontal="center" vertical="center"/>
    </xf>
    <xf numFmtId="0" fontId="42" fillId="18" borderId="163" xfId="0" applyFont="1" applyFill="1" applyBorder="1" applyAlignment="1">
      <alignment wrapText="1"/>
    </xf>
    <xf numFmtId="0" fontId="18" fillId="18" borderId="163" xfId="0" applyFont="1" applyFill="1" applyBorder="1" applyAlignment="1">
      <alignment horizontal="center" vertical="center"/>
    </xf>
    <xf numFmtId="0" fontId="18" fillId="19" borderId="0" xfId="0" applyFont="1" applyFill="1" applyAlignment="1">
      <alignment horizontal="center" vertical="center"/>
    </xf>
    <xf numFmtId="0" fontId="42" fillId="19" borderId="0" xfId="0" applyFont="1" applyFill="1" applyAlignment="1">
      <alignment wrapText="1"/>
    </xf>
    <xf numFmtId="0" fontId="65" fillId="19" borderId="0" xfId="0" applyFont="1" applyFill="1" applyAlignment="1">
      <alignment horizontal="center" vertical="center"/>
    </xf>
    <xf numFmtId="167" fontId="56" fillId="2" borderId="16" xfId="0" applyNumberFormat="1" applyFont="1" applyFill="1" applyBorder="1" applyAlignment="1">
      <alignment horizontal="right"/>
    </xf>
    <xf numFmtId="3" fontId="12" fillId="2" borderId="0" xfId="0" applyNumberFormat="1" applyFont="1" applyFill="1" applyAlignment="1">
      <alignment horizontal="right"/>
    </xf>
    <xf numFmtId="3" fontId="12" fillId="2" borderId="93" xfId="0" applyNumberFormat="1" applyFont="1" applyFill="1" applyBorder="1" applyAlignment="1">
      <alignment horizontal="right"/>
    </xf>
    <xf numFmtId="0" fontId="14" fillId="18" borderId="30" xfId="0" applyFont="1" applyFill="1" applyBorder="1" applyAlignment="1">
      <alignment vertical="center" wrapText="1"/>
    </xf>
    <xf numFmtId="3" fontId="8" fillId="2" borderId="0" xfId="0" applyNumberFormat="1" applyFont="1" applyFill="1" applyAlignment="1">
      <alignment vertical="center"/>
    </xf>
    <xf numFmtId="167" fontId="57" fillId="2" borderId="0" xfId="0" applyNumberFormat="1" applyFont="1" applyFill="1" applyAlignment="1">
      <alignment vertical="center"/>
    </xf>
    <xf numFmtId="3" fontId="64" fillId="3" borderId="90" xfId="0" applyNumberFormat="1" applyFont="1" applyFill="1" applyBorder="1"/>
    <xf numFmtId="3" fontId="64" fillId="3" borderId="83" xfId="0" applyNumberFormat="1" applyFont="1" applyFill="1" applyBorder="1"/>
    <xf numFmtId="3" fontId="64" fillId="3" borderId="80" xfId="0" applyNumberFormat="1" applyFont="1" applyFill="1" applyBorder="1"/>
    <xf numFmtId="0" fontId="0" fillId="0" borderId="78" xfId="0" applyBorder="1"/>
    <xf numFmtId="3" fontId="64" fillId="3" borderId="92" xfId="0" applyNumberFormat="1" applyFont="1" applyFill="1" applyBorder="1"/>
    <xf numFmtId="3" fontId="12" fillId="14" borderId="0" xfId="0" applyNumberFormat="1" applyFont="1" applyFill="1"/>
    <xf numFmtId="4" fontId="12" fillId="14" borderId="16" xfId="0" applyNumberFormat="1" applyFont="1" applyFill="1" applyBorder="1"/>
    <xf numFmtId="3" fontId="64" fillId="3" borderId="0" xfId="0" applyNumberFormat="1" applyFont="1" applyFill="1"/>
    <xf numFmtId="3" fontId="64" fillId="3" borderId="78" xfId="0" applyNumberFormat="1" applyFont="1" applyFill="1" applyBorder="1"/>
    <xf numFmtId="3" fontId="0" fillId="6" borderId="91" xfId="0" applyNumberFormat="1" applyFill="1" applyBorder="1"/>
    <xf numFmtId="3" fontId="0" fillId="6" borderId="93" xfId="0" applyNumberFormat="1" applyFill="1" applyBorder="1"/>
    <xf numFmtId="3" fontId="0" fillId="6" borderId="94" xfId="0" applyNumberFormat="1" applyFill="1" applyBorder="1"/>
    <xf numFmtId="0" fontId="44" fillId="20" borderId="87" xfId="0" applyFont="1" applyFill="1" applyBorder="1" applyAlignment="1">
      <alignment wrapText="1"/>
    </xf>
    <xf numFmtId="0" fontId="16" fillId="25" borderId="88" xfId="0" applyFont="1" applyFill="1" applyBorder="1" applyAlignment="1">
      <alignment wrapText="1"/>
    </xf>
    <xf numFmtId="0" fontId="35" fillId="25" borderId="88" xfId="0" applyFont="1" applyFill="1" applyBorder="1" applyAlignment="1">
      <alignment wrapText="1"/>
    </xf>
    <xf numFmtId="0" fontId="35" fillId="25" borderId="89" xfId="0" applyFont="1" applyFill="1" applyBorder="1" applyAlignment="1">
      <alignment wrapText="1"/>
    </xf>
    <xf numFmtId="3" fontId="64" fillId="6" borderId="90" xfId="0" applyNumberFormat="1" applyFont="1" applyFill="1" applyBorder="1"/>
    <xf numFmtId="3" fontId="64" fillId="6" borderId="83" xfId="0" applyNumberFormat="1" applyFont="1" applyFill="1" applyBorder="1"/>
    <xf numFmtId="3" fontId="64" fillId="6" borderId="92" xfId="0" applyNumberFormat="1" applyFont="1" applyFill="1" applyBorder="1"/>
    <xf numFmtId="166" fontId="8" fillId="6" borderId="80" xfId="0" applyNumberFormat="1" applyFont="1" applyFill="1" applyBorder="1"/>
    <xf numFmtId="3" fontId="8" fillId="6" borderId="0" xfId="0" applyNumberFormat="1" applyFont="1" applyFill="1"/>
    <xf numFmtId="3" fontId="8" fillId="6" borderId="78" xfId="0" applyNumberFormat="1" applyFont="1" applyFill="1" applyBorder="1"/>
    <xf numFmtId="166" fontId="8" fillId="6" borderId="91" xfId="0" applyNumberFormat="1" applyFont="1" applyFill="1" applyBorder="1"/>
    <xf numFmtId="3" fontId="8" fillId="6" borderId="93" xfId="0" applyNumberFormat="1" applyFont="1" applyFill="1" applyBorder="1"/>
    <xf numFmtId="3" fontId="8" fillId="6" borderId="94" xfId="0" applyNumberFormat="1" applyFont="1" applyFill="1" applyBorder="1"/>
    <xf numFmtId="0" fontId="14" fillId="0" borderId="0" xfId="0" applyFont="1" applyAlignment="1">
      <alignment horizontal="right" vertical="top" wrapText="1"/>
    </xf>
    <xf numFmtId="167" fontId="35" fillId="8" borderId="0" xfId="0" applyNumberFormat="1" applyFont="1" applyFill="1" applyAlignment="1">
      <alignment horizontal="center" vertical="center"/>
    </xf>
    <xf numFmtId="0" fontId="14" fillId="8" borderId="90" xfId="0" applyFont="1" applyFill="1" applyBorder="1" applyAlignment="1">
      <alignment horizontal="right" vertical="top" wrapText="1"/>
    </xf>
    <xf numFmtId="0" fontId="14" fillId="8" borderId="80" xfId="0" applyFont="1" applyFill="1" applyBorder="1" applyAlignment="1">
      <alignment horizontal="right" vertical="top" wrapText="1"/>
    </xf>
    <xf numFmtId="0" fontId="14" fillId="8" borderId="91" xfId="0" applyFont="1" applyFill="1" applyBorder="1" applyAlignment="1">
      <alignment horizontal="right" vertical="top" wrapText="1"/>
    </xf>
    <xf numFmtId="3" fontId="8" fillId="2" borderId="90" xfId="0" applyNumberFormat="1" applyFont="1" applyFill="1" applyBorder="1"/>
    <xf numFmtId="3" fontId="8" fillId="2" borderId="83" xfId="0" applyNumberFormat="1" applyFont="1" applyFill="1" applyBorder="1"/>
    <xf numFmtId="3" fontId="8" fillId="2" borderId="92" xfId="0" applyNumberFormat="1" applyFont="1" applyFill="1" applyBorder="1"/>
    <xf numFmtId="3" fontId="8" fillId="2" borderId="80" xfId="0" applyNumberFormat="1" applyFont="1" applyFill="1" applyBorder="1"/>
    <xf numFmtId="3" fontId="8" fillId="2" borderId="0" xfId="0" applyNumberFormat="1" applyFont="1" applyFill="1"/>
    <xf numFmtId="3" fontId="8" fillId="2" borderId="78" xfId="0" applyNumberFormat="1" applyFont="1" applyFill="1" applyBorder="1"/>
    <xf numFmtId="3" fontId="8" fillId="2" borderId="91" xfId="0" applyNumberFormat="1" applyFont="1" applyFill="1" applyBorder="1"/>
    <xf numFmtId="3" fontId="8" fillId="2" borderId="93" xfId="0" applyNumberFormat="1" applyFont="1" applyFill="1" applyBorder="1"/>
    <xf numFmtId="3" fontId="8" fillId="2" borderId="94" xfId="0" applyNumberFormat="1" applyFont="1" applyFill="1" applyBorder="1"/>
    <xf numFmtId="0" fontId="35" fillId="19" borderId="0" xfId="0" applyFont="1" applyFill="1" applyAlignment="1">
      <alignment vertical="center" wrapText="1"/>
    </xf>
    <xf numFmtId="0" fontId="30" fillId="19" borderId="0" xfId="0" applyFont="1" applyFill="1" applyAlignment="1">
      <alignment vertical="top" wrapText="1"/>
    </xf>
    <xf numFmtId="0" fontId="8" fillId="19" borderId="84" xfId="0" applyFont="1" applyFill="1" applyBorder="1" applyAlignment="1">
      <alignment horizontal="center" vertical="center"/>
    </xf>
    <xf numFmtId="0" fontId="4" fillId="19" borderId="0" xfId="0" applyFont="1" applyFill="1" applyAlignment="1">
      <alignment horizontal="center" vertical="center"/>
    </xf>
    <xf numFmtId="0" fontId="14" fillId="19" borderId="0" xfId="0" applyFont="1" applyFill="1" applyAlignment="1">
      <alignment horizontal="left" wrapText="1"/>
    </xf>
    <xf numFmtId="167" fontId="77" fillId="19" borderId="0" xfId="0" applyNumberFormat="1" applyFont="1" applyFill="1" applyAlignment="1">
      <alignment horizontal="center"/>
    </xf>
    <xf numFmtId="0" fontId="14" fillId="8" borderId="87" xfId="0" applyFont="1" applyFill="1" applyBorder="1" applyAlignment="1">
      <alignment horizontal="center" vertical="center"/>
    </xf>
    <xf numFmtId="4" fontId="30" fillId="13" borderId="0" xfId="0" applyNumberFormat="1" applyFont="1" applyFill="1" applyAlignment="1">
      <alignment wrapText="1"/>
    </xf>
    <xf numFmtId="4" fontId="30" fillId="13" borderId="83" xfId="0" applyNumberFormat="1" applyFont="1" applyFill="1" applyBorder="1" applyAlignment="1">
      <alignment wrapText="1"/>
    </xf>
    <xf numFmtId="4" fontId="30" fillId="13" borderId="92" xfId="0" applyNumberFormat="1" applyFont="1" applyFill="1" applyBorder="1" applyAlignment="1">
      <alignment wrapText="1"/>
    </xf>
    <xf numFmtId="4" fontId="30" fillId="13" borderId="78" xfId="0" applyNumberFormat="1" applyFont="1" applyFill="1" applyBorder="1" applyAlignment="1">
      <alignment wrapText="1"/>
    </xf>
    <xf numFmtId="0" fontId="12" fillId="19" borderId="87" xfId="0" applyFont="1" applyFill="1" applyBorder="1" applyAlignment="1">
      <alignment horizontal="center" vertical="center"/>
    </xf>
    <xf numFmtId="0" fontId="14" fillId="8" borderId="0" xfId="0" applyFont="1" applyFill="1" applyAlignment="1">
      <alignment horizontal="center" vertical="center" wrapText="1"/>
    </xf>
    <xf numFmtId="0" fontId="14" fillId="8" borderId="0" xfId="0" applyFont="1" applyFill="1" applyAlignment="1">
      <alignment horizontal="center" vertical="center"/>
    </xf>
    <xf numFmtId="0" fontId="14" fillId="8" borderId="84" xfId="0" applyFont="1" applyFill="1" applyBorder="1" applyAlignment="1">
      <alignment vertical="center" wrapText="1"/>
    </xf>
    <xf numFmtId="0" fontId="14" fillId="8" borderId="87" xfId="0" applyFont="1" applyFill="1" applyBorder="1" applyAlignment="1">
      <alignment vertical="center" wrapText="1"/>
    </xf>
    <xf numFmtId="0" fontId="4" fillId="0" borderId="0" xfId="0" applyFont="1" applyAlignment="1">
      <alignment vertical="center"/>
    </xf>
    <xf numFmtId="0" fontId="16" fillId="8" borderId="87" xfId="0" applyFont="1" applyFill="1" applyBorder="1" applyAlignment="1">
      <alignment vertical="center"/>
    </xf>
    <xf numFmtId="0" fontId="16" fillId="8" borderId="88" xfId="0" applyFont="1" applyFill="1" applyBorder="1" applyAlignment="1">
      <alignment vertical="center"/>
    </xf>
    <xf numFmtId="0" fontId="14" fillId="8" borderId="88" xfId="0" applyFont="1" applyFill="1" applyBorder="1" applyAlignment="1">
      <alignment vertical="center"/>
    </xf>
    <xf numFmtId="167" fontId="30" fillId="14" borderId="0" xfId="0" applyNumberFormat="1" applyFont="1" applyFill="1"/>
    <xf numFmtId="167" fontId="30" fillId="14" borderId="78" xfId="0" applyNumberFormat="1" applyFont="1" applyFill="1" applyBorder="1"/>
    <xf numFmtId="0" fontId="8" fillId="0" borderId="8" xfId="0" applyFont="1" applyBorder="1" applyAlignment="1">
      <alignment horizontal="center" wrapText="1"/>
    </xf>
    <xf numFmtId="0" fontId="35" fillId="8" borderId="0" xfId="0" applyFont="1" applyFill="1"/>
    <xf numFmtId="0" fontId="8" fillId="0" borderId="84" xfId="0" applyFont="1" applyBorder="1" applyAlignment="1" applyProtection="1">
      <alignment vertical="top" wrapText="1"/>
      <protection locked="0"/>
    </xf>
    <xf numFmtId="0" fontId="8" fillId="3" borderId="84" xfId="0" applyFont="1" applyFill="1" applyBorder="1" applyAlignment="1" applyProtection="1">
      <alignment vertical="top" wrapText="1"/>
      <protection locked="0"/>
    </xf>
    <xf numFmtId="0" fontId="12" fillId="0" borderId="84" xfId="0" applyFont="1" applyBorder="1" applyAlignment="1" applyProtection="1">
      <alignment vertical="top" wrapText="1"/>
      <protection locked="0"/>
    </xf>
    <xf numFmtId="0" fontId="15" fillId="19" borderId="0" xfId="0" applyFont="1" applyFill="1" applyAlignment="1" applyProtection="1">
      <alignment vertical="top" wrapText="1"/>
      <protection locked="0"/>
    </xf>
    <xf numFmtId="0" fontId="8" fillId="19" borderId="0" xfId="0" applyFont="1" applyFill="1" applyAlignment="1" applyProtection="1">
      <alignment vertical="top" wrapText="1"/>
      <protection locked="0"/>
    </xf>
    <xf numFmtId="0" fontId="84" fillId="19" borderId="0" xfId="0" applyFont="1" applyFill="1" applyAlignment="1" applyProtection="1">
      <alignment vertical="top"/>
      <protection locked="0"/>
    </xf>
    <xf numFmtId="10" fontId="44" fillId="8" borderId="37" xfId="0" applyNumberFormat="1" applyFont="1" applyFill="1" applyBorder="1" applyAlignment="1">
      <alignment vertical="center" wrapText="1"/>
    </xf>
    <xf numFmtId="0" fontId="44" fillId="8" borderId="36" xfId="0" applyFont="1" applyFill="1" applyBorder="1" applyAlignment="1">
      <alignment vertical="center" wrapText="1"/>
    </xf>
    <xf numFmtId="0" fontId="14" fillId="8" borderId="90" xfId="0" applyFont="1" applyFill="1" applyBorder="1" applyAlignment="1">
      <alignment horizontal="center" vertical="center"/>
    </xf>
    <xf numFmtId="0" fontId="14" fillId="8" borderId="89" xfId="0" applyFont="1" applyFill="1" applyBorder="1" applyAlignment="1">
      <alignment vertical="center"/>
    </xf>
    <xf numFmtId="167" fontId="30" fillId="14" borderId="93" xfId="0" applyNumberFormat="1" applyFont="1" applyFill="1" applyBorder="1"/>
    <xf numFmtId="167" fontId="30" fillId="14" borderId="94" xfId="0" applyNumberFormat="1" applyFont="1" applyFill="1" applyBorder="1"/>
    <xf numFmtId="0" fontId="17" fillId="8" borderId="0" xfId="0" applyFont="1" applyFill="1" applyAlignment="1">
      <alignment horizontal="right" vertical="center"/>
    </xf>
    <xf numFmtId="0" fontId="36" fillId="8" borderId="17" xfId="0" applyFont="1" applyFill="1" applyBorder="1" applyAlignment="1">
      <alignment wrapText="1"/>
    </xf>
    <xf numFmtId="0" fontId="30" fillId="13" borderId="85" xfId="0" applyFont="1" applyFill="1" applyBorder="1" applyAlignment="1">
      <alignment wrapText="1"/>
    </xf>
    <xf numFmtId="0" fontId="17" fillId="8" borderId="85" xfId="0" applyFont="1" applyFill="1" applyBorder="1" applyAlignment="1">
      <alignment vertical="center" wrapText="1"/>
    </xf>
    <xf numFmtId="0" fontId="42" fillId="19" borderId="0" xfId="0" applyFont="1" applyFill="1" applyAlignment="1">
      <alignment horizontal="left" vertical="top" wrapText="1"/>
    </xf>
    <xf numFmtId="0" fontId="8" fillId="19" borderId="0" xfId="0" applyFont="1" applyFill="1" applyProtection="1">
      <protection hidden="1"/>
    </xf>
    <xf numFmtId="9" fontId="57" fillId="2" borderId="0" xfId="0" applyNumberFormat="1" applyFont="1" applyFill="1"/>
    <xf numFmtId="9" fontId="56" fillId="2" borderId="118" xfId="0" applyNumberFormat="1" applyFont="1" applyFill="1" applyBorder="1"/>
    <xf numFmtId="3" fontId="75" fillId="2" borderId="120" xfId="0" applyNumberFormat="1" applyFont="1" applyFill="1" applyBorder="1" applyAlignment="1">
      <alignment horizontal="right"/>
    </xf>
    <xf numFmtId="9" fontId="57" fillId="2" borderId="0" xfId="0" applyNumberFormat="1" applyFont="1" applyFill="1" applyAlignment="1">
      <alignment horizontal="right"/>
    </xf>
    <xf numFmtId="0" fontId="86" fillId="19" borderId="0" xfId="0" applyFont="1" applyFill="1" applyAlignment="1">
      <alignment horizontal="left" vertical="center"/>
    </xf>
    <xf numFmtId="0" fontId="95" fillId="0" borderId="0" xfId="0" applyFont="1"/>
    <xf numFmtId="0" fontId="13" fillId="0" borderId="0" xfId="2" applyAlignment="1">
      <alignment horizontal="left" vertical="center"/>
    </xf>
    <xf numFmtId="0" fontId="13" fillId="0" borderId="0" xfId="2"/>
    <xf numFmtId="0" fontId="23" fillId="9" borderId="169" xfId="0" applyFont="1" applyFill="1" applyBorder="1" applyAlignment="1">
      <alignment horizontal="left" vertical="center" wrapText="1"/>
    </xf>
    <xf numFmtId="0" fontId="14" fillId="8" borderId="118" xfId="0" applyFont="1" applyFill="1" applyBorder="1" applyAlignment="1">
      <alignment horizontal="right"/>
    </xf>
    <xf numFmtId="9" fontId="56" fillId="2" borderId="0" xfId="0" applyNumberFormat="1" applyFont="1" applyFill="1" applyAlignment="1">
      <alignment horizontal="right"/>
    </xf>
    <xf numFmtId="0" fontId="16" fillId="8" borderId="170" xfId="0" applyFont="1" applyFill="1" applyBorder="1" applyAlignment="1">
      <alignment horizontal="right" wrapText="1"/>
    </xf>
    <xf numFmtId="0" fontId="16" fillId="8" borderId="171" xfId="0" applyFont="1" applyFill="1" applyBorder="1" applyAlignment="1">
      <alignment horizontal="right" wrapText="1"/>
    </xf>
    <xf numFmtId="3" fontId="75" fillId="2" borderId="0" xfId="0" applyNumberFormat="1" applyFont="1" applyFill="1" applyAlignment="1">
      <alignment horizontal="right"/>
    </xf>
    <xf numFmtId="0" fontId="16" fillId="8" borderId="133" xfId="0" applyFont="1" applyFill="1" applyBorder="1" applyAlignment="1">
      <alignment horizontal="right" wrapText="1"/>
    </xf>
    <xf numFmtId="0" fontId="14" fillId="8" borderId="175" xfId="0" applyFont="1" applyFill="1" applyBorder="1" applyAlignment="1">
      <alignment horizontal="right"/>
    </xf>
    <xf numFmtId="0" fontId="16" fillId="8" borderId="119" xfId="0" applyFont="1" applyFill="1" applyBorder="1" applyAlignment="1">
      <alignment horizontal="right"/>
    </xf>
    <xf numFmtId="3" fontId="8" fillId="2" borderId="115" xfId="0" applyNumberFormat="1" applyFont="1" applyFill="1" applyBorder="1" applyProtection="1">
      <protection locked="0"/>
    </xf>
    <xf numFmtId="0" fontId="14" fillId="8" borderId="176" xfId="0" applyFont="1" applyFill="1" applyBorder="1" applyAlignment="1">
      <alignment vertical="center"/>
    </xf>
    <xf numFmtId="0" fontId="17" fillId="8" borderId="118" xfId="0" applyFont="1" applyFill="1" applyBorder="1" applyAlignment="1">
      <alignment horizontal="left" vertical="center" wrapText="1"/>
    </xf>
    <xf numFmtId="3" fontId="75" fillId="2" borderId="0" xfId="0" applyNumberFormat="1" applyFont="1" applyFill="1" applyAlignment="1">
      <alignment vertical="distributed"/>
    </xf>
    <xf numFmtId="0" fontId="17" fillId="8" borderId="175" xfId="0" applyFont="1" applyFill="1" applyBorder="1" applyAlignment="1">
      <alignment horizontal="left" vertical="center" wrapText="1"/>
    </xf>
    <xf numFmtId="0" fontId="17" fillId="8" borderId="119" xfId="0" applyFont="1" applyFill="1" applyBorder="1" applyAlignment="1">
      <alignment horizontal="left" vertical="center" wrapText="1"/>
    </xf>
    <xf numFmtId="164" fontId="14" fillId="8" borderId="129" xfId="0" applyNumberFormat="1" applyFont="1" applyFill="1" applyBorder="1" applyAlignment="1" applyProtection="1">
      <alignment horizontal="left" vertical="top" wrapText="1"/>
      <protection locked="0"/>
    </xf>
    <xf numFmtId="0" fontId="35" fillId="8" borderId="177" xfId="0" applyFont="1" applyFill="1" applyBorder="1" applyAlignment="1" applyProtection="1">
      <alignment horizontal="left" vertical="center" wrapText="1"/>
      <protection locked="0"/>
    </xf>
    <xf numFmtId="4" fontId="35" fillId="8" borderId="177" xfId="0" applyNumberFormat="1" applyFont="1" applyFill="1" applyBorder="1" applyAlignment="1">
      <alignment horizontal="left" vertical="center" wrapText="1"/>
    </xf>
    <xf numFmtId="0" fontId="44" fillId="8" borderId="177" xfId="0" applyFont="1" applyFill="1" applyBorder="1" applyAlignment="1">
      <alignment horizontal="left" vertical="center" wrapText="1"/>
    </xf>
    <xf numFmtId="0" fontId="44" fillId="8" borderId="177" xfId="0" applyFont="1" applyFill="1" applyBorder="1" applyAlignment="1" applyProtection="1">
      <alignment horizontal="left" vertical="center" wrapText="1"/>
      <protection locked="0"/>
    </xf>
    <xf numFmtId="0" fontId="44" fillId="8" borderId="120" xfId="0" applyFont="1" applyFill="1" applyBorder="1" applyAlignment="1" applyProtection="1">
      <alignment horizontal="left" vertical="center" wrapText="1"/>
      <protection locked="0"/>
    </xf>
    <xf numFmtId="4" fontId="44" fillId="8" borderId="177" xfId="0" applyNumberFormat="1" applyFont="1" applyFill="1" applyBorder="1" applyAlignment="1">
      <alignment horizontal="left" vertical="center" wrapText="1"/>
    </xf>
    <xf numFmtId="164" fontId="28" fillId="8" borderId="118" xfId="0" applyNumberFormat="1" applyFont="1" applyFill="1" applyBorder="1" applyAlignment="1" applyProtection="1">
      <alignment vertical="top" wrapText="1"/>
      <protection locked="0"/>
    </xf>
    <xf numFmtId="0" fontId="15" fillId="8" borderId="129" xfId="0" applyFont="1" applyFill="1" applyBorder="1" applyAlignment="1">
      <alignment horizontal="left" vertical="top" wrapText="1"/>
    </xf>
    <xf numFmtId="3" fontId="35" fillId="8" borderId="177" xfId="0" applyNumberFormat="1" applyFont="1" applyFill="1" applyBorder="1" applyAlignment="1">
      <alignment horizontal="left" vertical="center" wrapText="1"/>
    </xf>
    <xf numFmtId="167" fontId="35" fillId="8" borderId="177" xfId="0" applyNumberFormat="1" applyFont="1" applyFill="1" applyBorder="1" applyAlignment="1">
      <alignment horizontal="left" vertical="center" wrapText="1"/>
    </xf>
    <xf numFmtId="0" fontId="35" fillId="8" borderId="177" xfId="0" applyFont="1" applyFill="1" applyBorder="1" applyAlignment="1">
      <alignment vertical="center" wrapText="1"/>
    </xf>
    <xf numFmtId="10" fontId="35" fillId="8" borderId="177" xfId="0" applyNumberFormat="1" applyFont="1" applyFill="1" applyBorder="1" applyAlignment="1">
      <alignment vertical="center" wrapText="1"/>
    </xf>
    <xf numFmtId="0" fontId="82" fillId="23" borderId="180" xfId="0" applyFont="1" applyFill="1" applyBorder="1" applyAlignment="1">
      <alignment horizontal="left" vertical="center" wrapText="1"/>
    </xf>
    <xf numFmtId="0" fontId="14" fillId="8" borderId="117" xfId="0" applyFont="1" applyFill="1" applyBorder="1" applyAlignment="1">
      <alignment vertical="center" wrapText="1"/>
    </xf>
    <xf numFmtId="0" fontId="16" fillId="8" borderId="120" xfId="0" applyFont="1" applyFill="1" applyBorder="1" applyAlignment="1">
      <alignment horizontal="right" vertical="center"/>
    </xf>
    <xf numFmtId="167" fontId="16" fillId="8" borderId="183" xfId="0" applyNumberFormat="1" applyFont="1" applyFill="1" applyBorder="1" applyAlignment="1">
      <alignment horizontal="right"/>
    </xf>
    <xf numFmtId="167" fontId="16" fillId="8" borderId="120" xfId="0" applyNumberFormat="1" applyFont="1" applyFill="1" applyBorder="1" applyAlignment="1">
      <alignment horizontal="right"/>
    </xf>
    <xf numFmtId="0" fontId="16" fillId="8" borderId="120" xfId="0" applyFont="1" applyFill="1" applyBorder="1" applyAlignment="1">
      <alignment vertical="center"/>
    </xf>
    <xf numFmtId="167" fontId="16" fillId="8" borderId="183" xfId="0" applyNumberFormat="1" applyFont="1" applyFill="1" applyBorder="1"/>
    <xf numFmtId="167" fontId="16" fillId="8" borderId="164" xfId="0" applyNumberFormat="1" applyFont="1" applyFill="1" applyBorder="1"/>
    <xf numFmtId="167" fontId="16" fillId="8" borderId="121" xfId="0" applyNumberFormat="1" applyFont="1" applyFill="1" applyBorder="1"/>
    <xf numFmtId="0" fontId="36" fillId="8" borderId="175" xfId="0" applyFont="1" applyFill="1" applyBorder="1" applyAlignment="1">
      <alignment wrapText="1"/>
    </xf>
    <xf numFmtId="167" fontId="56" fillId="2" borderId="0" xfId="0" applyNumberFormat="1" applyFont="1" applyFill="1" applyAlignment="1">
      <alignment horizontal="right"/>
    </xf>
    <xf numFmtId="3" fontId="8" fillId="2" borderId="0" xfId="0" applyNumberFormat="1" applyFont="1" applyFill="1" applyAlignment="1">
      <alignment horizontal="right"/>
    </xf>
    <xf numFmtId="167" fontId="57" fillId="2" borderId="0" xfId="0" applyNumberFormat="1" applyFont="1" applyFill="1" applyAlignment="1">
      <alignment horizontal="right"/>
    </xf>
    <xf numFmtId="167" fontId="57" fillId="2" borderId="122" xfId="0" applyNumberFormat="1" applyFont="1" applyFill="1" applyBorder="1" applyAlignment="1">
      <alignment horizontal="right"/>
    </xf>
    <xf numFmtId="0" fontId="36" fillId="8" borderId="118" xfId="0" applyFont="1" applyFill="1" applyBorder="1" applyAlignment="1">
      <alignment horizontal="left" wrapText="1"/>
    </xf>
    <xf numFmtId="167" fontId="57" fillId="2" borderId="173" xfId="0" applyNumberFormat="1" applyFont="1" applyFill="1" applyBorder="1" applyAlignment="1">
      <alignment horizontal="right"/>
    </xf>
    <xf numFmtId="0" fontId="66" fillId="8" borderId="184" xfId="0" applyFont="1" applyFill="1" applyBorder="1" applyAlignment="1">
      <alignment horizontal="right" wrapText="1"/>
    </xf>
    <xf numFmtId="0" fontId="36" fillId="8" borderId="185" xfId="0" applyFont="1" applyFill="1" applyBorder="1" applyAlignment="1">
      <alignment horizontal="left" wrapText="1"/>
    </xf>
    <xf numFmtId="0" fontId="66" fillId="8" borderId="175" xfId="0" applyFont="1" applyFill="1" applyBorder="1" applyAlignment="1">
      <alignment horizontal="left" vertical="top" wrapText="1"/>
    </xf>
    <xf numFmtId="0" fontId="66" fillId="8" borderId="118" xfId="0" applyFont="1" applyFill="1" applyBorder="1" applyAlignment="1">
      <alignment horizontal="right" wrapText="1"/>
    </xf>
    <xf numFmtId="167" fontId="56" fillId="2" borderId="173" xfId="0" applyNumberFormat="1" applyFont="1" applyFill="1" applyBorder="1" applyAlignment="1">
      <alignment horizontal="right"/>
    </xf>
    <xf numFmtId="0" fontId="66" fillId="8" borderId="133" xfId="0" applyFont="1" applyFill="1" applyBorder="1" applyAlignment="1">
      <alignment horizontal="right" wrapText="1"/>
    </xf>
    <xf numFmtId="0" fontId="0" fillId="7" borderId="117" xfId="0" applyFill="1" applyBorder="1"/>
    <xf numFmtId="0" fontId="35" fillId="7" borderId="118" xfId="0" applyFont="1" applyFill="1" applyBorder="1"/>
    <xf numFmtId="0" fontId="14" fillId="7" borderId="118" xfId="0" applyFont="1" applyFill="1" applyBorder="1"/>
    <xf numFmtId="0" fontId="14" fillId="18" borderId="138" xfId="0" applyFont="1" applyFill="1" applyBorder="1" applyAlignment="1">
      <alignment vertical="center" wrapText="1"/>
    </xf>
    <xf numFmtId="0" fontId="38" fillId="8" borderId="33" xfId="0" applyFont="1" applyFill="1" applyBorder="1" applyAlignment="1">
      <alignment wrapText="1"/>
    </xf>
    <xf numFmtId="0" fontId="54" fillId="8" borderId="33" xfId="0" applyFont="1" applyFill="1" applyBorder="1" applyAlignment="1">
      <alignment horizontal="right" wrapText="1"/>
    </xf>
    <xf numFmtId="0" fontId="38" fillId="8" borderId="33" xfId="0" applyFont="1" applyFill="1" applyBorder="1" applyAlignment="1">
      <alignment horizontal="left" wrapText="1"/>
    </xf>
    <xf numFmtId="0" fontId="35" fillId="8" borderId="190" xfId="0" applyFont="1" applyFill="1" applyBorder="1" applyAlignment="1">
      <alignment vertical="center"/>
    </xf>
    <xf numFmtId="167" fontId="35" fillId="8" borderId="191" xfId="0" applyNumberFormat="1" applyFont="1" applyFill="1" applyBorder="1"/>
    <xf numFmtId="0" fontId="35" fillId="8" borderId="192" xfId="0" applyFont="1" applyFill="1" applyBorder="1" applyAlignment="1">
      <alignment vertical="center"/>
    </xf>
    <xf numFmtId="167" fontId="35" fillId="8" borderId="193" xfId="0" applyNumberFormat="1" applyFont="1" applyFill="1" applyBorder="1"/>
    <xf numFmtId="167" fontId="35" fillId="8" borderId="194" xfId="0" applyNumberFormat="1" applyFont="1" applyFill="1" applyBorder="1"/>
    <xf numFmtId="167" fontId="56" fillId="2" borderId="174" xfId="0" applyNumberFormat="1" applyFont="1" applyFill="1" applyBorder="1" applyAlignment="1">
      <alignment horizontal="right"/>
    </xf>
    <xf numFmtId="3" fontId="8" fillId="2" borderId="185" xfId="0" applyNumberFormat="1" applyFont="1" applyFill="1" applyBorder="1" applyAlignment="1">
      <alignment horizontal="right"/>
    </xf>
    <xf numFmtId="3" fontId="8" fillId="2" borderId="118" xfId="0" applyNumberFormat="1" applyFont="1" applyFill="1" applyBorder="1" applyAlignment="1">
      <alignment horizontal="right"/>
    </xf>
    <xf numFmtId="3" fontId="8" fillId="2" borderId="184" xfId="0" applyNumberFormat="1" applyFont="1" applyFill="1" applyBorder="1" applyAlignment="1">
      <alignment horizontal="right"/>
    </xf>
    <xf numFmtId="167" fontId="57" fillId="2" borderId="195" xfId="0" applyNumberFormat="1" applyFont="1" applyFill="1" applyBorder="1" applyAlignment="1">
      <alignment horizontal="right"/>
    </xf>
    <xf numFmtId="3" fontId="12" fillId="4" borderId="184" xfId="0" applyNumberFormat="1" applyFont="1" applyFill="1" applyBorder="1" applyAlignment="1">
      <alignment horizontal="right"/>
    </xf>
    <xf numFmtId="167" fontId="56" fillId="4" borderId="195" xfId="0" applyNumberFormat="1" applyFont="1" applyFill="1" applyBorder="1" applyAlignment="1">
      <alignment horizontal="right"/>
    </xf>
    <xf numFmtId="3" fontId="12" fillId="17" borderId="184" xfId="0" applyNumberFormat="1" applyFont="1" applyFill="1" applyBorder="1" applyAlignment="1">
      <alignment horizontal="right"/>
    </xf>
    <xf numFmtId="167" fontId="56" fillId="17" borderId="195" xfId="0" applyNumberFormat="1" applyFont="1" applyFill="1" applyBorder="1" applyAlignment="1">
      <alignment horizontal="right"/>
    </xf>
    <xf numFmtId="3" fontId="8" fillId="2" borderId="180" xfId="0" applyNumberFormat="1" applyFont="1" applyFill="1" applyBorder="1" applyAlignment="1">
      <alignment horizontal="right"/>
    </xf>
    <xf numFmtId="167" fontId="57" fillId="2" borderId="196" xfId="0" applyNumberFormat="1" applyFont="1" applyFill="1" applyBorder="1" applyAlignment="1">
      <alignment horizontal="right"/>
    </xf>
    <xf numFmtId="3" fontId="8" fillId="2" borderId="197" xfId="0" applyNumberFormat="1" applyFont="1" applyFill="1" applyBorder="1" applyAlignment="1">
      <alignment horizontal="right"/>
    </xf>
    <xf numFmtId="167" fontId="57" fillId="2" borderId="198" xfId="0" applyNumberFormat="1" applyFont="1" applyFill="1" applyBorder="1" applyAlignment="1">
      <alignment horizontal="right"/>
    </xf>
    <xf numFmtId="3" fontId="8" fillId="2" borderId="199" xfId="0" applyNumberFormat="1" applyFont="1" applyFill="1" applyBorder="1" applyAlignment="1">
      <alignment horizontal="right"/>
    </xf>
    <xf numFmtId="167" fontId="57" fillId="2" borderId="200" xfId="0" applyNumberFormat="1" applyFont="1" applyFill="1" applyBorder="1" applyAlignment="1">
      <alignment horizontal="right"/>
    </xf>
    <xf numFmtId="0" fontId="38" fillId="8" borderId="34" xfId="0" applyFont="1" applyFill="1" applyBorder="1" applyAlignment="1">
      <alignment wrapText="1"/>
    </xf>
    <xf numFmtId="0" fontId="24" fillId="8" borderId="29" xfId="0" applyFont="1" applyFill="1" applyBorder="1" applyAlignment="1">
      <alignment horizontal="right" wrapText="1"/>
    </xf>
    <xf numFmtId="3" fontId="8" fillId="14" borderId="77" xfId="0" applyNumberFormat="1" applyFont="1" applyFill="1" applyBorder="1" applyAlignment="1">
      <alignment horizontal="left"/>
    </xf>
    <xf numFmtId="3" fontId="12" fillId="13" borderId="79" xfId="0" applyNumberFormat="1" applyFont="1" applyFill="1" applyBorder="1" applyAlignment="1">
      <alignment horizontal="right"/>
    </xf>
    <xf numFmtId="3" fontId="12" fillId="12" borderId="0" xfId="0" applyNumberFormat="1" applyFont="1" applyFill="1" applyAlignment="1">
      <alignment horizontal="right"/>
    </xf>
    <xf numFmtId="3" fontId="41" fillId="14" borderId="76" xfId="0" applyNumberFormat="1" applyFont="1" applyFill="1" applyBorder="1" applyAlignment="1">
      <alignment horizontal="right"/>
    </xf>
    <xf numFmtId="3" fontId="12" fillId="12" borderId="79" xfId="0" applyNumberFormat="1" applyFont="1" applyFill="1" applyBorder="1" applyAlignment="1">
      <alignment horizontal="right"/>
    </xf>
    <xf numFmtId="3" fontId="35" fillId="8" borderId="140" xfId="0" applyNumberFormat="1" applyFont="1" applyFill="1" applyBorder="1" applyAlignment="1">
      <alignment vertical="center"/>
    </xf>
    <xf numFmtId="167" fontId="35" fillId="8" borderId="201" xfId="0" applyNumberFormat="1" applyFont="1" applyFill="1" applyBorder="1"/>
    <xf numFmtId="3" fontId="35" fillId="8" borderId="142" xfId="0" applyNumberFormat="1" applyFont="1" applyFill="1" applyBorder="1" applyAlignment="1">
      <alignment vertical="center"/>
    </xf>
    <xf numFmtId="167" fontId="35" fillId="8" borderId="141" xfId="0" applyNumberFormat="1" applyFont="1" applyFill="1" applyBorder="1"/>
    <xf numFmtId="3" fontId="8" fillId="2" borderId="117" xfId="0" applyNumberFormat="1" applyFont="1" applyFill="1" applyBorder="1" applyAlignment="1">
      <alignment vertical="center"/>
    </xf>
    <xf numFmtId="167" fontId="57" fillId="2" borderId="183" xfId="0" applyNumberFormat="1" applyFont="1" applyFill="1" applyBorder="1" applyAlignment="1">
      <alignment vertical="center"/>
    </xf>
    <xf numFmtId="3" fontId="8" fillId="2" borderId="120" xfId="0" applyNumberFormat="1" applyFont="1" applyFill="1" applyBorder="1" applyAlignment="1">
      <alignment vertical="center"/>
    </xf>
    <xf numFmtId="167" fontId="57" fillId="2" borderId="121" xfId="0" applyNumberFormat="1" applyFont="1" applyFill="1" applyBorder="1" applyAlignment="1">
      <alignment vertical="center"/>
    </xf>
    <xf numFmtId="3" fontId="8" fillId="2" borderId="118" xfId="0" applyNumberFormat="1" applyFont="1" applyFill="1" applyBorder="1" applyAlignment="1">
      <alignment vertical="center"/>
    </xf>
    <xf numFmtId="167" fontId="57" fillId="2" borderId="122" xfId="0" applyNumberFormat="1" applyFont="1" applyFill="1" applyBorder="1" applyAlignment="1">
      <alignment vertical="center"/>
    </xf>
    <xf numFmtId="3" fontId="12" fillId="4" borderId="118" xfId="0" applyNumberFormat="1" applyFont="1" applyFill="1" applyBorder="1" applyAlignment="1">
      <alignment vertical="center"/>
    </xf>
    <xf numFmtId="3" fontId="12" fillId="4" borderId="0" xfId="0" applyNumberFormat="1" applyFont="1" applyFill="1" applyAlignment="1">
      <alignment vertical="center"/>
    </xf>
    <xf numFmtId="167" fontId="56" fillId="4" borderId="195" xfId="0" applyNumberFormat="1" applyFont="1" applyFill="1" applyBorder="1" applyAlignment="1">
      <alignment vertical="center"/>
    </xf>
    <xf numFmtId="3" fontId="8" fillId="2" borderId="185" xfId="0" applyNumberFormat="1" applyFont="1" applyFill="1" applyBorder="1" applyAlignment="1">
      <alignment vertical="center"/>
    </xf>
    <xf numFmtId="4" fontId="12" fillId="4" borderId="118" xfId="0" applyNumberFormat="1" applyFont="1" applyFill="1" applyBorder="1" applyAlignment="1">
      <alignment vertical="center"/>
    </xf>
    <xf numFmtId="4" fontId="12" fillId="4" borderId="0" xfId="0" applyNumberFormat="1" applyFont="1" applyFill="1" applyAlignment="1">
      <alignment vertical="center"/>
    </xf>
    <xf numFmtId="3" fontId="12" fillId="2" borderId="185" xfId="0" applyNumberFormat="1" applyFont="1" applyFill="1" applyBorder="1" applyAlignment="1">
      <alignment vertical="center"/>
    </xf>
    <xf numFmtId="3" fontId="12" fillId="2" borderId="0" xfId="0" applyNumberFormat="1" applyFont="1" applyFill="1" applyAlignment="1">
      <alignment vertical="center"/>
    </xf>
    <xf numFmtId="167" fontId="56" fillId="2" borderId="122" xfId="0" applyNumberFormat="1" applyFont="1" applyFill="1" applyBorder="1" applyAlignment="1">
      <alignment vertical="center"/>
    </xf>
    <xf numFmtId="3" fontId="12" fillId="17" borderId="118" xfId="0" applyNumberFormat="1" applyFont="1" applyFill="1" applyBorder="1" applyAlignment="1">
      <alignment vertical="center"/>
    </xf>
    <xf numFmtId="3" fontId="12" fillId="17" borderId="0" xfId="0" applyNumberFormat="1" applyFont="1" applyFill="1" applyAlignment="1">
      <alignment vertical="center"/>
    </xf>
    <xf numFmtId="167" fontId="56" fillId="17" borderId="195" xfId="0" applyNumberFormat="1" applyFont="1" applyFill="1" applyBorder="1" applyAlignment="1">
      <alignment vertical="center"/>
    </xf>
    <xf numFmtId="3" fontId="41" fillId="2" borderId="202" xfId="0" applyNumberFormat="1" applyFont="1" applyFill="1" applyBorder="1" applyAlignment="1">
      <alignment vertical="center"/>
    </xf>
    <xf numFmtId="3" fontId="12" fillId="17" borderId="119" xfId="0" applyNumberFormat="1" applyFont="1" applyFill="1" applyBorder="1" applyAlignment="1">
      <alignment vertical="center"/>
    </xf>
    <xf numFmtId="167" fontId="12" fillId="17" borderId="203" xfId="0" applyNumberFormat="1" applyFont="1" applyFill="1" applyBorder="1" applyAlignment="1">
      <alignment vertical="center"/>
    </xf>
    <xf numFmtId="3" fontId="12" fillId="17" borderId="109" xfId="0" applyNumberFormat="1" applyFont="1" applyFill="1" applyBorder="1" applyAlignment="1">
      <alignment vertical="center"/>
    </xf>
    <xf numFmtId="3" fontId="12" fillId="17" borderId="182" xfId="0" applyNumberFormat="1" applyFont="1" applyFill="1" applyBorder="1" applyAlignment="1">
      <alignment vertical="center"/>
    </xf>
    <xf numFmtId="167" fontId="12" fillId="17" borderId="123" xfId="0" applyNumberFormat="1" applyFont="1" applyFill="1" applyBorder="1" applyAlignment="1">
      <alignment vertical="center"/>
    </xf>
    <xf numFmtId="0" fontId="58" fillId="8" borderId="33" xfId="0" applyFont="1" applyFill="1" applyBorder="1" applyAlignment="1">
      <alignment horizontal="right" wrapText="1"/>
    </xf>
    <xf numFmtId="0" fontId="38" fillId="8" borderId="29" xfId="0" applyFont="1" applyFill="1" applyBorder="1" applyAlignment="1">
      <alignment horizontal="right" wrapText="1"/>
    </xf>
    <xf numFmtId="0" fontId="38" fillId="8" borderId="34" xfId="0" applyFont="1" applyFill="1" applyBorder="1" applyAlignment="1">
      <alignment horizontal="right" wrapText="1"/>
    </xf>
    <xf numFmtId="3" fontId="12" fillId="14" borderId="17" xfId="0" applyNumberFormat="1" applyFont="1" applyFill="1" applyBorder="1" applyAlignment="1">
      <alignment horizontal="right"/>
    </xf>
    <xf numFmtId="3" fontId="12" fillId="12" borderId="76" xfId="0" applyNumberFormat="1" applyFont="1" applyFill="1" applyBorder="1"/>
    <xf numFmtId="3" fontId="8" fillId="14" borderId="77" xfId="0" applyNumberFormat="1" applyFont="1" applyFill="1" applyBorder="1"/>
    <xf numFmtId="3" fontId="35" fillId="8" borderId="140" xfId="0" applyNumberFormat="1" applyFont="1" applyFill="1" applyBorder="1" applyAlignment="1">
      <alignment horizontal="left" vertical="center"/>
    </xf>
    <xf numFmtId="167" fontId="35" fillId="8" borderId="201" xfId="0" applyNumberFormat="1" applyFont="1" applyFill="1" applyBorder="1" applyAlignment="1">
      <alignment horizontal="left"/>
    </xf>
    <xf numFmtId="3" fontId="35" fillId="8" borderId="142" xfId="0" applyNumberFormat="1" applyFont="1" applyFill="1" applyBorder="1" applyAlignment="1">
      <alignment horizontal="left" vertical="center"/>
    </xf>
    <xf numFmtId="167" fontId="35" fillId="8" borderId="141" xfId="0" applyNumberFormat="1" applyFont="1" applyFill="1" applyBorder="1" applyAlignment="1">
      <alignment horizontal="left"/>
    </xf>
    <xf numFmtId="3" fontId="48" fillId="3" borderId="80" xfId="0" applyNumberFormat="1" applyFont="1" applyFill="1" applyBorder="1" applyAlignment="1">
      <alignment vertical="center"/>
    </xf>
    <xf numFmtId="167" fontId="48" fillId="3" borderId="0" xfId="0" applyNumberFormat="1" applyFont="1" applyFill="1" applyAlignment="1">
      <alignment vertical="center"/>
    </xf>
    <xf numFmtId="3" fontId="48" fillId="3" borderId="0" xfId="0" applyNumberFormat="1" applyFont="1" applyFill="1" applyAlignment="1">
      <alignment vertical="center"/>
    </xf>
    <xf numFmtId="167" fontId="48" fillId="3" borderId="78" xfId="0" applyNumberFormat="1" applyFont="1" applyFill="1" applyBorder="1" applyAlignment="1">
      <alignment vertical="center"/>
    </xf>
    <xf numFmtId="167" fontId="57" fillId="2" borderId="120" xfId="0" applyNumberFormat="1" applyFont="1" applyFill="1" applyBorder="1" applyAlignment="1">
      <alignment vertical="center"/>
    </xf>
    <xf numFmtId="3" fontId="8" fillId="2" borderId="178" xfId="0" applyNumberFormat="1" applyFont="1" applyFill="1" applyBorder="1" applyAlignment="1">
      <alignment vertical="center"/>
    </xf>
    <xf numFmtId="3" fontId="12" fillId="2" borderId="118" xfId="0" applyNumberFormat="1" applyFont="1" applyFill="1" applyBorder="1" applyAlignment="1">
      <alignment vertical="center"/>
    </xf>
    <xf numFmtId="3" fontId="12" fillId="4" borderId="204" xfId="0" applyNumberFormat="1" applyFont="1" applyFill="1" applyBorder="1" applyAlignment="1">
      <alignment vertical="center"/>
    </xf>
    <xf numFmtId="167" fontId="56" fillId="4" borderId="122" xfId="0" applyNumberFormat="1" applyFont="1" applyFill="1" applyBorder="1" applyAlignment="1">
      <alignment vertical="center"/>
    </xf>
    <xf numFmtId="3" fontId="12" fillId="2" borderId="184" xfId="0" applyNumberFormat="1" applyFont="1" applyFill="1" applyBorder="1" applyAlignment="1">
      <alignment vertical="center"/>
    </xf>
    <xf numFmtId="3" fontId="12" fillId="17" borderId="184" xfId="0" applyNumberFormat="1" applyFont="1" applyFill="1" applyBorder="1" applyAlignment="1">
      <alignment vertical="center"/>
    </xf>
    <xf numFmtId="167" fontId="56" fillId="17" borderId="122" xfId="0" applyNumberFormat="1" applyFont="1" applyFill="1" applyBorder="1" applyAlignment="1">
      <alignment vertical="center"/>
    </xf>
    <xf numFmtId="167" fontId="8" fillId="2" borderId="0" xfId="0" applyNumberFormat="1" applyFont="1" applyFill="1" applyAlignment="1">
      <alignment vertical="center"/>
    </xf>
    <xf numFmtId="3" fontId="12" fillId="4" borderId="184" xfId="0" applyNumberFormat="1" applyFont="1" applyFill="1" applyBorder="1" applyAlignment="1">
      <alignment vertical="center"/>
    </xf>
    <xf numFmtId="167" fontId="56" fillId="17" borderId="203" xfId="0" applyNumberFormat="1" applyFont="1" applyFill="1" applyBorder="1" applyAlignment="1">
      <alignment vertical="center"/>
    </xf>
    <xf numFmtId="167" fontId="56" fillId="17" borderId="123" xfId="0" applyNumberFormat="1" applyFont="1" applyFill="1" applyBorder="1" applyAlignment="1">
      <alignment vertical="center"/>
    </xf>
    <xf numFmtId="0" fontId="35" fillId="8" borderId="29" xfId="0" applyFont="1" applyFill="1" applyBorder="1" applyAlignment="1">
      <alignment horizontal="left" vertical="center" wrapText="1"/>
    </xf>
    <xf numFmtId="0" fontId="35" fillId="8" borderId="211" xfId="0" applyFont="1" applyFill="1" applyBorder="1" applyAlignment="1">
      <alignment horizontal="left" vertical="center" wrapText="1"/>
    </xf>
    <xf numFmtId="3" fontId="5" fillId="14" borderId="213" xfId="0" applyNumberFormat="1" applyFont="1" applyFill="1" applyBorder="1" applyAlignment="1" applyProtection="1">
      <alignment horizontal="right" vertical="top" wrapText="1"/>
      <protection locked="0"/>
    </xf>
    <xf numFmtId="3" fontId="5" fillId="14" borderId="214" xfId="0" applyNumberFormat="1" applyFont="1" applyFill="1" applyBorder="1" applyAlignment="1" applyProtection="1">
      <alignment horizontal="right" vertical="top" wrapText="1"/>
      <protection locked="0"/>
    </xf>
    <xf numFmtId="0" fontId="35" fillId="8" borderId="215" xfId="0" applyFont="1" applyFill="1" applyBorder="1" applyAlignment="1">
      <alignment horizontal="left" vertical="center" wrapText="1"/>
    </xf>
    <xf numFmtId="0" fontId="20" fillId="14" borderId="217" xfId="0" applyFont="1" applyFill="1" applyBorder="1" applyProtection="1">
      <protection locked="0"/>
    </xf>
    <xf numFmtId="0" fontId="20" fillId="14" borderId="218" xfId="0" applyFont="1" applyFill="1" applyBorder="1" applyProtection="1">
      <protection locked="0"/>
    </xf>
    <xf numFmtId="0" fontId="5" fillId="14" borderId="215" xfId="0" applyFont="1" applyFill="1" applyBorder="1"/>
    <xf numFmtId="4" fontId="21" fillId="14" borderId="216" xfId="0" applyNumberFormat="1" applyFont="1" applyFill="1" applyBorder="1" applyAlignment="1">
      <alignment horizontal="right" vertical="top"/>
    </xf>
    <xf numFmtId="0" fontId="21" fillId="14" borderId="217" xfId="0" applyFont="1" applyFill="1" applyBorder="1"/>
    <xf numFmtId="4" fontId="21" fillId="14" borderId="216" xfId="0" applyNumberFormat="1" applyFont="1" applyFill="1" applyBorder="1"/>
    <xf numFmtId="0" fontId="21" fillId="14" borderId="218" xfId="0" applyFont="1" applyFill="1" applyBorder="1"/>
    <xf numFmtId="0" fontId="21" fillId="14" borderId="216" xfId="0" applyFont="1" applyFill="1" applyBorder="1" applyAlignment="1">
      <alignment horizontal="right" vertical="top"/>
    </xf>
    <xf numFmtId="0" fontId="21" fillId="14" borderId="217" xfId="0" applyFont="1" applyFill="1" applyBorder="1" applyAlignment="1">
      <alignment vertical="top"/>
    </xf>
    <xf numFmtId="0" fontId="21" fillId="14" borderId="216" xfId="0" applyFont="1" applyFill="1" applyBorder="1"/>
    <xf numFmtId="0" fontId="5" fillId="14" borderId="211" xfId="0" applyFont="1" applyFill="1" applyBorder="1"/>
    <xf numFmtId="0" fontId="21" fillId="14" borderId="212" xfId="0" applyFont="1" applyFill="1" applyBorder="1" applyAlignment="1">
      <alignment horizontal="right" vertical="top"/>
    </xf>
    <xf numFmtId="0" fontId="21" fillId="14" borderId="213" xfId="0" applyFont="1" applyFill="1" applyBorder="1" applyAlignment="1">
      <alignment vertical="top"/>
    </xf>
    <xf numFmtId="0" fontId="21" fillId="14" borderId="212" xfId="0" applyFont="1" applyFill="1" applyBorder="1"/>
    <xf numFmtId="0" fontId="21" fillId="14" borderId="214" xfId="0" applyFont="1" applyFill="1" applyBorder="1"/>
    <xf numFmtId="9" fontId="20" fillId="14" borderId="221" xfId="0" applyNumberFormat="1" applyFont="1" applyFill="1" applyBorder="1" applyAlignment="1">
      <alignment horizontal="right" vertical="top" wrapText="1"/>
    </xf>
    <xf numFmtId="3" fontId="20" fillId="14" borderId="209" xfId="0" applyNumberFormat="1" applyFont="1" applyFill="1" applyBorder="1" applyAlignment="1">
      <alignment horizontal="right" vertical="top" wrapText="1"/>
    </xf>
    <xf numFmtId="0" fontId="5" fillId="19" borderId="205" xfId="0" applyFont="1" applyFill="1" applyBorder="1"/>
    <xf numFmtId="0" fontId="4" fillId="0" borderId="90" xfId="0" applyFont="1" applyBorder="1" applyAlignment="1">
      <alignment horizontal="center" vertical="center"/>
    </xf>
    <xf numFmtId="0" fontId="4" fillId="0" borderId="80" xfId="0" applyFont="1" applyBorder="1" applyAlignment="1">
      <alignment horizontal="center" vertical="center"/>
    </xf>
    <xf numFmtId="0" fontId="17" fillId="8" borderId="87" xfId="0" applyFont="1" applyFill="1" applyBorder="1" applyAlignment="1">
      <alignment horizontal="right" vertical="center" wrapText="1"/>
    </xf>
    <xf numFmtId="0" fontId="12" fillId="19" borderId="227" xfId="0" applyFont="1" applyFill="1" applyBorder="1" applyAlignment="1">
      <alignment horizontal="center" vertical="center"/>
    </xf>
    <xf numFmtId="0" fontId="17" fillId="8" borderId="89" xfId="0" applyFont="1" applyFill="1" applyBorder="1" applyAlignment="1" applyProtection="1">
      <alignment horizontal="center" vertical="center" wrapText="1"/>
      <protection locked="0"/>
    </xf>
    <xf numFmtId="0" fontId="17" fillId="8" borderId="91" xfId="0" applyFont="1" applyFill="1" applyBorder="1" applyAlignment="1" applyProtection="1">
      <alignment horizontal="center" vertical="center" wrapText="1"/>
      <protection locked="0"/>
    </xf>
    <xf numFmtId="0" fontId="17" fillId="8" borderId="93" xfId="0" applyFont="1" applyFill="1" applyBorder="1" applyAlignment="1" applyProtection="1">
      <alignment horizontal="center" vertical="center" wrapText="1"/>
      <protection locked="0"/>
    </xf>
    <xf numFmtId="0" fontId="17" fillId="8" borderId="85" xfId="0" applyFont="1" applyFill="1" applyBorder="1" applyAlignment="1" applyProtection="1">
      <alignment horizontal="center" vertical="center" wrapText="1"/>
      <protection locked="0"/>
    </xf>
    <xf numFmtId="0" fontId="17" fillId="8" borderId="86" xfId="0" applyFont="1" applyFill="1" applyBorder="1" applyAlignment="1" applyProtection="1">
      <alignment horizontal="center" vertical="center" wrapText="1"/>
      <protection locked="0"/>
    </xf>
    <xf numFmtId="3" fontId="17" fillId="8" borderId="131" xfId="0" applyNumberFormat="1" applyFont="1" applyFill="1" applyBorder="1" applyAlignment="1" applyProtection="1">
      <alignment horizontal="center" vertical="center"/>
      <protection locked="0"/>
    </xf>
    <xf numFmtId="3" fontId="17" fillId="8" borderId="86" xfId="0" applyNumberFormat="1" applyFont="1" applyFill="1" applyBorder="1" applyAlignment="1" applyProtection="1">
      <alignment horizontal="center" vertical="center"/>
      <protection locked="0"/>
    </xf>
    <xf numFmtId="0" fontId="84" fillId="3" borderId="232" xfId="0" applyFont="1" applyFill="1" applyBorder="1" applyAlignment="1" applyProtection="1">
      <alignment horizontal="left" vertical="top"/>
      <protection locked="0"/>
    </xf>
    <xf numFmtId="166" fontId="34" fillId="13" borderId="0" xfId="0" applyNumberFormat="1" applyFont="1" applyFill="1"/>
    <xf numFmtId="166" fontId="34" fillId="13" borderId="209" xfId="0" applyNumberFormat="1" applyFont="1" applyFill="1" applyBorder="1"/>
    <xf numFmtId="166" fontId="34" fillId="13" borderId="210" xfId="0" applyNumberFormat="1" applyFont="1" applyFill="1" applyBorder="1"/>
    <xf numFmtId="166" fontId="34" fillId="13" borderId="207" xfId="0" applyNumberFormat="1" applyFont="1" applyFill="1" applyBorder="1"/>
    <xf numFmtId="0" fontId="14" fillId="8" borderId="215" xfId="0" applyFont="1" applyFill="1" applyBorder="1" applyAlignment="1">
      <alignment horizontal="left" vertical="top"/>
    </xf>
    <xf numFmtId="0" fontId="14" fillId="8" borderId="216" xfId="0" applyFont="1" applyFill="1" applyBorder="1" applyAlignment="1">
      <alignment horizontal="left" vertical="top" wrapText="1"/>
    </xf>
    <xf numFmtId="0" fontId="14" fillId="8" borderId="218" xfId="0" applyFont="1" applyFill="1" applyBorder="1" applyAlignment="1">
      <alignment horizontal="left" vertical="top" wrapText="1"/>
    </xf>
    <xf numFmtId="0" fontId="97" fillId="8" borderId="0" xfId="0" applyFont="1" applyFill="1" applyAlignment="1">
      <alignment horizontal="right" wrapText="1"/>
    </xf>
    <xf numFmtId="3" fontId="89" fillId="14" borderId="27" xfId="0" applyNumberFormat="1" applyFont="1" applyFill="1" applyBorder="1" applyAlignment="1" applyProtection="1">
      <alignment horizontal="right" wrapText="1"/>
      <protection hidden="1"/>
    </xf>
    <xf numFmtId="3" fontId="90" fillId="14" borderId="0" xfId="0" applyNumberFormat="1" applyFont="1" applyFill="1" applyAlignment="1" applyProtection="1">
      <alignment wrapText="1"/>
      <protection locked="0"/>
    </xf>
    <xf numFmtId="3" fontId="98" fillId="14" borderId="0" xfId="0" applyNumberFormat="1" applyFont="1" applyFill="1" applyAlignment="1">
      <alignment wrapText="1"/>
    </xf>
    <xf numFmtId="3" fontId="12" fillId="0" borderId="32" xfId="0" applyNumberFormat="1" applyFont="1" applyBorder="1" applyAlignment="1">
      <alignment wrapText="1"/>
    </xf>
    <xf numFmtId="3" fontId="12" fillId="0" borderId="0" xfId="0" applyNumberFormat="1" applyFont="1" applyAlignment="1">
      <alignment wrapText="1"/>
    </xf>
    <xf numFmtId="3" fontId="89" fillId="13" borderId="27" xfId="0" applyNumberFormat="1" applyFont="1" applyFill="1" applyBorder="1" applyAlignment="1" applyProtection="1">
      <alignment horizontal="right" wrapText="1"/>
      <protection hidden="1"/>
    </xf>
    <xf numFmtId="3" fontId="90" fillId="13" borderId="0" xfId="0" applyNumberFormat="1" applyFont="1" applyFill="1" applyAlignment="1" applyProtection="1">
      <alignment wrapText="1"/>
      <protection locked="0"/>
    </xf>
    <xf numFmtId="3" fontId="98" fillId="13" borderId="0" xfId="0" applyNumberFormat="1" applyFont="1" applyFill="1" applyAlignment="1">
      <alignment wrapText="1"/>
    </xf>
    <xf numFmtId="0" fontId="17" fillId="8" borderId="35" xfId="0" applyFont="1" applyFill="1" applyBorder="1" applyAlignment="1">
      <alignment horizontal="right" wrapText="1"/>
    </xf>
    <xf numFmtId="3" fontId="89" fillId="14" borderId="37" xfId="0" applyNumberFormat="1" applyFont="1" applyFill="1" applyBorder="1" applyAlignment="1" applyProtection="1">
      <alignment horizontal="right" wrapText="1"/>
      <protection hidden="1"/>
    </xf>
    <xf numFmtId="3" fontId="89" fillId="13" borderId="37" xfId="0" applyNumberFormat="1" applyFont="1" applyFill="1" applyBorder="1" applyAlignment="1" applyProtection="1">
      <alignment horizontal="right" wrapText="1"/>
      <protection hidden="1"/>
    </xf>
    <xf numFmtId="10" fontId="75" fillId="19" borderId="0" xfId="0" applyNumberFormat="1" applyFont="1" applyFill="1"/>
    <xf numFmtId="10" fontId="75" fillId="2" borderId="215" xfId="0" applyNumberFormat="1" applyFont="1" applyFill="1" applyBorder="1" applyAlignment="1">
      <alignment horizontal="right"/>
    </xf>
    <xf numFmtId="10" fontId="75" fillId="2" borderId="216" xfId="0" applyNumberFormat="1" applyFont="1" applyFill="1" applyBorder="1" applyAlignment="1">
      <alignment horizontal="right"/>
    </xf>
    <xf numFmtId="10" fontId="75" fillId="2" borderId="218" xfId="0" applyNumberFormat="1" applyFont="1" applyFill="1" applyBorder="1" applyAlignment="1">
      <alignment horizontal="right"/>
    </xf>
    <xf numFmtId="10" fontId="16" fillId="8" borderId="227" xfId="0" applyNumberFormat="1" applyFont="1" applyFill="1" applyBorder="1" applyAlignment="1">
      <alignment horizontal="center"/>
    </xf>
    <xf numFmtId="10" fontId="75" fillId="2" borderId="215" xfId="0" applyNumberFormat="1" applyFont="1" applyFill="1" applyBorder="1"/>
    <xf numFmtId="10" fontId="75" fillId="2" borderId="216" xfId="0" applyNumberFormat="1" applyFont="1" applyFill="1" applyBorder="1"/>
    <xf numFmtId="0" fontId="14" fillId="8" borderId="172" xfId="0" applyFont="1" applyFill="1" applyBorder="1" applyAlignment="1">
      <alignment horizontal="right" wrapText="1"/>
    </xf>
    <xf numFmtId="3" fontId="77" fillId="22" borderId="0" xfId="0" applyNumberFormat="1" applyFont="1" applyFill="1" applyAlignment="1">
      <alignment horizontal="right" vertical="center"/>
    </xf>
    <xf numFmtId="10" fontId="77" fillId="2" borderId="218" xfId="0" applyNumberFormat="1" applyFont="1" applyFill="1" applyBorder="1"/>
    <xf numFmtId="3" fontId="47" fillId="9" borderId="233" xfId="0" applyNumberFormat="1" applyFont="1" applyFill="1" applyBorder="1" applyAlignment="1">
      <alignment horizontal="right" vertical="center"/>
    </xf>
    <xf numFmtId="3" fontId="75" fillId="2" borderId="233" xfId="0" applyNumberFormat="1" applyFont="1" applyFill="1" applyBorder="1"/>
    <xf numFmtId="9" fontId="57" fillId="2" borderId="207" xfId="0" applyNumberFormat="1" applyFont="1" applyFill="1" applyBorder="1"/>
    <xf numFmtId="9" fontId="56" fillId="2" borderId="207" xfId="0" applyNumberFormat="1" applyFont="1" applyFill="1" applyBorder="1"/>
    <xf numFmtId="9" fontId="56" fillId="2" borderId="234" xfId="0" applyNumberFormat="1" applyFont="1" applyFill="1" applyBorder="1"/>
    <xf numFmtId="3" fontId="47" fillId="0" borderId="0" xfId="0" applyNumberFormat="1" applyFont="1" applyAlignment="1">
      <alignment horizontal="right" vertical="center"/>
    </xf>
    <xf numFmtId="3" fontId="75" fillId="0" borderId="0" xfId="0" applyNumberFormat="1" applyFont="1"/>
    <xf numFmtId="9" fontId="57" fillId="0" borderId="0" xfId="0" applyNumberFormat="1" applyFont="1"/>
    <xf numFmtId="9" fontId="56" fillId="0" borderId="0" xfId="0" applyNumberFormat="1" applyFont="1"/>
    <xf numFmtId="4" fontId="75" fillId="2" borderId="235" xfId="0" applyNumberFormat="1" applyFont="1" applyFill="1" applyBorder="1" applyAlignment="1">
      <alignment horizontal="right"/>
    </xf>
    <xf numFmtId="3" fontId="56" fillId="2" borderId="207" xfId="0" applyNumberFormat="1" applyFont="1" applyFill="1" applyBorder="1"/>
    <xf numFmtId="0" fontId="73" fillId="0" borderId="0" xfId="0" applyFont="1"/>
    <xf numFmtId="0" fontId="92" fillId="0" borderId="0" xfId="0" applyFont="1"/>
    <xf numFmtId="0" fontId="78" fillId="0" borderId="0" xfId="0" applyFont="1" applyAlignment="1">
      <alignment horizontal="center"/>
    </xf>
    <xf numFmtId="3" fontId="74" fillId="0" borderId="0" xfId="0" applyNumberFormat="1" applyFont="1"/>
    <xf numFmtId="0" fontId="17" fillId="0" borderId="0" xfId="0" applyFont="1" applyAlignment="1">
      <alignment vertical="center" wrapText="1"/>
    </xf>
    <xf numFmtId="0" fontId="74" fillId="0" borderId="0" xfId="0" applyFont="1"/>
    <xf numFmtId="0" fontId="99" fillId="0" borderId="0" xfId="0" applyFont="1"/>
    <xf numFmtId="0" fontId="78" fillId="0" borderId="0" xfId="0" applyFont="1" applyAlignment="1">
      <alignment horizontal="center" vertical="top"/>
    </xf>
    <xf numFmtId="0" fontId="101" fillId="0" borderId="0" xfId="0" applyFont="1"/>
    <xf numFmtId="0" fontId="100" fillId="0" borderId="0" xfId="0" applyFont="1"/>
    <xf numFmtId="9" fontId="74" fillId="0" borderId="0" xfId="0" applyNumberFormat="1" applyFont="1"/>
    <xf numFmtId="167" fontId="74" fillId="0" borderId="0" xfId="0" applyNumberFormat="1" applyFont="1"/>
    <xf numFmtId="0" fontId="75" fillId="0" borderId="0" xfId="0" applyFont="1"/>
    <xf numFmtId="0" fontId="78" fillId="19" borderId="118" xfId="0" applyFont="1" applyFill="1" applyBorder="1" applyAlignment="1">
      <alignment horizontal="center"/>
    </xf>
    <xf numFmtId="0" fontId="8" fillId="19" borderId="122" xfId="0" applyFont="1" applyFill="1" applyBorder="1"/>
    <xf numFmtId="0" fontId="8" fillId="19" borderId="118" xfId="0" applyFont="1" applyFill="1" applyBorder="1"/>
    <xf numFmtId="0" fontId="0" fillId="19" borderId="122" xfId="0" applyFill="1" applyBorder="1"/>
    <xf numFmtId="0" fontId="12" fillId="19" borderId="122" xfId="0" applyFont="1" applyFill="1" applyBorder="1"/>
    <xf numFmtId="0" fontId="8" fillId="19" borderId="119" xfId="0" applyFont="1" applyFill="1" applyBorder="1"/>
    <xf numFmtId="0" fontId="8" fillId="19" borderId="109" xfId="0" applyFont="1" applyFill="1" applyBorder="1"/>
    <xf numFmtId="0" fontId="3" fillId="19" borderId="118" xfId="0" applyFont="1" applyFill="1" applyBorder="1" applyAlignment="1">
      <alignment horizontal="center" vertical="top"/>
    </xf>
    <xf numFmtId="0" fontId="12" fillId="19" borderId="118" xfId="0" applyFont="1" applyFill="1" applyBorder="1"/>
    <xf numFmtId="0" fontId="5" fillId="19" borderId="110" xfId="0" applyFont="1" applyFill="1" applyBorder="1"/>
    <xf numFmtId="0" fontId="5" fillId="19" borderId="111" xfId="0" applyFont="1" applyFill="1" applyBorder="1"/>
    <xf numFmtId="3" fontId="5" fillId="19" borderId="111" xfId="0" applyNumberFormat="1" applyFont="1" applyFill="1" applyBorder="1"/>
    <xf numFmtId="0" fontId="5" fillId="19" borderId="112" xfId="0" applyFont="1" applyFill="1" applyBorder="1"/>
    <xf numFmtId="0" fontId="5" fillId="19" borderId="113" xfId="0" applyFont="1" applyFill="1" applyBorder="1"/>
    <xf numFmtId="0" fontId="5" fillId="19" borderId="114" xfId="0" applyFont="1" applyFill="1" applyBorder="1"/>
    <xf numFmtId="167" fontId="77" fillId="19" borderId="236" xfId="0" applyNumberFormat="1" applyFont="1" applyFill="1" applyBorder="1" applyAlignment="1">
      <alignment horizontal="center"/>
    </xf>
    <xf numFmtId="167" fontId="77" fillId="19" borderId="237" xfId="0" applyNumberFormat="1" applyFont="1" applyFill="1" applyBorder="1" applyAlignment="1">
      <alignment horizontal="center"/>
    </xf>
    <xf numFmtId="0" fontId="5" fillId="19" borderId="237" xfId="0" applyFont="1" applyFill="1" applyBorder="1"/>
    <xf numFmtId="0" fontId="5" fillId="19" borderId="238" xfId="0" applyFont="1" applyFill="1" applyBorder="1"/>
    <xf numFmtId="167" fontId="20" fillId="14" borderId="27" xfId="0" applyNumberFormat="1" applyFont="1" applyFill="1" applyBorder="1" applyAlignment="1">
      <alignment horizontal="right" vertical="top" wrapText="1"/>
    </xf>
    <xf numFmtId="167" fontId="20" fillId="13" borderId="28" xfId="0" applyNumberFormat="1" applyFont="1" applyFill="1" applyBorder="1" applyAlignment="1">
      <alignment horizontal="right" vertical="top" wrapText="1"/>
    </xf>
    <xf numFmtId="0" fontId="3" fillId="19" borderId="0" xfId="0" applyFont="1" applyFill="1" applyAlignment="1">
      <alignment horizontal="center" vertical="top"/>
    </xf>
    <xf numFmtId="9" fontId="4" fillId="19" borderId="0" xfId="0" applyNumberFormat="1" applyFont="1" applyFill="1"/>
    <xf numFmtId="0" fontId="8" fillId="0" borderId="122" xfId="0" applyFont="1" applyBorder="1"/>
    <xf numFmtId="0" fontId="8" fillId="0" borderId="109" xfId="0" applyFont="1" applyBorder="1"/>
    <xf numFmtId="0" fontId="8" fillId="0" borderId="123" xfId="0" applyFont="1" applyBorder="1"/>
    <xf numFmtId="0" fontId="78" fillId="19" borderId="0" xfId="0" applyFont="1" applyFill="1" applyAlignment="1">
      <alignment horizontal="center"/>
    </xf>
    <xf numFmtId="0" fontId="8" fillId="0" borderId="118" xfId="0" applyFont="1" applyBorder="1"/>
    <xf numFmtId="0" fontId="12" fillId="0" borderId="122" xfId="0" applyFont="1" applyBorder="1"/>
    <xf numFmtId="0" fontId="35" fillId="0" borderId="119" xfId="0" applyFont="1" applyBorder="1"/>
    <xf numFmtId="0" fontId="35" fillId="0" borderId="109" xfId="0" applyFont="1" applyBorder="1"/>
    <xf numFmtId="0" fontId="35" fillId="0" borderId="123" xfId="0" applyFont="1" applyBorder="1"/>
    <xf numFmtId="0" fontId="4" fillId="19" borderId="0" xfId="0" applyFont="1" applyFill="1" applyAlignment="1">
      <alignment vertical="top"/>
    </xf>
    <xf numFmtId="0" fontId="0" fillId="26" borderId="117" xfId="0" applyFill="1" applyBorder="1"/>
    <xf numFmtId="0" fontId="102" fillId="26" borderId="120" xfId="0" applyFont="1" applyFill="1" applyBorder="1" applyAlignment="1">
      <alignment horizontal="left" vertical="top"/>
    </xf>
    <xf numFmtId="0" fontId="3" fillId="26" borderId="120" xfId="0" applyFont="1" applyFill="1" applyBorder="1" applyAlignment="1">
      <alignment horizontal="center"/>
    </xf>
    <xf numFmtId="0" fontId="78" fillId="26" borderId="120" xfId="0" applyFont="1" applyFill="1" applyBorder="1" applyAlignment="1">
      <alignment horizontal="center"/>
    </xf>
    <xf numFmtId="0" fontId="8" fillId="26" borderId="121" xfId="0" applyFont="1" applyFill="1" applyBorder="1"/>
    <xf numFmtId="0" fontId="8" fillId="26" borderId="117" xfId="0" applyFont="1" applyFill="1" applyBorder="1"/>
    <xf numFmtId="0" fontId="3" fillId="26" borderId="120" xfId="0" applyFont="1" applyFill="1" applyBorder="1" applyAlignment="1">
      <alignment horizontal="center" vertical="top"/>
    </xf>
    <xf numFmtId="0" fontId="8" fillId="26" borderId="120" xfId="0" applyFont="1" applyFill="1" applyBorder="1"/>
    <xf numFmtId="0" fontId="12" fillId="26" borderId="120" xfId="0" applyFont="1" applyFill="1" applyBorder="1"/>
    <xf numFmtId="4" fontId="32" fillId="19" borderId="0" xfId="0" applyNumberFormat="1" applyFont="1" applyFill="1" applyAlignment="1">
      <alignment wrapText="1"/>
    </xf>
    <xf numFmtId="3" fontId="5" fillId="19" borderId="0" xfId="0" applyNumberFormat="1" applyFont="1" applyFill="1" applyAlignment="1" applyProtection="1">
      <alignment wrapText="1"/>
      <protection locked="0"/>
    </xf>
    <xf numFmtId="3" fontId="5" fillId="19" borderId="17" xfId="0" applyNumberFormat="1" applyFont="1" applyFill="1" applyBorder="1" applyAlignment="1" applyProtection="1">
      <alignment wrapText="1"/>
      <protection locked="0"/>
    </xf>
    <xf numFmtId="3" fontId="5" fillId="19" borderId="16" xfId="0" applyNumberFormat="1" applyFont="1" applyFill="1" applyBorder="1" applyAlignment="1" applyProtection="1">
      <alignment wrapText="1"/>
      <protection locked="0"/>
    </xf>
    <xf numFmtId="3" fontId="29" fillId="19" borderId="31" xfId="0" applyNumberFormat="1" applyFont="1" applyFill="1" applyBorder="1" applyAlignment="1">
      <alignment wrapText="1"/>
    </xf>
    <xf numFmtId="3" fontId="5" fillId="19" borderId="36" xfId="0" applyNumberFormat="1" applyFont="1" applyFill="1" applyBorder="1" applyAlignment="1">
      <alignment wrapText="1"/>
    </xf>
    <xf numFmtId="3" fontId="5" fillId="19" borderId="18" xfId="0" applyNumberFormat="1" applyFont="1" applyFill="1" applyBorder="1" applyAlignment="1" applyProtection="1">
      <alignment wrapText="1"/>
      <protection locked="0"/>
    </xf>
    <xf numFmtId="3" fontId="5" fillId="19" borderId="27" xfId="0" applyNumberFormat="1" applyFont="1" applyFill="1" applyBorder="1" applyAlignment="1">
      <alignment wrapText="1"/>
    </xf>
    <xf numFmtId="3" fontId="5" fillId="19" borderId="27" xfId="0" applyNumberFormat="1" applyFont="1" applyFill="1" applyBorder="1" applyAlignment="1" applyProtection="1">
      <alignment horizontal="right" vertical="top" wrapText="1"/>
      <protection locked="0"/>
    </xf>
    <xf numFmtId="3" fontId="5" fillId="19" borderId="28" xfId="0" applyNumberFormat="1" applyFont="1" applyFill="1" applyBorder="1" applyAlignment="1" applyProtection="1">
      <alignment horizontal="right" vertical="top" wrapText="1"/>
      <protection locked="0"/>
    </xf>
    <xf numFmtId="3" fontId="5" fillId="19" borderId="32" xfId="0" applyNumberFormat="1" applyFont="1" applyFill="1" applyBorder="1" applyAlignment="1">
      <alignment wrapText="1"/>
    </xf>
    <xf numFmtId="3" fontId="5" fillId="19" borderId="32" xfId="0" applyNumberFormat="1" applyFont="1" applyFill="1" applyBorder="1" applyAlignment="1" applyProtection="1">
      <alignment horizontal="right" vertical="top" wrapText="1"/>
      <protection locked="0"/>
    </xf>
    <xf numFmtId="3" fontId="5" fillId="19" borderId="33" xfId="0" applyNumberFormat="1" applyFont="1" applyFill="1" applyBorder="1" applyAlignment="1" applyProtection="1">
      <alignment horizontal="right" vertical="top" wrapText="1"/>
      <protection locked="0"/>
    </xf>
    <xf numFmtId="3" fontId="5" fillId="19" borderId="32" xfId="0" applyNumberFormat="1" applyFont="1" applyFill="1" applyBorder="1" applyAlignment="1" applyProtection="1">
      <alignment wrapText="1"/>
      <protection locked="0"/>
    </xf>
    <xf numFmtId="3" fontId="5" fillId="19" borderId="208" xfId="0" applyNumberFormat="1" applyFont="1" applyFill="1" applyBorder="1" applyAlignment="1" applyProtection="1">
      <alignment horizontal="right" vertical="top" wrapText="1"/>
      <protection locked="0"/>
    </xf>
    <xf numFmtId="3" fontId="5" fillId="19" borderId="26" xfId="0" applyNumberFormat="1" applyFont="1" applyFill="1" applyBorder="1" applyAlignment="1" applyProtection="1">
      <alignment horizontal="right" vertical="top" wrapText="1"/>
      <protection locked="0"/>
    </xf>
    <xf numFmtId="3" fontId="5" fillId="19" borderId="37" xfId="0" applyNumberFormat="1" applyFont="1" applyFill="1" applyBorder="1" applyAlignment="1" applyProtection="1">
      <alignment horizontal="right" vertical="top" wrapText="1"/>
      <protection locked="0"/>
    </xf>
    <xf numFmtId="3" fontId="5" fillId="19" borderId="37" xfId="0" applyNumberFormat="1" applyFont="1" applyFill="1" applyBorder="1" applyAlignment="1" applyProtection="1">
      <alignment horizontal="right" vertical="top"/>
      <protection locked="0"/>
    </xf>
    <xf numFmtId="3" fontId="5" fillId="19" borderId="28" xfId="0" applyNumberFormat="1" applyFont="1" applyFill="1" applyBorder="1" applyAlignment="1" applyProtection="1">
      <alignment horizontal="right" vertical="top"/>
      <protection locked="0"/>
    </xf>
    <xf numFmtId="10" fontId="5" fillId="19" borderId="37" xfId="0" applyNumberFormat="1" applyFont="1" applyFill="1" applyBorder="1" applyAlignment="1" applyProtection="1">
      <alignment horizontal="right" vertical="top"/>
      <protection locked="0"/>
    </xf>
    <xf numFmtId="10" fontId="5" fillId="19" borderId="28" xfId="0" applyNumberFormat="1" applyFont="1" applyFill="1" applyBorder="1" applyAlignment="1" applyProtection="1">
      <alignment horizontal="right" vertical="top"/>
      <protection locked="0"/>
    </xf>
    <xf numFmtId="10" fontId="5" fillId="19" borderId="31" xfId="0" applyNumberFormat="1" applyFont="1" applyFill="1" applyBorder="1" applyAlignment="1" applyProtection="1">
      <alignment wrapText="1"/>
      <protection locked="0"/>
    </xf>
    <xf numFmtId="3" fontId="5" fillId="19" borderId="34" xfId="0" applyNumberFormat="1" applyFont="1" applyFill="1" applyBorder="1" applyAlignment="1" applyProtection="1">
      <alignment wrapText="1"/>
      <protection locked="0"/>
    </xf>
    <xf numFmtId="3" fontId="5" fillId="19" borderId="33" xfId="0" applyNumberFormat="1" applyFont="1" applyFill="1" applyBorder="1" applyAlignment="1" applyProtection="1">
      <alignment wrapText="1"/>
      <protection locked="0"/>
    </xf>
    <xf numFmtId="10" fontId="5" fillId="19" borderId="36" xfId="0" applyNumberFormat="1" applyFont="1" applyFill="1" applyBorder="1" applyAlignment="1" applyProtection="1">
      <alignment wrapText="1"/>
      <protection locked="0"/>
    </xf>
    <xf numFmtId="10" fontId="5" fillId="19" borderId="16" xfId="0" applyNumberFormat="1" applyFont="1" applyFill="1" applyBorder="1" applyAlignment="1" applyProtection="1">
      <alignment wrapText="1"/>
      <protection locked="0"/>
    </xf>
    <xf numFmtId="10" fontId="5" fillId="19" borderId="36" xfId="0" applyNumberFormat="1" applyFont="1" applyFill="1" applyBorder="1" applyProtection="1">
      <protection locked="0"/>
    </xf>
    <xf numFmtId="10" fontId="5" fillId="19" borderId="16" xfId="0" applyNumberFormat="1" applyFont="1" applyFill="1" applyBorder="1" applyProtection="1">
      <protection locked="0"/>
    </xf>
    <xf numFmtId="10" fontId="5" fillId="19" borderId="18" xfId="0" applyNumberFormat="1" applyFont="1" applyFill="1" applyBorder="1" applyProtection="1">
      <protection locked="0"/>
    </xf>
    <xf numFmtId="3" fontId="5" fillId="19" borderId="36" xfId="0" applyNumberFormat="1" applyFont="1" applyFill="1" applyBorder="1" applyAlignment="1" applyProtection="1">
      <alignment wrapText="1"/>
      <protection locked="0"/>
    </xf>
    <xf numFmtId="3" fontId="5" fillId="19" borderId="37" xfId="0" applyNumberFormat="1" applyFont="1" applyFill="1" applyBorder="1" applyProtection="1">
      <protection locked="0"/>
    </xf>
    <xf numFmtId="3" fontId="5" fillId="19" borderId="27" xfId="0" applyNumberFormat="1" applyFont="1" applyFill="1" applyBorder="1" applyProtection="1">
      <protection locked="0"/>
    </xf>
    <xf numFmtId="3" fontId="5" fillId="19" borderId="28" xfId="0" applyNumberFormat="1" applyFont="1" applyFill="1" applyBorder="1" applyProtection="1">
      <protection locked="0"/>
    </xf>
    <xf numFmtId="3" fontId="5" fillId="19" borderId="165" xfId="0" applyNumberFormat="1" applyFont="1" applyFill="1" applyBorder="1" applyProtection="1">
      <protection locked="0"/>
    </xf>
    <xf numFmtId="3" fontId="5" fillId="19" borderId="32" xfId="0" applyNumberFormat="1" applyFont="1" applyFill="1" applyBorder="1" applyProtection="1">
      <protection locked="0"/>
    </xf>
    <xf numFmtId="10" fontId="6" fillId="19" borderId="0" xfId="0" applyNumberFormat="1" applyFont="1" applyFill="1" applyProtection="1">
      <protection locked="0"/>
    </xf>
    <xf numFmtId="10" fontId="5" fillId="19" borderId="0" xfId="0" applyNumberFormat="1" applyFont="1" applyFill="1" applyProtection="1">
      <protection locked="0"/>
    </xf>
    <xf numFmtId="10" fontId="5" fillId="19" borderId="207" xfId="0" applyNumberFormat="1" applyFont="1" applyFill="1" applyBorder="1" applyProtection="1">
      <protection locked="0"/>
    </xf>
    <xf numFmtId="4" fontId="8" fillId="19" borderId="90" xfId="0" applyNumberFormat="1" applyFont="1" applyFill="1" applyBorder="1" applyAlignment="1" applyProtection="1">
      <alignment wrapText="1"/>
      <protection locked="0"/>
    </xf>
    <xf numFmtId="4" fontId="8" fillId="19" borderId="80" xfId="0" applyNumberFormat="1" applyFont="1" applyFill="1" applyBorder="1" applyAlignment="1" applyProtection="1">
      <alignment wrapText="1"/>
      <protection locked="0"/>
    </xf>
    <xf numFmtId="167" fontId="8" fillId="19" borderId="131" xfId="0" applyNumberFormat="1" applyFont="1" applyFill="1" applyBorder="1" applyAlignment="1" applyProtection="1">
      <alignment vertical="center" wrapText="1"/>
      <protection locked="0"/>
    </xf>
    <xf numFmtId="167" fontId="8" fillId="19" borderId="131" xfId="0" applyNumberFormat="1" applyFont="1" applyFill="1" applyBorder="1" applyAlignment="1" applyProtection="1">
      <alignment vertical="center"/>
      <protection locked="0"/>
    </xf>
    <xf numFmtId="167" fontId="8" fillId="19" borderId="86" xfId="0" applyNumberFormat="1" applyFont="1" applyFill="1" applyBorder="1" applyAlignment="1" applyProtection="1">
      <alignment vertical="center"/>
      <protection locked="0"/>
    </xf>
    <xf numFmtId="0" fontId="8" fillId="19" borderId="227" xfId="0" applyFont="1" applyFill="1" applyBorder="1" applyAlignment="1" applyProtection="1">
      <alignment vertical="top" wrapText="1"/>
      <protection locked="0"/>
    </xf>
    <xf numFmtId="9" fontId="8" fillId="19" borderId="89" xfId="0" applyNumberFormat="1" applyFont="1" applyFill="1" applyBorder="1" applyAlignment="1" applyProtection="1">
      <alignment wrapText="1"/>
      <protection locked="0"/>
    </xf>
    <xf numFmtId="3" fontId="90" fillId="19" borderId="35" xfId="0" applyNumberFormat="1" applyFont="1" applyFill="1" applyBorder="1" applyAlignment="1" applyProtection="1">
      <alignment wrapText="1"/>
      <protection locked="0"/>
    </xf>
    <xf numFmtId="4" fontId="90" fillId="19" borderId="30" xfId="0" applyNumberFormat="1" applyFont="1" applyFill="1" applyBorder="1" applyAlignment="1" applyProtection="1">
      <alignment wrapText="1"/>
      <protection locked="0"/>
    </xf>
    <xf numFmtId="4" fontId="90" fillId="19" borderId="30" xfId="0" applyNumberFormat="1" applyFont="1" applyFill="1" applyBorder="1" applyProtection="1">
      <protection locked="0"/>
    </xf>
    <xf numFmtId="4" fontId="90" fillId="19" borderId="31" xfId="0" applyNumberFormat="1" applyFont="1" applyFill="1" applyBorder="1" applyProtection="1">
      <protection locked="0"/>
    </xf>
    <xf numFmtId="4" fontId="90" fillId="19" borderId="29" xfId="0" applyNumberFormat="1" applyFont="1" applyFill="1" applyBorder="1" applyProtection="1">
      <protection locked="0"/>
    </xf>
    <xf numFmtId="3" fontId="82" fillId="19" borderId="115" xfId="0" applyNumberFormat="1" applyFont="1" applyFill="1" applyBorder="1" applyAlignment="1" applyProtection="1">
      <alignment horizontal="right" vertical="center" wrapText="1"/>
      <protection locked="0"/>
    </xf>
    <xf numFmtId="3" fontId="82" fillId="19" borderId="115" xfId="0" applyNumberFormat="1" applyFont="1" applyFill="1" applyBorder="1" applyAlignment="1">
      <alignment horizontal="right" vertical="center" wrapText="1"/>
    </xf>
    <xf numFmtId="166" fontId="82" fillId="19" borderId="115" xfId="0" applyNumberFormat="1" applyFont="1" applyFill="1" applyBorder="1" applyAlignment="1">
      <alignment horizontal="right" vertical="center" wrapText="1"/>
    </xf>
    <xf numFmtId="9" fontId="82" fillId="19" borderId="115" xfId="0" applyNumberFormat="1" applyFont="1" applyFill="1" applyBorder="1" applyAlignment="1" applyProtection="1">
      <alignment horizontal="right" vertical="center" wrapText="1"/>
      <protection locked="0"/>
    </xf>
    <xf numFmtId="3" fontId="82" fillId="19" borderId="125" xfId="0" applyNumberFormat="1" applyFont="1" applyFill="1" applyBorder="1" applyAlignment="1">
      <alignment horizontal="right" vertical="center" wrapText="1"/>
    </xf>
    <xf numFmtId="3" fontId="82" fillId="19" borderId="181" xfId="0" applyNumberFormat="1" applyFont="1" applyFill="1" applyBorder="1" applyAlignment="1" applyProtection="1">
      <alignment horizontal="right" vertical="center" wrapText="1"/>
      <protection locked="0"/>
    </xf>
    <xf numFmtId="3" fontId="82" fillId="19" borderId="181" xfId="0" applyNumberFormat="1" applyFont="1" applyFill="1" applyBorder="1" applyAlignment="1" applyProtection="1">
      <alignment horizontal="right" vertical="center"/>
      <protection locked="0"/>
    </xf>
    <xf numFmtId="3" fontId="21" fillId="19" borderId="181" xfId="0" applyNumberFormat="1" applyFont="1" applyFill="1" applyBorder="1" applyAlignment="1">
      <alignment horizontal="right" vertical="center"/>
    </xf>
    <xf numFmtId="10" fontId="82" fillId="19" borderId="181" xfId="0" applyNumberFormat="1" applyFont="1" applyFill="1" applyBorder="1" applyAlignment="1" applyProtection="1">
      <alignment horizontal="right" vertical="center"/>
      <protection locked="0"/>
    </xf>
    <xf numFmtId="167" fontId="8" fillId="19" borderId="83" xfId="0" applyNumberFormat="1" applyFont="1" applyFill="1" applyBorder="1" applyProtection="1">
      <protection locked="0"/>
    </xf>
    <xf numFmtId="167" fontId="8" fillId="19" borderId="0" xfId="0" applyNumberFormat="1" applyFont="1" applyFill="1" applyProtection="1">
      <protection locked="0"/>
    </xf>
    <xf numFmtId="167" fontId="5" fillId="19" borderId="0" xfId="0" applyNumberFormat="1" applyFont="1" applyFill="1" applyProtection="1">
      <protection locked="0"/>
    </xf>
    <xf numFmtId="167" fontId="5" fillId="19" borderId="78" xfId="0" applyNumberFormat="1" applyFont="1" applyFill="1" applyBorder="1" applyProtection="1">
      <protection locked="0"/>
    </xf>
    <xf numFmtId="167" fontId="8" fillId="19" borderId="78" xfId="0" applyNumberFormat="1" applyFont="1" applyFill="1" applyBorder="1" applyProtection="1">
      <protection locked="0"/>
    </xf>
    <xf numFmtId="3" fontId="21" fillId="13" borderId="28" xfId="0" applyNumberFormat="1" applyFont="1" applyFill="1" applyBorder="1" applyAlignment="1">
      <alignment wrapText="1"/>
    </xf>
    <xf numFmtId="3" fontId="21" fillId="14" borderId="1" xfId="0" applyNumberFormat="1" applyFont="1" applyFill="1" applyBorder="1" applyAlignment="1">
      <alignment wrapText="1"/>
    </xf>
    <xf numFmtId="0" fontId="44" fillId="8" borderId="41" xfId="0" applyFont="1" applyFill="1" applyBorder="1" applyAlignment="1">
      <alignment vertical="center" wrapText="1"/>
    </xf>
    <xf numFmtId="3" fontId="5" fillId="19" borderId="28" xfId="0" applyNumberFormat="1" applyFont="1" applyFill="1" applyBorder="1" applyAlignment="1">
      <alignment horizontal="right" vertical="top" wrapText="1"/>
    </xf>
    <xf numFmtId="3" fontId="19" fillId="19" borderId="215" xfId="0" applyNumberFormat="1" applyFont="1" applyFill="1" applyBorder="1"/>
    <xf numFmtId="3" fontId="5" fillId="19" borderId="216" xfId="0" applyNumberFormat="1" applyFont="1" applyFill="1" applyBorder="1" applyAlignment="1" applyProtection="1">
      <alignment horizontal="right" vertical="top"/>
      <protection locked="0"/>
    </xf>
    <xf numFmtId="3" fontId="5" fillId="19" borderId="216" xfId="0" applyNumberFormat="1" applyFont="1" applyFill="1" applyBorder="1" applyProtection="1">
      <protection locked="0"/>
    </xf>
    <xf numFmtId="3" fontId="5" fillId="19" borderId="211" xfId="0" applyNumberFormat="1" applyFont="1" applyFill="1" applyBorder="1" applyAlignment="1">
      <alignment wrapText="1"/>
    </xf>
    <xf numFmtId="3" fontId="5" fillId="19" borderId="212" xfId="0" applyNumberFormat="1" applyFont="1" applyFill="1" applyBorder="1" applyAlignment="1" applyProtection="1">
      <alignment horizontal="right" vertical="top" wrapText="1"/>
      <protection locked="0"/>
    </xf>
    <xf numFmtId="3" fontId="5" fillId="19" borderId="212" xfId="0" applyNumberFormat="1" applyFont="1" applyFill="1" applyBorder="1" applyAlignment="1" applyProtection="1">
      <alignment wrapText="1"/>
      <protection locked="0"/>
    </xf>
    <xf numFmtId="3" fontId="10" fillId="19" borderId="31" xfId="0" applyNumberFormat="1" applyFont="1" applyFill="1" applyBorder="1" applyAlignment="1" applyProtection="1">
      <alignment horizontal="right" vertical="top" wrapText="1"/>
      <protection locked="0"/>
    </xf>
    <xf numFmtId="3" fontId="5" fillId="14" borderId="33" xfId="0" applyNumberFormat="1" applyFont="1" applyFill="1" applyBorder="1" applyAlignment="1">
      <alignment horizontal="right" vertical="top" wrapText="1"/>
    </xf>
    <xf numFmtId="3" fontId="5" fillId="14" borderId="220" xfId="0" applyNumberFormat="1" applyFont="1" applyFill="1" applyBorder="1" applyAlignment="1">
      <alignment horizontal="right" vertical="top" wrapText="1"/>
    </xf>
    <xf numFmtId="3" fontId="74" fillId="19" borderId="0" xfId="0" applyNumberFormat="1" applyFont="1" applyFill="1" applyAlignment="1">
      <alignment horizontal="right"/>
    </xf>
    <xf numFmtId="0" fontId="74" fillId="19" borderId="0" xfId="0" applyFont="1" applyFill="1" applyAlignment="1">
      <alignment horizontal="right"/>
    </xf>
    <xf numFmtId="167" fontId="77" fillId="19" borderId="0" xfId="0" applyNumberFormat="1" applyFont="1" applyFill="1" applyAlignment="1">
      <alignment horizontal="right"/>
    </xf>
    <xf numFmtId="3" fontId="74" fillId="19" borderId="0" xfId="0" applyNumberFormat="1" applyFont="1" applyFill="1"/>
    <xf numFmtId="9" fontId="74" fillId="19" borderId="0" xfId="0" applyNumberFormat="1" applyFont="1" applyFill="1"/>
    <xf numFmtId="0" fontId="74" fillId="19" borderId="0" xfId="0" applyFont="1" applyFill="1"/>
    <xf numFmtId="167" fontId="74" fillId="19" borderId="0" xfId="0" applyNumberFormat="1" applyFont="1" applyFill="1"/>
    <xf numFmtId="3" fontId="77" fillId="0" borderId="0" xfId="0" applyNumberFormat="1" applyFont="1"/>
    <xf numFmtId="10" fontId="77" fillId="0" borderId="0" xfId="0" applyNumberFormat="1" applyFont="1"/>
    <xf numFmtId="0" fontId="31" fillId="8" borderId="239" xfId="0" applyFont="1" applyFill="1" applyBorder="1" applyAlignment="1">
      <alignment horizontal="left" vertical="top"/>
    </xf>
    <xf numFmtId="0" fontId="31" fillId="8" borderId="240" xfId="0" applyFont="1" applyFill="1" applyBorder="1" applyAlignment="1">
      <alignment horizontal="left" vertical="top"/>
    </xf>
    <xf numFmtId="0" fontId="31" fillId="8" borderId="241" xfId="0" applyFont="1" applyFill="1" applyBorder="1" applyAlignment="1">
      <alignment horizontal="left" vertical="top"/>
    </xf>
    <xf numFmtId="0" fontId="88" fillId="9" borderId="80" xfId="0" applyFont="1" applyFill="1" applyBorder="1" applyAlignment="1">
      <alignment horizontal="left" vertical="top"/>
    </xf>
    <xf numFmtId="0" fontId="88" fillId="9" borderId="0" xfId="0" applyFont="1" applyFill="1" applyAlignment="1">
      <alignment horizontal="left" vertical="top"/>
    </xf>
    <xf numFmtId="0" fontId="7" fillId="11" borderId="84" xfId="0" applyFont="1" applyFill="1" applyBorder="1" applyAlignment="1">
      <alignment horizontal="left" vertical="top"/>
    </xf>
    <xf numFmtId="0" fontId="7" fillId="24" borderId="84" xfId="0" applyFont="1" applyFill="1" applyBorder="1" applyAlignment="1">
      <alignment horizontal="left" vertical="top"/>
    </xf>
    <xf numFmtId="0" fontId="17" fillId="8" borderId="91" xfId="0" applyFont="1" applyFill="1" applyBorder="1" applyAlignment="1" applyProtection="1">
      <alignment horizontal="center" vertical="center" wrapText="1"/>
      <protection locked="0"/>
    </xf>
    <xf numFmtId="0" fontId="17" fillId="8" borderId="136" xfId="0" applyFont="1" applyFill="1" applyBorder="1" applyAlignment="1" applyProtection="1">
      <alignment horizontal="center" vertical="center" wrapText="1"/>
      <protection locked="0"/>
    </xf>
    <xf numFmtId="0" fontId="17" fillId="8" borderId="230" xfId="0" applyFont="1" applyFill="1" applyBorder="1" applyAlignment="1" applyProtection="1">
      <alignment horizontal="center" vertical="center" wrapText="1"/>
      <protection locked="0"/>
    </xf>
    <xf numFmtId="0" fontId="5" fillId="2" borderId="152" xfId="0" applyFont="1" applyFill="1" applyBorder="1" applyAlignment="1" applyProtection="1">
      <alignment horizontal="center" vertical="center" wrapText="1"/>
      <protection locked="0"/>
    </xf>
    <xf numFmtId="0" fontId="5" fillId="2" borderId="153" xfId="0" applyFont="1" applyFill="1" applyBorder="1" applyAlignment="1" applyProtection="1">
      <alignment horizontal="center" vertical="center" wrapText="1"/>
      <protection locked="0"/>
    </xf>
    <xf numFmtId="0" fontId="5" fillId="2" borderId="154" xfId="0" applyFont="1" applyFill="1" applyBorder="1" applyAlignment="1" applyProtection="1">
      <alignment horizontal="center" vertical="center" wrapText="1"/>
      <protection locked="0"/>
    </xf>
    <xf numFmtId="0" fontId="91" fillId="2" borderId="143" xfId="0" applyFont="1" applyFill="1" applyBorder="1" applyAlignment="1">
      <alignment horizontal="center" vertical="center"/>
    </xf>
    <xf numFmtId="0" fontId="91" fillId="2" borderId="144" xfId="0" applyFont="1" applyFill="1" applyBorder="1" applyAlignment="1">
      <alignment horizontal="center" vertical="center"/>
    </xf>
    <xf numFmtId="0" fontId="91" fillId="2" borderId="145" xfId="0" applyFont="1" applyFill="1" applyBorder="1" applyAlignment="1">
      <alignment horizontal="center" vertical="center"/>
    </xf>
    <xf numFmtId="0" fontId="13" fillId="2" borderId="151" xfId="2" applyFill="1" applyBorder="1" applyAlignment="1" applyProtection="1">
      <alignment horizontal="center" vertical="center" wrapText="1"/>
      <protection locked="0"/>
    </xf>
    <xf numFmtId="0" fontId="5" fillId="2" borderId="151" xfId="0" applyFont="1" applyFill="1" applyBorder="1" applyAlignment="1" applyProtection="1">
      <alignment horizontal="center" vertical="center" wrapText="1"/>
      <protection locked="0"/>
    </xf>
    <xf numFmtId="0" fontId="5" fillId="2" borderId="161" xfId="0" applyFont="1" applyFill="1" applyBorder="1" applyAlignment="1" applyProtection="1">
      <alignment horizontal="center" vertical="center" wrapText="1"/>
      <protection locked="0"/>
    </xf>
    <xf numFmtId="0" fontId="5" fillId="2" borderId="160" xfId="0" applyFont="1" applyFill="1" applyBorder="1" applyAlignment="1" applyProtection="1">
      <alignment horizontal="center" vertical="center" wrapText="1"/>
      <protection locked="0"/>
    </xf>
    <xf numFmtId="0" fontId="5" fillId="2" borderId="162" xfId="0" applyFont="1" applyFill="1" applyBorder="1" applyAlignment="1" applyProtection="1">
      <alignment horizontal="center" vertical="center" wrapText="1"/>
      <protection locked="0"/>
    </xf>
    <xf numFmtId="0" fontId="5" fillId="2" borderId="158" xfId="0" applyFont="1" applyFill="1" applyBorder="1" applyAlignment="1" applyProtection="1">
      <alignment horizontal="center" vertical="center" wrapText="1"/>
      <protection locked="0"/>
    </xf>
    <xf numFmtId="0" fontId="5" fillId="2" borderId="155" xfId="0" applyFont="1" applyFill="1" applyBorder="1" applyAlignment="1" applyProtection="1">
      <alignment horizontal="center" vertical="center" wrapText="1"/>
      <protection locked="0"/>
    </xf>
    <xf numFmtId="0" fontId="5" fillId="2" borderId="159" xfId="0" applyFont="1" applyFill="1" applyBorder="1" applyAlignment="1" applyProtection="1">
      <alignment horizontal="center" vertical="center" wrapText="1"/>
      <protection locked="0"/>
    </xf>
    <xf numFmtId="0" fontId="6" fillId="2" borderId="143" xfId="0" applyFont="1" applyFill="1" applyBorder="1" applyAlignment="1">
      <alignment horizontal="left" vertical="top" wrapText="1"/>
    </xf>
    <xf numFmtId="0" fontId="6" fillId="2" borderId="144" xfId="0" applyFont="1" applyFill="1" applyBorder="1" applyAlignment="1">
      <alignment horizontal="left" vertical="top" wrapText="1"/>
    </xf>
    <xf numFmtId="0" fontId="6" fillId="2" borderId="145" xfId="0" applyFont="1" applyFill="1" applyBorder="1" applyAlignment="1">
      <alignment horizontal="left" vertical="top" wrapText="1"/>
    </xf>
    <xf numFmtId="0" fontId="6" fillId="2" borderId="146" xfId="0" applyFont="1" applyFill="1" applyBorder="1" applyAlignment="1">
      <alignment horizontal="left" vertical="top" wrapText="1"/>
    </xf>
    <xf numFmtId="0" fontId="6" fillId="2" borderId="0" xfId="0" applyFont="1" applyFill="1" applyAlignment="1">
      <alignment horizontal="left" vertical="top" wrapText="1"/>
    </xf>
    <xf numFmtId="0" fontId="6" fillId="2" borderId="147" xfId="0" applyFont="1" applyFill="1" applyBorder="1" applyAlignment="1">
      <alignment horizontal="left" vertical="top" wrapText="1"/>
    </xf>
    <xf numFmtId="0" fontId="6" fillId="2" borderId="148" xfId="0" applyFont="1" applyFill="1" applyBorder="1" applyAlignment="1">
      <alignment horizontal="left" vertical="top" wrapText="1"/>
    </xf>
    <xf numFmtId="0" fontId="6" fillId="2" borderId="149" xfId="0" applyFont="1" applyFill="1" applyBorder="1" applyAlignment="1">
      <alignment horizontal="left" vertical="top" wrapText="1"/>
    </xf>
    <xf numFmtId="0" fontId="6" fillId="2" borderId="150" xfId="0" applyFont="1" applyFill="1" applyBorder="1" applyAlignment="1">
      <alignment horizontal="left" vertical="top" wrapText="1"/>
    </xf>
    <xf numFmtId="0" fontId="86" fillId="3" borderId="137" xfId="0" applyFont="1" applyFill="1" applyBorder="1" applyAlignment="1">
      <alignment horizontal="left" vertical="center"/>
    </xf>
    <xf numFmtId="0" fontId="86" fillId="3" borderId="138" xfId="0" applyFont="1" applyFill="1" applyBorder="1" applyAlignment="1">
      <alignment horizontal="left" vertical="center"/>
    </xf>
    <xf numFmtId="0" fontId="86" fillId="3" borderId="139" xfId="0" applyFont="1" applyFill="1" applyBorder="1" applyAlignment="1">
      <alignment horizontal="left" vertical="center"/>
    </xf>
    <xf numFmtId="0" fontId="8" fillId="0" borderId="85" xfId="0" applyFont="1" applyBorder="1" applyAlignment="1" applyProtection="1">
      <alignment horizontal="left" vertical="top" wrapText="1"/>
      <protection locked="0"/>
    </xf>
    <xf numFmtId="0" fontId="8" fillId="0" borderId="131" xfId="0" applyFont="1" applyBorder="1" applyAlignment="1" applyProtection="1">
      <alignment horizontal="left" vertical="top" wrapText="1"/>
      <protection locked="0"/>
    </xf>
    <xf numFmtId="0" fontId="8" fillId="0" borderId="231" xfId="0" applyFont="1" applyBorder="1" applyAlignment="1" applyProtection="1">
      <alignment horizontal="left" vertical="top" wrapText="1"/>
      <protection locked="0"/>
    </xf>
    <xf numFmtId="0" fontId="8" fillId="3" borderId="85" xfId="0" applyFont="1" applyFill="1" applyBorder="1" applyAlignment="1" applyProtection="1">
      <alignment horizontal="left" vertical="top" wrapText="1"/>
      <protection locked="0"/>
    </xf>
    <xf numFmtId="0" fontId="8" fillId="3" borderId="131" xfId="0" applyFont="1" applyFill="1" applyBorder="1" applyAlignment="1" applyProtection="1">
      <alignment horizontal="left" vertical="top" wrapText="1"/>
      <protection locked="0"/>
    </xf>
    <xf numFmtId="0" fontId="8" fillId="3" borderId="231" xfId="0" applyFont="1" applyFill="1" applyBorder="1" applyAlignment="1" applyProtection="1">
      <alignment horizontal="left" vertical="top" wrapText="1"/>
      <protection locked="0"/>
    </xf>
    <xf numFmtId="0" fontId="95" fillId="0" borderId="90" xfId="0" applyFont="1" applyBorder="1" applyAlignment="1">
      <alignment horizontal="left" wrapText="1"/>
    </xf>
    <xf numFmtId="0" fontId="95" fillId="0" borderId="83" xfId="0" applyFont="1" applyBorder="1" applyAlignment="1">
      <alignment horizontal="left" wrapText="1"/>
    </xf>
    <xf numFmtId="0" fontId="95" fillId="0" borderId="92" xfId="0" applyFont="1" applyBorder="1" applyAlignment="1">
      <alignment horizontal="left" wrapText="1"/>
    </xf>
    <xf numFmtId="0" fontId="95" fillId="0" borderId="91" xfId="0" applyFont="1" applyBorder="1" applyAlignment="1">
      <alignment horizontal="left" wrapText="1"/>
    </xf>
    <xf numFmtId="0" fontId="95" fillId="0" borderId="93" xfId="0" applyFont="1" applyBorder="1" applyAlignment="1">
      <alignment horizontal="left" wrapText="1"/>
    </xf>
    <xf numFmtId="0" fontId="95" fillId="0" borderId="94" xfId="0" applyFont="1" applyBorder="1" applyAlignment="1">
      <alignment horizontal="left" wrapText="1"/>
    </xf>
    <xf numFmtId="0" fontId="8" fillId="3" borderId="84" xfId="0" applyFont="1" applyFill="1" applyBorder="1" applyAlignment="1" applyProtection="1">
      <alignment horizontal="left" vertical="top" wrapText="1"/>
      <protection locked="0"/>
    </xf>
    <xf numFmtId="168" fontId="8" fillId="0" borderId="84" xfId="0" applyNumberFormat="1" applyFont="1" applyBorder="1" applyAlignment="1" applyProtection="1">
      <alignment horizontal="left" vertical="top" wrapText="1"/>
      <protection locked="0"/>
    </xf>
    <xf numFmtId="0" fontId="8" fillId="0" borderId="84" xfId="0" applyFont="1" applyBorder="1" applyAlignment="1" applyProtection="1">
      <alignment horizontal="left" vertical="top" wrapText="1"/>
      <protection locked="0"/>
    </xf>
    <xf numFmtId="168" fontId="8" fillId="3" borderId="84" xfId="0" applyNumberFormat="1" applyFont="1" applyFill="1" applyBorder="1" applyAlignment="1" applyProtection="1">
      <alignment horizontal="left" vertical="top" wrapText="1"/>
      <protection locked="0"/>
    </xf>
    <xf numFmtId="168" fontId="8" fillId="0" borderId="89" xfId="0" applyNumberFormat="1" applyFont="1" applyBorder="1" applyAlignment="1" applyProtection="1">
      <alignment horizontal="left" vertical="top" wrapText="1"/>
      <protection locked="0"/>
    </xf>
    <xf numFmtId="0" fontId="31" fillId="19" borderId="0" xfId="0" applyFont="1" applyFill="1" applyAlignment="1">
      <alignment horizontal="left" vertical="top"/>
    </xf>
    <xf numFmtId="0" fontId="84" fillId="3" borderId="108" xfId="0" applyFont="1" applyFill="1" applyBorder="1" applyAlignment="1" applyProtection="1">
      <alignment horizontal="left" vertical="top" wrapText="1"/>
      <protection locked="0"/>
    </xf>
    <xf numFmtId="168" fontId="84" fillId="3" borderId="108" xfId="0" applyNumberFormat="1" applyFont="1" applyFill="1" applyBorder="1" applyAlignment="1" applyProtection="1">
      <alignment horizontal="left" vertical="top" wrapText="1"/>
      <protection locked="0"/>
    </xf>
    <xf numFmtId="3" fontId="8" fillId="3" borderId="84" xfId="0" applyNumberFormat="1" applyFont="1" applyFill="1" applyBorder="1" applyAlignment="1" applyProtection="1">
      <alignment horizontal="right" vertical="top" wrapText="1"/>
      <protection locked="0"/>
    </xf>
    <xf numFmtId="3" fontId="84" fillId="3" borderId="108" xfId="0" applyNumberFormat="1" applyFont="1" applyFill="1" applyBorder="1" applyAlignment="1" applyProtection="1">
      <alignment vertical="top" wrapText="1"/>
      <protection locked="0"/>
    </xf>
    <xf numFmtId="3" fontId="8" fillId="0" borderId="84" xfId="0" applyNumberFormat="1" applyFont="1" applyBorder="1" applyAlignment="1" applyProtection="1">
      <alignment horizontal="right" vertical="top" wrapText="1"/>
      <protection locked="0"/>
    </xf>
    <xf numFmtId="168" fontId="8" fillId="3" borderId="85" xfId="0" applyNumberFormat="1" applyFont="1" applyFill="1" applyBorder="1" applyAlignment="1" applyProtection="1">
      <alignment horizontal="left" vertical="top" wrapText="1"/>
      <protection locked="0"/>
    </xf>
    <xf numFmtId="168" fontId="8" fillId="3" borderId="86" xfId="0" applyNumberFormat="1" applyFont="1" applyFill="1" applyBorder="1" applyAlignment="1" applyProtection="1">
      <alignment horizontal="left" vertical="top" wrapText="1"/>
      <protection locked="0"/>
    </xf>
    <xf numFmtId="3" fontId="8" fillId="3" borderId="84" xfId="0" applyNumberFormat="1" applyFont="1" applyFill="1" applyBorder="1" applyAlignment="1" applyProtection="1">
      <alignment vertical="top" wrapText="1"/>
      <protection locked="0"/>
    </xf>
    <xf numFmtId="3" fontId="8" fillId="0" borderId="84" xfId="0" applyNumberFormat="1" applyFont="1" applyBorder="1" applyAlignment="1" applyProtection="1">
      <alignment vertical="top" wrapText="1"/>
      <protection locked="0"/>
    </xf>
    <xf numFmtId="3" fontId="8" fillId="0" borderId="89" xfId="0" applyNumberFormat="1" applyFont="1" applyBorder="1" applyAlignment="1" applyProtection="1">
      <alignment vertical="top" wrapText="1"/>
      <protection locked="0"/>
    </xf>
    <xf numFmtId="0" fontId="8" fillId="0" borderId="89" xfId="0" applyFont="1" applyBorder="1" applyAlignment="1" applyProtection="1">
      <alignment horizontal="left" vertical="top" wrapText="1"/>
      <protection locked="0"/>
    </xf>
    <xf numFmtId="0" fontId="14" fillId="8" borderId="227" xfId="0" applyFont="1" applyFill="1" applyBorder="1" applyAlignment="1">
      <alignment horizontal="center" vertical="center"/>
    </xf>
    <xf numFmtId="0" fontId="5" fillId="14" borderId="205" xfId="0" applyFont="1" applyFill="1" applyBorder="1" applyAlignment="1" applyProtection="1">
      <alignment horizontal="left" vertical="top" wrapText="1"/>
      <protection locked="0"/>
    </xf>
    <xf numFmtId="0" fontId="5" fillId="14" borderId="206" xfId="0" applyFont="1" applyFill="1" applyBorder="1" applyAlignment="1" applyProtection="1">
      <alignment horizontal="left" vertical="top" wrapText="1"/>
      <protection locked="0"/>
    </xf>
    <xf numFmtId="0" fontId="5" fillId="14" borderId="0" xfId="0" applyFont="1" applyFill="1" applyAlignment="1" applyProtection="1">
      <alignment horizontal="left" vertical="top" wrapText="1"/>
      <protection locked="0"/>
    </xf>
    <xf numFmtId="0" fontId="5" fillId="14" borderId="207" xfId="0" applyFont="1" applyFill="1" applyBorder="1" applyAlignment="1" applyProtection="1">
      <alignment horizontal="left" vertical="top" wrapText="1"/>
      <protection locked="0"/>
    </xf>
    <xf numFmtId="0" fontId="5" fillId="14" borderId="209" xfId="0" applyFont="1" applyFill="1" applyBorder="1" applyAlignment="1" applyProtection="1">
      <alignment horizontal="left" vertical="top" wrapText="1"/>
      <protection locked="0"/>
    </xf>
    <xf numFmtId="0" fontId="5" fillId="14" borderId="210" xfId="0" applyFont="1" applyFill="1" applyBorder="1" applyAlignment="1" applyProtection="1">
      <alignment horizontal="left" vertical="top" wrapText="1"/>
      <protection locked="0"/>
    </xf>
    <xf numFmtId="0" fontId="12" fillId="0" borderId="90" xfId="0" applyFont="1" applyBorder="1" applyAlignment="1">
      <alignment horizontal="center" vertical="center"/>
    </xf>
    <xf numFmtId="0" fontId="12" fillId="0" borderId="81" xfId="0" applyFont="1" applyBorder="1" applyAlignment="1">
      <alignment horizontal="center" vertical="center"/>
    </xf>
    <xf numFmtId="0" fontId="17" fillId="8" borderId="34" xfId="0" applyFont="1" applyFill="1" applyBorder="1" applyAlignment="1">
      <alignment horizontal="left" vertical="center" wrapText="1"/>
    </xf>
    <xf numFmtId="0" fontId="17" fillId="8" borderId="35" xfId="0" applyFont="1" applyFill="1" applyBorder="1" applyAlignment="1">
      <alignment horizontal="left" vertical="center" wrapText="1"/>
    </xf>
    <xf numFmtId="0" fontId="44" fillId="8" borderId="227" xfId="0" applyFont="1" applyFill="1" applyBorder="1" applyAlignment="1">
      <alignment horizontal="left" vertical="top" wrapText="1"/>
    </xf>
    <xf numFmtId="0" fontId="35" fillId="8" borderId="90" xfId="0" applyFont="1" applyFill="1" applyBorder="1" applyAlignment="1">
      <alignment horizontal="left" wrapText="1"/>
    </xf>
    <xf numFmtId="0" fontId="35" fillId="8" borderId="83" xfId="0" applyFont="1" applyFill="1" applyBorder="1" applyAlignment="1">
      <alignment horizontal="left" wrapText="1"/>
    </xf>
    <xf numFmtId="0" fontId="35" fillId="8" borderId="92" xfId="0" applyFont="1" applyFill="1" applyBorder="1" applyAlignment="1">
      <alignment horizontal="left" wrapText="1"/>
    </xf>
    <xf numFmtId="3" fontId="85" fillId="19" borderId="205" xfId="0" applyNumberFormat="1" applyFont="1" applyFill="1" applyBorder="1" applyAlignment="1" applyProtection="1">
      <alignment horizontal="center"/>
      <protection locked="0"/>
    </xf>
    <xf numFmtId="3" fontId="85" fillId="19" borderId="206" xfId="0" applyNumberFormat="1" applyFont="1" applyFill="1" applyBorder="1" applyAlignment="1" applyProtection="1">
      <alignment horizontal="center"/>
      <protection locked="0"/>
    </xf>
    <xf numFmtId="3" fontId="85" fillId="19" borderId="205" xfId="0" applyNumberFormat="1" applyFont="1" applyFill="1" applyBorder="1" applyAlignment="1" applyProtection="1">
      <alignment horizontal="center" vertical="center"/>
      <protection locked="0"/>
    </xf>
    <xf numFmtId="3" fontId="85" fillId="19" borderId="206" xfId="0" applyNumberFormat="1" applyFont="1" applyFill="1" applyBorder="1" applyAlignment="1" applyProtection="1">
      <alignment horizontal="center" vertical="center"/>
      <protection locked="0"/>
    </xf>
    <xf numFmtId="0" fontId="8" fillId="0" borderId="8" xfId="0" applyFont="1" applyBorder="1" applyAlignment="1">
      <alignment horizontal="center"/>
    </xf>
    <xf numFmtId="0" fontId="8" fillId="0" borderId="7" xfId="0" applyFont="1" applyBorder="1" applyAlignment="1">
      <alignment horizontal="center"/>
    </xf>
    <xf numFmtId="0" fontId="8" fillId="0" borderId="5" xfId="0" applyFont="1" applyBorder="1" applyAlignment="1">
      <alignment horizontal="center"/>
    </xf>
    <xf numFmtId="0" fontId="8" fillId="0" borderId="85" xfId="0" applyFont="1" applyBorder="1" applyAlignment="1">
      <alignment horizontal="center"/>
    </xf>
    <xf numFmtId="0" fontId="8" fillId="0" borderId="131" xfId="0" applyFont="1" applyBorder="1" applyAlignment="1">
      <alignment horizontal="center"/>
    </xf>
    <xf numFmtId="0" fontId="8" fillId="0" borderId="86" xfId="0" applyFont="1" applyBorder="1" applyAlignment="1">
      <alignment horizontal="center"/>
    </xf>
    <xf numFmtId="0" fontId="4" fillId="0" borderId="90" xfId="0" applyFont="1" applyBorder="1" applyAlignment="1">
      <alignment horizontal="center" vertical="center"/>
    </xf>
    <xf numFmtId="0" fontId="4" fillId="0" borderId="80" xfId="0" applyFont="1" applyBorder="1" applyAlignment="1">
      <alignment horizontal="center" vertical="center"/>
    </xf>
    <xf numFmtId="0" fontId="4" fillId="0" borderId="87" xfId="0" applyFont="1" applyBorder="1" applyAlignment="1">
      <alignment horizontal="center" vertical="center"/>
    </xf>
    <xf numFmtId="0" fontId="4" fillId="0" borderId="88" xfId="0" applyFont="1" applyBorder="1" applyAlignment="1">
      <alignment horizontal="center" vertical="center"/>
    </xf>
    <xf numFmtId="0" fontId="4" fillId="0" borderId="89" xfId="0" applyFont="1" applyBorder="1" applyAlignment="1">
      <alignment horizontal="center" vertical="center"/>
    </xf>
    <xf numFmtId="0" fontId="42" fillId="18" borderId="137" xfId="0" applyFont="1" applyFill="1" applyBorder="1" applyAlignment="1">
      <alignment horizontal="left" vertical="top" wrapText="1"/>
    </xf>
    <xf numFmtId="0" fontId="42" fillId="18" borderId="139" xfId="0" applyFont="1" applyFill="1" applyBorder="1" applyAlignment="1">
      <alignment horizontal="left" vertical="top" wrapText="1"/>
    </xf>
    <xf numFmtId="0" fontId="5" fillId="19" borderId="16" xfId="0" applyFont="1" applyFill="1" applyBorder="1" applyAlignment="1">
      <alignment horizontal="center"/>
    </xf>
    <xf numFmtId="0" fontId="5" fillId="19" borderId="0" xfId="0" applyFont="1" applyFill="1" applyAlignment="1">
      <alignment horizontal="center"/>
    </xf>
    <xf numFmtId="0" fontId="21" fillId="0" borderId="26" xfId="0" applyFont="1" applyBorder="1" applyAlignment="1">
      <alignment horizontal="center" vertical="center"/>
    </xf>
    <xf numFmtId="0" fontId="44" fillId="8" borderId="32" xfId="0" applyFont="1" applyFill="1" applyBorder="1" applyAlignment="1">
      <alignment horizontal="left" vertical="center" wrapText="1"/>
    </xf>
    <xf numFmtId="0" fontId="44" fillId="8" borderId="0" xfId="0" applyFont="1" applyFill="1" applyAlignment="1">
      <alignment horizontal="left" vertical="center" wrapText="1"/>
    </xf>
    <xf numFmtId="0" fontId="48" fillId="14" borderId="84" xfId="0" applyFont="1" applyFill="1" applyBorder="1" applyAlignment="1">
      <alignment horizontal="left" vertical="center" wrapText="1"/>
    </xf>
    <xf numFmtId="9" fontId="5" fillId="19" borderId="35" xfId="0" applyNumberFormat="1" applyFont="1" applyFill="1" applyBorder="1" applyAlignment="1" applyProtection="1">
      <alignment horizontal="right" vertical="center"/>
      <protection locked="0"/>
    </xf>
    <xf numFmtId="9" fontId="5" fillId="19" borderId="0" xfId="0" applyNumberFormat="1" applyFont="1" applyFill="1" applyAlignment="1" applyProtection="1">
      <alignment horizontal="right" vertical="center"/>
      <protection locked="0"/>
    </xf>
    <xf numFmtId="9" fontId="5" fillId="19" borderId="17" xfId="0" applyNumberFormat="1" applyFont="1" applyFill="1" applyBorder="1" applyAlignment="1" applyProtection="1">
      <alignment horizontal="right" vertical="center"/>
      <protection locked="0"/>
    </xf>
    <xf numFmtId="0" fontId="21" fillId="14" borderId="37" xfId="0" applyFont="1" applyFill="1" applyBorder="1" applyAlignment="1">
      <alignment horizontal="center" vertical="center" wrapText="1"/>
    </xf>
    <xf numFmtId="0" fontId="21" fillId="14" borderId="27" xfId="0" applyFont="1" applyFill="1" applyBorder="1" applyAlignment="1">
      <alignment horizontal="center" vertical="center" wrapText="1"/>
    </xf>
    <xf numFmtId="0" fontId="21" fillId="14" borderId="28" xfId="0" applyFont="1" applyFill="1" applyBorder="1" applyAlignment="1">
      <alignment horizontal="center" vertical="center" wrapText="1"/>
    </xf>
    <xf numFmtId="0" fontId="12" fillId="0" borderId="167" xfId="0" applyFont="1" applyBorder="1" applyAlignment="1">
      <alignment horizontal="center" vertical="center"/>
    </xf>
    <xf numFmtId="0" fontId="12" fillId="0" borderId="88" xfId="0" applyFont="1" applyBorder="1" applyAlignment="1">
      <alignment horizontal="center" vertical="center"/>
    </xf>
    <xf numFmtId="0" fontId="12" fillId="0" borderId="89" xfId="0" applyFont="1" applyBorder="1" applyAlignment="1">
      <alignment horizontal="center" vertical="center"/>
    </xf>
    <xf numFmtId="0" fontId="12" fillId="0" borderId="228" xfId="0" applyFont="1" applyBorder="1" applyAlignment="1">
      <alignment horizontal="center" vertical="center"/>
    </xf>
    <xf numFmtId="0" fontId="12" fillId="0" borderId="229" xfId="0" applyFont="1" applyBorder="1" applyAlignment="1">
      <alignment horizontal="center" vertical="center"/>
    </xf>
    <xf numFmtId="0" fontId="8" fillId="0" borderId="87" xfId="0" applyFont="1" applyBorder="1" applyAlignment="1">
      <alignment horizontal="center" vertical="center"/>
    </xf>
    <xf numFmtId="0" fontId="8" fillId="0" borderId="88" xfId="0" applyFont="1" applyBorder="1" applyAlignment="1">
      <alignment horizontal="center" vertical="center"/>
    </xf>
    <xf numFmtId="0" fontId="8" fillId="0" borderId="166" xfId="0" applyFont="1" applyBorder="1" applyAlignment="1">
      <alignment horizontal="center" vertical="center"/>
    </xf>
    <xf numFmtId="0" fontId="12" fillId="0" borderId="166" xfId="0" applyFont="1" applyBorder="1" applyAlignment="1">
      <alignment horizontal="center" vertical="center"/>
    </xf>
    <xf numFmtId="0" fontId="17" fillId="8" borderId="93" xfId="0" applyFont="1" applyFill="1" applyBorder="1" applyAlignment="1">
      <alignment horizontal="left" vertical="center"/>
    </xf>
    <xf numFmtId="0" fontId="88" fillId="8" borderId="35" xfId="0" applyFont="1" applyFill="1" applyBorder="1" applyAlignment="1">
      <alignment horizontal="left" vertical="top"/>
    </xf>
    <xf numFmtId="0" fontId="30" fillId="19" borderId="0" xfId="0" applyFont="1" applyFill="1" applyAlignment="1">
      <alignment horizontal="left" vertical="top" wrapText="1"/>
    </xf>
    <xf numFmtId="0" fontId="16" fillId="8" borderId="26" xfId="0" applyFont="1" applyFill="1" applyBorder="1" applyAlignment="1">
      <alignment horizontal="left" vertical="center"/>
    </xf>
    <xf numFmtId="0" fontId="5" fillId="14" borderId="26" xfId="0" applyFont="1" applyFill="1" applyBorder="1" applyAlignment="1" applyProtection="1">
      <alignment horizontal="left" vertical="center"/>
      <protection locked="0"/>
    </xf>
    <xf numFmtId="0" fontId="16" fillId="8" borderId="211" xfId="0" applyFont="1" applyFill="1" applyBorder="1" applyAlignment="1">
      <alignment horizontal="left" vertical="center"/>
    </xf>
    <xf numFmtId="0" fontId="16" fillId="8" borderId="205" xfId="0" applyFont="1" applyFill="1" applyBorder="1" applyAlignment="1">
      <alignment horizontal="left" vertical="center"/>
    </xf>
    <xf numFmtId="0" fontId="16" fillId="8" borderId="206" xfId="0" applyFont="1" applyFill="1" applyBorder="1" applyAlignment="1">
      <alignment horizontal="left" vertical="center"/>
    </xf>
    <xf numFmtId="0" fontId="4" fillId="14" borderId="26" xfId="0" applyFont="1" applyFill="1" applyBorder="1" applyAlignment="1">
      <alignment horizontal="left" vertical="center" wrapText="1"/>
    </xf>
    <xf numFmtId="0" fontId="5" fillId="14" borderId="26" xfId="0" applyFont="1" applyFill="1" applyBorder="1" applyAlignment="1" applyProtection="1">
      <alignment horizontal="left" vertical="center" wrapText="1"/>
      <protection locked="0"/>
    </xf>
    <xf numFmtId="0" fontId="10" fillId="14" borderId="222" xfId="0" applyFont="1" applyFill="1" applyBorder="1" applyAlignment="1" applyProtection="1">
      <alignment horizontal="left" vertical="center" wrapText="1"/>
      <protection locked="0"/>
    </xf>
    <xf numFmtId="0" fontId="10" fillId="14" borderId="219" xfId="0" applyFont="1" applyFill="1" applyBorder="1" applyAlignment="1" applyProtection="1">
      <alignment horizontal="left" vertical="center" wrapText="1"/>
      <protection locked="0"/>
    </xf>
    <xf numFmtId="0" fontId="10" fillId="14" borderId="223" xfId="0" applyFont="1" applyFill="1" applyBorder="1" applyAlignment="1" applyProtection="1">
      <alignment horizontal="left" vertical="center" wrapText="1"/>
      <protection locked="0"/>
    </xf>
    <xf numFmtId="0" fontId="10" fillId="14" borderId="212" xfId="0" applyFont="1" applyFill="1" applyBorder="1" applyAlignment="1" applyProtection="1">
      <alignment horizontal="left" vertical="center" wrapText="1"/>
      <protection locked="0"/>
    </xf>
    <xf numFmtId="0" fontId="10" fillId="14" borderId="0" xfId="0" applyFont="1" applyFill="1" applyAlignment="1" applyProtection="1">
      <alignment horizontal="left" vertical="center" wrapText="1"/>
      <protection locked="0"/>
    </xf>
    <xf numFmtId="0" fontId="10" fillId="14" borderId="207" xfId="0" applyFont="1" applyFill="1" applyBorder="1" applyAlignment="1" applyProtection="1">
      <alignment horizontal="left" vertical="center" wrapText="1"/>
      <protection locked="0"/>
    </xf>
    <xf numFmtId="0" fontId="10" fillId="14" borderId="214" xfId="0" applyFont="1" applyFill="1" applyBorder="1" applyAlignment="1" applyProtection="1">
      <alignment horizontal="left" vertical="center" wrapText="1"/>
      <protection locked="0"/>
    </xf>
    <xf numFmtId="0" fontId="10" fillId="14" borderId="209" xfId="0" applyFont="1" applyFill="1" applyBorder="1" applyAlignment="1" applyProtection="1">
      <alignment horizontal="left" vertical="center" wrapText="1"/>
      <protection locked="0"/>
    </xf>
    <xf numFmtId="0" fontId="10" fillId="14" borderId="210" xfId="0" applyFont="1" applyFill="1" applyBorder="1" applyAlignment="1" applyProtection="1">
      <alignment horizontal="left" vertical="center" wrapText="1"/>
      <protection locked="0"/>
    </xf>
    <xf numFmtId="0" fontId="42" fillId="21" borderId="137" xfId="0" applyFont="1" applyFill="1" applyBorder="1" applyAlignment="1">
      <alignment horizontal="left" vertical="center" wrapText="1"/>
    </xf>
    <xf numFmtId="0" fontId="42" fillId="21" borderId="139" xfId="0" applyFont="1" applyFill="1" applyBorder="1" applyAlignment="1">
      <alignment horizontal="left" vertical="center" wrapText="1"/>
    </xf>
    <xf numFmtId="0" fontId="35" fillId="8" borderId="29" xfId="0" applyFont="1" applyFill="1" applyBorder="1" applyAlignment="1">
      <alignment vertical="center"/>
    </xf>
    <xf numFmtId="0" fontId="35" fillId="8" borderId="30" xfId="0" applyFont="1" applyFill="1" applyBorder="1" applyAlignment="1">
      <alignment vertical="center"/>
    </xf>
    <xf numFmtId="0" fontId="35" fillId="8" borderId="31" xfId="0" applyFont="1" applyFill="1" applyBorder="1" applyAlignment="1">
      <alignment vertical="center"/>
    </xf>
    <xf numFmtId="0" fontId="35" fillId="8" borderId="32" xfId="0" applyFont="1" applyFill="1" applyBorder="1" applyAlignment="1">
      <alignment horizontal="left" vertical="center"/>
    </xf>
    <xf numFmtId="0" fontId="35" fillId="8" borderId="0" xfId="0" applyFont="1" applyFill="1" applyAlignment="1">
      <alignment horizontal="left" vertical="center"/>
    </xf>
    <xf numFmtId="3" fontId="30" fillId="14" borderId="224" xfId="0" applyNumberFormat="1" applyFont="1" applyFill="1" applyBorder="1" applyAlignment="1">
      <alignment horizontal="left" vertical="top" wrapText="1"/>
    </xf>
    <xf numFmtId="3" fontId="30" fillId="14" borderId="225" xfId="0" applyNumberFormat="1" applyFont="1" applyFill="1" applyBorder="1" applyAlignment="1">
      <alignment horizontal="left" vertical="top" wrapText="1"/>
    </xf>
    <xf numFmtId="3" fontId="30" fillId="14" borderId="226" xfId="0" applyNumberFormat="1" applyFont="1" applyFill="1" applyBorder="1" applyAlignment="1">
      <alignment horizontal="left" vertical="top" wrapText="1"/>
    </xf>
    <xf numFmtId="0" fontId="14" fillId="8" borderId="37" xfId="0" applyFont="1" applyFill="1" applyBorder="1" applyAlignment="1">
      <alignment horizontal="left" vertical="center" wrapText="1"/>
    </xf>
    <xf numFmtId="0" fontId="14" fillId="8" borderId="28" xfId="0" applyFont="1" applyFill="1" applyBorder="1" applyAlignment="1">
      <alignment horizontal="left" vertical="center" wrapText="1"/>
    </xf>
    <xf numFmtId="0" fontId="21" fillId="14" borderId="26" xfId="0" applyFont="1" applyFill="1" applyBorder="1" applyAlignment="1">
      <alignment horizontal="left" wrapText="1"/>
    </xf>
    <xf numFmtId="0" fontId="5" fillId="14" borderId="26" xfId="0" applyFont="1" applyFill="1" applyBorder="1" applyAlignment="1">
      <alignment horizontal="left" wrapText="1"/>
    </xf>
    <xf numFmtId="0" fontId="16" fillId="8" borderId="29" xfId="0" applyFont="1" applyFill="1" applyBorder="1" applyAlignment="1">
      <alignment horizontal="left" vertical="center"/>
    </xf>
    <xf numFmtId="0" fontId="16" fillId="8" borderId="30" xfId="0" applyFont="1" applyFill="1" applyBorder="1" applyAlignment="1">
      <alignment horizontal="left" vertical="center"/>
    </xf>
    <xf numFmtId="0" fontId="16" fillId="8" borderId="31" xfId="0" applyFont="1" applyFill="1" applyBorder="1" applyAlignment="1">
      <alignment horizontal="left" vertical="center"/>
    </xf>
    <xf numFmtId="0" fontId="5" fillId="14" borderId="33" xfId="0" applyFont="1" applyFill="1" applyBorder="1" applyAlignment="1" applyProtection="1">
      <alignment horizontal="left" vertical="top"/>
      <protection locked="0"/>
    </xf>
    <xf numFmtId="0" fontId="5" fillId="14" borderId="17" xfId="0" applyFont="1" applyFill="1" applyBorder="1" applyAlignment="1" applyProtection="1">
      <alignment horizontal="left" vertical="top"/>
      <protection locked="0"/>
    </xf>
    <xf numFmtId="0" fontId="5" fillId="14" borderId="18" xfId="0" applyFont="1" applyFill="1" applyBorder="1" applyAlignment="1" applyProtection="1">
      <alignment horizontal="left" vertical="top"/>
      <protection locked="0"/>
    </xf>
    <xf numFmtId="0" fontId="5" fillId="14" borderId="34" xfId="0" applyFont="1" applyFill="1" applyBorder="1" applyAlignment="1" applyProtection="1">
      <alignment horizontal="left" vertical="top"/>
      <protection locked="0"/>
    </xf>
    <xf numFmtId="0" fontId="5" fillId="14" borderId="35" xfId="0" applyFont="1" applyFill="1" applyBorder="1" applyAlignment="1" applyProtection="1">
      <alignment horizontal="left" vertical="top"/>
      <protection locked="0"/>
    </xf>
    <xf numFmtId="0" fontId="5" fillId="14" borderId="36" xfId="0" applyFont="1" applyFill="1" applyBorder="1" applyAlignment="1" applyProtection="1">
      <alignment horizontal="left" vertical="top"/>
      <protection locked="0"/>
    </xf>
    <xf numFmtId="0" fontId="68" fillId="3" borderId="34" xfId="0" applyFont="1" applyFill="1" applyBorder="1" applyAlignment="1">
      <alignment horizontal="center"/>
    </xf>
    <xf numFmtId="0" fontId="68" fillId="3" borderId="35" xfId="0" applyFont="1" applyFill="1" applyBorder="1" applyAlignment="1">
      <alignment horizontal="center"/>
    </xf>
    <xf numFmtId="0" fontId="68" fillId="3" borderId="36" xfId="0" applyFont="1" applyFill="1" applyBorder="1" applyAlignment="1">
      <alignment horizontal="center"/>
    </xf>
    <xf numFmtId="0" fontId="68" fillId="3" borderId="33" xfId="0" applyFont="1" applyFill="1" applyBorder="1" applyAlignment="1">
      <alignment horizontal="center"/>
    </xf>
    <xf numFmtId="0" fontId="68" fillId="3" borderId="17" xfId="0" applyFont="1" applyFill="1" applyBorder="1" applyAlignment="1">
      <alignment horizontal="center"/>
    </xf>
    <xf numFmtId="0" fontId="68" fillId="3" borderId="18" xfId="0" applyFont="1" applyFill="1" applyBorder="1" applyAlignment="1">
      <alignment horizontal="center"/>
    </xf>
    <xf numFmtId="0" fontId="16" fillId="18" borderId="15" xfId="0" applyFont="1" applyFill="1" applyBorder="1" applyAlignment="1">
      <alignment horizontal="left" vertical="top" wrapText="1"/>
    </xf>
    <xf numFmtId="0" fontId="16" fillId="18" borderId="13" xfId="0" applyFont="1" applyFill="1" applyBorder="1" applyAlignment="1">
      <alignment horizontal="left" vertical="top" wrapText="1"/>
    </xf>
    <xf numFmtId="0" fontId="18" fillId="20" borderId="10" xfId="0" applyFont="1" applyFill="1" applyBorder="1" applyAlignment="1">
      <alignment horizontal="left" vertical="top" wrapText="1"/>
    </xf>
    <xf numFmtId="0" fontId="18" fillId="20" borderId="12" xfId="0" applyFont="1" applyFill="1" applyBorder="1" applyAlignment="1">
      <alignment horizontal="left" vertical="top" wrapText="1"/>
    </xf>
    <xf numFmtId="0" fontId="16" fillId="18" borderId="51" xfId="0" applyFont="1" applyFill="1" applyBorder="1" applyAlignment="1">
      <alignment horizontal="left" vertical="top" wrapText="1"/>
    </xf>
    <xf numFmtId="0" fontId="16" fillId="18" borderId="52" xfId="0" applyFont="1" applyFill="1" applyBorder="1" applyAlignment="1">
      <alignment horizontal="left" vertical="top" wrapText="1"/>
    </xf>
    <xf numFmtId="0" fontId="20" fillId="0" borderId="11" xfId="0" applyFont="1" applyBorder="1" applyAlignment="1">
      <alignment horizontal="center" wrapText="1"/>
    </xf>
    <xf numFmtId="0" fontId="20" fillId="0" borderId="12" xfId="0" applyFont="1" applyBorder="1" applyAlignment="1">
      <alignment horizontal="center" wrapText="1"/>
    </xf>
    <xf numFmtId="0" fontId="16" fillId="18" borderId="9" xfId="0" applyFont="1" applyFill="1" applyBorder="1" applyAlignment="1">
      <alignment horizontal="left" vertical="top" wrapText="1"/>
    </xf>
    <xf numFmtId="0" fontId="16" fillId="18" borderId="15" xfId="1" applyFont="1" applyFill="1" applyBorder="1" applyAlignment="1">
      <alignment horizontal="left" vertical="top" wrapText="1"/>
    </xf>
    <xf numFmtId="0" fontId="16" fillId="18" borderId="9" xfId="1" applyFont="1" applyFill="1" applyBorder="1" applyAlignment="1">
      <alignment horizontal="left" vertical="top" wrapText="1"/>
    </xf>
    <xf numFmtId="165" fontId="40" fillId="0" borderId="10" xfId="1" applyNumberFormat="1" applyFont="1" applyBorder="1" applyAlignment="1">
      <alignment horizontal="center" vertical="center"/>
    </xf>
    <xf numFmtId="165" fontId="40" fillId="0" borderId="11" xfId="1" applyNumberFormat="1" applyFont="1" applyBorder="1" applyAlignment="1">
      <alignment horizontal="center" vertical="center"/>
    </xf>
    <xf numFmtId="0" fontId="8" fillId="0" borderId="47" xfId="0" applyFont="1" applyBorder="1" applyAlignment="1">
      <alignment horizontal="center"/>
    </xf>
    <xf numFmtId="0" fontId="8" fillId="0" borderId="42" xfId="0" applyFont="1" applyBorder="1" applyAlignment="1">
      <alignment horizontal="center"/>
    </xf>
    <xf numFmtId="0" fontId="8" fillId="0" borderId="43" xfId="0" applyFont="1" applyBorder="1" applyAlignment="1">
      <alignment horizontal="center"/>
    </xf>
    <xf numFmtId="0" fontId="8" fillId="0" borderId="29" xfId="0" applyFont="1" applyBorder="1" applyAlignment="1">
      <alignment horizontal="center"/>
    </xf>
    <xf numFmtId="0" fontId="8" fillId="0" borderId="30" xfId="0" applyFont="1" applyBorder="1" applyAlignment="1">
      <alignment horizontal="center"/>
    </xf>
    <xf numFmtId="0" fontId="8" fillId="0" borderId="31" xfId="0" applyFont="1" applyBorder="1" applyAlignment="1">
      <alignment horizontal="center"/>
    </xf>
    <xf numFmtId="0" fontId="8" fillId="0" borderId="34" xfId="0" applyFont="1" applyBorder="1" applyAlignment="1">
      <alignment horizontal="center"/>
    </xf>
    <xf numFmtId="0" fontId="8" fillId="0" borderId="35" xfId="0" applyFont="1" applyBorder="1" applyAlignment="1">
      <alignment horizontal="center"/>
    </xf>
    <xf numFmtId="0" fontId="8" fillId="0" borderId="36" xfId="0" applyFont="1" applyBorder="1" applyAlignment="1">
      <alignment horizontal="center"/>
    </xf>
    <xf numFmtId="0" fontId="8" fillId="0" borderId="44" xfId="0" applyFont="1" applyBorder="1" applyAlignment="1">
      <alignment horizontal="center"/>
    </xf>
    <xf numFmtId="0" fontId="8" fillId="0" borderId="45" xfId="0" applyFont="1" applyBorder="1" applyAlignment="1">
      <alignment horizontal="center"/>
    </xf>
    <xf numFmtId="0" fontId="88" fillId="8" borderId="32" xfId="0" applyFont="1" applyFill="1" applyBorder="1" applyAlignment="1">
      <alignment horizontal="left" vertical="top" wrapText="1"/>
    </xf>
    <xf numFmtId="0" fontId="88" fillId="8" borderId="0" xfId="0" applyFont="1" applyFill="1" applyAlignment="1">
      <alignment horizontal="left" vertical="top" wrapText="1"/>
    </xf>
    <xf numFmtId="0" fontId="93" fillId="19" borderId="14" xfId="0" applyFont="1" applyFill="1" applyBorder="1" applyAlignment="1">
      <alignment horizontal="left" vertical="center" wrapText="1"/>
    </xf>
    <xf numFmtId="0" fontId="93" fillId="19" borderId="0" xfId="0" applyFont="1" applyFill="1" applyAlignment="1">
      <alignment horizontal="left" vertical="center" wrapText="1"/>
    </xf>
    <xf numFmtId="0" fontId="93" fillId="19" borderId="16" xfId="0" applyFont="1" applyFill="1" applyBorder="1" applyAlignment="1">
      <alignment horizontal="left" vertical="center" wrapText="1"/>
    </xf>
    <xf numFmtId="3" fontId="8" fillId="0" borderId="34" xfId="0" applyNumberFormat="1" applyFont="1" applyBorder="1" applyAlignment="1">
      <alignment horizontal="center"/>
    </xf>
    <xf numFmtId="3" fontId="8" fillId="0" borderId="35" xfId="0" applyNumberFormat="1" applyFont="1" applyBorder="1" applyAlignment="1">
      <alignment horizontal="center"/>
    </xf>
    <xf numFmtId="3" fontId="8" fillId="0" borderId="36" xfId="0" applyNumberFormat="1" applyFont="1" applyBorder="1" applyAlignment="1">
      <alignment horizontal="center"/>
    </xf>
    <xf numFmtId="0" fontId="56" fillId="23" borderId="80" xfId="0" applyFont="1" applyFill="1" applyBorder="1" applyAlignment="1">
      <alignment horizontal="center" vertical="center" wrapText="1"/>
    </xf>
    <xf numFmtId="0" fontId="56" fillId="23" borderId="0" xfId="0" applyFont="1" applyFill="1" applyAlignment="1">
      <alignment horizontal="center" vertical="center" wrapText="1"/>
    </xf>
    <xf numFmtId="0" fontId="56" fillId="23" borderId="117" xfId="0" applyFont="1" applyFill="1" applyBorder="1" applyAlignment="1">
      <alignment horizontal="center" vertical="center" wrapText="1"/>
    </xf>
    <xf numFmtId="0" fontId="56" fillId="23" borderId="120" xfId="0" applyFont="1" applyFill="1" applyBorder="1" applyAlignment="1">
      <alignment horizontal="center" vertical="center" wrapText="1"/>
    </xf>
    <xf numFmtId="0" fontId="56" fillId="23" borderId="121" xfId="0" applyFont="1" applyFill="1" applyBorder="1" applyAlignment="1">
      <alignment horizontal="center" vertical="center" wrapText="1"/>
    </xf>
    <xf numFmtId="9" fontId="80" fillId="23" borderId="80" xfId="0" applyNumberFormat="1" applyFont="1" applyFill="1" applyBorder="1" applyAlignment="1" applyProtection="1">
      <alignment horizontal="center" vertical="center" wrapText="1"/>
      <protection locked="0"/>
    </xf>
    <xf numFmtId="9" fontId="80" fillId="23" borderId="0" xfId="0" applyNumberFormat="1" applyFont="1" applyFill="1" applyAlignment="1" applyProtection="1">
      <alignment horizontal="center" vertical="center" wrapText="1"/>
      <protection locked="0"/>
    </xf>
    <xf numFmtId="167" fontId="56" fillId="7" borderId="120" xfId="0" applyNumberFormat="1" applyFont="1" applyFill="1" applyBorder="1" applyAlignment="1">
      <alignment vertical="center"/>
    </xf>
    <xf numFmtId="0" fontId="56" fillId="7" borderId="0" xfId="0" applyFont="1" applyFill="1" applyAlignment="1">
      <alignment vertical="center"/>
    </xf>
    <xf numFmtId="167" fontId="56" fillId="7" borderId="121" xfId="0" applyNumberFormat="1" applyFont="1" applyFill="1" applyBorder="1" applyAlignment="1">
      <alignment vertical="center"/>
    </xf>
    <xf numFmtId="0" fontId="56" fillId="7" borderId="122" xfId="0" applyFont="1" applyFill="1" applyBorder="1" applyAlignment="1">
      <alignment vertical="center"/>
    </xf>
    <xf numFmtId="167" fontId="56" fillId="7" borderId="117" xfId="0" applyNumberFormat="1" applyFont="1" applyFill="1" applyBorder="1" applyAlignment="1">
      <alignment vertical="center"/>
    </xf>
    <xf numFmtId="0" fontId="56" fillId="7" borderId="118" xfId="0" applyFont="1" applyFill="1" applyBorder="1" applyAlignment="1">
      <alignment vertical="center"/>
    </xf>
    <xf numFmtId="0" fontId="14" fillId="8" borderId="168" xfId="0" applyFont="1" applyFill="1" applyBorder="1" applyAlignment="1">
      <alignment horizontal="center" vertical="center" wrapText="1"/>
    </xf>
    <xf numFmtId="0" fontId="14" fillId="8" borderId="120" xfId="0" applyFont="1" applyFill="1" applyBorder="1" applyAlignment="1">
      <alignment horizontal="center" vertical="center" wrapText="1"/>
    </xf>
    <xf numFmtId="0" fontId="14" fillId="8" borderId="164" xfId="0" applyFont="1" applyFill="1" applyBorder="1" applyAlignment="1">
      <alignment horizontal="center" vertical="center" wrapText="1"/>
    </xf>
    <xf numFmtId="9" fontId="80" fillId="19" borderId="118" xfId="0" applyNumberFormat="1" applyFont="1" applyFill="1" applyBorder="1" applyAlignment="1" applyProtection="1">
      <alignment horizontal="center" vertical="center" wrapText="1"/>
      <protection locked="0"/>
    </xf>
    <xf numFmtId="9" fontId="80" fillId="19" borderId="0" xfId="0" applyNumberFormat="1" applyFont="1" applyFill="1" applyAlignment="1" applyProtection="1">
      <alignment horizontal="center" vertical="center" wrapText="1"/>
      <protection locked="0"/>
    </xf>
    <xf numFmtId="9" fontId="80" fillId="19" borderId="122" xfId="0" applyNumberFormat="1" applyFont="1" applyFill="1" applyBorder="1" applyAlignment="1" applyProtection="1">
      <alignment horizontal="center" vertical="center" wrapText="1"/>
      <protection locked="0"/>
    </xf>
    <xf numFmtId="0" fontId="56" fillId="23" borderId="90" xfId="0" applyFont="1" applyFill="1" applyBorder="1" applyAlignment="1">
      <alignment horizontal="center" wrapText="1"/>
    </xf>
    <xf numFmtId="0" fontId="56" fillId="23" borderId="83" xfId="0" applyFont="1" applyFill="1" applyBorder="1" applyAlignment="1">
      <alignment horizontal="center" wrapText="1"/>
    </xf>
    <xf numFmtId="9" fontId="80" fillId="19" borderId="80" xfId="0" applyNumberFormat="1" applyFont="1" applyFill="1" applyBorder="1" applyAlignment="1" applyProtection="1">
      <alignment horizontal="center" vertical="center" wrapText="1"/>
      <protection locked="0"/>
    </xf>
    <xf numFmtId="9" fontId="80" fillId="19" borderId="91" xfId="0" applyNumberFormat="1" applyFont="1" applyFill="1" applyBorder="1" applyAlignment="1" applyProtection="1">
      <alignment horizontal="center" vertical="center" wrapText="1"/>
      <protection locked="0"/>
    </xf>
    <xf numFmtId="9" fontId="80" fillId="19" borderId="93" xfId="0" applyNumberFormat="1" applyFont="1" applyFill="1" applyBorder="1" applyAlignment="1" applyProtection="1">
      <alignment horizontal="center" vertical="center" wrapText="1"/>
      <protection locked="0"/>
    </xf>
    <xf numFmtId="0" fontId="56" fillId="23" borderId="90" xfId="0" applyFont="1" applyFill="1" applyBorder="1" applyAlignment="1">
      <alignment horizontal="center" vertical="center" wrapText="1"/>
    </xf>
    <xf numFmtId="0" fontId="56" fillId="23" borderId="83" xfId="0" applyFont="1" applyFill="1" applyBorder="1" applyAlignment="1">
      <alignment horizontal="center" vertical="center" wrapText="1"/>
    </xf>
    <xf numFmtId="0" fontId="30" fillId="23" borderId="118" xfId="0" applyFont="1" applyFill="1" applyBorder="1" applyAlignment="1">
      <alignment horizontal="center" wrapText="1"/>
    </xf>
    <xf numFmtId="0" fontId="30" fillId="23" borderId="0" xfId="0" applyFont="1" applyFill="1" applyAlignment="1">
      <alignment horizontal="center" wrapText="1"/>
    </xf>
    <xf numFmtId="0" fontId="88" fillId="8" borderId="33" xfId="0" applyFont="1" applyFill="1" applyBorder="1" applyAlignment="1">
      <alignment horizontal="left" vertical="center" wrapText="1"/>
    </xf>
    <xf numFmtId="0" fontId="88" fillId="8" borderId="18" xfId="0" applyFont="1" applyFill="1" applyBorder="1" applyAlignment="1">
      <alignment horizontal="left" vertical="center" wrapText="1"/>
    </xf>
    <xf numFmtId="0" fontId="56" fillId="23" borderId="115" xfId="0" applyFont="1" applyFill="1" applyBorder="1" applyAlignment="1">
      <alignment horizontal="center" wrapText="1"/>
    </xf>
    <xf numFmtId="9" fontId="56" fillId="2" borderId="126" xfId="0" applyNumberFormat="1" applyFont="1" applyFill="1" applyBorder="1" applyAlignment="1">
      <alignment horizontal="center" vertical="center"/>
    </xf>
    <xf numFmtId="9" fontId="56" fillId="2" borderId="127" xfId="0" applyNumberFormat="1" applyFont="1" applyFill="1" applyBorder="1" applyAlignment="1">
      <alignment horizontal="center" vertical="center"/>
    </xf>
    <xf numFmtId="9" fontId="80" fillId="19" borderId="115" xfId="0" applyNumberFormat="1" applyFont="1" applyFill="1" applyBorder="1" applyAlignment="1" applyProtection="1">
      <alignment horizontal="center" vertical="center" wrapText="1"/>
      <protection locked="0"/>
    </xf>
    <xf numFmtId="0" fontId="56" fillId="4" borderId="117" xfId="0" applyFont="1" applyFill="1" applyBorder="1" applyAlignment="1">
      <alignment horizontal="center"/>
    </xf>
    <xf numFmtId="0" fontId="56" fillId="4" borderId="120" xfId="0" applyFont="1" applyFill="1" applyBorder="1" applyAlignment="1">
      <alignment horizontal="center"/>
    </xf>
    <xf numFmtId="0" fontId="56" fillId="4" borderId="233" xfId="0" applyFont="1" applyFill="1" applyBorder="1" applyAlignment="1">
      <alignment horizontal="center"/>
    </xf>
    <xf numFmtId="3" fontId="56" fillId="4" borderId="119" xfId="0" applyNumberFormat="1" applyFont="1" applyFill="1" applyBorder="1" applyAlignment="1">
      <alignment horizontal="center"/>
    </xf>
    <xf numFmtId="3" fontId="56" fillId="4" borderId="109" xfId="0" applyNumberFormat="1" applyFont="1" applyFill="1" applyBorder="1" applyAlignment="1">
      <alignment horizontal="center"/>
    </xf>
    <xf numFmtId="3" fontId="56" fillId="4" borderId="234" xfId="0" applyNumberFormat="1" applyFont="1" applyFill="1" applyBorder="1" applyAlignment="1">
      <alignment horizontal="center"/>
    </xf>
    <xf numFmtId="0" fontId="24" fillId="23" borderId="117" xfId="0" applyFont="1" applyFill="1" applyBorder="1" applyAlignment="1">
      <alignment horizontal="left" vertical="top" wrapText="1"/>
    </xf>
    <xf numFmtId="0" fontId="24" fillId="23" borderId="120" xfId="0" applyFont="1" applyFill="1" applyBorder="1" applyAlignment="1">
      <alignment horizontal="left" vertical="top" wrapText="1"/>
    </xf>
    <xf numFmtId="0" fontId="24" fillId="23" borderId="119" xfId="0" applyFont="1" applyFill="1" applyBorder="1" applyAlignment="1">
      <alignment horizontal="left" vertical="top" wrapText="1"/>
    </xf>
    <xf numFmtId="0" fontId="24" fillId="23" borderId="109" xfId="0" applyFont="1" applyFill="1" applyBorder="1" applyAlignment="1">
      <alignment horizontal="left" vertical="top" wrapText="1"/>
    </xf>
    <xf numFmtId="0" fontId="35" fillId="8" borderId="178" xfId="0" applyFont="1" applyFill="1" applyBorder="1" applyAlignment="1">
      <alignment horizontal="left" vertical="center"/>
    </xf>
    <xf numFmtId="0" fontId="35" fillId="8" borderId="120" xfId="0" applyFont="1" applyFill="1" applyBorder="1" applyAlignment="1">
      <alignment horizontal="left" vertical="center"/>
    </xf>
    <xf numFmtId="0" fontId="35" fillId="8" borderId="121" xfId="0" applyFont="1" applyFill="1" applyBorder="1" applyAlignment="1">
      <alignment horizontal="left" vertical="center"/>
    </xf>
    <xf numFmtId="9" fontId="15" fillId="8" borderId="0" xfId="0" applyNumberFormat="1" applyFont="1" applyFill="1" applyAlignment="1">
      <alignment horizontal="center" vertical="center"/>
    </xf>
    <xf numFmtId="9" fontId="15" fillId="8" borderId="109" xfId="0" applyNumberFormat="1" applyFont="1" applyFill="1" applyBorder="1" applyAlignment="1">
      <alignment horizontal="center" vertical="center"/>
    </xf>
    <xf numFmtId="0" fontId="15" fillId="8" borderId="0" xfId="0" applyFont="1" applyFill="1" applyAlignment="1">
      <alignment horizontal="center" vertical="center"/>
    </xf>
    <xf numFmtId="0" fontId="15" fillId="8" borderId="109" xfId="0" applyFont="1" applyFill="1" applyBorder="1" applyAlignment="1">
      <alignment horizontal="center" vertical="center"/>
    </xf>
    <xf numFmtId="0" fontId="14" fillId="8" borderId="186" xfId="0" applyFont="1" applyFill="1" applyBorder="1" applyAlignment="1">
      <alignment horizontal="center" vertical="center"/>
    </xf>
    <xf numFmtId="3" fontId="75" fillId="14" borderId="90" xfId="0" applyNumberFormat="1" applyFont="1" applyFill="1" applyBorder="1" applyAlignment="1">
      <alignment horizontal="left" vertical="top" wrapText="1"/>
    </xf>
    <xf numFmtId="3" fontId="75" fillId="14" borderId="83" xfId="0" applyNumberFormat="1" applyFont="1" applyFill="1" applyBorder="1" applyAlignment="1">
      <alignment horizontal="left" vertical="top" wrapText="1"/>
    </xf>
    <xf numFmtId="3" fontId="75" fillId="14" borderId="173" xfId="0" applyNumberFormat="1" applyFont="1" applyFill="1" applyBorder="1" applyAlignment="1">
      <alignment horizontal="left" vertical="top" wrapText="1"/>
    </xf>
    <xf numFmtId="3" fontId="75" fillId="14" borderId="179" xfId="0" applyNumberFormat="1" applyFont="1" applyFill="1" applyBorder="1" applyAlignment="1">
      <alignment horizontal="left" vertical="top" wrapText="1"/>
    </xf>
    <xf numFmtId="3" fontId="75" fillId="14" borderId="109" xfId="0" applyNumberFormat="1" applyFont="1" applyFill="1" applyBorder="1" applyAlignment="1">
      <alignment horizontal="left" vertical="top" wrapText="1"/>
    </xf>
    <xf numFmtId="3" fontId="75" fillId="14" borderId="123" xfId="0" applyNumberFormat="1" applyFont="1" applyFill="1" applyBorder="1" applyAlignment="1">
      <alignment horizontal="left" vertical="top" wrapText="1"/>
    </xf>
    <xf numFmtId="0" fontId="73" fillId="0" borderId="0" xfId="0" applyFont="1" applyAlignment="1">
      <alignment horizontal="center"/>
    </xf>
    <xf numFmtId="0" fontId="81" fillId="8" borderId="187" xfId="0" applyFont="1" applyFill="1" applyBorder="1" applyAlignment="1">
      <alignment horizontal="center" vertical="center"/>
    </xf>
    <xf numFmtId="0" fontId="81" fillId="8" borderId="188" xfId="0" applyFont="1" applyFill="1" applyBorder="1" applyAlignment="1">
      <alignment horizontal="center" vertical="center"/>
    </xf>
    <xf numFmtId="0" fontId="81" fillId="8" borderId="189" xfId="0" applyFont="1" applyFill="1" applyBorder="1" applyAlignment="1">
      <alignment horizontal="center" vertical="center"/>
    </xf>
    <xf numFmtId="0" fontId="35" fillId="8" borderId="178" xfId="0" applyFont="1" applyFill="1" applyBorder="1" applyAlignment="1">
      <alignment horizontal="center" vertical="center"/>
    </xf>
    <xf numFmtId="0" fontId="35" fillId="8" borderId="120" xfId="0" applyFont="1" applyFill="1" applyBorder="1" applyAlignment="1">
      <alignment horizontal="center" vertical="center"/>
    </xf>
    <xf numFmtId="0" fontId="35" fillId="8" borderId="121" xfId="0" applyFont="1" applyFill="1" applyBorder="1" applyAlignment="1">
      <alignment horizontal="center" vertical="center"/>
    </xf>
    <xf numFmtId="0" fontId="21" fillId="14" borderId="182" xfId="0" applyFont="1" applyFill="1" applyBorder="1" applyAlignment="1">
      <alignment horizontal="left" vertical="top" wrapText="1"/>
    </xf>
    <xf numFmtId="0" fontId="21" fillId="14" borderId="109" xfId="0" applyFont="1" applyFill="1" applyBorder="1" applyAlignment="1">
      <alignment horizontal="left" vertical="top" wrapText="1"/>
    </xf>
    <xf numFmtId="0" fontId="21" fillId="14" borderId="123" xfId="0" applyFont="1" applyFill="1" applyBorder="1" applyAlignment="1">
      <alignment horizontal="left" vertical="top" wrapText="1"/>
    </xf>
    <xf numFmtId="9" fontId="56" fillId="7" borderId="118" xfId="0" applyNumberFormat="1" applyFont="1" applyFill="1" applyBorder="1" applyAlignment="1">
      <alignment vertical="center"/>
    </xf>
    <xf numFmtId="0" fontId="15" fillId="0" borderId="0" xfId="0" applyFont="1" applyAlignment="1">
      <alignment horizontal="center" vertical="center"/>
    </xf>
    <xf numFmtId="9" fontId="56" fillId="0" borderId="0" xfId="0" applyNumberFormat="1" applyFont="1" applyAlignment="1">
      <alignment vertical="center"/>
    </xf>
    <xf numFmtId="0" fontId="56" fillId="0" borderId="0" xfId="0" applyFont="1" applyAlignment="1">
      <alignment vertical="center"/>
    </xf>
    <xf numFmtId="167" fontId="56" fillId="7" borderId="122" xfId="0" applyNumberFormat="1" applyFont="1" applyFill="1" applyBorder="1" applyAlignment="1">
      <alignment vertical="center"/>
    </xf>
    <xf numFmtId="0" fontId="14" fillId="8" borderId="117" xfId="0" applyFont="1" applyFill="1" applyBorder="1" applyAlignment="1">
      <alignment vertical="center"/>
    </xf>
    <xf numFmtId="0" fontId="14" fillId="8" borderId="118" xfId="0" applyFont="1" applyFill="1" applyBorder="1" applyAlignment="1">
      <alignment vertical="center"/>
    </xf>
    <xf numFmtId="0" fontId="14" fillId="8" borderId="119" xfId="0" applyFont="1" applyFill="1" applyBorder="1" applyAlignment="1">
      <alignment vertical="center"/>
    </xf>
    <xf numFmtId="0" fontId="56" fillId="7" borderId="119" xfId="0" applyFont="1" applyFill="1" applyBorder="1" applyAlignment="1">
      <alignment vertical="center"/>
    </xf>
    <xf numFmtId="167" fontId="56" fillId="7" borderId="118" xfId="0" applyNumberFormat="1" applyFont="1" applyFill="1" applyBorder="1" applyAlignment="1">
      <alignment vertical="center"/>
    </xf>
    <xf numFmtId="0" fontId="17" fillId="8" borderId="117" xfId="0" applyFont="1" applyFill="1" applyBorder="1" applyAlignment="1">
      <alignment vertical="center"/>
    </xf>
    <xf numFmtId="0" fontId="17" fillId="8" borderId="118" xfId="0" applyFont="1" applyFill="1" applyBorder="1" applyAlignment="1">
      <alignment vertical="center"/>
    </xf>
    <xf numFmtId="0" fontId="17" fillId="8" borderId="119" xfId="0" applyFont="1" applyFill="1" applyBorder="1" applyAlignment="1">
      <alignment vertical="center"/>
    </xf>
    <xf numFmtId="0" fontId="56" fillId="7" borderId="123" xfId="0" applyFont="1" applyFill="1" applyBorder="1" applyAlignment="1">
      <alignment vertical="center"/>
    </xf>
    <xf numFmtId="0" fontId="56" fillId="7" borderId="109" xfId="0" applyFont="1" applyFill="1" applyBorder="1" applyAlignment="1">
      <alignment vertical="center"/>
    </xf>
    <xf numFmtId="167" fontId="56" fillId="7" borderId="0" xfId="0" applyNumberFormat="1" applyFont="1" applyFill="1" applyAlignment="1">
      <alignment vertical="center"/>
    </xf>
    <xf numFmtId="9" fontId="56" fillId="7" borderId="117" xfId="0" applyNumberFormat="1" applyFont="1" applyFill="1" applyBorder="1" applyAlignment="1">
      <alignment vertical="center"/>
    </xf>
    <xf numFmtId="0" fontId="15" fillId="8" borderId="37" xfId="0" applyFont="1" applyFill="1" applyBorder="1" applyAlignment="1">
      <alignment horizontal="center" vertical="center" wrapText="1"/>
    </xf>
    <xf numFmtId="0" fontId="15" fillId="8" borderId="27" xfId="0" applyFont="1" applyFill="1" applyBorder="1" applyAlignment="1">
      <alignment horizontal="center" vertical="center" wrapText="1"/>
    </xf>
    <xf numFmtId="0" fontId="15" fillId="8" borderId="28" xfId="0" applyFont="1" applyFill="1" applyBorder="1" applyAlignment="1">
      <alignment horizontal="center" vertical="center" wrapText="1"/>
    </xf>
    <xf numFmtId="0" fontId="5" fillId="15" borderId="37" xfId="0" applyFont="1" applyFill="1" applyBorder="1" applyAlignment="1">
      <alignment horizontal="center" vertical="center" wrapText="1"/>
    </xf>
    <xf numFmtId="0" fontId="5" fillId="15" borderId="28" xfId="0" applyFont="1" applyFill="1" applyBorder="1" applyAlignment="1">
      <alignment horizontal="center" vertical="center" wrapText="1"/>
    </xf>
    <xf numFmtId="0" fontId="40" fillId="15" borderId="37" xfId="0" applyFont="1" applyFill="1" applyBorder="1" applyAlignment="1">
      <alignment vertical="top" wrapText="1"/>
    </xf>
    <xf numFmtId="0" fontId="40" fillId="15" borderId="28" xfId="0" applyFont="1" applyFill="1" applyBorder="1" applyAlignment="1">
      <alignment vertical="top" wrapText="1"/>
    </xf>
    <xf numFmtId="0" fontId="40" fillId="15" borderId="37" xfId="0" applyFont="1" applyFill="1" applyBorder="1" applyAlignment="1">
      <alignment horizontal="left" vertical="top" wrapText="1"/>
    </xf>
    <xf numFmtId="0" fontId="40" fillId="15" borderId="28" xfId="0" applyFont="1" applyFill="1" applyBorder="1" applyAlignment="1">
      <alignment horizontal="left" vertical="top" wrapText="1"/>
    </xf>
    <xf numFmtId="0" fontId="5" fillId="16" borderId="37" xfId="0" applyFont="1" applyFill="1" applyBorder="1" applyAlignment="1">
      <alignment horizontal="center" vertical="center" wrapText="1"/>
    </xf>
    <xf numFmtId="0" fontId="5" fillId="16" borderId="28" xfId="0" applyFont="1" applyFill="1" applyBorder="1" applyAlignment="1">
      <alignment horizontal="center" vertical="center" wrapText="1"/>
    </xf>
    <xf numFmtId="0" fontId="40" fillId="16" borderId="37" xfId="0" applyFont="1" applyFill="1" applyBorder="1" applyAlignment="1">
      <alignment vertical="top" wrapText="1"/>
    </xf>
    <xf numFmtId="0" fontId="40" fillId="16" borderId="28" xfId="0" applyFont="1" applyFill="1" applyBorder="1" applyAlignment="1">
      <alignment vertical="top" wrapText="1"/>
    </xf>
    <xf numFmtId="0" fontId="40" fillId="16" borderId="37" xfId="0" applyFont="1" applyFill="1" applyBorder="1" applyAlignment="1">
      <alignment horizontal="left" vertical="top" wrapText="1"/>
    </xf>
    <xf numFmtId="0" fontId="40" fillId="16" borderId="28" xfId="0" applyFont="1" applyFill="1" applyBorder="1" applyAlignment="1">
      <alignment horizontal="left" vertical="top" wrapText="1"/>
    </xf>
    <xf numFmtId="0" fontId="15" fillId="8" borderId="48" xfId="0" applyFont="1" applyFill="1" applyBorder="1" applyAlignment="1">
      <alignment horizontal="center" vertical="center" wrapText="1"/>
    </xf>
    <xf numFmtId="0" fontId="15" fillId="8" borderId="16" xfId="0" applyFont="1" applyFill="1" applyBorder="1" applyAlignment="1">
      <alignment horizontal="center" vertical="center" wrapText="1"/>
    </xf>
    <xf numFmtId="0" fontId="5" fillId="16" borderId="41" xfId="0" applyFont="1" applyFill="1" applyBorder="1" applyAlignment="1">
      <alignment horizontal="center" vertical="center" wrapText="1"/>
    </xf>
    <xf numFmtId="0" fontId="5" fillId="16" borderId="40" xfId="0" applyFont="1" applyFill="1" applyBorder="1" applyAlignment="1">
      <alignment horizontal="center" vertical="center" wrapText="1"/>
    </xf>
    <xf numFmtId="0" fontId="40" fillId="16" borderId="41" xfId="0" applyFont="1" applyFill="1" applyBorder="1" applyAlignment="1">
      <alignment vertical="top" wrapText="1"/>
    </xf>
    <xf numFmtId="0" fontId="40" fillId="16" borderId="40" xfId="0" applyFont="1" applyFill="1" applyBorder="1" applyAlignment="1">
      <alignment vertical="top" wrapText="1"/>
    </xf>
    <xf numFmtId="0" fontId="40" fillId="16" borderId="41" xfId="0" applyFont="1" applyFill="1" applyBorder="1" applyAlignment="1">
      <alignment horizontal="left" wrapText="1"/>
    </xf>
    <xf numFmtId="0" fontId="40" fillId="16" borderId="40" xfId="0" applyFont="1" applyFill="1" applyBorder="1" applyAlignment="1">
      <alignment horizontal="left" wrapText="1"/>
    </xf>
    <xf numFmtId="0" fontId="5" fillId="15" borderId="36" xfId="0" applyFont="1" applyFill="1" applyBorder="1" applyAlignment="1">
      <alignment horizontal="center" vertical="center" wrapText="1"/>
    </xf>
    <xf numFmtId="0" fontId="5" fillId="15" borderId="18" xfId="0" applyFont="1" applyFill="1" applyBorder="1" applyAlignment="1">
      <alignment horizontal="center" vertical="center" wrapText="1"/>
    </xf>
    <xf numFmtId="16" fontId="40" fillId="15" borderId="37" xfId="0" applyNumberFormat="1" applyFont="1" applyFill="1" applyBorder="1" applyAlignment="1">
      <alignment horizontal="left" vertical="top" wrapText="1"/>
    </xf>
    <xf numFmtId="16" fontId="40" fillId="15" borderId="28" xfId="0" applyNumberFormat="1" applyFont="1" applyFill="1" applyBorder="1" applyAlignment="1">
      <alignment horizontal="left" vertical="top" wrapText="1"/>
    </xf>
    <xf numFmtId="0" fontId="88" fillId="0" borderId="0" xfId="0" applyFont="1" applyFill="1" applyBorder="1" applyAlignment="1">
      <alignment horizontal="left" vertical="top"/>
    </xf>
    <xf numFmtId="0" fontId="5" fillId="0" borderId="0" xfId="0" applyFont="1" applyFill="1"/>
    <xf numFmtId="0" fontId="5" fillId="0" borderId="32" xfId="0" applyFont="1" applyFill="1" applyBorder="1"/>
    <xf numFmtId="0" fontId="5" fillId="0" borderId="0" xfId="0" applyFont="1" applyFill="1" applyProtection="1">
      <protection hidden="1"/>
    </xf>
    <xf numFmtId="0" fontId="88" fillId="0" borderId="242" xfId="0" applyFont="1" applyFill="1" applyBorder="1" applyAlignment="1">
      <alignment horizontal="left" vertical="top"/>
    </xf>
    <xf numFmtId="167" fontId="5" fillId="19" borderId="243" xfId="0" applyNumberFormat="1" applyFont="1" applyFill="1" applyBorder="1" applyAlignment="1" applyProtection="1">
      <alignment horizontal="right" vertical="top" wrapText="1"/>
      <protection locked="0"/>
    </xf>
    <xf numFmtId="167" fontId="5" fillId="14" borderId="243" xfId="0" applyNumberFormat="1" applyFont="1" applyFill="1" applyBorder="1" applyAlignment="1" applyProtection="1">
      <alignment horizontal="right" vertical="top" wrapText="1"/>
      <protection locked="0"/>
    </xf>
    <xf numFmtId="0" fontId="5" fillId="14" borderId="243" xfId="0" applyFont="1" applyFill="1" applyBorder="1" applyAlignment="1">
      <alignment wrapText="1"/>
    </xf>
    <xf numFmtId="0" fontId="30" fillId="14" borderId="243" xfId="0" applyFont="1" applyFill="1" applyBorder="1" applyAlignment="1">
      <alignment horizontal="left" vertical="top" wrapText="1"/>
    </xf>
    <xf numFmtId="4" fontId="5" fillId="14" borderId="243" xfId="0" applyNumberFormat="1" applyFont="1" applyFill="1" applyBorder="1" applyAlignment="1" applyProtection="1">
      <alignment horizontal="right" vertical="top" wrapText="1"/>
      <protection locked="0"/>
    </xf>
    <xf numFmtId="167" fontId="5" fillId="19" borderId="243" xfId="0" applyNumberFormat="1" applyFont="1" applyFill="1" applyBorder="1" applyAlignment="1" applyProtection="1">
      <alignment horizontal="right" vertical="center" wrapText="1"/>
      <protection locked="0"/>
    </xf>
    <xf numFmtId="167" fontId="5" fillId="19" borderId="243" xfId="0" applyNumberFormat="1" applyFont="1" applyFill="1" applyBorder="1" applyAlignment="1">
      <alignment horizontal="right" vertical="center" wrapText="1"/>
    </xf>
    <xf numFmtId="3" fontId="5" fillId="19" borderId="243" xfId="0" applyNumberFormat="1" applyFont="1" applyFill="1" applyBorder="1" applyAlignment="1">
      <alignment vertical="center" wrapText="1"/>
    </xf>
    <xf numFmtId="3" fontId="5" fillId="19" borderId="243" xfId="0" applyNumberFormat="1" applyFont="1" applyFill="1" applyBorder="1" applyAlignment="1" applyProtection="1">
      <alignment horizontal="right" vertical="top" wrapText="1"/>
      <protection locked="0"/>
    </xf>
    <xf numFmtId="0" fontId="5" fillId="6" borderId="247" xfId="0" applyFont="1" applyFill="1" applyBorder="1" applyAlignment="1">
      <alignment vertical="top" wrapText="1"/>
    </xf>
    <xf numFmtId="0" fontId="30" fillId="14" borderId="248" xfId="0" applyFont="1" applyFill="1" applyBorder="1" applyAlignment="1">
      <alignment horizontal="left" vertical="top" wrapText="1"/>
    </xf>
    <xf numFmtId="0" fontId="5" fillId="6" borderId="247" xfId="0" applyFont="1" applyFill="1" applyBorder="1" applyAlignment="1">
      <alignment wrapText="1"/>
    </xf>
    <xf numFmtId="0" fontId="5" fillId="6" borderId="249" xfId="0" applyFont="1" applyFill="1" applyBorder="1" applyAlignment="1">
      <alignment vertical="top" wrapText="1"/>
    </xf>
    <xf numFmtId="167" fontId="5" fillId="19" borderId="250" xfId="0" applyNumberFormat="1" applyFont="1" applyFill="1" applyBorder="1" applyAlignment="1">
      <alignment horizontal="right" vertical="top" wrapText="1"/>
    </xf>
    <xf numFmtId="0" fontId="30" fillId="14" borderId="250" xfId="0" applyFont="1" applyFill="1" applyBorder="1" applyAlignment="1">
      <alignment horizontal="left" vertical="top" wrapText="1"/>
    </xf>
    <xf numFmtId="0" fontId="30" fillId="14" borderId="251" xfId="0" applyFont="1" applyFill="1" applyBorder="1" applyAlignment="1">
      <alignment horizontal="left" vertical="top" wrapText="1"/>
    </xf>
    <xf numFmtId="0" fontId="43" fillId="3" borderId="252" xfId="0" applyFont="1" applyFill="1" applyBorder="1" applyAlignment="1">
      <alignment horizontal="left" vertical="top" wrapText="1"/>
    </xf>
    <xf numFmtId="0" fontId="43" fillId="3" borderId="253" xfId="0" applyFont="1" applyFill="1" applyBorder="1" applyAlignment="1">
      <alignment horizontal="left" vertical="top" wrapText="1"/>
    </xf>
    <xf numFmtId="0" fontId="43" fillId="3" borderId="254" xfId="0" applyFont="1" applyFill="1" applyBorder="1" applyAlignment="1">
      <alignment horizontal="left" vertical="top" wrapText="1"/>
    </xf>
    <xf numFmtId="0" fontId="12" fillId="6" borderId="245" xfId="0" applyFont="1" applyFill="1" applyBorder="1" applyAlignment="1">
      <alignment horizontal="center" vertical="top" wrapText="1"/>
    </xf>
    <xf numFmtId="0" fontId="12" fillId="6" borderId="246" xfId="0" applyFont="1" applyFill="1" applyBorder="1" applyAlignment="1">
      <alignment horizontal="center" vertical="top" wrapText="1"/>
    </xf>
    <xf numFmtId="0" fontId="4" fillId="6" borderId="244" xfId="0" applyFont="1" applyFill="1" applyBorder="1" applyAlignment="1">
      <alignment horizontal="left" vertical="top" wrapText="1"/>
    </xf>
    <xf numFmtId="0" fontId="12" fillId="6" borderId="245" xfId="0" applyFont="1" applyFill="1" applyBorder="1" applyAlignment="1">
      <alignment horizontal="left" vertical="top" wrapText="1"/>
    </xf>
  </cellXfs>
  <cellStyles count="3">
    <cellStyle name="Hyperlink" xfId="2" builtinId="8"/>
    <cellStyle name="Normal" xfId="0" builtinId="0"/>
    <cellStyle name="Normal 2 4" xfId="1" xr:uid="{18E4AB42-75BE-4344-A77D-4EF39BD4805D}"/>
  </cellStyles>
  <dxfs count="11">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dxf>
    <dxf>
      <font>
        <color rgb="FF9C0006"/>
      </font>
    </dxf>
  </dxfs>
  <tableStyles count="0" defaultTableStyle="TableStyleMedium2" defaultPivotStyle="PivotStyleLight16"/>
  <colors>
    <mruColors>
      <color rgb="FFFCFFAE"/>
      <color rgb="FFFFFFD9"/>
      <color rgb="FFFFFD91"/>
      <color rgb="FFFFC804"/>
      <color rgb="FFD5FC79"/>
      <color rgb="FFFFE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0" baseline="0">
                <a:solidFill>
                  <a:schemeClr val="bg1">
                    <a:lumMod val="50000"/>
                  </a:schemeClr>
                </a:solidFill>
                <a:latin typeface="Garamond" panose="02020404030301010803" pitchFamily="18" charset="0"/>
                <a:ea typeface="+mn-ea"/>
                <a:cs typeface="+mn-cs"/>
              </a:defRPr>
            </a:pPr>
            <a:r>
              <a:rPr lang="en-GB" sz="1600" b="1">
                <a:latin typeface="Garamond" panose="02020404030301010803" pitchFamily="18" charset="0"/>
              </a:rPr>
              <a:t>CASH FLOW</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lumMod val="50000"/>
                </a:schemeClr>
              </a:solidFill>
              <a:latin typeface="Garamond" panose="02020404030301010803" pitchFamily="18" charset="0"/>
              <a:ea typeface="+mn-ea"/>
              <a:cs typeface="+mn-cs"/>
            </a:defRPr>
          </a:pPr>
          <a:endParaRPr lang="en-ES"/>
        </a:p>
      </c:txPr>
    </c:title>
    <c:autoTitleDeleted val="0"/>
    <c:plotArea>
      <c:layout>
        <c:manualLayout>
          <c:layoutTarget val="inner"/>
          <c:xMode val="edge"/>
          <c:yMode val="edge"/>
          <c:x val="5.1713445995350063E-2"/>
          <c:y val="0.13851460472068056"/>
          <c:w val="0.90491819921474004"/>
          <c:h val="0.6678170212853185"/>
        </c:manualLayout>
      </c:layout>
      <c:barChart>
        <c:barDir val="col"/>
        <c:grouping val="clustered"/>
        <c:varyColors val="0"/>
        <c:ser>
          <c:idx val="0"/>
          <c:order val="0"/>
          <c:tx>
            <c:strRef>
              <c:f>'ANALISIS '!$B$13</c:f>
              <c:strCache>
                <c:ptCount val="1"/>
                <c:pt idx="0">
                  <c:v>CF operaciones</c:v>
                </c:pt>
              </c:strCache>
            </c:strRef>
          </c:tx>
          <c:spPr>
            <a:solidFill>
              <a:schemeClr val="bg1">
                <a:lumMod val="75000"/>
              </a:schemeClr>
            </a:solidFill>
            <a:ln>
              <a:noFill/>
            </a:ln>
            <a:effectLst/>
          </c:spPr>
          <c:invertIfNegative val="0"/>
          <c:cat>
            <c:strRef>
              <c:f>'ANALISIS '!$C$12:$H$12</c:f>
              <c:strCache>
                <c:ptCount val="6"/>
                <c:pt idx="0">
                  <c:v>AÑO 0</c:v>
                </c:pt>
                <c:pt idx="1">
                  <c:v>AÑO 1</c:v>
                </c:pt>
                <c:pt idx="2">
                  <c:v>AÑO 2</c:v>
                </c:pt>
                <c:pt idx="3">
                  <c:v>AÑO 3</c:v>
                </c:pt>
                <c:pt idx="4">
                  <c:v>AÑO 4</c:v>
                </c:pt>
                <c:pt idx="5">
                  <c:v>AÑO 5</c:v>
                </c:pt>
              </c:strCache>
            </c:strRef>
          </c:cat>
          <c:val>
            <c:numRef>
              <c:f>'ANALISIS '!$C$13:$H$13</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8D07-F441-9AE0-148FAA6E5870}"/>
            </c:ext>
          </c:extLst>
        </c:ser>
        <c:ser>
          <c:idx val="3"/>
          <c:order val="1"/>
          <c:tx>
            <c:strRef>
              <c:f>'ANALISIS '!$B$17</c:f>
              <c:strCache>
                <c:ptCount val="1"/>
                <c:pt idx="0">
                  <c:v>CF ACUMULADO</c:v>
                </c:pt>
              </c:strCache>
            </c:strRef>
          </c:tx>
          <c:spPr>
            <a:solidFill>
              <a:schemeClr val="accent6">
                <a:shade val="58000"/>
              </a:schemeClr>
            </a:solidFill>
            <a:ln>
              <a:solidFill>
                <a:srgbClr val="7030A0"/>
              </a:solidFill>
            </a:ln>
            <a:effectLst/>
          </c:spPr>
          <c:invertIfNegative val="0"/>
          <c:cat>
            <c:strRef>
              <c:f>'ANALISIS '!$C$12:$H$12</c:f>
              <c:strCache>
                <c:ptCount val="6"/>
                <c:pt idx="0">
                  <c:v>AÑO 0</c:v>
                </c:pt>
                <c:pt idx="1">
                  <c:v>AÑO 1</c:v>
                </c:pt>
                <c:pt idx="2">
                  <c:v>AÑO 2</c:v>
                </c:pt>
                <c:pt idx="3">
                  <c:v>AÑO 3</c:v>
                </c:pt>
                <c:pt idx="4">
                  <c:v>AÑO 4</c:v>
                </c:pt>
                <c:pt idx="5">
                  <c:v>AÑO 5</c:v>
                </c:pt>
              </c:strCache>
            </c:strRef>
          </c:cat>
          <c:val>
            <c:numRef>
              <c:f>'ANALISIS '!$C$17:$H$17</c:f>
              <c:numCache>
                <c:formatCode>#,##0</c:formatCode>
                <c:ptCount val="6"/>
                <c:pt idx="0">
                  <c:v>1000</c:v>
                </c:pt>
                <c:pt idx="1">
                  <c:v>1000</c:v>
                </c:pt>
                <c:pt idx="2">
                  <c:v>1000</c:v>
                </c:pt>
                <c:pt idx="3">
                  <c:v>1000</c:v>
                </c:pt>
                <c:pt idx="4">
                  <c:v>1000</c:v>
                </c:pt>
                <c:pt idx="5">
                  <c:v>1000</c:v>
                </c:pt>
              </c:numCache>
            </c:numRef>
          </c:val>
          <c:extLst>
            <c:ext xmlns:c16="http://schemas.microsoft.com/office/drawing/2014/chart" uri="{C3380CC4-5D6E-409C-BE32-E72D297353CC}">
              <c16:uniqueId val="{00000008-8D07-F441-9AE0-148FAA6E5870}"/>
            </c:ext>
          </c:extLst>
        </c:ser>
        <c:dLbls>
          <c:showLegendKey val="0"/>
          <c:showVal val="0"/>
          <c:showCatName val="0"/>
          <c:showSerName val="0"/>
          <c:showPercent val="0"/>
          <c:showBubbleSize val="0"/>
        </c:dLbls>
        <c:gapWidth val="75"/>
        <c:axId val="1299512463"/>
        <c:axId val="796097647"/>
      </c:barChart>
      <c:dateAx>
        <c:axId val="1299512463"/>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lumMod val="50000"/>
                      </a:schemeClr>
                    </a:solidFill>
                    <a:latin typeface="+mn-lt"/>
                    <a:ea typeface="+mn-ea"/>
                    <a:cs typeface="+mn-cs"/>
                  </a:defRPr>
                </a:pPr>
                <a:r>
                  <a:rPr lang="en-GB"/>
                  <a:t>AÑOS 1 AL 5</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50000"/>
                    </a:schemeClr>
                  </a:solidFill>
                  <a:latin typeface="+mn-lt"/>
                  <a:ea typeface="+mn-ea"/>
                  <a:cs typeface="+mn-cs"/>
                </a:defRPr>
              </a:pPr>
              <a:endParaRPr lang="en-ES"/>
            </a:p>
          </c:txPr>
        </c:title>
        <c:numFmt formatCode="General" sourceLinked="1"/>
        <c:majorTickMark val="none"/>
        <c:minorTickMark val="none"/>
        <c:tickLblPos val="nextTo"/>
        <c:crossAx val="796097647"/>
        <c:crosses val="autoZero"/>
        <c:auto val="0"/>
        <c:lblOffset val="100"/>
        <c:baseTimeUnit val="days"/>
      </c:dateAx>
      <c:valAx>
        <c:axId val="796097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ES"/>
          </a:p>
        </c:txPr>
        <c:crossAx val="1299512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ES"/>
        </a:p>
      </c:txPr>
    </c:legend>
    <c:plotVisOnly val="1"/>
    <c:dispBlanksAs val="gap"/>
    <c:showDLblsOverMax val="0"/>
  </c:chart>
  <c:spPr>
    <a:solidFill>
      <a:schemeClr val="bg1"/>
    </a:solidFill>
    <a:ln w="9525" cap="flat" cmpd="sng" algn="ctr">
      <a:solidFill>
        <a:srgbClr val="00B050"/>
      </a:solidFill>
      <a:round/>
    </a:ln>
    <a:effectLst/>
  </c:spPr>
  <c:txPr>
    <a:bodyPr/>
    <a:lstStyle/>
    <a:p>
      <a:pPr>
        <a:defRPr>
          <a:solidFill>
            <a:schemeClr val="bg1">
              <a:lumMod val="50000"/>
            </a:schemeClr>
          </a:solidFill>
        </a:defRPr>
      </a:pPr>
      <a:endParaRPr lang="en-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lumMod val="50000"/>
                  </a:schemeClr>
                </a:solidFill>
                <a:effectLst>
                  <a:outerShdw blurRad="50800" dist="38100" dir="5400000" algn="t" rotWithShape="0">
                    <a:prstClr val="black">
                      <a:alpha val="40000"/>
                    </a:prstClr>
                  </a:outerShdw>
                </a:effectLst>
                <a:latin typeface="Garamond" panose="02020404030301010803" pitchFamily="18" charset="0"/>
                <a:ea typeface="+mn-ea"/>
                <a:cs typeface="+mn-cs"/>
              </a:defRPr>
            </a:pPr>
            <a:r>
              <a:rPr lang="en-GB" sz="1600">
                <a:solidFill>
                  <a:schemeClr val="bg1">
                    <a:lumMod val="50000"/>
                  </a:schemeClr>
                </a:solidFill>
                <a:latin typeface="Garamond" panose="02020404030301010803" pitchFamily="18" charset="0"/>
              </a:rPr>
              <a:t>PUNTO</a:t>
            </a:r>
            <a:r>
              <a:rPr lang="en-GB" sz="1600" baseline="0">
                <a:solidFill>
                  <a:schemeClr val="bg1">
                    <a:lumMod val="50000"/>
                  </a:schemeClr>
                </a:solidFill>
                <a:latin typeface="Garamond" panose="02020404030301010803" pitchFamily="18" charset="0"/>
              </a:rPr>
              <a:t> MUERTO</a:t>
            </a:r>
            <a:endParaRPr lang="en-GB" sz="1600">
              <a:solidFill>
                <a:schemeClr val="bg1">
                  <a:lumMod val="50000"/>
                </a:schemeClr>
              </a:solidFill>
              <a:latin typeface="Garamond" panose="02020404030301010803" pitchFamily="18" charset="0"/>
            </a:endParaRPr>
          </a:p>
        </c:rich>
      </c:tx>
      <c:layout>
        <c:manualLayout>
          <c:xMode val="edge"/>
          <c:yMode val="edge"/>
          <c:x val="0.33883220835577033"/>
          <c:y val="1.83206089251082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50000"/>
                </a:schemeClr>
              </a:solidFill>
              <a:effectLst>
                <a:outerShdw blurRad="50800" dist="38100" dir="5400000" algn="t" rotWithShape="0">
                  <a:prstClr val="black">
                    <a:alpha val="40000"/>
                  </a:prstClr>
                </a:outerShdw>
              </a:effectLst>
              <a:latin typeface="Garamond" panose="02020404030301010803" pitchFamily="18" charset="0"/>
              <a:ea typeface="+mn-ea"/>
              <a:cs typeface="+mn-cs"/>
            </a:defRPr>
          </a:pPr>
          <a:endParaRPr lang="en-GB"/>
        </a:p>
      </c:txPr>
    </c:title>
    <c:autoTitleDeleted val="0"/>
    <c:plotArea>
      <c:layout/>
      <c:lineChart>
        <c:grouping val="standard"/>
        <c:varyColors val="0"/>
        <c:ser>
          <c:idx val="4"/>
          <c:order val="0"/>
          <c:tx>
            <c:strRef>
              <c:f>'ANALISIS '!$B$47</c:f>
              <c:strCache>
                <c:ptCount val="1"/>
                <c:pt idx="0">
                  <c:v>Ventas</c:v>
                </c:pt>
              </c:strCache>
            </c:strRef>
          </c:tx>
          <c:spPr>
            <a:ln w="28575" cap="rnd">
              <a:solidFill>
                <a:srgbClr val="00B050"/>
              </a:solidFill>
              <a:round/>
            </a:ln>
            <a:effectLst>
              <a:outerShdw blurRad="57150" dist="19050" dir="5400000" algn="ctr" rotWithShape="0">
                <a:srgbClr val="000000">
                  <a:alpha val="63000"/>
                </a:srgbClr>
              </a:outerShdw>
            </a:effectLst>
          </c:spPr>
          <c:marker>
            <c:symbol val="none"/>
          </c:marker>
          <c:cat>
            <c:strRef>
              <c:f>'ANALISIS '!$C$42:$G$42</c:f>
              <c:strCache>
                <c:ptCount val="5"/>
                <c:pt idx="0">
                  <c:v>AÑO 1</c:v>
                </c:pt>
                <c:pt idx="1">
                  <c:v>AÑO 2</c:v>
                </c:pt>
                <c:pt idx="2">
                  <c:v>AÑO 3</c:v>
                </c:pt>
                <c:pt idx="3">
                  <c:v>AÑO 4</c:v>
                </c:pt>
                <c:pt idx="4">
                  <c:v>AÑO 5</c:v>
                </c:pt>
              </c:strCache>
            </c:strRef>
          </c:cat>
          <c:val>
            <c:numRef>
              <c:f>'ANALISIS '!$C$47:$G$47</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4-0961-444F-99B2-23DE86E793DA}"/>
            </c:ext>
          </c:extLst>
        </c:ser>
        <c:ser>
          <c:idx val="6"/>
          <c:order val="1"/>
          <c:tx>
            <c:strRef>
              <c:f>'ANALISIS '!$B$49</c:f>
              <c:strCache>
                <c:ptCount val="1"/>
                <c:pt idx="0">
                  <c:v>Gastos fijos</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cat>
            <c:strRef>
              <c:f>'ANALISIS '!$C$42:$G$42</c:f>
              <c:strCache>
                <c:ptCount val="5"/>
                <c:pt idx="0">
                  <c:v>AÑO 1</c:v>
                </c:pt>
                <c:pt idx="1">
                  <c:v>AÑO 2</c:v>
                </c:pt>
                <c:pt idx="2">
                  <c:v>AÑO 3</c:v>
                </c:pt>
                <c:pt idx="3">
                  <c:v>AÑO 4</c:v>
                </c:pt>
                <c:pt idx="4">
                  <c:v>AÑO 5</c:v>
                </c:pt>
              </c:strCache>
            </c:strRef>
          </c:cat>
          <c:val>
            <c:numRef>
              <c:f>'ANALISIS '!$C$49:$G$49</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6-0961-444F-99B2-23DE86E793DA}"/>
            </c:ext>
          </c:extLst>
        </c:ser>
        <c:ser>
          <c:idx val="7"/>
          <c:order val="2"/>
          <c:tx>
            <c:strRef>
              <c:f>'ANALISIS '!$B$50</c:f>
              <c:strCache>
                <c:ptCount val="1"/>
                <c:pt idx="0">
                  <c:v>Gastos fijos + costes variables de las ventas</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cat>
            <c:strRef>
              <c:f>'ANALISIS '!$C$42:$G$42</c:f>
              <c:strCache>
                <c:ptCount val="5"/>
                <c:pt idx="0">
                  <c:v>AÑO 1</c:v>
                </c:pt>
                <c:pt idx="1">
                  <c:v>AÑO 2</c:v>
                </c:pt>
                <c:pt idx="2">
                  <c:v>AÑO 3</c:v>
                </c:pt>
                <c:pt idx="3">
                  <c:v>AÑO 4</c:v>
                </c:pt>
                <c:pt idx="4">
                  <c:v>AÑO 5</c:v>
                </c:pt>
              </c:strCache>
            </c:strRef>
          </c:cat>
          <c:val>
            <c:numRef>
              <c:f>'ANALISIS '!$C$50:$G$50</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7-0961-444F-99B2-23DE86E793DA}"/>
            </c:ext>
          </c:extLst>
        </c:ser>
        <c:dLbls>
          <c:showLegendKey val="0"/>
          <c:showVal val="0"/>
          <c:showCatName val="0"/>
          <c:showSerName val="0"/>
          <c:showPercent val="0"/>
          <c:showBubbleSize val="0"/>
        </c:dLbls>
        <c:smooth val="0"/>
        <c:axId val="1270823567"/>
        <c:axId val="563517759"/>
      </c:lineChart>
      <c:catAx>
        <c:axId val="1270823567"/>
        <c:scaling>
          <c:orientation val="minMax"/>
        </c:scaling>
        <c:delete val="1"/>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bg1">
                        <a:lumMod val="50000"/>
                      </a:schemeClr>
                    </a:solidFill>
                    <a:latin typeface="+mn-lt"/>
                    <a:ea typeface="+mn-ea"/>
                    <a:cs typeface="+mn-cs"/>
                  </a:defRPr>
                </a:pPr>
                <a:r>
                  <a:rPr lang="en-GB" b="0"/>
                  <a:t>AÑOS DEL 1</a:t>
                </a:r>
                <a:r>
                  <a:rPr lang="en-GB" b="0" baseline="0"/>
                  <a:t> AL 5 </a:t>
                </a:r>
                <a:endParaRPr lang="en-GB" b="0"/>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bg1">
                      <a:lumMod val="50000"/>
                    </a:schemeClr>
                  </a:solidFill>
                  <a:latin typeface="+mn-lt"/>
                  <a:ea typeface="+mn-ea"/>
                  <a:cs typeface="+mn-cs"/>
                </a:defRPr>
              </a:pPr>
              <a:endParaRPr lang="en-GB"/>
            </a:p>
          </c:txPr>
        </c:title>
        <c:numFmt formatCode="General" sourceLinked="1"/>
        <c:majorTickMark val="none"/>
        <c:minorTickMark val="none"/>
        <c:tickLblPos val="nextTo"/>
        <c:crossAx val="563517759"/>
        <c:crosses val="autoZero"/>
        <c:auto val="1"/>
        <c:lblAlgn val="ctr"/>
        <c:lblOffset val="100"/>
        <c:noMultiLvlLbl val="0"/>
      </c:catAx>
      <c:valAx>
        <c:axId val="563517759"/>
        <c:scaling>
          <c:orientation val="minMax"/>
        </c:scaling>
        <c:delete val="0"/>
        <c:axPos val="l"/>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ES"/>
          </a:p>
        </c:txPr>
        <c:crossAx val="1270823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solidFill>
        <a:srgbClr val="00B050"/>
      </a:solidFill>
    </a:ln>
    <a:effectLst/>
  </c:spPr>
  <c:txPr>
    <a:bodyPr/>
    <a:lstStyle/>
    <a:p>
      <a:pPr>
        <a:defRPr>
          <a:solidFill>
            <a:schemeClr val="bg1">
              <a:lumMod val="50000"/>
            </a:schemeClr>
          </a:solidFill>
        </a:defRPr>
      </a:pPr>
      <a:endParaRPr lang="en-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lumMod val="50000"/>
                  </a:schemeClr>
                </a:solidFill>
                <a:effectLst>
                  <a:outerShdw blurRad="50800" dist="38100" dir="5400000" algn="t" rotWithShape="0">
                    <a:prstClr val="black">
                      <a:alpha val="40000"/>
                    </a:prstClr>
                  </a:outerShdw>
                </a:effectLst>
                <a:latin typeface="Garamond" panose="02020404030301010803" pitchFamily="18" charset="0"/>
                <a:ea typeface="+mn-ea"/>
                <a:cs typeface="+mn-cs"/>
              </a:defRPr>
            </a:pPr>
            <a:r>
              <a:rPr lang="en-GB">
                <a:latin typeface="Garamond" panose="02020404030301010803" pitchFamily="18" charset="0"/>
              </a:rPr>
              <a:t>VENTAS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50000"/>
                </a:schemeClr>
              </a:solidFill>
              <a:effectLst>
                <a:outerShdw blurRad="50800" dist="38100" dir="5400000" algn="t" rotWithShape="0">
                  <a:prstClr val="black">
                    <a:alpha val="40000"/>
                  </a:prstClr>
                </a:outerShdw>
              </a:effectLst>
              <a:latin typeface="Garamond" panose="02020404030301010803" pitchFamily="18" charset="0"/>
              <a:ea typeface="+mn-ea"/>
              <a:cs typeface="+mn-cs"/>
            </a:defRPr>
          </a:pPr>
          <a:endParaRPr lang="en-ES"/>
        </a:p>
      </c:txPr>
    </c:title>
    <c:autoTitleDeleted val="0"/>
    <c:plotArea>
      <c:layout/>
      <c:areaChart>
        <c:grouping val="stacked"/>
        <c:varyColors val="0"/>
        <c:ser>
          <c:idx val="0"/>
          <c:order val="0"/>
          <c:tx>
            <c:strRef>
              <c:f>'ANALISIS '!$B$43</c:f>
              <c:strCache>
                <c:ptCount val="1"/>
                <c:pt idx="0">
                  <c:v># tipo A</c:v>
                </c:pt>
              </c:strCache>
            </c:strRef>
          </c:tx>
          <c:spPr>
            <a:solidFill>
              <a:schemeClr val="accent6">
                <a:lumMod val="20000"/>
                <a:lumOff val="80000"/>
              </a:schemeClr>
            </a:solidFill>
            <a:ln>
              <a:noFill/>
            </a:ln>
            <a:effectLst>
              <a:outerShdw blurRad="57150" dist="19050" dir="5400000" algn="ctr" rotWithShape="0">
                <a:srgbClr val="000000">
                  <a:alpha val="63000"/>
                </a:srgbClr>
              </a:outerShdw>
            </a:effectLst>
          </c:spPr>
          <c:cat>
            <c:strRef>
              <c:f>'ANALISIS '!$C$42:$G$42</c:f>
              <c:strCache>
                <c:ptCount val="5"/>
                <c:pt idx="0">
                  <c:v>AÑO 1</c:v>
                </c:pt>
                <c:pt idx="1">
                  <c:v>AÑO 2</c:v>
                </c:pt>
                <c:pt idx="2">
                  <c:v>AÑO 3</c:v>
                </c:pt>
                <c:pt idx="3">
                  <c:v>AÑO 4</c:v>
                </c:pt>
                <c:pt idx="4">
                  <c:v>AÑO 5</c:v>
                </c:pt>
              </c:strCache>
            </c:strRef>
          </c:cat>
          <c:val>
            <c:numRef>
              <c:f>'ANALISIS '!$C$43:$G$43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A943-554A-BF0A-BBD7281973DA}"/>
            </c:ext>
          </c:extLst>
        </c:ser>
        <c:ser>
          <c:idx val="1"/>
          <c:order val="1"/>
          <c:tx>
            <c:strRef>
              <c:f>'ANALISIS '!$B$44</c:f>
              <c:strCache>
                <c:ptCount val="1"/>
                <c:pt idx="0">
                  <c:v># tipo B</c:v>
                </c:pt>
              </c:strCache>
            </c:strRef>
          </c:tx>
          <c:spPr>
            <a:solidFill>
              <a:srgbClr val="FFFFD9"/>
            </a:solidFill>
            <a:ln>
              <a:noFill/>
            </a:ln>
            <a:effectLst>
              <a:outerShdw blurRad="57150" dist="19050" dir="5400000" algn="ctr" rotWithShape="0">
                <a:srgbClr val="000000">
                  <a:alpha val="63000"/>
                </a:srgbClr>
              </a:outerShdw>
            </a:effectLst>
          </c:spPr>
          <c:cat>
            <c:strRef>
              <c:f>'ANALISIS '!$C$42:$G$42</c:f>
              <c:strCache>
                <c:ptCount val="5"/>
                <c:pt idx="0">
                  <c:v>AÑO 1</c:v>
                </c:pt>
                <c:pt idx="1">
                  <c:v>AÑO 2</c:v>
                </c:pt>
                <c:pt idx="2">
                  <c:v>AÑO 3</c:v>
                </c:pt>
                <c:pt idx="3">
                  <c:v>AÑO 4</c:v>
                </c:pt>
                <c:pt idx="4">
                  <c:v>AÑO 5</c:v>
                </c:pt>
              </c:strCache>
            </c:strRef>
          </c:cat>
          <c:val>
            <c:numRef>
              <c:f>'ANALISIS '!$C$44:$G$44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A943-554A-BF0A-BBD7281973DA}"/>
            </c:ext>
          </c:extLst>
        </c:ser>
        <c:ser>
          <c:idx val="2"/>
          <c:order val="2"/>
          <c:tx>
            <c:strRef>
              <c:f>'ANALISIS '!$B$45</c:f>
              <c:strCache>
                <c:ptCount val="1"/>
                <c:pt idx="0">
                  <c:v># tipo C</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cat>
            <c:strRef>
              <c:f>'ANALISIS '!$C$42:$G$42</c:f>
              <c:strCache>
                <c:ptCount val="5"/>
                <c:pt idx="0">
                  <c:v>AÑO 1</c:v>
                </c:pt>
                <c:pt idx="1">
                  <c:v>AÑO 2</c:v>
                </c:pt>
                <c:pt idx="2">
                  <c:v>AÑO 3</c:v>
                </c:pt>
                <c:pt idx="3">
                  <c:v>AÑO 4</c:v>
                </c:pt>
                <c:pt idx="4">
                  <c:v>AÑO 5</c:v>
                </c:pt>
              </c:strCache>
            </c:strRef>
          </c:cat>
          <c:val>
            <c:numRef>
              <c:f>'ANALISIS '!$C$45:$G$45</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2-A943-554A-BF0A-BBD7281973DA}"/>
            </c:ext>
          </c:extLst>
        </c:ser>
        <c:dLbls>
          <c:showLegendKey val="0"/>
          <c:showVal val="0"/>
          <c:showCatName val="0"/>
          <c:showSerName val="0"/>
          <c:showPercent val="0"/>
          <c:showBubbleSize val="0"/>
        </c:dLbls>
        <c:axId val="773752672"/>
        <c:axId val="226291632"/>
      </c:areaChart>
      <c:catAx>
        <c:axId val="7737526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ES"/>
          </a:p>
        </c:txPr>
        <c:crossAx val="226291632"/>
        <c:crosses val="autoZero"/>
        <c:auto val="1"/>
        <c:lblAlgn val="ctr"/>
        <c:lblOffset val="100"/>
        <c:noMultiLvlLbl val="0"/>
      </c:catAx>
      <c:valAx>
        <c:axId val="2262916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ES"/>
          </a:p>
        </c:txPr>
        <c:crossAx val="7737526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ES"/>
        </a:p>
      </c:txPr>
    </c:legend>
    <c:plotVisOnly val="1"/>
    <c:dispBlanksAs val="zero"/>
    <c:showDLblsOverMax val="0"/>
  </c:chart>
  <c:spPr>
    <a:solidFill>
      <a:schemeClr val="bg1"/>
    </a:solidFill>
    <a:ln>
      <a:solidFill>
        <a:srgbClr val="00B050"/>
      </a:solidFill>
    </a:ln>
    <a:effectLst/>
  </c:spPr>
  <c:txPr>
    <a:bodyPr/>
    <a:lstStyle/>
    <a:p>
      <a:pPr>
        <a:defRPr>
          <a:solidFill>
            <a:schemeClr val="bg1">
              <a:lumMod val="50000"/>
            </a:schemeClr>
          </a:solidFill>
        </a:defRPr>
      </a:pPr>
      <a:endParaRPr lang="en-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Garamond" panose="02020404030301010803" pitchFamily="18" charset="0"/>
                <a:ea typeface="+mn-ea"/>
                <a:cs typeface="+mn-cs"/>
              </a:defRPr>
            </a:pPr>
            <a:r>
              <a:rPr lang="en-GB">
                <a:latin typeface="Garamond" panose="02020404030301010803" pitchFamily="18" charset="0"/>
              </a:rPr>
              <a:t>MARGEN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Garamond" panose="02020404030301010803" pitchFamily="18" charset="0"/>
              <a:ea typeface="+mn-ea"/>
              <a:cs typeface="+mn-cs"/>
            </a:defRPr>
          </a:pPr>
          <a:endParaRPr lang="en-ES"/>
        </a:p>
      </c:txPr>
    </c:title>
    <c:autoTitleDeleted val="0"/>
    <c:plotArea>
      <c:layout/>
      <c:barChart>
        <c:barDir val="col"/>
        <c:grouping val="clustered"/>
        <c:varyColors val="0"/>
        <c:ser>
          <c:idx val="5"/>
          <c:order val="0"/>
          <c:tx>
            <c:strRef>
              <c:f>'ANALISIS '!$B$39</c:f>
              <c:strCache>
                <c:ptCount val="1"/>
                <c:pt idx="0">
                  <c:v>Margen de BENEFICIO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'ANALISIS '!$C$33:$G$33</c:f>
              <c:strCache>
                <c:ptCount val="5"/>
                <c:pt idx="0">
                  <c:v>AÑO 1</c:v>
                </c:pt>
                <c:pt idx="1">
                  <c:v>AÑO 2</c:v>
                </c:pt>
                <c:pt idx="2">
                  <c:v>AÑO 3</c:v>
                </c:pt>
                <c:pt idx="3">
                  <c:v>AÑO 4</c:v>
                </c:pt>
                <c:pt idx="4">
                  <c:v>AÑO 5</c:v>
                </c:pt>
              </c:strCache>
            </c:strRef>
          </c:cat>
          <c:val>
            <c:numRef>
              <c:f>'ANALISIS '!$C$39:$G$39</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9923-954A-8DC5-F556848CA1D4}"/>
            </c:ext>
          </c:extLst>
        </c:ser>
        <c:dLbls>
          <c:showLegendKey val="0"/>
          <c:showVal val="0"/>
          <c:showCatName val="0"/>
          <c:showSerName val="0"/>
          <c:showPercent val="0"/>
          <c:showBubbleSize val="0"/>
        </c:dLbls>
        <c:gapWidth val="269"/>
        <c:axId val="2005751983"/>
        <c:axId val="1744349759"/>
      </c:barChart>
      <c:lineChart>
        <c:grouping val="standard"/>
        <c:varyColors val="0"/>
        <c:ser>
          <c:idx val="6"/>
          <c:order val="1"/>
          <c:tx>
            <c:strRef>
              <c:f>'ANALISIS '!$B$40:$D$40</c:f>
              <c:strCache>
                <c:ptCount val="3"/>
                <c:pt idx="0">
                  <c:v> </c:v>
                </c:pt>
                <c:pt idx="1">
                  <c:v> </c:v>
                </c:pt>
                <c:pt idx="2">
                  <c:v> </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cat>
            <c:strRef>
              <c:f>'ANALISIS '!$E$33:$G$33</c:f>
              <c:strCache>
                <c:ptCount val="3"/>
                <c:pt idx="0">
                  <c:v>AÑO 3</c:v>
                </c:pt>
                <c:pt idx="1">
                  <c:v>AÑO 4</c:v>
                </c:pt>
                <c:pt idx="2">
                  <c:v>AÑO 5</c:v>
                </c:pt>
              </c:strCache>
            </c:strRef>
          </c:cat>
          <c:val>
            <c:numRef>
              <c:f>'ANALISIS '!$E$40:$G$40</c:f>
              <c:numCache>
                <c:formatCode>0%</c:formatCode>
                <c:ptCount val="3"/>
                <c:pt idx="0">
                  <c:v>0</c:v>
                </c:pt>
                <c:pt idx="1">
                  <c:v>0</c:v>
                </c:pt>
                <c:pt idx="2">
                  <c:v>0</c:v>
                </c:pt>
              </c:numCache>
            </c:numRef>
          </c:val>
          <c:smooth val="0"/>
          <c:extLst>
            <c:ext xmlns:c16="http://schemas.microsoft.com/office/drawing/2014/chart" uri="{C3380CC4-5D6E-409C-BE32-E72D297353CC}">
              <c16:uniqueId val="{00000006-9923-954A-8DC5-F556848CA1D4}"/>
            </c:ext>
          </c:extLst>
        </c:ser>
        <c:dLbls>
          <c:showLegendKey val="0"/>
          <c:showVal val="0"/>
          <c:showCatName val="0"/>
          <c:showSerName val="0"/>
          <c:showPercent val="0"/>
          <c:showBubbleSize val="0"/>
        </c:dLbls>
        <c:marker val="1"/>
        <c:smooth val="0"/>
        <c:axId val="1646909856"/>
        <c:axId val="1817957504"/>
      </c:lineChart>
      <c:catAx>
        <c:axId val="20057519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744349759"/>
        <c:crosses val="autoZero"/>
        <c:auto val="1"/>
        <c:lblAlgn val="ctr"/>
        <c:lblOffset val="100"/>
        <c:noMultiLvlLbl val="0"/>
      </c:catAx>
      <c:valAx>
        <c:axId val="1744349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005751983"/>
        <c:crosses val="autoZero"/>
        <c:crossBetween val="between"/>
      </c:valAx>
      <c:valAx>
        <c:axId val="181795750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646909856"/>
        <c:crosses val="max"/>
        <c:crossBetween val="between"/>
      </c:valAx>
      <c:catAx>
        <c:axId val="1646909856"/>
        <c:scaling>
          <c:orientation val="minMax"/>
        </c:scaling>
        <c:delete val="1"/>
        <c:axPos val="b"/>
        <c:numFmt formatCode="General" sourceLinked="1"/>
        <c:majorTickMark val="none"/>
        <c:minorTickMark val="none"/>
        <c:tickLblPos val="nextTo"/>
        <c:crossAx val="18179575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5.png"/><Relationship Id="rId2" Type="http://schemas.openxmlformats.org/officeDocument/2006/relationships/chart" Target="../charts/chart1.xml"/><Relationship Id="rId1" Type="http://schemas.openxmlformats.org/officeDocument/2006/relationships/image" Target="../media/image4.jpg"/><Relationship Id="rId6" Type="http://schemas.openxmlformats.org/officeDocument/2006/relationships/chart" Target="../charts/chart4.xml"/><Relationship Id="rId5"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584199</xdr:colOff>
      <xdr:row>67</xdr:row>
      <xdr:rowOff>38101</xdr:rowOff>
    </xdr:from>
    <xdr:to>
      <xdr:col>14</xdr:col>
      <xdr:colOff>2561318</xdr:colOff>
      <xdr:row>85</xdr:row>
      <xdr:rowOff>199572</xdr:rowOff>
    </xdr:to>
    <xdr:sp macro="" textlink="">
      <xdr:nvSpPr>
        <xdr:cNvPr id="2" name="CuadroTexto 1">
          <a:extLst>
            <a:ext uri="{FF2B5EF4-FFF2-40B4-BE49-F238E27FC236}">
              <a16:creationId xmlns:a16="http://schemas.microsoft.com/office/drawing/2014/main" id="{D3AE2192-A45F-4817-9B16-F6AEF3C96DD8}"/>
            </a:ext>
          </a:extLst>
        </xdr:cNvPr>
        <xdr:cNvSpPr txBox="1"/>
      </xdr:nvSpPr>
      <xdr:spPr>
        <a:xfrm>
          <a:off x="584199" y="17799958"/>
          <a:ext cx="15802430" cy="961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s-ES" sz="1100" b="1" u="sng" baseline="0"/>
            <a:t>SEGMENTOS DE MERCADO</a:t>
          </a:r>
        </a:p>
        <a:p>
          <a:endParaRPr lang="es-ES" sz="1100" b="1" u="sng" baseline="0"/>
        </a:p>
        <a:p>
          <a:endParaRPr lang="es-ES" sz="1100" b="1" u="sng"/>
        </a:p>
        <a:p>
          <a:r>
            <a:rPr lang="es-ES" sz="1100" u="none"/>
            <a:t>- </a:t>
          </a:r>
          <a:r>
            <a:rPr lang="es-ES" sz="1100" b="1" u="none"/>
            <a:t>Mercado general </a:t>
          </a:r>
          <a:r>
            <a:rPr lang="es-ES" sz="1100" u="none"/>
            <a:t>al cual apunta la propuesta de valor de la empresa.</a:t>
          </a:r>
          <a:r>
            <a:rPr lang="es-ES" sz="1100" u="none" baseline="0"/>
            <a:t> ¿Existen diversos productos/ servicios cada uno con un mercado concreto? </a:t>
          </a:r>
          <a:r>
            <a:rPr lang="es-ES" sz="1100" u="none"/>
            <a:t>¿Cual</a:t>
          </a:r>
          <a:r>
            <a:rPr lang="es-ES" sz="1100" u="none" baseline="0"/>
            <a:t> es el tamaño de cada uno de esos mercados? Se trata de cuantificar  el segmento  SAM (tipo de producto A, B, C, ...) (*). Hecho esto identificar el SOM (es decir el porcentaje del SAM (**) que de forma realista se persigue obtener de año 1 a año n).   Estos datos son la base del plan de ventas</a:t>
          </a:r>
          <a:endParaRPr lang="es-ES" sz="1100" u="none"/>
        </a:p>
        <a:p>
          <a:endParaRPr lang="es-ES" sz="1100" u="none"/>
        </a:p>
        <a:p>
          <a:endParaRPr lang="es-ES" sz="1100" u="none" baseline="0"/>
        </a:p>
        <a:p>
          <a:endParaRPr lang="es-ES" sz="1100" u="none" baseline="0"/>
        </a:p>
        <a:p>
          <a:r>
            <a:rPr lang="es-ES" sz="1100" u="none" baseline="0"/>
            <a:t>SAM (tipo A)= </a:t>
          </a:r>
          <a:endParaRPr lang="es-ES" sz="1100" u="none"/>
        </a:p>
        <a:p>
          <a:pPr marL="0" marR="0" lvl="0" indent="0" defTabSz="914400" eaLnBrk="1" fontAlgn="auto" latinLnBrk="0" hangingPunct="1">
            <a:lnSpc>
              <a:spcPct val="100000"/>
            </a:lnSpc>
            <a:spcBef>
              <a:spcPts val="0"/>
            </a:spcBef>
            <a:spcAft>
              <a:spcPts val="0"/>
            </a:spcAft>
            <a:buClrTx/>
            <a:buSzTx/>
            <a:buFontTx/>
            <a:buNone/>
            <a:tabLst/>
            <a:defRPr/>
          </a:pPr>
          <a:r>
            <a:rPr lang="es-ES" sz="1100" u="none" baseline="0"/>
            <a:t>SAM (tipo B)= </a:t>
          </a:r>
          <a:endParaRPr lang="es-ES" sz="1100" u="none"/>
        </a:p>
        <a:p>
          <a:pPr marL="0" marR="0" lvl="0" indent="0" defTabSz="914400" eaLnBrk="1" fontAlgn="auto" latinLnBrk="0" hangingPunct="1">
            <a:lnSpc>
              <a:spcPct val="100000"/>
            </a:lnSpc>
            <a:spcBef>
              <a:spcPts val="0"/>
            </a:spcBef>
            <a:spcAft>
              <a:spcPts val="0"/>
            </a:spcAft>
            <a:buClrTx/>
            <a:buSzTx/>
            <a:buFontTx/>
            <a:buNone/>
            <a:tabLst/>
            <a:defRPr/>
          </a:pPr>
          <a:r>
            <a:rPr lang="es-ES" sz="1100" u="none" baseline="0"/>
            <a:t>SAM (tipo C)= </a:t>
          </a:r>
          <a:endParaRPr lang="es-ES" sz="1100" u="none"/>
        </a:p>
        <a:p>
          <a:endParaRPr lang="es-ES" sz="1100" u="sng"/>
        </a:p>
        <a:p>
          <a:endParaRPr lang="es-ES" sz="1100" u="sng"/>
        </a:p>
        <a:p>
          <a:endParaRPr lang="es-ES" sz="1100" u="sng"/>
        </a:p>
        <a:p>
          <a:r>
            <a:rPr lang="es-ES" sz="1100" u="none" baseline="0"/>
            <a:t>SOM objetivo (tipo A)= </a:t>
          </a:r>
          <a:endParaRPr lang="es-ES" sz="1100" u="none"/>
        </a:p>
        <a:p>
          <a:pPr marL="0" marR="0" lvl="0" indent="0" defTabSz="914400" eaLnBrk="1" fontAlgn="auto" latinLnBrk="0" hangingPunct="1">
            <a:lnSpc>
              <a:spcPct val="100000"/>
            </a:lnSpc>
            <a:spcBef>
              <a:spcPts val="0"/>
            </a:spcBef>
            <a:spcAft>
              <a:spcPts val="0"/>
            </a:spcAft>
            <a:buClrTx/>
            <a:buSzTx/>
            <a:buFontTx/>
            <a:buNone/>
            <a:tabLst/>
            <a:defRPr/>
          </a:pPr>
          <a:r>
            <a:rPr lang="es-ES" sz="1100" u="none" baseline="0"/>
            <a:t>SOM objetivo  (tipo B)= </a:t>
          </a:r>
          <a:endParaRPr lang="es-ES" sz="1100" u="none"/>
        </a:p>
        <a:p>
          <a:pPr marL="0" marR="0" lvl="0" indent="0" defTabSz="914400" eaLnBrk="1" fontAlgn="auto" latinLnBrk="0" hangingPunct="1">
            <a:lnSpc>
              <a:spcPct val="100000"/>
            </a:lnSpc>
            <a:spcBef>
              <a:spcPts val="0"/>
            </a:spcBef>
            <a:spcAft>
              <a:spcPts val="0"/>
            </a:spcAft>
            <a:buClrTx/>
            <a:buSzTx/>
            <a:buFontTx/>
            <a:buNone/>
            <a:tabLst/>
            <a:defRPr/>
          </a:pPr>
          <a:r>
            <a:rPr lang="es-ES" sz="1100" u="none" baseline="0"/>
            <a:t>SOM objetivo  (tipo C)= </a:t>
          </a:r>
          <a:endParaRPr lang="es-ES" sz="1100" u="none"/>
        </a:p>
        <a:p>
          <a:endParaRPr lang="es-ES" sz="1100" u="sng"/>
        </a:p>
        <a:p>
          <a:endParaRPr lang="es-ES" sz="1100" u="sng"/>
        </a:p>
        <a:p>
          <a:endParaRPr lang="es-ES" sz="1100" u="sng"/>
        </a:p>
        <a:p>
          <a:endParaRPr lang="es-ES" sz="1100" u="sng"/>
        </a:p>
        <a:p>
          <a:endParaRPr lang="es-ES" sz="1100" u="sng"/>
        </a:p>
        <a:p>
          <a:endParaRPr lang="es-ES" sz="1100" u="sng"/>
        </a:p>
        <a:p>
          <a:endParaRPr lang="es-ES" sz="1100" u="sng"/>
        </a:p>
        <a:p>
          <a:r>
            <a:rPr lang="es-ES" sz="800" i="1" u="none"/>
            <a:t>(*). En la hoja de cálculo se ha previsto</a:t>
          </a:r>
          <a:r>
            <a:rPr lang="es-ES" sz="800" i="1" u="none" baseline="0"/>
            <a:t> la posibilidad de trabajar hasta con tres  productos o servicios (A, B y C) con tres fuentes de ingresos y márgenes de ventas en la misma empresa. Por ejemplo para el caso de un modelo de negocio de doble cara se puede usar A y B y dejar C en blanco. </a:t>
          </a:r>
        </a:p>
        <a:p>
          <a:endParaRPr lang="es-ES" sz="800" i="1" u="none"/>
        </a:p>
        <a:p>
          <a:r>
            <a:rPr lang="es-ES" sz="800" i="1" u="none"/>
            <a:t>(**). El SAM puede expresarse</a:t>
          </a:r>
          <a:r>
            <a:rPr lang="es-ES" sz="800" i="1" u="none" baseline="0"/>
            <a:t> a partir de distintas métricas (unidades vendidas, ventas por unidades, usuarios servidos, ventas por usuarios servidos, .... Según como se especifica el SAM también se especifica el SOM. Dado que en la hoja de cálculo el SOM se trata como unidades /usuarios  el SAM debe expresarse de forma unitaria.</a:t>
          </a:r>
          <a:endParaRPr lang="es-ES" sz="800" i="1" u="none"/>
        </a:p>
        <a:p>
          <a:endParaRPr lang="es-ES" sz="1100" u="none" baseline="0">
            <a:solidFill>
              <a:schemeClr val="dk1"/>
            </a:solidFill>
            <a:effectLst/>
            <a:latin typeface="+mn-lt"/>
            <a:ea typeface="+mn-ea"/>
            <a:cs typeface="+mn-cs"/>
          </a:endParaRPr>
        </a:p>
        <a:p>
          <a:endParaRPr lang="es-ES" sz="1100" u="none" baseline="0">
            <a:solidFill>
              <a:schemeClr val="dk1"/>
            </a:solidFill>
            <a:effectLst/>
            <a:latin typeface="+mn-lt"/>
            <a:ea typeface="+mn-ea"/>
            <a:cs typeface="+mn-cs"/>
          </a:endParaRPr>
        </a:p>
        <a:p>
          <a:r>
            <a:rPr lang="es-ES" sz="1100" b="1" u="sng" baseline="0">
              <a:solidFill>
                <a:schemeClr val="dk1"/>
              </a:solidFill>
              <a:effectLst/>
              <a:latin typeface="+mn-lt"/>
              <a:ea typeface="+mn-ea"/>
              <a:cs typeface="+mn-cs"/>
            </a:rPr>
            <a:t>CANALES Y RRCC</a:t>
          </a:r>
        </a:p>
        <a:p>
          <a:endParaRPr lang="es-ES" sz="1100"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ES" sz="1100" b="1" u="none" baseline="0">
              <a:solidFill>
                <a:schemeClr val="dk1"/>
              </a:solidFill>
              <a:effectLst/>
              <a:latin typeface="+mn-lt"/>
              <a:ea typeface="+mn-ea"/>
              <a:cs typeface="+mn-cs"/>
            </a:rPr>
            <a:t>-Viaje del cliente</a:t>
          </a:r>
          <a:r>
            <a:rPr lang="es-ES" sz="1100" u="none" baseline="0">
              <a:solidFill>
                <a:schemeClr val="dk1"/>
              </a:solidFill>
              <a:effectLst/>
              <a:latin typeface="+mn-lt"/>
              <a:ea typeface="+mn-ea"/>
              <a:cs typeface="+mn-cs"/>
            </a:rPr>
            <a:t>. Reflexionar acerca de las diferentes etapas relevantes  en que el cliente va progresando.  Desde que descubre el problema/necesidad hasta que  encuentra el producto/servicio, lo adquiere y finalmente valora su experiencia. Listar esas etapas y en cada una indicar los canales que participan según la solución que se tiene en mente y el tipo de relaciones que la organización debe considerar en cada etapa-canal.</a:t>
          </a:r>
        </a:p>
        <a:p>
          <a:endParaRPr lang="es-ES" sz="1100" u="none" baseline="0">
            <a:solidFill>
              <a:schemeClr val="dk1"/>
            </a:solidFill>
            <a:effectLst/>
            <a:latin typeface="+mn-lt"/>
            <a:ea typeface="+mn-ea"/>
            <a:cs typeface="+mn-cs"/>
          </a:endParaRPr>
        </a:p>
        <a:p>
          <a:endParaRPr lang="es-ES" sz="1100" u="none" baseline="0">
            <a:solidFill>
              <a:schemeClr val="dk1"/>
            </a:solidFill>
            <a:effectLst/>
            <a:latin typeface="+mn-lt"/>
            <a:ea typeface="+mn-ea"/>
            <a:cs typeface="+mn-cs"/>
          </a:endParaRPr>
        </a:p>
        <a:p>
          <a:endParaRPr lang="es-ES" sz="1100" u="none" baseline="0">
            <a:solidFill>
              <a:schemeClr val="dk1"/>
            </a:solidFill>
            <a:effectLst/>
            <a:latin typeface="+mn-lt"/>
            <a:ea typeface="+mn-ea"/>
            <a:cs typeface="+mn-cs"/>
          </a:endParaRPr>
        </a:p>
        <a:p>
          <a:endParaRPr lang="es-ES" sz="1100" u="none" baseline="0">
            <a:solidFill>
              <a:schemeClr val="dk1"/>
            </a:solidFill>
            <a:effectLst/>
            <a:latin typeface="+mn-lt"/>
            <a:ea typeface="+mn-ea"/>
            <a:cs typeface="+mn-cs"/>
          </a:endParaRPr>
        </a:p>
        <a:p>
          <a:endParaRPr lang="es-ES" sz="1100" u="none" baseline="0">
            <a:solidFill>
              <a:schemeClr val="dk1"/>
            </a:solidFill>
            <a:effectLst/>
            <a:latin typeface="+mn-lt"/>
            <a:ea typeface="+mn-ea"/>
            <a:cs typeface="+mn-cs"/>
          </a:endParaRPr>
        </a:p>
        <a:p>
          <a:endParaRPr lang="es-ES" sz="1100" u="none" baseline="0">
            <a:solidFill>
              <a:schemeClr val="dk1"/>
            </a:solidFill>
            <a:effectLst/>
            <a:latin typeface="+mn-lt"/>
            <a:ea typeface="+mn-ea"/>
            <a:cs typeface="+mn-cs"/>
          </a:endParaRPr>
        </a:p>
        <a:p>
          <a:endParaRPr lang="es-ES" sz="1100" u="none" baseline="0">
            <a:solidFill>
              <a:schemeClr val="dk1"/>
            </a:solidFill>
            <a:effectLst/>
            <a:latin typeface="+mn-lt"/>
            <a:ea typeface="+mn-ea"/>
            <a:cs typeface="+mn-cs"/>
          </a:endParaRPr>
        </a:p>
        <a:p>
          <a:endParaRPr lang="es-ES" sz="1100" u="none" baseline="0">
            <a:solidFill>
              <a:schemeClr val="dk1"/>
            </a:solidFill>
            <a:effectLst/>
            <a:latin typeface="+mn-lt"/>
            <a:ea typeface="+mn-ea"/>
            <a:cs typeface="+mn-cs"/>
          </a:endParaRPr>
        </a:p>
        <a:p>
          <a:endParaRPr lang="es-ES" sz="1100" u="none" baseline="0">
            <a:solidFill>
              <a:schemeClr val="dk1"/>
            </a:solidFill>
            <a:effectLst/>
            <a:latin typeface="+mn-lt"/>
            <a:ea typeface="+mn-ea"/>
            <a:cs typeface="+mn-cs"/>
          </a:endParaRPr>
        </a:p>
        <a:p>
          <a:endParaRPr lang="es-ES" sz="1100" u="none" baseline="0">
            <a:solidFill>
              <a:schemeClr val="dk1"/>
            </a:solidFill>
            <a:effectLst/>
            <a:latin typeface="+mn-lt"/>
            <a:ea typeface="+mn-ea"/>
            <a:cs typeface="+mn-cs"/>
          </a:endParaRPr>
        </a:p>
        <a:p>
          <a:endParaRPr lang="es-ES" sz="1100" u="none" baseline="0">
            <a:solidFill>
              <a:schemeClr val="dk1"/>
            </a:solidFill>
            <a:effectLst/>
            <a:latin typeface="+mn-lt"/>
            <a:ea typeface="+mn-ea"/>
            <a:cs typeface="+mn-cs"/>
          </a:endParaRPr>
        </a:p>
        <a:p>
          <a:endParaRPr lang="es-ES" sz="1100" u="none" baseline="0">
            <a:solidFill>
              <a:schemeClr val="dk1"/>
            </a:solidFill>
            <a:effectLst/>
            <a:latin typeface="+mn-lt"/>
            <a:ea typeface="+mn-ea"/>
            <a:cs typeface="+mn-cs"/>
          </a:endParaRPr>
        </a:p>
        <a:p>
          <a:r>
            <a:rPr lang="es-ES" sz="1100" b="1" u="sng" baseline="0">
              <a:solidFill>
                <a:schemeClr val="dk1"/>
              </a:solidFill>
              <a:effectLst/>
              <a:latin typeface="+mn-lt"/>
              <a:ea typeface="+mn-ea"/>
              <a:cs typeface="+mn-cs"/>
            </a:rPr>
            <a:t>MODELO DE INGRESOS</a:t>
          </a:r>
        </a:p>
        <a:p>
          <a:endParaRPr lang="es-ES" sz="1100" b="1"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ES" sz="1100" b="1" u="none" baseline="0">
              <a:solidFill>
                <a:schemeClr val="dk1"/>
              </a:solidFill>
              <a:effectLst/>
              <a:latin typeface="+mn-lt"/>
              <a:ea typeface="+mn-ea"/>
              <a:cs typeface="+mn-cs"/>
            </a:rPr>
            <a:t>- Fuentes de ingresos</a:t>
          </a:r>
          <a:r>
            <a:rPr lang="es-ES" sz="1100" b="0" u="none" baseline="0">
              <a:solidFill>
                <a:schemeClr val="dk1"/>
              </a:solidFill>
              <a:effectLst/>
              <a:latin typeface="+mn-lt"/>
              <a:ea typeface="+mn-ea"/>
              <a:cs typeface="+mn-cs"/>
            </a:rPr>
            <a:t>. Indicar de que forma la organización  va a monetizar, es decir va a ingresar a cambio de la adquisición del producto o prestación del servicio .  Si existen varios modelos de ingresos  hacer una lista, describir cada uno y cuantificar  </a:t>
          </a:r>
          <a:r>
            <a:rPr lang="es-ES" sz="1100" u="none" baseline="0"/>
            <a:t>(va a ser necesario para entrar las hipótesis iniciales en la hoja de cálculo).</a:t>
          </a:r>
          <a:endParaRPr lang="es-ES" sz="1100" b="0" u="none" baseline="0">
            <a:solidFill>
              <a:schemeClr val="dk1"/>
            </a:solidFill>
            <a:effectLst/>
            <a:latin typeface="+mn-lt"/>
            <a:ea typeface="+mn-ea"/>
            <a:cs typeface="+mn-cs"/>
          </a:endParaRPr>
        </a:p>
        <a:p>
          <a:endParaRPr lang="es-ES" sz="1100" b="0" u="none" baseline="0">
            <a:solidFill>
              <a:schemeClr val="dk1"/>
            </a:solidFill>
            <a:effectLst/>
            <a:latin typeface="+mn-lt"/>
            <a:ea typeface="+mn-ea"/>
            <a:cs typeface="+mn-cs"/>
          </a:endParaRPr>
        </a:p>
        <a:p>
          <a:endParaRPr lang="es-ES" sz="1100" b="0" u="none" baseline="0">
            <a:solidFill>
              <a:schemeClr val="dk1"/>
            </a:solidFill>
            <a:effectLst/>
            <a:latin typeface="+mn-lt"/>
            <a:ea typeface="+mn-ea"/>
            <a:cs typeface="+mn-cs"/>
          </a:endParaRPr>
        </a:p>
        <a:p>
          <a:endParaRPr lang="es-ES" sz="1100" b="0" u="none" baseline="0">
            <a:solidFill>
              <a:schemeClr val="dk1"/>
            </a:solidFill>
            <a:effectLst/>
            <a:latin typeface="+mn-lt"/>
            <a:ea typeface="+mn-ea"/>
            <a:cs typeface="+mn-cs"/>
          </a:endParaRPr>
        </a:p>
        <a:p>
          <a:endParaRPr lang="es-ES" sz="1100" b="0" u="none" baseline="0">
            <a:solidFill>
              <a:schemeClr val="dk1"/>
            </a:solidFill>
            <a:effectLst/>
            <a:latin typeface="+mn-lt"/>
            <a:ea typeface="+mn-ea"/>
            <a:cs typeface="+mn-cs"/>
          </a:endParaRPr>
        </a:p>
      </xdr:txBody>
    </xdr:sp>
    <xdr:clientData/>
  </xdr:twoCellAnchor>
  <xdr:twoCellAnchor editAs="oneCell">
    <xdr:from>
      <xdr:col>1</xdr:col>
      <xdr:colOff>0</xdr:colOff>
      <xdr:row>20</xdr:row>
      <xdr:rowOff>127001</xdr:rowOff>
    </xdr:from>
    <xdr:to>
      <xdr:col>14</xdr:col>
      <xdr:colOff>2779032</xdr:colOff>
      <xdr:row>61</xdr:row>
      <xdr:rowOff>190500</xdr:rowOff>
    </xdr:to>
    <xdr:sp macro="" textlink="">
      <xdr:nvSpPr>
        <xdr:cNvPr id="3" name="CuadroTexto 7">
          <a:extLst>
            <a:ext uri="{FF2B5EF4-FFF2-40B4-BE49-F238E27FC236}">
              <a16:creationId xmlns:a16="http://schemas.microsoft.com/office/drawing/2014/main" id="{57CAC282-B80A-4FD6-8CF1-8459D9AB6EFE}"/>
            </a:ext>
          </a:extLst>
        </xdr:cNvPr>
        <xdr:cNvSpPr txBox="1"/>
      </xdr:nvSpPr>
      <xdr:spPr>
        <a:xfrm>
          <a:off x="616857" y="7928430"/>
          <a:ext cx="16002000" cy="82459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s-ES" sz="1400" b="1" u="sng"/>
            <a:t>DESCRIPCIÓN DEL PROBLEMA:</a:t>
          </a:r>
        </a:p>
        <a:p>
          <a:endParaRPr lang="es-ES" sz="1400" u="none"/>
        </a:p>
        <a:p>
          <a:endParaRPr lang="es-ES" sz="1400" b="1"/>
        </a:p>
        <a:p>
          <a:pPr marL="0" marR="0" lvl="0" indent="0" defTabSz="914400" eaLnBrk="1" fontAlgn="auto" latinLnBrk="0" hangingPunct="1">
            <a:lnSpc>
              <a:spcPct val="100000"/>
            </a:lnSpc>
            <a:spcBef>
              <a:spcPts val="0"/>
            </a:spcBef>
            <a:spcAft>
              <a:spcPts val="0"/>
            </a:spcAft>
            <a:buClrTx/>
            <a:buSzTx/>
            <a:buFontTx/>
            <a:buNone/>
            <a:tabLst/>
            <a:defRPr/>
          </a:pPr>
          <a:r>
            <a:rPr lang="es-ES" sz="1400" b="1" u="none"/>
            <a:t>-Descripción</a:t>
          </a:r>
          <a:r>
            <a:rPr lang="es-ES" sz="1400" b="1" u="none" baseline="0"/>
            <a:t> detallada del cliente </a:t>
          </a:r>
          <a:r>
            <a:rPr lang="es-ES" sz="1400" u="none" baseline="0"/>
            <a:t>(buyer persona o cliente ideal) en relación al problema que se busca solucionar ¿Quien es? ¿Como es? ¿ En que situación se encuentra ? ¿Cual es el problema a solucionar/necesidad a satisfacer?</a:t>
          </a:r>
        </a:p>
        <a:p>
          <a:pPr marL="0" marR="0" lvl="0" indent="0" defTabSz="914400" eaLnBrk="1" fontAlgn="auto" latinLnBrk="0" hangingPunct="1">
            <a:lnSpc>
              <a:spcPct val="100000"/>
            </a:lnSpc>
            <a:spcBef>
              <a:spcPts val="0"/>
            </a:spcBef>
            <a:spcAft>
              <a:spcPts val="0"/>
            </a:spcAft>
            <a:buClrTx/>
            <a:buSzTx/>
            <a:buFontTx/>
            <a:buNone/>
            <a:tabLst/>
            <a:defRPr/>
          </a:pPr>
          <a:endParaRPr lang="es-ES" sz="1400" u="none"/>
        </a:p>
        <a:p>
          <a:endParaRPr lang="es-ES" sz="1400" u="none"/>
        </a:p>
        <a:p>
          <a:r>
            <a:rPr lang="es-ES" sz="1400" b="1" u="none"/>
            <a:t>- Tareas</a:t>
          </a:r>
          <a:r>
            <a:rPr lang="es-ES" sz="1400" b="1" u="none" baseline="0"/>
            <a:t> y trabajos</a:t>
          </a:r>
          <a:r>
            <a:rPr lang="es-ES" sz="1400" b="0" u="none" baseline="0"/>
            <a:t>. Se trata de Identificar las necesidades físicas  </a:t>
          </a:r>
          <a:r>
            <a:rPr lang="es-ES" sz="1400" u="none" baseline="0"/>
            <a:t>que tiene que realizar el cliente ideal cuando se encuentra con el problema. Haz una lista y ponlas en orden según una prioridad.</a:t>
          </a:r>
        </a:p>
        <a:p>
          <a:endParaRPr lang="es-ES" sz="1400" u="none" baseline="0"/>
        </a:p>
        <a:p>
          <a:endParaRPr lang="es-ES" sz="1400" u="none" baseline="0"/>
        </a:p>
        <a:p>
          <a:endParaRPr lang="es-ES" sz="1400" u="none" baseline="0"/>
        </a:p>
        <a:p>
          <a:endParaRPr lang="es-ES" sz="1400" u="none" baseline="0"/>
        </a:p>
        <a:p>
          <a:endParaRPr lang="es-ES" sz="1400" u="none" baseline="0"/>
        </a:p>
        <a:p>
          <a:endParaRPr lang="es-ES" sz="1400" u="none" baseline="0"/>
        </a:p>
        <a:p>
          <a:pPr marL="0" marR="0" lvl="0" indent="0" defTabSz="914400" eaLnBrk="1" fontAlgn="auto" latinLnBrk="0" hangingPunct="1">
            <a:lnSpc>
              <a:spcPct val="100000"/>
            </a:lnSpc>
            <a:spcBef>
              <a:spcPts val="0"/>
            </a:spcBef>
            <a:spcAft>
              <a:spcPts val="0"/>
            </a:spcAft>
            <a:buClrTx/>
            <a:buSzTx/>
            <a:buFontTx/>
            <a:buNone/>
            <a:tabLst/>
            <a:defRPr/>
          </a:pPr>
          <a:r>
            <a:rPr lang="es-ES" sz="1400" b="1" u="none" baseline="0"/>
            <a:t>- Deseos y esperanzas. </a:t>
          </a:r>
          <a:r>
            <a:rPr lang="es-ES" sz="1400" u="none" baseline="0"/>
            <a:t>Identificar las necesidades emocionales a las que se enfrenta el cliente ideal:  frustraciones, miedos, limitaciones, ilusiones, barreras, frenos, alegrías esperadas y anhelos y deseos del cliente ideal. Haz una lista y indica las prioritarias.</a:t>
          </a:r>
        </a:p>
        <a:p>
          <a:endParaRPr lang="es-ES" sz="1400" b="1"/>
        </a:p>
        <a:p>
          <a:endParaRPr lang="es-ES" sz="1400" b="1"/>
        </a:p>
        <a:p>
          <a:endParaRPr lang="es-ES" sz="1400" b="1"/>
        </a:p>
        <a:p>
          <a:endParaRPr lang="es-ES" sz="1400" b="1"/>
        </a:p>
        <a:p>
          <a:endParaRPr lang="es-ES" sz="1400" b="1"/>
        </a:p>
        <a:p>
          <a:pPr marL="0" marR="0" lvl="0" indent="0" defTabSz="914400" eaLnBrk="1" fontAlgn="auto" latinLnBrk="0" hangingPunct="1">
            <a:lnSpc>
              <a:spcPct val="100000"/>
            </a:lnSpc>
            <a:spcBef>
              <a:spcPts val="0"/>
            </a:spcBef>
            <a:spcAft>
              <a:spcPts val="0"/>
            </a:spcAft>
            <a:buClrTx/>
            <a:buSzTx/>
            <a:buFontTx/>
            <a:buNone/>
            <a:tabLst/>
            <a:defRPr/>
          </a:pPr>
          <a:r>
            <a:rPr lang="es-ES" sz="1400" b="1" u="sng" baseline="0">
              <a:solidFill>
                <a:schemeClr val="dk1"/>
              </a:solidFill>
              <a:effectLst/>
              <a:latin typeface="+mn-lt"/>
              <a:ea typeface="+mn-ea"/>
              <a:cs typeface="+mn-cs"/>
            </a:rPr>
            <a:t>PROPUESTA DE VALOR :</a:t>
          </a:r>
        </a:p>
        <a:p>
          <a:pPr marL="0" marR="0" lvl="0" indent="0" defTabSz="914400" eaLnBrk="1" fontAlgn="auto" latinLnBrk="0" hangingPunct="1">
            <a:lnSpc>
              <a:spcPct val="100000"/>
            </a:lnSpc>
            <a:spcBef>
              <a:spcPts val="0"/>
            </a:spcBef>
            <a:spcAft>
              <a:spcPts val="0"/>
            </a:spcAft>
            <a:buClrTx/>
            <a:buSzTx/>
            <a:buFontTx/>
            <a:buNone/>
            <a:tabLst/>
            <a:defRPr/>
          </a:pPr>
          <a:endParaRPr lang="es-ES" sz="1400" b="1"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ES" sz="1400" b="1" u="none" baseline="0">
              <a:solidFill>
                <a:schemeClr val="dk1"/>
              </a:solidFill>
              <a:effectLst/>
              <a:latin typeface="+mn-lt"/>
              <a:ea typeface="+mn-ea"/>
              <a:cs typeface="+mn-cs"/>
            </a:rPr>
            <a:t>Propuesta. </a:t>
          </a:r>
          <a:r>
            <a:rPr lang="es-ES" sz="1400" u="none" baseline="0">
              <a:solidFill>
                <a:schemeClr val="dk1"/>
              </a:solidFill>
              <a:effectLst/>
              <a:latin typeface="+mn-lt"/>
              <a:ea typeface="+mn-ea"/>
              <a:cs typeface="+mn-cs"/>
            </a:rPr>
            <a:t>Explicar la propuesta a partir de los beneficios  que el cliente va a conseguir con la solución. Caso de que existan varios clientes especificar la propuesta general y particularizar para cada uno, si es necesario.</a:t>
          </a:r>
        </a:p>
        <a:p>
          <a:endParaRPr lang="es-ES" sz="1400" b="1"/>
        </a:p>
        <a:p>
          <a:endParaRPr lang="es-ES" sz="1400" u="none" baseline="0">
            <a:solidFill>
              <a:schemeClr val="dk1"/>
            </a:solidFill>
            <a:effectLst/>
            <a:latin typeface="+mn-lt"/>
            <a:ea typeface="+mn-ea"/>
            <a:cs typeface="+mn-cs"/>
          </a:endParaRPr>
        </a:p>
        <a:p>
          <a:endParaRPr lang="es-ES" sz="1400" u="none" baseline="0">
            <a:solidFill>
              <a:schemeClr val="dk1"/>
            </a:solidFill>
            <a:effectLst/>
            <a:latin typeface="+mn-lt"/>
            <a:ea typeface="+mn-ea"/>
            <a:cs typeface="+mn-cs"/>
          </a:endParaRPr>
        </a:p>
        <a:p>
          <a:endParaRPr lang="es-ES" sz="1400" u="none" baseline="0">
            <a:solidFill>
              <a:schemeClr val="dk1"/>
            </a:solidFill>
            <a:effectLst/>
            <a:latin typeface="+mn-lt"/>
            <a:ea typeface="+mn-ea"/>
            <a:cs typeface="+mn-cs"/>
          </a:endParaRPr>
        </a:p>
        <a:p>
          <a:endParaRPr lang="es-ES" sz="1400" u="none" baseline="0">
            <a:solidFill>
              <a:schemeClr val="dk1"/>
            </a:solidFill>
            <a:effectLst/>
            <a:latin typeface="+mn-lt"/>
            <a:ea typeface="+mn-ea"/>
            <a:cs typeface="+mn-cs"/>
          </a:endParaRPr>
        </a:p>
        <a:p>
          <a:r>
            <a:rPr lang="es-ES" sz="1400" b="1" u="none" baseline="0">
              <a:solidFill>
                <a:schemeClr val="dk1"/>
              </a:solidFill>
              <a:effectLst/>
              <a:latin typeface="+mn-lt"/>
              <a:ea typeface="+mn-ea"/>
              <a:cs typeface="+mn-cs"/>
            </a:rPr>
            <a:t>Solución</a:t>
          </a:r>
          <a:r>
            <a:rPr lang="es-ES" sz="1400" u="none" baseline="0">
              <a:solidFill>
                <a:schemeClr val="dk1"/>
              </a:solidFill>
              <a:effectLst/>
              <a:latin typeface="+mn-lt"/>
              <a:ea typeface="+mn-ea"/>
              <a:cs typeface="+mn-cs"/>
            </a:rPr>
            <a:t>. </a:t>
          </a:r>
          <a:r>
            <a:rPr lang="es-ES" sz="1400" b="0" u="none" baseline="0">
              <a:solidFill>
                <a:schemeClr val="dk1"/>
              </a:solidFill>
              <a:effectLst/>
              <a:latin typeface="+mn-lt"/>
              <a:ea typeface="+mn-ea"/>
              <a:cs typeface="+mn-cs"/>
            </a:rPr>
            <a:t>Indicar las características más relevantes de la idea de solución  </a:t>
          </a:r>
        </a:p>
        <a:p>
          <a:endParaRPr lang="es-ES" sz="1400" u="none" baseline="0">
            <a:solidFill>
              <a:schemeClr val="dk1"/>
            </a:solidFill>
            <a:effectLst/>
            <a:latin typeface="+mn-lt"/>
            <a:ea typeface="+mn-ea"/>
            <a:cs typeface="+mn-cs"/>
          </a:endParaRPr>
        </a:p>
        <a:p>
          <a:endParaRPr lang="es-ES" sz="1400" u="none" baseline="0">
            <a:solidFill>
              <a:schemeClr val="dk1"/>
            </a:solidFill>
            <a:effectLst/>
            <a:latin typeface="+mn-lt"/>
            <a:ea typeface="+mn-ea"/>
            <a:cs typeface="+mn-cs"/>
          </a:endParaRPr>
        </a:p>
        <a:p>
          <a:endParaRPr lang="es-ES" sz="1400" u="none" baseline="0">
            <a:solidFill>
              <a:schemeClr val="dk1"/>
            </a:solidFill>
            <a:effectLst/>
            <a:latin typeface="+mn-lt"/>
            <a:ea typeface="+mn-ea"/>
            <a:cs typeface="+mn-cs"/>
          </a:endParaRPr>
        </a:p>
      </xdr:txBody>
    </xdr:sp>
    <xdr:clientData/>
  </xdr:twoCellAnchor>
  <xdr:twoCellAnchor editAs="oneCell">
    <xdr:from>
      <xdr:col>4</xdr:col>
      <xdr:colOff>340682</xdr:colOff>
      <xdr:row>4</xdr:row>
      <xdr:rowOff>279401</xdr:rowOff>
    </xdr:from>
    <xdr:to>
      <xdr:col>7</xdr:col>
      <xdr:colOff>237823</xdr:colOff>
      <xdr:row>7</xdr:row>
      <xdr:rowOff>472722</xdr:rowOff>
    </xdr:to>
    <xdr:pic>
      <xdr:nvPicPr>
        <xdr:cNvPr id="7" name="Picture 6" descr="A group of colorful squares with white letters&#10;&#10;Description automatically generated">
          <a:extLst>
            <a:ext uri="{FF2B5EF4-FFF2-40B4-BE49-F238E27FC236}">
              <a16:creationId xmlns:a16="http://schemas.microsoft.com/office/drawing/2014/main" id="{C5737BD7-5716-3A49-94C8-AB8273DAD477}"/>
            </a:ext>
          </a:extLst>
        </xdr:cNvPr>
        <xdr:cNvPicPr>
          <a:picLocks noChangeAspect="1"/>
        </xdr:cNvPicPr>
      </xdr:nvPicPr>
      <xdr:blipFill>
        <a:blip xmlns:r="http://schemas.openxmlformats.org/officeDocument/2006/relationships" r:embed="rId1"/>
        <a:stretch>
          <a:fillRect/>
        </a:stretch>
      </xdr:blipFill>
      <xdr:spPr>
        <a:xfrm>
          <a:off x="5075968" y="1712687"/>
          <a:ext cx="2266598" cy="2243464"/>
        </a:xfrm>
        <a:prstGeom prst="rect">
          <a:avLst/>
        </a:prstGeom>
      </xdr:spPr>
    </xdr:pic>
    <xdr:clientData/>
  </xdr:twoCellAnchor>
  <xdr:twoCellAnchor editAs="oneCell">
    <xdr:from>
      <xdr:col>0</xdr:col>
      <xdr:colOff>539748</xdr:colOff>
      <xdr:row>90</xdr:row>
      <xdr:rowOff>266700</xdr:rowOff>
    </xdr:from>
    <xdr:to>
      <xdr:col>14</xdr:col>
      <xdr:colOff>2670175</xdr:colOff>
      <xdr:row>114</xdr:row>
      <xdr:rowOff>145143</xdr:rowOff>
    </xdr:to>
    <xdr:sp macro="" textlink="">
      <xdr:nvSpPr>
        <xdr:cNvPr id="8" name="CuadroTexto 1">
          <a:extLst>
            <a:ext uri="{FF2B5EF4-FFF2-40B4-BE49-F238E27FC236}">
              <a16:creationId xmlns:a16="http://schemas.microsoft.com/office/drawing/2014/main" id="{D3CE37E9-07B3-684C-9F6F-54CD1349079C}"/>
            </a:ext>
          </a:extLst>
        </xdr:cNvPr>
        <xdr:cNvSpPr txBox="1"/>
      </xdr:nvSpPr>
      <xdr:spPr>
        <a:xfrm>
          <a:off x="539748" y="28678414"/>
          <a:ext cx="15955738" cy="72625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s-ES" sz="1100" b="1" u="sng"/>
            <a:t>EXPLOTACIÓN</a:t>
          </a:r>
        </a:p>
        <a:p>
          <a:endParaRPr lang="es-ES" sz="1100" b="1" u="none"/>
        </a:p>
        <a:p>
          <a:pPr marL="0" marR="0" lvl="0" indent="0" defTabSz="914400" eaLnBrk="1" fontAlgn="auto" latinLnBrk="0" hangingPunct="1">
            <a:lnSpc>
              <a:spcPct val="100000"/>
            </a:lnSpc>
            <a:spcBef>
              <a:spcPts val="0"/>
            </a:spcBef>
            <a:spcAft>
              <a:spcPts val="0"/>
            </a:spcAft>
            <a:buClrTx/>
            <a:buSzTx/>
            <a:buFontTx/>
            <a:buNone/>
            <a:tabLst/>
            <a:defRPr/>
          </a:pPr>
          <a:r>
            <a:rPr lang="es-ES" sz="1100" b="1" u="none" baseline="0"/>
            <a:t>Recursos clave.  </a:t>
          </a:r>
          <a:r>
            <a:rPr lang="es-ES" sz="1100" b="0" u="none" baseline="0"/>
            <a:t>Identificar los recursos clave que se van a movilizar para llevar a cabo la iniciativa a nivel producción,  distribución, márquetin, comunicación y administración. Los recursos pueden ser personas o bienes materiales o inmateriales.  En concreto identificar las inversiones clave </a:t>
          </a:r>
          <a:r>
            <a:rPr lang="es-ES" sz="1100" u="none" baseline="0"/>
            <a:t> que la organización debe para llevar a cabo su actividad. Las inversiones son adquisiciones o bien trabajos para el propio activo, es decir trabajos en que la organización dedica recursos propios de personal para desarrollar un bien o servicio que necesita y en general un proyecto de I+D+i. En tal caso explicar cuales son estos trabajos de I+D+i.</a:t>
          </a:r>
        </a:p>
        <a:p>
          <a:endParaRPr lang="es-ES" sz="1100" u="none"/>
        </a:p>
        <a:p>
          <a:endParaRPr lang="es-ES" sz="1100" u="none"/>
        </a:p>
        <a:p>
          <a:endParaRPr lang="es-ES" sz="1100" u="none"/>
        </a:p>
        <a:p>
          <a:endParaRPr lang="es-ES" sz="1100" u="none"/>
        </a:p>
        <a:p>
          <a:endParaRPr lang="es-ES" sz="1100" u="none"/>
        </a:p>
        <a:p>
          <a:endParaRPr lang="es-ES" sz="1100" u="none"/>
        </a:p>
        <a:p>
          <a:pPr marL="0" marR="0" lvl="0" indent="0" defTabSz="914400" eaLnBrk="1" fontAlgn="auto" latinLnBrk="0" hangingPunct="1">
            <a:lnSpc>
              <a:spcPct val="100000"/>
            </a:lnSpc>
            <a:spcBef>
              <a:spcPts val="0"/>
            </a:spcBef>
            <a:spcAft>
              <a:spcPts val="0"/>
            </a:spcAft>
            <a:buClrTx/>
            <a:buSzTx/>
            <a:buFontTx/>
            <a:buNone/>
            <a:tabLst/>
            <a:defRPr/>
          </a:pPr>
          <a:r>
            <a:rPr lang="es-ES" sz="1100" b="1" u="none" baseline="0"/>
            <a:t>Actividades clave.  </a:t>
          </a:r>
          <a:r>
            <a:rPr lang="es-ES" sz="1100" b="0" u="none" baseline="0"/>
            <a:t>Identificar las actividades clave  a nivel de producción,  distribución, márquetin,  comunicación y gestión. </a:t>
          </a:r>
          <a:endParaRPr lang="es-ES" sz="1100" u="none"/>
        </a:p>
        <a:p>
          <a:endParaRPr lang="es-ES" sz="1100" u="none"/>
        </a:p>
        <a:p>
          <a:endParaRPr lang="es-ES" sz="1100" u="none"/>
        </a:p>
        <a:p>
          <a:endParaRPr lang="es-ES" sz="1100" u="none"/>
        </a:p>
        <a:p>
          <a:endParaRPr lang="es-ES" sz="1100" u="none"/>
        </a:p>
        <a:p>
          <a:endParaRPr lang="es-ES" sz="1100" u="none"/>
        </a:p>
        <a:p>
          <a:endParaRPr lang="es-ES" sz="1100" u="none"/>
        </a:p>
        <a:p>
          <a:endParaRPr lang="es-ES" sz="1100" u="none"/>
        </a:p>
        <a:p>
          <a:r>
            <a:rPr lang="es-ES" sz="1100" b="1" u="none"/>
            <a:t>Alianzas clave:</a:t>
          </a:r>
          <a:r>
            <a:rPr lang="es-ES" sz="1100" b="1" u="none" baseline="0"/>
            <a:t> </a:t>
          </a:r>
          <a:r>
            <a:rPr lang="es-ES" sz="1100" u="none" baseline="0"/>
            <a:t>Identificar terceros relevantes para  las operaciones de producción, de distribución , de márquetin y comunicación y de administración.</a:t>
          </a:r>
        </a:p>
        <a:p>
          <a:endParaRPr lang="es-ES" sz="1100" u="none" baseline="0"/>
        </a:p>
        <a:p>
          <a:endParaRPr lang="es-ES" sz="1100" u="none" baseline="0"/>
        </a:p>
        <a:p>
          <a:endParaRPr lang="es-ES" sz="1100" u="none" baseline="0"/>
        </a:p>
        <a:p>
          <a:endParaRPr lang="es-ES" sz="1100" u="none" baseline="0"/>
        </a:p>
        <a:p>
          <a:endParaRPr lang="es-ES" sz="1100" u="none" baseline="0"/>
        </a:p>
        <a:p>
          <a:endParaRPr lang="es-ES" sz="1100" u="none" baseline="0"/>
        </a:p>
        <a:p>
          <a:endParaRPr lang="es-ES" sz="1100" u="none" baseline="0"/>
        </a:p>
        <a:p>
          <a:r>
            <a:rPr lang="es-ES" sz="1100" b="1" u="sng" baseline="0"/>
            <a:t>COSTES</a:t>
          </a:r>
        </a:p>
        <a:p>
          <a:endParaRPr lang="es-ES" sz="1100" u="none" baseline="0"/>
        </a:p>
        <a:p>
          <a:r>
            <a:rPr lang="es-ES" sz="1100" b="1" u="none" baseline="0"/>
            <a:t>Costes variables : </a:t>
          </a:r>
          <a:r>
            <a:rPr lang="es-ES" sz="1100" u="none" baseline="0"/>
            <a:t>Identificar a partir de todo lo anterior los costes de las ventas. En concreto razonar acerca de márgenes según el modelo de producción y el modelo de distribución. Los márgenes a integrar pueden ser unos o otros según si se trata de una actividad B2B, B2C o B2B2C.</a:t>
          </a:r>
        </a:p>
        <a:p>
          <a:endParaRPr lang="es-ES" sz="1100" u="none" baseline="0"/>
        </a:p>
        <a:p>
          <a:endParaRPr lang="es-ES" sz="1100" u="none" baseline="0"/>
        </a:p>
        <a:p>
          <a:endParaRPr lang="es-ES" sz="1100" u="none" baseline="0"/>
        </a:p>
        <a:p>
          <a:endParaRPr lang="es-ES" sz="1100" u="none" baseline="0"/>
        </a:p>
        <a:p>
          <a:endParaRPr lang="es-ES" sz="1100" u="none" baseline="0"/>
        </a:p>
        <a:p>
          <a:endParaRPr lang="es-ES" sz="1100" u="none" baseline="0"/>
        </a:p>
        <a:p>
          <a:pPr marL="0" marR="0" lvl="0" indent="0" defTabSz="914400" eaLnBrk="1" fontAlgn="auto" latinLnBrk="0" hangingPunct="1">
            <a:lnSpc>
              <a:spcPct val="100000"/>
            </a:lnSpc>
            <a:spcBef>
              <a:spcPts val="0"/>
            </a:spcBef>
            <a:spcAft>
              <a:spcPts val="0"/>
            </a:spcAft>
            <a:buClrTx/>
            <a:buSzTx/>
            <a:buFontTx/>
            <a:buNone/>
            <a:tabLst/>
            <a:defRPr/>
          </a:pPr>
          <a:r>
            <a:rPr lang="es-ES" sz="1100" b="1" u="none" baseline="0"/>
            <a:t>Gastos fijos de estructura: </a:t>
          </a:r>
          <a:r>
            <a:rPr lang="es-ES" sz="1100" b="0" u="none" baseline="0"/>
            <a:t>A partir de los recursos clave, las inversiones y las actividades clave indicar </a:t>
          </a:r>
          <a:r>
            <a:rPr lang="es-ES" sz="1100" u="none" baseline="0"/>
            <a:t> los costes operativos  (costes fijos a incurrir que son necesarios para operar la empresa),.</a:t>
          </a:r>
        </a:p>
        <a:p>
          <a:pPr marL="0" marR="0" lvl="0" indent="0" defTabSz="914400" eaLnBrk="1" fontAlgn="auto" latinLnBrk="0" hangingPunct="1">
            <a:lnSpc>
              <a:spcPct val="100000"/>
            </a:lnSpc>
            <a:spcBef>
              <a:spcPts val="0"/>
            </a:spcBef>
            <a:spcAft>
              <a:spcPts val="0"/>
            </a:spcAft>
            <a:buClrTx/>
            <a:buSzTx/>
            <a:buFontTx/>
            <a:buNone/>
            <a:tabLst/>
            <a:defRPr/>
          </a:pPr>
          <a:endParaRPr lang="es-ES" sz="1100" u="none" baseline="0"/>
        </a:p>
        <a:p>
          <a:pPr marL="0" marR="0" lvl="0" indent="0" defTabSz="914400" eaLnBrk="1" fontAlgn="auto" latinLnBrk="0" hangingPunct="1">
            <a:lnSpc>
              <a:spcPct val="100000"/>
            </a:lnSpc>
            <a:spcBef>
              <a:spcPts val="0"/>
            </a:spcBef>
            <a:spcAft>
              <a:spcPts val="0"/>
            </a:spcAft>
            <a:buClrTx/>
            <a:buSzTx/>
            <a:buFontTx/>
            <a:buNone/>
            <a:tabLst/>
            <a:defRPr/>
          </a:pPr>
          <a:endParaRPr lang="es-ES" sz="1100" u="none" baseline="0"/>
        </a:p>
        <a:p>
          <a:pPr marL="0" marR="0" lvl="0" indent="0" defTabSz="914400" eaLnBrk="1" fontAlgn="auto" latinLnBrk="0" hangingPunct="1">
            <a:lnSpc>
              <a:spcPct val="100000"/>
            </a:lnSpc>
            <a:spcBef>
              <a:spcPts val="0"/>
            </a:spcBef>
            <a:spcAft>
              <a:spcPts val="0"/>
            </a:spcAft>
            <a:buClrTx/>
            <a:buSzTx/>
            <a:buFontTx/>
            <a:buNone/>
            <a:tabLst/>
            <a:defRPr/>
          </a:pPr>
          <a:endParaRPr lang="es-ES" sz="1100" u="none" baseline="0"/>
        </a:p>
        <a:p>
          <a:pPr marL="0" marR="0" lvl="0" indent="0" defTabSz="914400" eaLnBrk="1" fontAlgn="auto" latinLnBrk="0" hangingPunct="1">
            <a:lnSpc>
              <a:spcPct val="100000"/>
            </a:lnSpc>
            <a:spcBef>
              <a:spcPts val="0"/>
            </a:spcBef>
            <a:spcAft>
              <a:spcPts val="0"/>
            </a:spcAft>
            <a:buClrTx/>
            <a:buSzTx/>
            <a:buFontTx/>
            <a:buNone/>
            <a:tabLst/>
            <a:defRPr/>
          </a:pPr>
          <a:endParaRPr lang="es-ES" sz="1100" u="none" baseline="0"/>
        </a:p>
        <a:p>
          <a:pPr marL="0" marR="0" lvl="0" indent="0" defTabSz="914400" eaLnBrk="1" fontAlgn="auto" latinLnBrk="0" hangingPunct="1">
            <a:lnSpc>
              <a:spcPct val="100000"/>
            </a:lnSpc>
            <a:spcBef>
              <a:spcPts val="0"/>
            </a:spcBef>
            <a:spcAft>
              <a:spcPts val="0"/>
            </a:spcAft>
            <a:buClrTx/>
            <a:buSzTx/>
            <a:buFontTx/>
            <a:buNone/>
            <a:tabLst/>
            <a:defRPr/>
          </a:pPr>
          <a:endParaRPr lang="es-ES" sz="1100" u="none" baseline="0"/>
        </a:p>
        <a:p>
          <a:pPr marL="0" marR="0" lvl="0" indent="0" defTabSz="914400" eaLnBrk="1" fontAlgn="auto" latinLnBrk="0" hangingPunct="1">
            <a:lnSpc>
              <a:spcPct val="100000"/>
            </a:lnSpc>
            <a:spcBef>
              <a:spcPts val="0"/>
            </a:spcBef>
            <a:spcAft>
              <a:spcPts val="0"/>
            </a:spcAft>
            <a:buClrTx/>
            <a:buSzTx/>
            <a:buFontTx/>
            <a:buNone/>
            <a:tabLst/>
            <a:defRPr/>
          </a:pPr>
          <a:endParaRPr lang="es-ES" sz="1100" u="none" baseline="0"/>
        </a:p>
        <a:p>
          <a:pPr marL="0" marR="0" lvl="0" indent="0" defTabSz="914400" eaLnBrk="1" fontAlgn="auto" latinLnBrk="0" hangingPunct="1">
            <a:lnSpc>
              <a:spcPct val="100000"/>
            </a:lnSpc>
            <a:spcBef>
              <a:spcPts val="0"/>
            </a:spcBef>
            <a:spcAft>
              <a:spcPts val="0"/>
            </a:spcAft>
            <a:buClrTx/>
            <a:buSzTx/>
            <a:buFontTx/>
            <a:buNone/>
            <a:tabLst/>
            <a:defRPr/>
          </a:pPr>
          <a:endParaRPr lang="es-ES" sz="1100" u="none" baseline="0"/>
        </a:p>
        <a:p>
          <a:pPr marL="0" marR="0" lvl="0" indent="0" defTabSz="914400" eaLnBrk="1" fontAlgn="auto" latinLnBrk="0" hangingPunct="1">
            <a:lnSpc>
              <a:spcPct val="100000"/>
            </a:lnSpc>
            <a:spcBef>
              <a:spcPts val="0"/>
            </a:spcBef>
            <a:spcAft>
              <a:spcPts val="0"/>
            </a:spcAft>
            <a:buClrTx/>
            <a:buSzTx/>
            <a:buFontTx/>
            <a:buNone/>
            <a:tabLst/>
            <a:defRPr/>
          </a:pPr>
          <a:endParaRPr lang="es-ES" sz="1100" u="none" baseline="0"/>
        </a:p>
        <a:p>
          <a:endParaRPr lang="es-ES" sz="1100" u="none" baseline="0"/>
        </a:p>
        <a:p>
          <a:endParaRPr lang="es-ES" sz="1100" u="none" baseline="0"/>
        </a:p>
        <a:p>
          <a:endParaRPr lang="es-ES" sz="1100" u="none" baseline="0"/>
        </a:p>
        <a:p>
          <a:endParaRPr lang="es-ES" sz="1100" u="none" baseline="0"/>
        </a:p>
      </xdr:txBody>
    </xdr:sp>
    <xdr:clientData/>
  </xdr:twoCellAnchor>
  <xdr:twoCellAnchor>
    <xdr:from>
      <xdr:col>4</xdr:col>
      <xdr:colOff>133675</xdr:colOff>
      <xdr:row>143</xdr:row>
      <xdr:rowOff>10570</xdr:rowOff>
    </xdr:from>
    <xdr:to>
      <xdr:col>8</xdr:col>
      <xdr:colOff>96438</xdr:colOff>
      <xdr:row>143</xdr:row>
      <xdr:rowOff>39159</xdr:rowOff>
    </xdr:to>
    <xdr:cxnSp macro="">
      <xdr:nvCxnSpPr>
        <xdr:cNvPr id="162" name="Straight Connector 161">
          <a:extLst>
            <a:ext uri="{FF2B5EF4-FFF2-40B4-BE49-F238E27FC236}">
              <a16:creationId xmlns:a16="http://schemas.microsoft.com/office/drawing/2014/main" id="{1CE58329-41F6-2A8C-D39D-FE14BE578348}"/>
            </a:ext>
          </a:extLst>
        </xdr:cNvPr>
        <xdr:cNvCxnSpPr>
          <a:cxnSpLocks/>
          <a:stCxn id="191" idx="2"/>
        </xdr:cNvCxnSpPr>
      </xdr:nvCxnSpPr>
      <xdr:spPr>
        <a:xfrm>
          <a:off x="6064575" y="57452670"/>
          <a:ext cx="3353663" cy="28589"/>
        </a:xfrm>
        <a:prstGeom prst="line">
          <a:avLst/>
        </a:prstGeom>
        <a:ln w="60325">
          <a:solidFill>
            <a:schemeClr val="accent3">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203418</xdr:colOff>
      <xdr:row>143</xdr:row>
      <xdr:rowOff>17818</xdr:rowOff>
    </xdr:from>
    <xdr:to>
      <xdr:col>9</xdr:col>
      <xdr:colOff>746247</xdr:colOff>
      <xdr:row>143</xdr:row>
      <xdr:rowOff>41585</xdr:rowOff>
    </xdr:to>
    <xdr:cxnSp macro="">
      <xdr:nvCxnSpPr>
        <xdr:cNvPr id="163" name="Straight Connector 162">
          <a:extLst>
            <a:ext uri="{FF2B5EF4-FFF2-40B4-BE49-F238E27FC236}">
              <a16:creationId xmlns:a16="http://schemas.microsoft.com/office/drawing/2014/main" id="{6EF2A415-D04A-329D-CA19-0465C56598C2}"/>
            </a:ext>
          </a:extLst>
        </xdr:cNvPr>
        <xdr:cNvCxnSpPr>
          <a:cxnSpLocks/>
        </xdr:cNvCxnSpPr>
      </xdr:nvCxnSpPr>
      <xdr:spPr>
        <a:xfrm>
          <a:off x="9525218" y="57459918"/>
          <a:ext cx="1012729" cy="23767"/>
        </a:xfrm>
        <a:prstGeom prst="line">
          <a:avLst/>
        </a:prstGeom>
        <a:ln w="60325">
          <a:solidFill>
            <a:schemeClr val="accent3">
              <a:lumMod val="75000"/>
            </a:schemeClr>
          </a:solidFill>
          <a:prstDash val="sysDot"/>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533845</xdr:colOff>
      <xdr:row>143</xdr:row>
      <xdr:rowOff>29040</xdr:rowOff>
    </xdr:from>
    <xdr:to>
      <xdr:col>12</xdr:col>
      <xdr:colOff>410917</xdr:colOff>
      <xdr:row>143</xdr:row>
      <xdr:rowOff>33233</xdr:rowOff>
    </xdr:to>
    <xdr:cxnSp macro="">
      <xdr:nvCxnSpPr>
        <xdr:cNvPr id="164" name="Straight Connector 163">
          <a:extLst>
            <a:ext uri="{FF2B5EF4-FFF2-40B4-BE49-F238E27FC236}">
              <a16:creationId xmlns:a16="http://schemas.microsoft.com/office/drawing/2014/main" id="{99ED4964-C291-2258-539E-4711DFA97BC1}"/>
            </a:ext>
          </a:extLst>
        </xdr:cNvPr>
        <xdr:cNvCxnSpPr>
          <a:cxnSpLocks/>
          <a:stCxn id="210" idx="2"/>
          <a:endCxn id="213" idx="6"/>
        </xdr:cNvCxnSpPr>
      </xdr:nvCxnSpPr>
      <xdr:spPr>
        <a:xfrm>
          <a:off x="12344845" y="57471140"/>
          <a:ext cx="981972" cy="4193"/>
        </a:xfrm>
        <a:prstGeom prst="line">
          <a:avLst/>
        </a:prstGeom>
        <a:ln w="60325">
          <a:solidFill>
            <a:schemeClr val="accent3">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264986</xdr:colOff>
      <xdr:row>141</xdr:row>
      <xdr:rowOff>28816</xdr:rowOff>
    </xdr:from>
    <xdr:to>
      <xdr:col>4</xdr:col>
      <xdr:colOff>265347</xdr:colOff>
      <xdr:row>142</xdr:row>
      <xdr:rowOff>127155</xdr:rowOff>
    </xdr:to>
    <xdr:cxnSp macro="">
      <xdr:nvCxnSpPr>
        <xdr:cNvPr id="165" name="Straight Connector 164">
          <a:extLst>
            <a:ext uri="{FF2B5EF4-FFF2-40B4-BE49-F238E27FC236}">
              <a16:creationId xmlns:a16="http://schemas.microsoft.com/office/drawing/2014/main" id="{BD6458CD-2957-7024-119D-A9F87A1B9F76}"/>
            </a:ext>
          </a:extLst>
        </xdr:cNvPr>
        <xdr:cNvCxnSpPr>
          <a:cxnSpLocks/>
        </xdr:cNvCxnSpPr>
      </xdr:nvCxnSpPr>
      <xdr:spPr>
        <a:xfrm flipH="1" flipV="1">
          <a:off x="6195886" y="57064516"/>
          <a:ext cx="361" cy="301539"/>
        </a:xfrm>
        <a:prstGeom prst="line">
          <a:avLst/>
        </a:prstGeom>
        <a:ln w="15875">
          <a:solidFill>
            <a:schemeClr val="accent3">
              <a:lumMod val="60000"/>
              <a:lumOff val="4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143</xdr:row>
      <xdr:rowOff>198644</xdr:rowOff>
    </xdr:from>
    <xdr:to>
      <xdr:col>5</xdr:col>
      <xdr:colOff>212380</xdr:colOff>
      <xdr:row>145</xdr:row>
      <xdr:rowOff>7688</xdr:rowOff>
    </xdr:to>
    <xdr:sp macro="" textlink="">
      <xdr:nvSpPr>
        <xdr:cNvPr id="166" name="TextBox 45">
          <a:extLst>
            <a:ext uri="{FF2B5EF4-FFF2-40B4-BE49-F238E27FC236}">
              <a16:creationId xmlns:a16="http://schemas.microsoft.com/office/drawing/2014/main" id="{6F2F6AE4-90ED-5503-2777-28247C9FC666}"/>
            </a:ext>
          </a:extLst>
        </xdr:cNvPr>
        <xdr:cNvSpPr txBox="1"/>
      </xdr:nvSpPr>
      <xdr:spPr>
        <a:xfrm>
          <a:off x="5930900" y="57640744"/>
          <a:ext cx="974380" cy="21544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accent3">
                  <a:lumMod val="50000"/>
                </a:schemeClr>
              </a:solidFill>
              <a:latin typeface="Garamond" panose="02020404030301010803" pitchFamily="18" charset="0"/>
            </a:rPr>
            <a:t>Año 0/ I</a:t>
          </a:r>
        </a:p>
      </xdr:txBody>
    </xdr:sp>
    <xdr:clientData/>
  </xdr:twoCellAnchor>
  <xdr:twoCellAnchor>
    <xdr:from>
      <xdr:col>4</xdr:col>
      <xdr:colOff>35122</xdr:colOff>
      <xdr:row>139</xdr:row>
      <xdr:rowOff>32128</xdr:rowOff>
    </xdr:from>
    <xdr:to>
      <xdr:col>5</xdr:col>
      <xdr:colOff>882875</xdr:colOff>
      <xdr:row>140</xdr:row>
      <xdr:rowOff>167482</xdr:rowOff>
    </xdr:to>
    <xdr:sp macro="" textlink="">
      <xdr:nvSpPr>
        <xdr:cNvPr id="167" name="TextBox 47">
          <a:extLst>
            <a:ext uri="{FF2B5EF4-FFF2-40B4-BE49-F238E27FC236}">
              <a16:creationId xmlns:a16="http://schemas.microsoft.com/office/drawing/2014/main" id="{315EE700-2564-ED66-C630-23707D7D7638}"/>
            </a:ext>
          </a:extLst>
        </xdr:cNvPr>
        <xdr:cNvSpPr txBox="1"/>
      </xdr:nvSpPr>
      <xdr:spPr>
        <a:xfrm>
          <a:off x="5966022" y="56661428"/>
          <a:ext cx="1609753" cy="33855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bg1">
                  <a:lumMod val="50000"/>
                </a:schemeClr>
              </a:solidFill>
              <a:latin typeface="Garamond" panose="02020404030301010803" pitchFamily="18" charset="0"/>
            </a:rPr>
            <a:t>Hito 1</a:t>
          </a:r>
        </a:p>
        <a:p>
          <a:r>
            <a:rPr lang="en-ES" sz="800">
              <a:solidFill>
                <a:schemeClr val="bg1">
                  <a:lumMod val="50000"/>
                </a:schemeClr>
              </a:solidFill>
              <a:latin typeface="Garamond" panose="02020404030301010803" pitchFamily="18" charset="0"/>
            </a:rPr>
            <a:t>Team Manifesto</a:t>
          </a:r>
        </a:p>
      </xdr:txBody>
    </xdr:sp>
    <xdr:clientData/>
  </xdr:twoCellAnchor>
  <xdr:twoCellAnchor>
    <xdr:from>
      <xdr:col>5</xdr:col>
      <xdr:colOff>304516</xdr:colOff>
      <xdr:row>142</xdr:row>
      <xdr:rowOff>191862</xdr:rowOff>
    </xdr:from>
    <xdr:to>
      <xdr:col>5</xdr:col>
      <xdr:colOff>304516</xdr:colOff>
      <xdr:row>144</xdr:row>
      <xdr:rowOff>185142</xdr:rowOff>
    </xdr:to>
    <xdr:cxnSp macro="">
      <xdr:nvCxnSpPr>
        <xdr:cNvPr id="168" name="Straight Connector 167">
          <a:extLst>
            <a:ext uri="{FF2B5EF4-FFF2-40B4-BE49-F238E27FC236}">
              <a16:creationId xmlns:a16="http://schemas.microsoft.com/office/drawing/2014/main" id="{692E51AB-4BD4-0102-3DBC-6BA3E7B682AA}"/>
            </a:ext>
          </a:extLst>
        </xdr:cNvPr>
        <xdr:cNvCxnSpPr>
          <a:cxnSpLocks/>
        </xdr:cNvCxnSpPr>
      </xdr:nvCxnSpPr>
      <xdr:spPr>
        <a:xfrm>
          <a:off x="6997416" y="57430762"/>
          <a:ext cx="0" cy="399680"/>
        </a:xfrm>
        <a:prstGeom prst="line">
          <a:avLst/>
        </a:prstGeom>
        <a:ln w="15875">
          <a:solidFill>
            <a:schemeClr val="accent3">
              <a:lumMod val="60000"/>
              <a:lumOff val="4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1006944</xdr:colOff>
      <xdr:row>141</xdr:row>
      <xdr:rowOff>4056</xdr:rowOff>
    </xdr:from>
    <xdr:to>
      <xdr:col>5</xdr:col>
      <xdr:colOff>1007305</xdr:colOff>
      <xdr:row>142</xdr:row>
      <xdr:rowOff>102395</xdr:rowOff>
    </xdr:to>
    <xdr:cxnSp macro="">
      <xdr:nvCxnSpPr>
        <xdr:cNvPr id="169" name="Straight Connector 168">
          <a:extLst>
            <a:ext uri="{FF2B5EF4-FFF2-40B4-BE49-F238E27FC236}">
              <a16:creationId xmlns:a16="http://schemas.microsoft.com/office/drawing/2014/main" id="{3EE6CD2D-D5F4-CF7D-8F4E-50E181F330BD}"/>
            </a:ext>
          </a:extLst>
        </xdr:cNvPr>
        <xdr:cNvCxnSpPr>
          <a:cxnSpLocks/>
        </xdr:cNvCxnSpPr>
      </xdr:nvCxnSpPr>
      <xdr:spPr>
        <a:xfrm flipH="1" flipV="1">
          <a:off x="7699844" y="57039756"/>
          <a:ext cx="361" cy="301539"/>
        </a:xfrm>
        <a:prstGeom prst="line">
          <a:avLst/>
        </a:prstGeom>
        <a:ln w="15875">
          <a:solidFill>
            <a:schemeClr val="accent3">
              <a:lumMod val="60000"/>
              <a:lumOff val="4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637541</xdr:colOff>
      <xdr:row>139</xdr:row>
      <xdr:rowOff>55445</xdr:rowOff>
    </xdr:from>
    <xdr:to>
      <xdr:col>7</xdr:col>
      <xdr:colOff>292100</xdr:colOff>
      <xdr:row>140</xdr:row>
      <xdr:rowOff>175282</xdr:rowOff>
    </xdr:to>
    <xdr:sp macro="" textlink="">
      <xdr:nvSpPr>
        <xdr:cNvPr id="170" name="TextBox 51">
          <a:extLst>
            <a:ext uri="{FF2B5EF4-FFF2-40B4-BE49-F238E27FC236}">
              <a16:creationId xmlns:a16="http://schemas.microsoft.com/office/drawing/2014/main" id="{4229A463-94C2-DD80-96EE-0A465F82EE36}"/>
            </a:ext>
          </a:extLst>
        </xdr:cNvPr>
        <xdr:cNvSpPr txBox="1"/>
      </xdr:nvSpPr>
      <xdr:spPr>
        <a:xfrm>
          <a:off x="4663441" y="54068545"/>
          <a:ext cx="1153159" cy="323037"/>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bg1">
                  <a:lumMod val="50000"/>
                </a:schemeClr>
              </a:solidFill>
              <a:latin typeface="Garamond" panose="02020404030301010803" pitchFamily="18" charset="0"/>
            </a:rPr>
            <a:t>Hito 1:</a:t>
          </a:r>
        </a:p>
        <a:p>
          <a:r>
            <a:rPr lang="en-ES" sz="800">
              <a:solidFill>
                <a:schemeClr val="bg1">
                  <a:lumMod val="50000"/>
                </a:schemeClr>
              </a:solidFill>
              <a:latin typeface="Garamond" panose="02020404030301010803" pitchFamily="18" charset="0"/>
            </a:rPr>
            <a:t>Pitch</a:t>
          </a:r>
          <a:r>
            <a:rPr lang="en-ES" sz="800" baseline="0">
              <a:solidFill>
                <a:schemeClr val="bg1">
                  <a:lumMod val="50000"/>
                </a:schemeClr>
              </a:solidFill>
              <a:latin typeface="Garamond" panose="02020404030301010803" pitchFamily="18" charset="0"/>
            </a:rPr>
            <a:t> de la idea (FFF)</a:t>
          </a:r>
          <a:endParaRPr lang="en-ES" sz="800">
            <a:solidFill>
              <a:schemeClr val="bg1">
                <a:lumMod val="50000"/>
              </a:schemeClr>
            </a:solidFill>
            <a:latin typeface="Garamond" panose="02020404030301010803" pitchFamily="18" charset="0"/>
          </a:endParaRPr>
        </a:p>
      </xdr:txBody>
    </xdr:sp>
    <xdr:clientData/>
  </xdr:twoCellAnchor>
  <xdr:twoCellAnchor>
    <xdr:from>
      <xdr:col>7</xdr:col>
      <xdr:colOff>264405</xdr:colOff>
      <xdr:row>139</xdr:row>
      <xdr:rowOff>58392</xdr:rowOff>
    </xdr:from>
    <xdr:to>
      <xdr:col>8</xdr:col>
      <xdr:colOff>375185</xdr:colOff>
      <xdr:row>140</xdr:row>
      <xdr:rowOff>193746</xdr:rowOff>
    </xdr:to>
    <xdr:sp macro="" textlink="">
      <xdr:nvSpPr>
        <xdr:cNvPr id="171" name="TextBox 52">
          <a:extLst>
            <a:ext uri="{FF2B5EF4-FFF2-40B4-BE49-F238E27FC236}">
              <a16:creationId xmlns:a16="http://schemas.microsoft.com/office/drawing/2014/main" id="{E5F7F32C-5BEE-78D8-4292-0BEB8F6EDDDE}"/>
            </a:ext>
          </a:extLst>
        </xdr:cNvPr>
        <xdr:cNvSpPr txBox="1"/>
      </xdr:nvSpPr>
      <xdr:spPr>
        <a:xfrm>
          <a:off x="5788905" y="54071492"/>
          <a:ext cx="567980" cy="33855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bg1">
                  <a:lumMod val="50000"/>
                </a:schemeClr>
              </a:solidFill>
              <a:latin typeface="Garamond" panose="02020404030301010803" pitchFamily="18" charset="0"/>
            </a:rPr>
            <a:t>Hito 5</a:t>
          </a:r>
        </a:p>
        <a:p>
          <a:r>
            <a:rPr lang="en-ES" sz="800">
              <a:solidFill>
                <a:schemeClr val="bg1">
                  <a:lumMod val="50000"/>
                </a:schemeClr>
              </a:solidFill>
              <a:latin typeface="Garamond" panose="02020404030301010803" pitchFamily="18" charset="0"/>
            </a:rPr>
            <a:t>MVP</a:t>
          </a:r>
        </a:p>
      </xdr:txBody>
    </xdr:sp>
    <xdr:clientData/>
  </xdr:twoCellAnchor>
  <xdr:twoCellAnchor>
    <xdr:from>
      <xdr:col>9</xdr:col>
      <xdr:colOff>1173945</xdr:colOff>
      <xdr:row>143</xdr:row>
      <xdr:rowOff>17981</xdr:rowOff>
    </xdr:from>
    <xdr:to>
      <xdr:col>9</xdr:col>
      <xdr:colOff>1182155</xdr:colOff>
      <xdr:row>144</xdr:row>
      <xdr:rowOff>191171</xdr:rowOff>
    </xdr:to>
    <xdr:cxnSp macro="">
      <xdr:nvCxnSpPr>
        <xdr:cNvPr id="172" name="Straight Connector 171">
          <a:extLst>
            <a:ext uri="{FF2B5EF4-FFF2-40B4-BE49-F238E27FC236}">
              <a16:creationId xmlns:a16="http://schemas.microsoft.com/office/drawing/2014/main" id="{BAFEEFD6-53CE-EF00-A2C2-CAFFF6CBB53C}"/>
            </a:ext>
          </a:extLst>
        </xdr:cNvPr>
        <xdr:cNvCxnSpPr>
          <a:cxnSpLocks/>
        </xdr:cNvCxnSpPr>
      </xdr:nvCxnSpPr>
      <xdr:spPr>
        <a:xfrm flipV="1">
          <a:off x="10965645" y="57460081"/>
          <a:ext cx="8210" cy="376390"/>
        </a:xfrm>
        <a:prstGeom prst="line">
          <a:avLst/>
        </a:prstGeom>
        <a:ln w="15875">
          <a:solidFill>
            <a:schemeClr val="accent3">
              <a:lumMod val="60000"/>
              <a:lumOff val="4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409972</xdr:colOff>
      <xdr:row>141</xdr:row>
      <xdr:rowOff>93523</xdr:rowOff>
    </xdr:from>
    <xdr:to>
      <xdr:col>10</xdr:col>
      <xdr:colOff>410333</xdr:colOff>
      <xdr:row>142</xdr:row>
      <xdr:rowOff>191862</xdr:rowOff>
    </xdr:to>
    <xdr:cxnSp macro="">
      <xdr:nvCxnSpPr>
        <xdr:cNvPr id="173" name="Straight Connector 172">
          <a:extLst>
            <a:ext uri="{FF2B5EF4-FFF2-40B4-BE49-F238E27FC236}">
              <a16:creationId xmlns:a16="http://schemas.microsoft.com/office/drawing/2014/main" id="{7D79C3B4-CCEB-6C49-FA4D-ECFCB7FFE919}"/>
            </a:ext>
          </a:extLst>
        </xdr:cNvPr>
        <xdr:cNvCxnSpPr>
          <a:cxnSpLocks/>
        </xdr:cNvCxnSpPr>
      </xdr:nvCxnSpPr>
      <xdr:spPr>
        <a:xfrm flipH="1" flipV="1">
          <a:off x="11662172" y="57129223"/>
          <a:ext cx="361" cy="301539"/>
        </a:xfrm>
        <a:prstGeom prst="line">
          <a:avLst/>
        </a:prstGeom>
        <a:ln w="15875">
          <a:solidFill>
            <a:schemeClr val="accent3">
              <a:lumMod val="60000"/>
              <a:lumOff val="4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25394</xdr:colOff>
      <xdr:row>141</xdr:row>
      <xdr:rowOff>34176</xdr:rowOff>
    </xdr:from>
    <xdr:to>
      <xdr:col>5</xdr:col>
      <xdr:colOff>779241</xdr:colOff>
      <xdr:row>142</xdr:row>
      <xdr:rowOff>46420</xdr:rowOff>
    </xdr:to>
    <xdr:sp macro="" textlink="">
      <xdr:nvSpPr>
        <xdr:cNvPr id="174" name="TextBox 57">
          <a:extLst>
            <a:ext uri="{FF2B5EF4-FFF2-40B4-BE49-F238E27FC236}">
              <a16:creationId xmlns:a16="http://schemas.microsoft.com/office/drawing/2014/main" id="{457FDCCC-FB82-88C1-81ED-D8A5220988AD}"/>
            </a:ext>
          </a:extLst>
        </xdr:cNvPr>
        <xdr:cNvSpPr txBox="1"/>
      </xdr:nvSpPr>
      <xdr:spPr>
        <a:xfrm>
          <a:off x="6718294" y="57069876"/>
          <a:ext cx="753847" cy="21544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accent3">
                  <a:lumMod val="50000"/>
                </a:schemeClr>
              </a:solidFill>
              <a:latin typeface="Garamond" panose="02020404030301010803" pitchFamily="18" charset="0"/>
            </a:rPr>
            <a:t>Año 0/ I</a:t>
          </a:r>
        </a:p>
      </xdr:txBody>
    </xdr:sp>
    <xdr:clientData/>
  </xdr:twoCellAnchor>
  <xdr:twoCellAnchor>
    <xdr:from>
      <xdr:col>5</xdr:col>
      <xdr:colOff>760737</xdr:colOff>
      <xdr:row>144</xdr:row>
      <xdr:rowOff>32577</xdr:rowOff>
    </xdr:from>
    <xdr:to>
      <xdr:col>6</xdr:col>
      <xdr:colOff>432593</xdr:colOff>
      <xdr:row>145</xdr:row>
      <xdr:rowOff>44821</xdr:rowOff>
    </xdr:to>
    <xdr:sp macro="" textlink="">
      <xdr:nvSpPr>
        <xdr:cNvPr id="175" name="TextBox 58">
          <a:extLst>
            <a:ext uri="{FF2B5EF4-FFF2-40B4-BE49-F238E27FC236}">
              <a16:creationId xmlns:a16="http://schemas.microsoft.com/office/drawing/2014/main" id="{AC7939DE-8700-A4A5-B9A0-B470C621293A}"/>
            </a:ext>
          </a:extLst>
        </xdr:cNvPr>
        <xdr:cNvSpPr txBox="1"/>
      </xdr:nvSpPr>
      <xdr:spPr>
        <a:xfrm>
          <a:off x="7453637" y="57677877"/>
          <a:ext cx="700556" cy="21544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accent3">
                  <a:lumMod val="50000"/>
                </a:schemeClr>
              </a:solidFill>
              <a:latin typeface="Garamond" panose="02020404030301010803" pitchFamily="18" charset="0"/>
            </a:rPr>
            <a:t>Año 0/ II</a:t>
          </a:r>
        </a:p>
      </xdr:txBody>
    </xdr:sp>
    <xdr:clientData/>
  </xdr:twoCellAnchor>
  <xdr:twoCellAnchor>
    <xdr:from>
      <xdr:col>6</xdr:col>
      <xdr:colOff>407382</xdr:colOff>
      <xdr:row>141</xdr:row>
      <xdr:rowOff>56474</xdr:rowOff>
    </xdr:from>
    <xdr:to>
      <xdr:col>7</xdr:col>
      <xdr:colOff>691329</xdr:colOff>
      <xdr:row>142</xdr:row>
      <xdr:rowOff>68718</xdr:rowOff>
    </xdr:to>
    <xdr:sp macro="" textlink="">
      <xdr:nvSpPr>
        <xdr:cNvPr id="176" name="TextBox 59">
          <a:extLst>
            <a:ext uri="{FF2B5EF4-FFF2-40B4-BE49-F238E27FC236}">
              <a16:creationId xmlns:a16="http://schemas.microsoft.com/office/drawing/2014/main" id="{988B7B04-4ECB-B330-5A41-615B3AD22490}"/>
            </a:ext>
          </a:extLst>
        </xdr:cNvPr>
        <xdr:cNvSpPr txBox="1"/>
      </xdr:nvSpPr>
      <xdr:spPr>
        <a:xfrm>
          <a:off x="8128982" y="57092174"/>
          <a:ext cx="753847" cy="21544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accent3">
                  <a:lumMod val="50000"/>
                </a:schemeClr>
              </a:solidFill>
              <a:latin typeface="Garamond" panose="02020404030301010803" pitchFamily="18" charset="0"/>
            </a:rPr>
            <a:t>Año 0 /II</a:t>
          </a:r>
        </a:p>
      </xdr:txBody>
    </xdr:sp>
    <xdr:clientData/>
  </xdr:twoCellAnchor>
  <xdr:twoCellAnchor>
    <xdr:from>
      <xdr:col>6</xdr:col>
      <xdr:colOff>215901</xdr:colOff>
      <xdr:row>145</xdr:row>
      <xdr:rowOff>71586</xdr:rowOff>
    </xdr:from>
    <xdr:to>
      <xdr:col>8</xdr:col>
      <xdr:colOff>195225</xdr:colOff>
      <xdr:row>146</xdr:row>
      <xdr:rowOff>191423</xdr:rowOff>
    </xdr:to>
    <xdr:sp macro="" textlink="">
      <xdr:nvSpPr>
        <xdr:cNvPr id="177" name="TextBox 62">
          <a:extLst>
            <a:ext uri="{FF2B5EF4-FFF2-40B4-BE49-F238E27FC236}">
              <a16:creationId xmlns:a16="http://schemas.microsoft.com/office/drawing/2014/main" id="{924CD7BD-861F-BBFB-8A78-A5AD245F17FC}"/>
            </a:ext>
          </a:extLst>
        </xdr:cNvPr>
        <xdr:cNvSpPr txBox="1"/>
      </xdr:nvSpPr>
      <xdr:spPr>
        <a:xfrm>
          <a:off x="5270501" y="55303886"/>
          <a:ext cx="906424" cy="323037"/>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bg1">
                  <a:lumMod val="50000"/>
                </a:schemeClr>
              </a:solidFill>
              <a:latin typeface="Garamond" panose="02020404030301010803" pitchFamily="18" charset="0"/>
            </a:rPr>
            <a:t>Hito 4 Constitución</a:t>
          </a:r>
        </a:p>
      </xdr:txBody>
    </xdr:sp>
    <xdr:clientData/>
  </xdr:twoCellAnchor>
  <xdr:twoCellAnchor>
    <xdr:from>
      <xdr:col>9</xdr:col>
      <xdr:colOff>831279</xdr:colOff>
      <xdr:row>141</xdr:row>
      <xdr:rowOff>41307</xdr:rowOff>
    </xdr:from>
    <xdr:to>
      <xdr:col>10</xdr:col>
      <xdr:colOff>345159</xdr:colOff>
      <xdr:row>142</xdr:row>
      <xdr:rowOff>53551</xdr:rowOff>
    </xdr:to>
    <xdr:sp macro="" textlink="">
      <xdr:nvSpPr>
        <xdr:cNvPr id="178" name="TextBox 63">
          <a:extLst>
            <a:ext uri="{FF2B5EF4-FFF2-40B4-BE49-F238E27FC236}">
              <a16:creationId xmlns:a16="http://schemas.microsoft.com/office/drawing/2014/main" id="{5040F890-1C43-6AA6-A30B-A4CF7811585D}"/>
            </a:ext>
          </a:extLst>
        </xdr:cNvPr>
        <xdr:cNvSpPr txBox="1"/>
      </xdr:nvSpPr>
      <xdr:spPr>
        <a:xfrm>
          <a:off x="10622979" y="57077007"/>
          <a:ext cx="974380" cy="21544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accent3">
                  <a:lumMod val="50000"/>
                </a:schemeClr>
              </a:solidFill>
              <a:latin typeface="Garamond" panose="02020404030301010803" pitchFamily="18" charset="0"/>
            </a:rPr>
            <a:t>Año 1/I</a:t>
          </a:r>
        </a:p>
      </xdr:txBody>
    </xdr:sp>
    <xdr:clientData/>
  </xdr:twoCellAnchor>
  <xdr:twoCellAnchor>
    <xdr:from>
      <xdr:col>10</xdr:col>
      <xdr:colOff>147329</xdr:colOff>
      <xdr:row>144</xdr:row>
      <xdr:rowOff>20858</xdr:rowOff>
    </xdr:from>
    <xdr:to>
      <xdr:col>11</xdr:col>
      <xdr:colOff>261461</xdr:colOff>
      <xdr:row>145</xdr:row>
      <xdr:rowOff>33102</xdr:rowOff>
    </xdr:to>
    <xdr:sp macro="" textlink="">
      <xdr:nvSpPr>
        <xdr:cNvPr id="179" name="TextBox 64">
          <a:extLst>
            <a:ext uri="{FF2B5EF4-FFF2-40B4-BE49-F238E27FC236}">
              <a16:creationId xmlns:a16="http://schemas.microsoft.com/office/drawing/2014/main" id="{6CEBC5FD-9C08-65CB-E0CA-4217A339DE39}"/>
            </a:ext>
          </a:extLst>
        </xdr:cNvPr>
        <xdr:cNvSpPr txBox="1"/>
      </xdr:nvSpPr>
      <xdr:spPr>
        <a:xfrm>
          <a:off x="11399529" y="57666158"/>
          <a:ext cx="672932" cy="21544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accent3">
                  <a:lumMod val="50000"/>
                </a:schemeClr>
              </a:solidFill>
              <a:latin typeface="Garamond" panose="02020404030301010803" pitchFamily="18" charset="0"/>
            </a:rPr>
            <a:t>Año 1/I</a:t>
          </a:r>
        </a:p>
      </xdr:txBody>
    </xdr:sp>
    <xdr:clientData/>
  </xdr:twoCellAnchor>
  <xdr:twoCellAnchor>
    <xdr:from>
      <xdr:col>9</xdr:col>
      <xdr:colOff>94016</xdr:colOff>
      <xdr:row>139</xdr:row>
      <xdr:rowOff>69738</xdr:rowOff>
    </xdr:from>
    <xdr:to>
      <xdr:col>9</xdr:col>
      <xdr:colOff>1068396</xdr:colOff>
      <xdr:row>141</xdr:row>
      <xdr:rowOff>1892</xdr:rowOff>
    </xdr:to>
    <xdr:sp macro="" textlink="">
      <xdr:nvSpPr>
        <xdr:cNvPr id="180" name="TextBox 65">
          <a:extLst>
            <a:ext uri="{FF2B5EF4-FFF2-40B4-BE49-F238E27FC236}">
              <a16:creationId xmlns:a16="http://schemas.microsoft.com/office/drawing/2014/main" id="{74F7EB93-ECF2-340A-8968-1C7E9A31A34B}"/>
            </a:ext>
          </a:extLst>
        </xdr:cNvPr>
        <xdr:cNvSpPr txBox="1"/>
      </xdr:nvSpPr>
      <xdr:spPr>
        <a:xfrm>
          <a:off x="9885716" y="56699038"/>
          <a:ext cx="974380" cy="33855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bg1">
                  <a:lumMod val="50000"/>
                </a:schemeClr>
              </a:solidFill>
              <a:latin typeface="Garamond" panose="02020404030301010803" pitchFamily="18" charset="0"/>
            </a:rPr>
            <a:t>Hito 7</a:t>
          </a:r>
        </a:p>
        <a:p>
          <a:r>
            <a:rPr lang="en-ES" sz="800">
              <a:solidFill>
                <a:schemeClr val="bg1">
                  <a:lumMod val="50000"/>
                </a:schemeClr>
              </a:solidFill>
              <a:latin typeface="Garamond" panose="02020404030301010803" pitchFamily="18" charset="0"/>
            </a:rPr>
            <a:t>Inversiones</a:t>
          </a:r>
        </a:p>
      </xdr:txBody>
    </xdr:sp>
    <xdr:clientData/>
  </xdr:twoCellAnchor>
  <xdr:twoCellAnchor>
    <xdr:from>
      <xdr:col>8</xdr:col>
      <xdr:colOff>35004</xdr:colOff>
      <xdr:row>146</xdr:row>
      <xdr:rowOff>83672</xdr:rowOff>
    </xdr:from>
    <xdr:to>
      <xdr:col>9</xdr:col>
      <xdr:colOff>482600</xdr:colOff>
      <xdr:row>147</xdr:row>
      <xdr:rowOff>203509</xdr:rowOff>
    </xdr:to>
    <xdr:sp macro="" textlink="">
      <xdr:nvSpPr>
        <xdr:cNvPr id="181" name="TextBox 66">
          <a:extLst>
            <a:ext uri="{FF2B5EF4-FFF2-40B4-BE49-F238E27FC236}">
              <a16:creationId xmlns:a16="http://schemas.microsoft.com/office/drawing/2014/main" id="{0268ED38-1E63-002D-7899-0450F5259B19}"/>
            </a:ext>
          </a:extLst>
        </xdr:cNvPr>
        <xdr:cNvSpPr txBox="1"/>
      </xdr:nvSpPr>
      <xdr:spPr>
        <a:xfrm>
          <a:off x="6016704" y="55519172"/>
          <a:ext cx="892096" cy="323037"/>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bg1">
                  <a:lumMod val="50000"/>
                </a:schemeClr>
              </a:solidFill>
              <a:latin typeface="Garamond" panose="02020404030301010803" pitchFamily="18" charset="0"/>
            </a:rPr>
            <a:t>Hito 6</a:t>
          </a:r>
        </a:p>
        <a:p>
          <a:r>
            <a:rPr lang="en-ES" sz="800">
              <a:solidFill>
                <a:schemeClr val="bg1">
                  <a:lumMod val="50000"/>
                </a:schemeClr>
              </a:solidFill>
              <a:latin typeface="Garamond" panose="02020404030301010803" pitchFamily="18" charset="0"/>
            </a:rPr>
            <a:t>PEF</a:t>
          </a:r>
        </a:p>
      </xdr:txBody>
    </xdr:sp>
    <xdr:clientData/>
  </xdr:twoCellAnchor>
  <xdr:twoCellAnchor>
    <xdr:from>
      <xdr:col>9</xdr:col>
      <xdr:colOff>831213</xdr:colOff>
      <xdr:row>144</xdr:row>
      <xdr:rowOff>185142</xdr:rowOff>
    </xdr:from>
    <xdr:to>
      <xdr:col>10</xdr:col>
      <xdr:colOff>182662</xdr:colOff>
      <xdr:row>147</xdr:row>
      <xdr:rowOff>37207</xdr:rowOff>
    </xdr:to>
    <xdr:sp macro="" textlink="">
      <xdr:nvSpPr>
        <xdr:cNvPr id="182" name="TextBox 67">
          <a:extLst>
            <a:ext uri="{FF2B5EF4-FFF2-40B4-BE49-F238E27FC236}">
              <a16:creationId xmlns:a16="http://schemas.microsoft.com/office/drawing/2014/main" id="{CC8A1BC0-98BE-342D-95DB-7AC4F5A4BF8B}"/>
            </a:ext>
          </a:extLst>
        </xdr:cNvPr>
        <xdr:cNvSpPr txBox="1"/>
      </xdr:nvSpPr>
      <xdr:spPr>
        <a:xfrm>
          <a:off x="10622913" y="57830442"/>
          <a:ext cx="811949" cy="461665"/>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bg1">
                  <a:lumMod val="50000"/>
                </a:schemeClr>
              </a:solidFill>
              <a:latin typeface="Garamond" panose="02020404030301010803" pitchFamily="18" charset="0"/>
            </a:rPr>
            <a:t>Hito 8</a:t>
          </a:r>
        </a:p>
        <a:p>
          <a:r>
            <a:rPr lang="en-ES" sz="800">
              <a:solidFill>
                <a:schemeClr val="bg1">
                  <a:lumMod val="50000"/>
                </a:schemeClr>
              </a:solidFill>
              <a:latin typeface="Garamond" panose="02020404030301010803" pitchFamily="18" charset="0"/>
            </a:rPr>
            <a:t>Inicio operativo</a:t>
          </a:r>
        </a:p>
      </xdr:txBody>
    </xdr:sp>
    <xdr:clientData/>
  </xdr:twoCellAnchor>
  <xdr:twoCellAnchor>
    <xdr:from>
      <xdr:col>8</xdr:col>
      <xdr:colOff>355480</xdr:colOff>
      <xdr:row>141</xdr:row>
      <xdr:rowOff>108437</xdr:rowOff>
    </xdr:from>
    <xdr:to>
      <xdr:col>9</xdr:col>
      <xdr:colOff>547845</xdr:colOff>
      <xdr:row>142</xdr:row>
      <xdr:rowOff>120681</xdr:rowOff>
    </xdr:to>
    <xdr:sp macro="" textlink="">
      <xdr:nvSpPr>
        <xdr:cNvPr id="183" name="TextBox 72">
          <a:extLst>
            <a:ext uri="{FF2B5EF4-FFF2-40B4-BE49-F238E27FC236}">
              <a16:creationId xmlns:a16="http://schemas.microsoft.com/office/drawing/2014/main" id="{9EDF3452-C31B-FA49-F4FA-BC9C91677036}"/>
            </a:ext>
          </a:extLst>
        </xdr:cNvPr>
        <xdr:cNvSpPr txBox="1"/>
      </xdr:nvSpPr>
      <xdr:spPr>
        <a:xfrm>
          <a:off x="9677280" y="57144137"/>
          <a:ext cx="662265" cy="21544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accent3">
                  <a:lumMod val="50000"/>
                </a:schemeClr>
              </a:solidFill>
              <a:latin typeface="Garamond" panose="02020404030301010803" pitchFamily="18" charset="0"/>
            </a:rPr>
            <a:t>Año 1/I</a:t>
          </a:r>
        </a:p>
      </xdr:txBody>
    </xdr:sp>
    <xdr:clientData/>
  </xdr:twoCellAnchor>
  <xdr:twoCellAnchor>
    <xdr:from>
      <xdr:col>12</xdr:col>
      <xdr:colOff>659624</xdr:colOff>
      <xdr:row>144</xdr:row>
      <xdr:rowOff>194263</xdr:rowOff>
    </xdr:from>
    <xdr:to>
      <xdr:col>13</xdr:col>
      <xdr:colOff>808504</xdr:colOff>
      <xdr:row>147</xdr:row>
      <xdr:rowOff>46328</xdr:rowOff>
    </xdr:to>
    <xdr:sp macro="" textlink="">
      <xdr:nvSpPr>
        <xdr:cNvPr id="184" name="TextBox 75">
          <a:extLst>
            <a:ext uri="{FF2B5EF4-FFF2-40B4-BE49-F238E27FC236}">
              <a16:creationId xmlns:a16="http://schemas.microsoft.com/office/drawing/2014/main" id="{975DFC10-058F-3475-2253-88D2A9C596A1}"/>
            </a:ext>
          </a:extLst>
        </xdr:cNvPr>
        <xdr:cNvSpPr txBox="1"/>
      </xdr:nvSpPr>
      <xdr:spPr>
        <a:xfrm>
          <a:off x="13575524" y="57839563"/>
          <a:ext cx="974380" cy="461665"/>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bg1">
                  <a:lumMod val="50000"/>
                </a:schemeClr>
              </a:solidFill>
              <a:latin typeface="Garamond" panose="02020404030301010803" pitchFamily="18" charset="0"/>
            </a:rPr>
            <a:t>Hito 12 </a:t>
          </a:r>
        </a:p>
        <a:p>
          <a:r>
            <a:rPr lang="en-ES" sz="800">
              <a:solidFill>
                <a:schemeClr val="bg1">
                  <a:lumMod val="50000"/>
                </a:schemeClr>
              </a:solidFill>
              <a:latin typeface="Garamond" panose="02020404030301010803" pitchFamily="18" charset="0"/>
            </a:rPr>
            <a:t>Punto </a:t>
          </a:r>
        </a:p>
        <a:p>
          <a:r>
            <a:rPr lang="en-ES" sz="800">
              <a:solidFill>
                <a:schemeClr val="bg1">
                  <a:lumMod val="50000"/>
                </a:schemeClr>
              </a:solidFill>
              <a:latin typeface="Garamond" panose="02020404030301010803" pitchFamily="18" charset="0"/>
            </a:rPr>
            <a:t>muerto</a:t>
          </a:r>
        </a:p>
      </xdr:txBody>
    </xdr:sp>
    <xdr:clientData/>
  </xdr:twoCellAnchor>
  <xdr:twoCellAnchor>
    <xdr:from>
      <xdr:col>7</xdr:col>
      <xdr:colOff>996058</xdr:colOff>
      <xdr:row>143</xdr:row>
      <xdr:rowOff>160132</xdr:rowOff>
    </xdr:from>
    <xdr:to>
      <xdr:col>9</xdr:col>
      <xdr:colOff>106130</xdr:colOff>
      <xdr:row>144</xdr:row>
      <xdr:rowOff>172376</xdr:rowOff>
    </xdr:to>
    <xdr:sp macro="" textlink="">
      <xdr:nvSpPr>
        <xdr:cNvPr id="185" name="TextBox 76">
          <a:extLst>
            <a:ext uri="{FF2B5EF4-FFF2-40B4-BE49-F238E27FC236}">
              <a16:creationId xmlns:a16="http://schemas.microsoft.com/office/drawing/2014/main" id="{961761B2-890B-AF29-9ECA-163009717B6F}"/>
            </a:ext>
          </a:extLst>
        </xdr:cNvPr>
        <xdr:cNvSpPr txBox="1"/>
      </xdr:nvSpPr>
      <xdr:spPr>
        <a:xfrm>
          <a:off x="9187558" y="57602232"/>
          <a:ext cx="710272" cy="21544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accent3">
                  <a:lumMod val="50000"/>
                </a:schemeClr>
              </a:solidFill>
              <a:latin typeface="Garamond" panose="02020404030301010803" pitchFamily="18" charset="0"/>
            </a:rPr>
            <a:t>Año 0/II</a:t>
          </a:r>
        </a:p>
      </xdr:txBody>
    </xdr:sp>
    <xdr:clientData/>
  </xdr:twoCellAnchor>
  <xdr:twoCellAnchor>
    <xdr:from>
      <xdr:col>11</xdr:col>
      <xdr:colOff>322340</xdr:colOff>
      <xdr:row>141</xdr:row>
      <xdr:rowOff>56474</xdr:rowOff>
    </xdr:from>
    <xdr:to>
      <xdr:col>12</xdr:col>
      <xdr:colOff>284707</xdr:colOff>
      <xdr:row>142</xdr:row>
      <xdr:rowOff>68718</xdr:rowOff>
    </xdr:to>
    <xdr:sp macro="" textlink="">
      <xdr:nvSpPr>
        <xdr:cNvPr id="186" name="TextBox 79">
          <a:extLst>
            <a:ext uri="{FF2B5EF4-FFF2-40B4-BE49-F238E27FC236}">
              <a16:creationId xmlns:a16="http://schemas.microsoft.com/office/drawing/2014/main" id="{B20BBCD1-71C6-8A90-2244-0BF1539E284D}"/>
            </a:ext>
          </a:extLst>
        </xdr:cNvPr>
        <xdr:cNvSpPr txBox="1"/>
      </xdr:nvSpPr>
      <xdr:spPr>
        <a:xfrm>
          <a:off x="12133340" y="57092174"/>
          <a:ext cx="1067267" cy="21544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accent3">
                  <a:lumMod val="50000"/>
                </a:schemeClr>
              </a:solidFill>
              <a:latin typeface="Garamond" panose="02020404030301010803" pitchFamily="18" charset="0"/>
            </a:rPr>
            <a:t>Año 2/I</a:t>
          </a:r>
        </a:p>
      </xdr:txBody>
    </xdr:sp>
    <xdr:clientData/>
  </xdr:twoCellAnchor>
  <xdr:twoCellAnchor>
    <xdr:from>
      <xdr:col>12</xdr:col>
      <xdr:colOff>263388</xdr:colOff>
      <xdr:row>141</xdr:row>
      <xdr:rowOff>51413</xdr:rowOff>
    </xdr:from>
    <xdr:to>
      <xdr:col>12</xdr:col>
      <xdr:colOff>263749</xdr:colOff>
      <xdr:row>142</xdr:row>
      <xdr:rowOff>149752</xdr:rowOff>
    </xdr:to>
    <xdr:cxnSp macro="">
      <xdr:nvCxnSpPr>
        <xdr:cNvPr id="187" name="Straight Connector 186">
          <a:extLst>
            <a:ext uri="{FF2B5EF4-FFF2-40B4-BE49-F238E27FC236}">
              <a16:creationId xmlns:a16="http://schemas.microsoft.com/office/drawing/2014/main" id="{FFF135FA-6036-8875-6A5C-7F3B9FABC616}"/>
            </a:ext>
          </a:extLst>
        </xdr:cNvPr>
        <xdr:cNvCxnSpPr>
          <a:cxnSpLocks/>
        </xdr:cNvCxnSpPr>
      </xdr:nvCxnSpPr>
      <xdr:spPr>
        <a:xfrm flipH="1" flipV="1">
          <a:off x="13179288" y="57087113"/>
          <a:ext cx="361" cy="301539"/>
        </a:xfrm>
        <a:prstGeom prst="line">
          <a:avLst/>
        </a:prstGeom>
        <a:ln w="15875">
          <a:solidFill>
            <a:schemeClr val="accent3">
              <a:lumMod val="60000"/>
              <a:lumOff val="4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1400360</xdr:colOff>
      <xdr:row>139</xdr:row>
      <xdr:rowOff>72705</xdr:rowOff>
    </xdr:from>
    <xdr:to>
      <xdr:col>11</xdr:col>
      <xdr:colOff>990600</xdr:colOff>
      <xdr:row>140</xdr:row>
      <xdr:rowOff>192542</xdr:rowOff>
    </xdr:to>
    <xdr:sp macro="" textlink="">
      <xdr:nvSpPr>
        <xdr:cNvPr id="188" name="TextBox 85">
          <a:extLst>
            <a:ext uri="{FF2B5EF4-FFF2-40B4-BE49-F238E27FC236}">
              <a16:creationId xmlns:a16="http://schemas.microsoft.com/office/drawing/2014/main" id="{0B4F8803-C9BE-CD1B-1601-03EC46C98C4D}"/>
            </a:ext>
          </a:extLst>
        </xdr:cNvPr>
        <xdr:cNvSpPr txBox="1"/>
      </xdr:nvSpPr>
      <xdr:spPr>
        <a:xfrm>
          <a:off x="7826560" y="54085805"/>
          <a:ext cx="1609540" cy="323037"/>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bg1">
                  <a:lumMod val="50000"/>
                </a:schemeClr>
              </a:solidFill>
              <a:latin typeface="Garamond" panose="02020404030301010803" pitchFamily="18" charset="0"/>
            </a:rPr>
            <a:t>Hito 9 :</a:t>
          </a:r>
        </a:p>
        <a:p>
          <a:r>
            <a:rPr lang="en-ES" sz="800">
              <a:solidFill>
                <a:schemeClr val="bg1">
                  <a:lumMod val="50000"/>
                </a:schemeClr>
              </a:solidFill>
              <a:latin typeface="Garamond" panose="02020404030301010803" pitchFamily="18" charset="0"/>
            </a:rPr>
            <a:t> Pitch de la StartUp ante inversores</a:t>
          </a:r>
        </a:p>
      </xdr:txBody>
    </xdr:sp>
    <xdr:clientData/>
  </xdr:twoCellAnchor>
  <xdr:twoCellAnchor>
    <xdr:from>
      <xdr:col>11</xdr:col>
      <xdr:colOff>356450</xdr:colOff>
      <xdr:row>145</xdr:row>
      <xdr:rowOff>17397</xdr:rowOff>
    </xdr:from>
    <xdr:to>
      <xdr:col>12</xdr:col>
      <xdr:colOff>401442</xdr:colOff>
      <xdr:row>147</xdr:row>
      <xdr:rowOff>49387</xdr:rowOff>
    </xdr:to>
    <xdr:sp macro="" textlink="">
      <xdr:nvSpPr>
        <xdr:cNvPr id="189" name="TextBox 88">
          <a:extLst>
            <a:ext uri="{FF2B5EF4-FFF2-40B4-BE49-F238E27FC236}">
              <a16:creationId xmlns:a16="http://schemas.microsoft.com/office/drawing/2014/main" id="{8CC8C78D-C538-6417-89D1-3907F4B5DFE0}"/>
            </a:ext>
          </a:extLst>
        </xdr:cNvPr>
        <xdr:cNvSpPr txBox="1"/>
      </xdr:nvSpPr>
      <xdr:spPr>
        <a:xfrm>
          <a:off x="8801950" y="55249697"/>
          <a:ext cx="1149892" cy="438390"/>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bg1">
                  <a:lumMod val="50000"/>
                </a:schemeClr>
              </a:solidFill>
              <a:latin typeface="Garamond" panose="02020404030301010803" pitchFamily="18" charset="0"/>
            </a:rPr>
            <a:t>Hito 10</a:t>
          </a:r>
        </a:p>
        <a:p>
          <a:r>
            <a:rPr lang="en-ES" sz="800">
              <a:solidFill>
                <a:schemeClr val="bg1">
                  <a:lumMod val="50000"/>
                </a:schemeClr>
              </a:solidFill>
              <a:latin typeface="Garamond" panose="02020404030301010803" pitchFamily="18" charset="0"/>
            </a:rPr>
            <a:t>Ampliación de capital</a:t>
          </a:r>
        </a:p>
        <a:p>
          <a:r>
            <a:rPr lang="en-ES" sz="800">
              <a:solidFill>
                <a:schemeClr val="bg1">
                  <a:lumMod val="50000"/>
                </a:schemeClr>
              </a:solidFill>
              <a:latin typeface="Garamond" panose="02020404030301010803" pitchFamily="18" charset="0"/>
            </a:rPr>
            <a:t>(Angel</a:t>
          </a:r>
          <a:r>
            <a:rPr lang="en-ES" sz="800" baseline="0">
              <a:solidFill>
                <a:schemeClr val="bg1">
                  <a:lumMod val="50000"/>
                </a:schemeClr>
              </a:solidFill>
              <a:latin typeface="Garamond" panose="02020404030301010803" pitchFamily="18" charset="0"/>
            </a:rPr>
            <a:t> investor)</a:t>
          </a:r>
          <a:endParaRPr lang="en-ES" sz="800">
            <a:solidFill>
              <a:schemeClr val="bg1">
                <a:lumMod val="50000"/>
              </a:schemeClr>
            </a:solidFill>
            <a:latin typeface="Garamond" panose="02020404030301010803" pitchFamily="18" charset="0"/>
          </a:endParaRPr>
        </a:p>
      </xdr:txBody>
    </xdr:sp>
    <xdr:clientData/>
  </xdr:twoCellAnchor>
  <xdr:twoCellAnchor>
    <xdr:from>
      <xdr:col>13</xdr:col>
      <xdr:colOff>162705</xdr:colOff>
      <xdr:row>143</xdr:row>
      <xdr:rowOff>119587</xdr:rowOff>
    </xdr:from>
    <xdr:to>
      <xdr:col>13</xdr:col>
      <xdr:colOff>163066</xdr:colOff>
      <xdr:row>145</xdr:row>
      <xdr:rowOff>14726</xdr:rowOff>
    </xdr:to>
    <xdr:cxnSp macro="">
      <xdr:nvCxnSpPr>
        <xdr:cNvPr id="190" name="Straight Connector 189">
          <a:extLst>
            <a:ext uri="{FF2B5EF4-FFF2-40B4-BE49-F238E27FC236}">
              <a16:creationId xmlns:a16="http://schemas.microsoft.com/office/drawing/2014/main" id="{1C1CE34A-28BC-5051-FE38-4AE261CD63E9}"/>
            </a:ext>
          </a:extLst>
        </xdr:cNvPr>
        <xdr:cNvCxnSpPr>
          <a:cxnSpLocks/>
        </xdr:cNvCxnSpPr>
      </xdr:nvCxnSpPr>
      <xdr:spPr>
        <a:xfrm flipH="1" flipV="1">
          <a:off x="13904105" y="57561687"/>
          <a:ext cx="361" cy="301539"/>
        </a:xfrm>
        <a:prstGeom prst="line">
          <a:avLst/>
        </a:prstGeom>
        <a:ln w="15875">
          <a:solidFill>
            <a:schemeClr val="accent3">
              <a:lumMod val="60000"/>
              <a:lumOff val="4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133675</xdr:colOff>
      <xdr:row>142</xdr:row>
      <xdr:rowOff>102023</xdr:rowOff>
    </xdr:from>
    <xdr:to>
      <xdr:col>4</xdr:col>
      <xdr:colOff>396297</xdr:colOff>
      <xdr:row>143</xdr:row>
      <xdr:rowOff>122317</xdr:rowOff>
    </xdr:to>
    <xdr:sp macro="" textlink="">
      <xdr:nvSpPr>
        <xdr:cNvPr id="191" name="Oval 190">
          <a:extLst>
            <a:ext uri="{FF2B5EF4-FFF2-40B4-BE49-F238E27FC236}">
              <a16:creationId xmlns:a16="http://schemas.microsoft.com/office/drawing/2014/main" id="{CF4BE120-7697-080F-4EBE-56965B64B9E6}"/>
            </a:ext>
          </a:extLst>
        </xdr:cNvPr>
        <xdr:cNvSpPr/>
      </xdr:nvSpPr>
      <xdr:spPr>
        <a:xfrm>
          <a:off x="6064575" y="57340923"/>
          <a:ext cx="262622" cy="223494"/>
        </a:xfrm>
        <a:prstGeom prst="ellipse">
          <a:avLst/>
        </a:prstGeom>
        <a:solidFill>
          <a:schemeClr val="accent3">
            <a:lumMod val="40000"/>
            <a:lumOff val="60000"/>
          </a:schemeClr>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s-E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ES">
            <a:solidFill>
              <a:schemeClr val="accent3">
                <a:lumMod val="40000"/>
                <a:lumOff val="60000"/>
              </a:schemeClr>
            </a:solidFill>
          </a:endParaRPr>
        </a:p>
      </xdr:txBody>
    </xdr:sp>
    <xdr:clientData/>
  </xdr:twoCellAnchor>
  <xdr:twoCellAnchor>
    <xdr:from>
      <xdr:col>5</xdr:col>
      <xdr:colOff>179897</xdr:colOff>
      <xdr:row>142</xdr:row>
      <xdr:rowOff>128982</xdr:rowOff>
    </xdr:from>
    <xdr:to>
      <xdr:col>5</xdr:col>
      <xdr:colOff>442519</xdr:colOff>
      <xdr:row>143</xdr:row>
      <xdr:rowOff>149276</xdr:rowOff>
    </xdr:to>
    <xdr:sp macro="" textlink="">
      <xdr:nvSpPr>
        <xdr:cNvPr id="192" name="Oval 191">
          <a:extLst>
            <a:ext uri="{FF2B5EF4-FFF2-40B4-BE49-F238E27FC236}">
              <a16:creationId xmlns:a16="http://schemas.microsoft.com/office/drawing/2014/main" id="{EAD62DA3-4686-8254-C372-08F0233548B8}"/>
            </a:ext>
          </a:extLst>
        </xdr:cNvPr>
        <xdr:cNvSpPr/>
      </xdr:nvSpPr>
      <xdr:spPr>
        <a:xfrm>
          <a:off x="6872797" y="57367882"/>
          <a:ext cx="262622" cy="223494"/>
        </a:xfrm>
        <a:prstGeom prst="ellipse">
          <a:avLst/>
        </a:prstGeom>
        <a:solidFill>
          <a:schemeClr val="accent3">
            <a:lumMod val="40000"/>
            <a:lumOff val="60000"/>
          </a:schemeClr>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s-E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ES">
            <a:solidFill>
              <a:schemeClr val="accent3">
                <a:lumMod val="40000"/>
                <a:lumOff val="60000"/>
              </a:schemeClr>
            </a:solidFill>
          </a:endParaRPr>
        </a:p>
      </xdr:txBody>
    </xdr:sp>
    <xdr:clientData/>
  </xdr:twoCellAnchor>
  <xdr:twoCellAnchor>
    <xdr:from>
      <xdr:col>5</xdr:col>
      <xdr:colOff>858130</xdr:colOff>
      <xdr:row>142</xdr:row>
      <xdr:rowOff>120121</xdr:rowOff>
    </xdr:from>
    <xdr:to>
      <xdr:col>6</xdr:col>
      <xdr:colOff>92052</xdr:colOff>
      <xdr:row>143</xdr:row>
      <xdr:rowOff>140415</xdr:rowOff>
    </xdr:to>
    <xdr:sp macro="" textlink="">
      <xdr:nvSpPr>
        <xdr:cNvPr id="193" name="Oval 192">
          <a:extLst>
            <a:ext uri="{FF2B5EF4-FFF2-40B4-BE49-F238E27FC236}">
              <a16:creationId xmlns:a16="http://schemas.microsoft.com/office/drawing/2014/main" id="{48BC8BF7-2A76-6ABF-BC1E-6E08B9688D50}"/>
            </a:ext>
          </a:extLst>
        </xdr:cNvPr>
        <xdr:cNvSpPr/>
      </xdr:nvSpPr>
      <xdr:spPr>
        <a:xfrm>
          <a:off x="7551030" y="57359021"/>
          <a:ext cx="262622" cy="223494"/>
        </a:xfrm>
        <a:prstGeom prst="ellipse">
          <a:avLst/>
        </a:prstGeom>
        <a:solidFill>
          <a:schemeClr val="accent3">
            <a:lumMod val="40000"/>
            <a:lumOff val="60000"/>
          </a:schemeClr>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s-E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ES">
            <a:solidFill>
              <a:schemeClr val="accent3">
                <a:lumMod val="40000"/>
                <a:lumOff val="60000"/>
              </a:schemeClr>
            </a:solidFill>
          </a:endParaRPr>
        </a:p>
      </xdr:txBody>
    </xdr:sp>
    <xdr:clientData/>
  </xdr:twoCellAnchor>
  <xdr:twoCellAnchor>
    <xdr:from>
      <xdr:col>5</xdr:col>
      <xdr:colOff>4290</xdr:colOff>
      <xdr:row>145</xdr:row>
      <xdr:rowOff>31310</xdr:rowOff>
    </xdr:from>
    <xdr:to>
      <xdr:col>6</xdr:col>
      <xdr:colOff>23653</xdr:colOff>
      <xdr:row>146</xdr:row>
      <xdr:rowOff>166664</xdr:rowOff>
    </xdr:to>
    <xdr:sp macro="" textlink="">
      <xdr:nvSpPr>
        <xdr:cNvPr id="194" name="TextBox 90">
          <a:extLst>
            <a:ext uri="{FF2B5EF4-FFF2-40B4-BE49-F238E27FC236}">
              <a16:creationId xmlns:a16="http://schemas.microsoft.com/office/drawing/2014/main" id="{6B3A4916-7051-93A0-46CD-2017442E6F20}"/>
            </a:ext>
          </a:extLst>
        </xdr:cNvPr>
        <xdr:cNvSpPr txBox="1"/>
      </xdr:nvSpPr>
      <xdr:spPr>
        <a:xfrm>
          <a:off x="6697190" y="57879810"/>
          <a:ext cx="1048063" cy="33855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bg1">
                  <a:lumMod val="50000"/>
                </a:schemeClr>
              </a:solidFill>
              <a:latin typeface="Garamond" panose="02020404030301010803" pitchFamily="18" charset="0"/>
            </a:rPr>
            <a:t>Hito 2</a:t>
          </a:r>
        </a:p>
        <a:p>
          <a:r>
            <a:rPr lang="en-ES" sz="800">
              <a:solidFill>
                <a:schemeClr val="bg1">
                  <a:lumMod val="50000"/>
                </a:schemeClr>
              </a:solidFill>
              <a:latin typeface="Garamond" panose="02020404030301010803" pitchFamily="18" charset="0"/>
            </a:rPr>
            <a:t>Idea y prototipo</a:t>
          </a:r>
        </a:p>
      </xdr:txBody>
    </xdr:sp>
    <xdr:clientData/>
  </xdr:twoCellAnchor>
  <xdr:twoCellAnchor>
    <xdr:from>
      <xdr:col>7</xdr:col>
      <xdr:colOff>278177</xdr:colOff>
      <xdr:row>143</xdr:row>
      <xdr:rowOff>113656</xdr:rowOff>
    </xdr:from>
    <xdr:to>
      <xdr:col>7</xdr:col>
      <xdr:colOff>278538</xdr:colOff>
      <xdr:row>145</xdr:row>
      <xdr:rowOff>8795</xdr:rowOff>
    </xdr:to>
    <xdr:cxnSp macro="">
      <xdr:nvCxnSpPr>
        <xdr:cNvPr id="195" name="Straight Connector 194">
          <a:extLst>
            <a:ext uri="{FF2B5EF4-FFF2-40B4-BE49-F238E27FC236}">
              <a16:creationId xmlns:a16="http://schemas.microsoft.com/office/drawing/2014/main" id="{FF0C2D13-E1DD-BA3E-F87C-0A2A191FCEDB}"/>
            </a:ext>
          </a:extLst>
        </xdr:cNvPr>
        <xdr:cNvCxnSpPr>
          <a:cxnSpLocks/>
        </xdr:cNvCxnSpPr>
      </xdr:nvCxnSpPr>
      <xdr:spPr>
        <a:xfrm flipH="1" flipV="1">
          <a:off x="8469677" y="57555756"/>
          <a:ext cx="361" cy="301539"/>
        </a:xfrm>
        <a:prstGeom prst="line">
          <a:avLst/>
        </a:prstGeom>
        <a:ln w="15875">
          <a:solidFill>
            <a:schemeClr val="accent3">
              <a:lumMod val="60000"/>
              <a:lumOff val="4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1020473</xdr:colOff>
      <xdr:row>141</xdr:row>
      <xdr:rowOff>56476</xdr:rowOff>
    </xdr:from>
    <xdr:to>
      <xdr:col>7</xdr:col>
      <xdr:colOff>1020473</xdr:colOff>
      <xdr:row>147</xdr:row>
      <xdr:rowOff>11959</xdr:rowOff>
    </xdr:to>
    <xdr:cxnSp macro="">
      <xdr:nvCxnSpPr>
        <xdr:cNvPr id="196" name="Straight Connector 195">
          <a:extLst>
            <a:ext uri="{FF2B5EF4-FFF2-40B4-BE49-F238E27FC236}">
              <a16:creationId xmlns:a16="http://schemas.microsoft.com/office/drawing/2014/main" id="{12F021A7-EBFA-517C-FF08-64BF8BB0AAB5}"/>
            </a:ext>
          </a:extLst>
        </xdr:cNvPr>
        <xdr:cNvCxnSpPr>
          <a:cxnSpLocks/>
        </xdr:cNvCxnSpPr>
      </xdr:nvCxnSpPr>
      <xdr:spPr>
        <a:xfrm flipV="1">
          <a:off x="9211973" y="57092176"/>
          <a:ext cx="0" cy="1174683"/>
        </a:xfrm>
        <a:prstGeom prst="line">
          <a:avLst/>
        </a:prstGeom>
        <a:ln w="15875">
          <a:solidFill>
            <a:schemeClr val="accent3">
              <a:lumMod val="60000"/>
              <a:lumOff val="4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885213</xdr:colOff>
      <xdr:row>144</xdr:row>
      <xdr:rowOff>155687</xdr:rowOff>
    </xdr:from>
    <xdr:to>
      <xdr:col>8</xdr:col>
      <xdr:colOff>17535</xdr:colOff>
      <xdr:row>145</xdr:row>
      <xdr:rowOff>175981</xdr:rowOff>
    </xdr:to>
    <xdr:sp macro="" textlink="">
      <xdr:nvSpPr>
        <xdr:cNvPr id="197" name="Oval 196">
          <a:extLst>
            <a:ext uri="{FF2B5EF4-FFF2-40B4-BE49-F238E27FC236}">
              <a16:creationId xmlns:a16="http://schemas.microsoft.com/office/drawing/2014/main" id="{7CC36A62-56E2-4C2B-BF8C-B783C9718B12}"/>
            </a:ext>
          </a:extLst>
        </xdr:cNvPr>
        <xdr:cNvSpPr/>
      </xdr:nvSpPr>
      <xdr:spPr>
        <a:xfrm>
          <a:off x="9076713" y="57800987"/>
          <a:ext cx="262622" cy="223494"/>
        </a:xfrm>
        <a:prstGeom prst="ellipse">
          <a:avLst/>
        </a:prstGeom>
        <a:solidFill>
          <a:schemeClr val="accent3">
            <a:lumMod val="40000"/>
            <a:lumOff val="60000"/>
          </a:schemeClr>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s-E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ES">
            <a:solidFill>
              <a:schemeClr val="accent3">
                <a:lumMod val="40000"/>
                <a:lumOff val="60000"/>
              </a:schemeClr>
            </a:solidFill>
          </a:endParaRPr>
        </a:p>
      </xdr:txBody>
    </xdr:sp>
    <xdr:clientData/>
  </xdr:twoCellAnchor>
  <xdr:twoCellAnchor>
    <xdr:from>
      <xdr:col>9</xdr:col>
      <xdr:colOff>121185</xdr:colOff>
      <xdr:row>144</xdr:row>
      <xdr:rowOff>195458</xdr:rowOff>
    </xdr:from>
    <xdr:to>
      <xdr:col>9</xdr:col>
      <xdr:colOff>1095565</xdr:colOff>
      <xdr:row>146</xdr:row>
      <xdr:rowOff>4502</xdr:rowOff>
    </xdr:to>
    <xdr:sp macro="" textlink="">
      <xdr:nvSpPr>
        <xdr:cNvPr id="198" name="TextBox 98">
          <a:extLst>
            <a:ext uri="{FF2B5EF4-FFF2-40B4-BE49-F238E27FC236}">
              <a16:creationId xmlns:a16="http://schemas.microsoft.com/office/drawing/2014/main" id="{91DFB52C-E247-B7C3-0FF2-B00C963EADB7}"/>
            </a:ext>
          </a:extLst>
        </xdr:cNvPr>
        <xdr:cNvSpPr txBox="1"/>
      </xdr:nvSpPr>
      <xdr:spPr>
        <a:xfrm>
          <a:off x="9912885" y="57840758"/>
          <a:ext cx="974380" cy="21544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bg1">
                  <a:lumMod val="50000"/>
                </a:schemeClr>
              </a:solidFill>
              <a:latin typeface="Garamond" panose="02020404030301010803" pitchFamily="18" charset="0"/>
            </a:rPr>
            <a:t>I+D+i</a:t>
          </a:r>
        </a:p>
      </xdr:txBody>
    </xdr:sp>
    <xdr:clientData/>
  </xdr:twoCellAnchor>
  <xdr:twoCellAnchor>
    <xdr:from>
      <xdr:col>7</xdr:col>
      <xdr:colOff>886549</xdr:colOff>
      <xdr:row>142</xdr:row>
      <xdr:rowOff>163305</xdr:rowOff>
    </xdr:from>
    <xdr:to>
      <xdr:col>8</xdr:col>
      <xdr:colOff>18871</xdr:colOff>
      <xdr:row>143</xdr:row>
      <xdr:rowOff>183599</xdr:rowOff>
    </xdr:to>
    <xdr:sp macro="" textlink="">
      <xdr:nvSpPr>
        <xdr:cNvPr id="199" name="Oval 198">
          <a:extLst>
            <a:ext uri="{FF2B5EF4-FFF2-40B4-BE49-F238E27FC236}">
              <a16:creationId xmlns:a16="http://schemas.microsoft.com/office/drawing/2014/main" id="{7EDB99D0-3A5A-0F42-D915-B68B0951524B}"/>
            </a:ext>
          </a:extLst>
        </xdr:cNvPr>
        <xdr:cNvSpPr/>
      </xdr:nvSpPr>
      <xdr:spPr>
        <a:xfrm>
          <a:off x="9078049" y="57402205"/>
          <a:ext cx="262622" cy="223494"/>
        </a:xfrm>
        <a:prstGeom prst="ellipse">
          <a:avLst/>
        </a:prstGeom>
        <a:solidFill>
          <a:schemeClr val="accent3">
            <a:lumMod val="40000"/>
            <a:lumOff val="60000"/>
          </a:schemeClr>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s-E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ES">
            <a:solidFill>
              <a:schemeClr val="accent3">
                <a:lumMod val="40000"/>
                <a:lumOff val="60000"/>
              </a:schemeClr>
            </a:solidFill>
          </a:endParaRPr>
        </a:p>
      </xdr:txBody>
    </xdr:sp>
    <xdr:clientData/>
  </xdr:twoCellAnchor>
  <xdr:twoCellAnchor>
    <xdr:from>
      <xdr:col>7</xdr:col>
      <xdr:colOff>137027</xdr:colOff>
      <xdr:row>142</xdr:row>
      <xdr:rowOff>139838</xdr:rowOff>
    </xdr:from>
    <xdr:to>
      <xdr:col>7</xdr:col>
      <xdr:colOff>399649</xdr:colOff>
      <xdr:row>143</xdr:row>
      <xdr:rowOff>160132</xdr:rowOff>
    </xdr:to>
    <xdr:sp macro="" textlink="">
      <xdr:nvSpPr>
        <xdr:cNvPr id="200" name="Oval 199">
          <a:extLst>
            <a:ext uri="{FF2B5EF4-FFF2-40B4-BE49-F238E27FC236}">
              <a16:creationId xmlns:a16="http://schemas.microsoft.com/office/drawing/2014/main" id="{9847E75F-11EA-E4A6-0D6E-A0E0BD9B17D4}"/>
            </a:ext>
          </a:extLst>
        </xdr:cNvPr>
        <xdr:cNvSpPr/>
      </xdr:nvSpPr>
      <xdr:spPr>
        <a:xfrm>
          <a:off x="8328527" y="57378738"/>
          <a:ext cx="262622" cy="223494"/>
        </a:xfrm>
        <a:prstGeom prst="ellipse">
          <a:avLst/>
        </a:prstGeom>
        <a:solidFill>
          <a:schemeClr val="accent3">
            <a:lumMod val="40000"/>
            <a:lumOff val="60000"/>
          </a:schemeClr>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s-E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ES">
            <a:solidFill>
              <a:schemeClr val="accent3">
                <a:lumMod val="40000"/>
                <a:lumOff val="60000"/>
              </a:schemeClr>
            </a:solidFill>
          </a:endParaRPr>
        </a:p>
      </xdr:txBody>
    </xdr:sp>
    <xdr:clientData/>
  </xdr:twoCellAnchor>
  <xdr:twoCellAnchor>
    <xdr:from>
      <xdr:col>9</xdr:col>
      <xdr:colOff>433450</xdr:colOff>
      <xdr:row>141</xdr:row>
      <xdr:rowOff>126725</xdr:rowOff>
    </xdr:from>
    <xdr:to>
      <xdr:col>9</xdr:col>
      <xdr:colOff>446225</xdr:colOff>
      <xdr:row>144</xdr:row>
      <xdr:rowOff>194263</xdr:rowOff>
    </xdr:to>
    <xdr:cxnSp macro="">
      <xdr:nvCxnSpPr>
        <xdr:cNvPr id="201" name="Straight Connector 200">
          <a:extLst>
            <a:ext uri="{FF2B5EF4-FFF2-40B4-BE49-F238E27FC236}">
              <a16:creationId xmlns:a16="http://schemas.microsoft.com/office/drawing/2014/main" id="{A5F449D7-4B4B-2EBB-E756-EDE2AAB09A70}"/>
            </a:ext>
          </a:extLst>
        </xdr:cNvPr>
        <xdr:cNvCxnSpPr>
          <a:cxnSpLocks/>
        </xdr:cNvCxnSpPr>
      </xdr:nvCxnSpPr>
      <xdr:spPr>
        <a:xfrm flipV="1">
          <a:off x="10225150" y="57162425"/>
          <a:ext cx="12775" cy="677138"/>
        </a:xfrm>
        <a:prstGeom prst="line">
          <a:avLst/>
        </a:prstGeom>
        <a:ln w="15875">
          <a:solidFill>
            <a:schemeClr val="accent3">
              <a:lumMod val="60000"/>
              <a:lumOff val="4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1039225</xdr:colOff>
      <xdr:row>144</xdr:row>
      <xdr:rowOff>2703</xdr:rowOff>
    </xdr:from>
    <xdr:to>
      <xdr:col>13</xdr:col>
      <xdr:colOff>176092</xdr:colOff>
      <xdr:row>145</xdr:row>
      <xdr:rowOff>14947</xdr:rowOff>
    </xdr:to>
    <xdr:sp macro="" textlink="">
      <xdr:nvSpPr>
        <xdr:cNvPr id="202" name="TextBox 103">
          <a:extLst>
            <a:ext uri="{FF2B5EF4-FFF2-40B4-BE49-F238E27FC236}">
              <a16:creationId xmlns:a16="http://schemas.microsoft.com/office/drawing/2014/main" id="{37476B5E-4492-2790-6B6D-7F5A7302C576}"/>
            </a:ext>
          </a:extLst>
        </xdr:cNvPr>
        <xdr:cNvSpPr txBox="1"/>
      </xdr:nvSpPr>
      <xdr:spPr>
        <a:xfrm>
          <a:off x="12850225" y="57648003"/>
          <a:ext cx="1067267" cy="215444"/>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accent3">
                  <a:lumMod val="50000"/>
                </a:schemeClr>
              </a:solidFill>
              <a:latin typeface="Garamond" panose="02020404030301010803" pitchFamily="18" charset="0"/>
            </a:rPr>
            <a:t>Año 2 …</a:t>
          </a:r>
        </a:p>
      </xdr:txBody>
    </xdr:sp>
    <xdr:clientData/>
  </xdr:twoCellAnchor>
  <xdr:twoCellAnchor>
    <xdr:from>
      <xdr:col>12</xdr:col>
      <xdr:colOff>124392</xdr:colOff>
      <xdr:row>139</xdr:row>
      <xdr:rowOff>63500</xdr:rowOff>
    </xdr:from>
    <xdr:to>
      <xdr:col>13</xdr:col>
      <xdr:colOff>273272</xdr:colOff>
      <xdr:row>140</xdr:row>
      <xdr:rowOff>183337</xdr:rowOff>
    </xdr:to>
    <xdr:sp macro="" textlink="">
      <xdr:nvSpPr>
        <xdr:cNvPr id="203" name="TextBox 104">
          <a:extLst>
            <a:ext uri="{FF2B5EF4-FFF2-40B4-BE49-F238E27FC236}">
              <a16:creationId xmlns:a16="http://schemas.microsoft.com/office/drawing/2014/main" id="{A48B45AB-A389-CDBD-41D0-CDA3E4C38B6D}"/>
            </a:ext>
          </a:extLst>
        </xdr:cNvPr>
        <xdr:cNvSpPr txBox="1"/>
      </xdr:nvSpPr>
      <xdr:spPr>
        <a:xfrm>
          <a:off x="9674792" y="54076600"/>
          <a:ext cx="974380" cy="323037"/>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ES" sz="800">
              <a:solidFill>
                <a:schemeClr val="bg1">
                  <a:lumMod val="50000"/>
                </a:schemeClr>
              </a:solidFill>
              <a:latin typeface="Garamond" panose="02020404030301010803" pitchFamily="18" charset="0"/>
            </a:rPr>
            <a:t>Hito 11</a:t>
          </a:r>
        </a:p>
        <a:p>
          <a:r>
            <a:rPr lang="en-ES" sz="800">
              <a:solidFill>
                <a:schemeClr val="bg1">
                  <a:lumMod val="50000"/>
                </a:schemeClr>
              </a:solidFill>
              <a:latin typeface="Garamond" panose="02020404030301010803" pitchFamily="18" charset="0"/>
            </a:rPr>
            <a:t>Escalabilidad</a:t>
          </a:r>
        </a:p>
      </xdr:txBody>
    </xdr:sp>
    <xdr:clientData/>
  </xdr:twoCellAnchor>
  <xdr:twoCellAnchor>
    <xdr:from>
      <xdr:col>11</xdr:col>
      <xdr:colOff>718189</xdr:colOff>
      <xdr:row>143</xdr:row>
      <xdr:rowOff>126733</xdr:rowOff>
    </xdr:from>
    <xdr:to>
      <xdr:col>11</xdr:col>
      <xdr:colOff>718550</xdr:colOff>
      <xdr:row>145</xdr:row>
      <xdr:rowOff>21872</xdr:rowOff>
    </xdr:to>
    <xdr:cxnSp macro="">
      <xdr:nvCxnSpPr>
        <xdr:cNvPr id="204" name="Straight Connector 203">
          <a:extLst>
            <a:ext uri="{FF2B5EF4-FFF2-40B4-BE49-F238E27FC236}">
              <a16:creationId xmlns:a16="http://schemas.microsoft.com/office/drawing/2014/main" id="{78BEE9C4-3DBF-D883-A1F9-156091C121B2}"/>
            </a:ext>
          </a:extLst>
        </xdr:cNvPr>
        <xdr:cNvCxnSpPr>
          <a:cxnSpLocks/>
        </xdr:cNvCxnSpPr>
      </xdr:nvCxnSpPr>
      <xdr:spPr>
        <a:xfrm flipH="1" flipV="1">
          <a:off x="12529189" y="57568833"/>
          <a:ext cx="361" cy="301539"/>
        </a:xfrm>
        <a:prstGeom prst="line">
          <a:avLst/>
        </a:prstGeom>
        <a:ln w="15875">
          <a:solidFill>
            <a:schemeClr val="accent3">
              <a:lumMod val="60000"/>
              <a:lumOff val="4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425970</xdr:colOff>
      <xdr:row>143</xdr:row>
      <xdr:rowOff>19582</xdr:rowOff>
    </xdr:from>
    <xdr:to>
      <xdr:col>11</xdr:col>
      <xdr:colOff>592847</xdr:colOff>
      <xdr:row>143</xdr:row>
      <xdr:rowOff>44921</xdr:rowOff>
    </xdr:to>
    <xdr:cxnSp macro="">
      <xdr:nvCxnSpPr>
        <xdr:cNvPr id="205" name="Straight Connector 204">
          <a:extLst>
            <a:ext uri="{FF2B5EF4-FFF2-40B4-BE49-F238E27FC236}">
              <a16:creationId xmlns:a16="http://schemas.microsoft.com/office/drawing/2014/main" id="{4024B322-A0F9-A483-0AFF-84370D1D5EE9}"/>
            </a:ext>
          </a:extLst>
        </xdr:cNvPr>
        <xdr:cNvCxnSpPr>
          <a:cxnSpLocks/>
        </xdr:cNvCxnSpPr>
      </xdr:nvCxnSpPr>
      <xdr:spPr>
        <a:xfrm flipV="1">
          <a:off x="11678170" y="57461682"/>
          <a:ext cx="725677" cy="25339"/>
        </a:xfrm>
        <a:prstGeom prst="line">
          <a:avLst/>
        </a:prstGeom>
        <a:ln w="60325">
          <a:solidFill>
            <a:schemeClr val="accent3">
              <a:lumMod val="60000"/>
              <a:lumOff val="40000"/>
            </a:schemeClr>
          </a:solidFill>
          <a:prstDash val="sysDot"/>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459379</xdr:colOff>
      <xdr:row>143</xdr:row>
      <xdr:rowOff>51873</xdr:rowOff>
    </xdr:from>
    <xdr:to>
      <xdr:col>10</xdr:col>
      <xdr:colOff>481834</xdr:colOff>
      <xdr:row>143</xdr:row>
      <xdr:rowOff>51873</xdr:rowOff>
    </xdr:to>
    <xdr:cxnSp macro="">
      <xdr:nvCxnSpPr>
        <xdr:cNvPr id="206" name="Straight Connector 205">
          <a:extLst>
            <a:ext uri="{FF2B5EF4-FFF2-40B4-BE49-F238E27FC236}">
              <a16:creationId xmlns:a16="http://schemas.microsoft.com/office/drawing/2014/main" id="{92DAA969-7780-BA91-EC25-564F195E281E}"/>
            </a:ext>
          </a:extLst>
        </xdr:cNvPr>
        <xdr:cNvCxnSpPr>
          <a:cxnSpLocks/>
        </xdr:cNvCxnSpPr>
      </xdr:nvCxnSpPr>
      <xdr:spPr>
        <a:xfrm>
          <a:off x="10251079" y="57493973"/>
          <a:ext cx="1482955" cy="0"/>
        </a:xfrm>
        <a:prstGeom prst="line">
          <a:avLst/>
        </a:prstGeom>
        <a:ln w="60325">
          <a:solidFill>
            <a:schemeClr val="accent3">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311282</xdr:colOff>
      <xdr:row>142</xdr:row>
      <xdr:rowOff>128982</xdr:rowOff>
    </xdr:from>
    <xdr:to>
      <xdr:col>9</xdr:col>
      <xdr:colOff>573904</xdr:colOff>
      <xdr:row>143</xdr:row>
      <xdr:rowOff>149276</xdr:rowOff>
    </xdr:to>
    <xdr:sp macro="" textlink="">
      <xdr:nvSpPr>
        <xdr:cNvPr id="207" name="Oval 206">
          <a:extLst>
            <a:ext uri="{FF2B5EF4-FFF2-40B4-BE49-F238E27FC236}">
              <a16:creationId xmlns:a16="http://schemas.microsoft.com/office/drawing/2014/main" id="{A370A093-C086-42A4-3AB3-6AF48A0105B7}"/>
            </a:ext>
          </a:extLst>
        </xdr:cNvPr>
        <xdr:cNvSpPr/>
      </xdr:nvSpPr>
      <xdr:spPr>
        <a:xfrm>
          <a:off x="10102982" y="57367882"/>
          <a:ext cx="262622" cy="223494"/>
        </a:xfrm>
        <a:prstGeom prst="ellipse">
          <a:avLst/>
        </a:prstGeom>
        <a:solidFill>
          <a:schemeClr val="accent3">
            <a:lumMod val="40000"/>
            <a:lumOff val="60000"/>
          </a:schemeClr>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s-E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ES">
            <a:solidFill>
              <a:schemeClr val="accent3">
                <a:lumMod val="40000"/>
                <a:lumOff val="60000"/>
              </a:schemeClr>
            </a:solidFill>
          </a:endParaRPr>
        </a:p>
      </xdr:txBody>
    </xdr:sp>
    <xdr:clientData/>
  </xdr:twoCellAnchor>
  <xdr:twoCellAnchor>
    <xdr:from>
      <xdr:col>9</xdr:col>
      <xdr:colOff>1044579</xdr:colOff>
      <xdr:row>142</xdr:row>
      <xdr:rowOff>145338</xdr:rowOff>
    </xdr:from>
    <xdr:to>
      <xdr:col>9</xdr:col>
      <xdr:colOff>1307201</xdr:colOff>
      <xdr:row>143</xdr:row>
      <xdr:rowOff>165632</xdr:rowOff>
    </xdr:to>
    <xdr:sp macro="" textlink="">
      <xdr:nvSpPr>
        <xdr:cNvPr id="208" name="Oval 207">
          <a:extLst>
            <a:ext uri="{FF2B5EF4-FFF2-40B4-BE49-F238E27FC236}">
              <a16:creationId xmlns:a16="http://schemas.microsoft.com/office/drawing/2014/main" id="{E42E3840-E134-F2E4-3F20-B6C095622EE3}"/>
            </a:ext>
          </a:extLst>
        </xdr:cNvPr>
        <xdr:cNvSpPr/>
      </xdr:nvSpPr>
      <xdr:spPr>
        <a:xfrm>
          <a:off x="10836279" y="57384238"/>
          <a:ext cx="262622" cy="223494"/>
        </a:xfrm>
        <a:prstGeom prst="ellipse">
          <a:avLst/>
        </a:prstGeom>
        <a:solidFill>
          <a:schemeClr val="accent3">
            <a:lumMod val="40000"/>
            <a:lumOff val="60000"/>
          </a:schemeClr>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s-E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ES">
            <a:solidFill>
              <a:schemeClr val="accent3">
                <a:lumMod val="40000"/>
                <a:lumOff val="60000"/>
              </a:schemeClr>
            </a:solidFill>
          </a:endParaRPr>
        </a:p>
      </xdr:txBody>
    </xdr:sp>
    <xdr:clientData/>
  </xdr:twoCellAnchor>
  <xdr:twoCellAnchor>
    <xdr:from>
      <xdr:col>10</xdr:col>
      <xdr:colOff>281849</xdr:colOff>
      <xdr:row>142</xdr:row>
      <xdr:rowOff>136458</xdr:rowOff>
    </xdr:from>
    <xdr:to>
      <xdr:col>10</xdr:col>
      <xdr:colOff>544471</xdr:colOff>
      <xdr:row>143</xdr:row>
      <xdr:rowOff>156752</xdr:rowOff>
    </xdr:to>
    <xdr:sp macro="" textlink="">
      <xdr:nvSpPr>
        <xdr:cNvPr id="209" name="Oval 208">
          <a:extLst>
            <a:ext uri="{FF2B5EF4-FFF2-40B4-BE49-F238E27FC236}">
              <a16:creationId xmlns:a16="http://schemas.microsoft.com/office/drawing/2014/main" id="{566674A4-8189-3464-97AD-979918D7A3FC}"/>
            </a:ext>
          </a:extLst>
        </xdr:cNvPr>
        <xdr:cNvSpPr/>
      </xdr:nvSpPr>
      <xdr:spPr>
        <a:xfrm>
          <a:off x="11534049" y="57375358"/>
          <a:ext cx="262622" cy="223494"/>
        </a:xfrm>
        <a:prstGeom prst="ellipse">
          <a:avLst/>
        </a:prstGeom>
        <a:solidFill>
          <a:schemeClr val="accent3">
            <a:lumMod val="40000"/>
            <a:lumOff val="60000"/>
          </a:schemeClr>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s-E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ES">
            <a:solidFill>
              <a:schemeClr val="accent3">
                <a:lumMod val="40000"/>
                <a:lumOff val="60000"/>
              </a:schemeClr>
            </a:solidFill>
          </a:endParaRPr>
        </a:p>
      </xdr:txBody>
    </xdr:sp>
    <xdr:clientData/>
  </xdr:twoCellAnchor>
  <xdr:twoCellAnchor>
    <xdr:from>
      <xdr:col>11</xdr:col>
      <xdr:colOff>533845</xdr:colOff>
      <xdr:row>142</xdr:row>
      <xdr:rowOff>120493</xdr:rowOff>
    </xdr:from>
    <xdr:to>
      <xdr:col>11</xdr:col>
      <xdr:colOff>796467</xdr:colOff>
      <xdr:row>143</xdr:row>
      <xdr:rowOff>140787</xdr:rowOff>
    </xdr:to>
    <xdr:sp macro="" textlink="">
      <xdr:nvSpPr>
        <xdr:cNvPr id="210" name="Oval 209">
          <a:extLst>
            <a:ext uri="{FF2B5EF4-FFF2-40B4-BE49-F238E27FC236}">
              <a16:creationId xmlns:a16="http://schemas.microsoft.com/office/drawing/2014/main" id="{19B33740-3962-0032-B592-28DA67763E75}"/>
            </a:ext>
          </a:extLst>
        </xdr:cNvPr>
        <xdr:cNvSpPr/>
      </xdr:nvSpPr>
      <xdr:spPr>
        <a:xfrm>
          <a:off x="12344845" y="57359393"/>
          <a:ext cx="262622" cy="223494"/>
        </a:xfrm>
        <a:prstGeom prst="ellipse">
          <a:avLst/>
        </a:prstGeom>
        <a:solidFill>
          <a:schemeClr val="accent3">
            <a:lumMod val="40000"/>
            <a:lumOff val="60000"/>
          </a:schemeClr>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s-E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ES">
            <a:solidFill>
              <a:schemeClr val="accent3">
                <a:lumMod val="40000"/>
                <a:lumOff val="60000"/>
              </a:schemeClr>
            </a:solidFill>
          </a:endParaRPr>
        </a:p>
      </xdr:txBody>
    </xdr:sp>
    <xdr:clientData/>
  </xdr:twoCellAnchor>
  <xdr:twoCellAnchor>
    <xdr:from>
      <xdr:col>12</xdr:col>
      <xdr:colOff>357524</xdr:colOff>
      <xdr:row>143</xdr:row>
      <xdr:rowOff>12000</xdr:rowOff>
    </xdr:from>
    <xdr:to>
      <xdr:col>13</xdr:col>
      <xdr:colOff>182392</xdr:colOff>
      <xdr:row>143</xdr:row>
      <xdr:rowOff>20688</xdr:rowOff>
    </xdr:to>
    <xdr:cxnSp macro="">
      <xdr:nvCxnSpPr>
        <xdr:cNvPr id="211" name="Straight Connector 210">
          <a:extLst>
            <a:ext uri="{FF2B5EF4-FFF2-40B4-BE49-F238E27FC236}">
              <a16:creationId xmlns:a16="http://schemas.microsoft.com/office/drawing/2014/main" id="{9EAD5CBB-12CA-A47D-BFB1-CAD444AAD7E6}"/>
            </a:ext>
          </a:extLst>
        </xdr:cNvPr>
        <xdr:cNvCxnSpPr>
          <a:cxnSpLocks/>
        </xdr:cNvCxnSpPr>
      </xdr:nvCxnSpPr>
      <xdr:spPr>
        <a:xfrm>
          <a:off x="13273424" y="57454100"/>
          <a:ext cx="650368" cy="8688"/>
        </a:xfrm>
        <a:prstGeom prst="line">
          <a:avLst/>
        </a:prstGeom>
        <a:ln w="60325">
          <a:solidFill>
            <a:schemeClr val="accent3">
              <a:lumMod val="75000"/>
            </a:schemeClr>
          </a:solidFill>
          <a:prstDash val="sysDot"/>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40347</xdr:colOff>
      <xdr:row>142</xdr:row>
      <xdr:rowOff>102023</xdr:rowOff>
    </xdr:from>
    <xdr:to>
      <xdr:col>13</xdr:col>
      <xdr:colOff>302969</xdr:colOff>
      <xdr:row>143</xdr:row>
      <xdr:rowOff>122317</xdr:rowOff>
    </xdr:to>
    <xdr:sp macro="" textlink="">
      <xdr:nvSpPr>
        <xdr:cNvPr id="212" name="Oval 211">
          <a:extLst>
            <a:ext uri="{FF2B5EF4-FFF2-40B4-BE49-F238E27FC236}">
              <a16:creationId xmlns:a16="http://schemas.microsoft.com/office/drawing/2014/main" id="{34ABF5A3-44AA-09B7-E84F-DE18869816E9}"/>
            </a:ext>
          </a:extLst>
        </xdr:cNvPr>
        <xdr:cNvSpPr/>
      </xdr:nvSpPr>
      <xdr:spPr>
        <a:xfrm>
          <a:off x="13781747" y="57340923"/>
          <a:ext cx="262622" cy="223494"/>
        </a:xfrm>
        <a:prstGeom prst="ellipse">
          <a:avLst/>
        </a:prstGeom>
        <a:solidFill>
          <a:schemeClr val="accent3">
            <a:lumMod val="40000"/>
            <a:lumOff val="60000"/>
          </a:schemeClr>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s-E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ES">
            <a:solidFill>
              <a:schemeClr val="accent3">
                <a:lumMod val="40000"/>
                <a:lumOff val="60000"/>
              </a:schemeClr>
            </a:solidFill>
          </a:endParaRPr>
        </a:p>
      </xdr:txBody>
    </xdr:sp>
    <xdr:clientData/>
  </xdr:twoCellAnchor>
  <xdr:twoCellAnchor>
    <xdr:from>
      <xdr:col>12</xdr:col>
      <xdr:colOff>148295</xdr:colOff>
      <xdr:row>142</xdr:row>
      <xdr:rowOff>124686</xdr:rowOff>
    </xdr:from>
    <xdr:to>
      <xdr:col>12</xdr:col>
      <xdr:colOff>410917</xdr:colOff>
      <xdr:row>143</xdr:row>
      <xdr:rowOff>144980</xdr:rowOff>
    </xdr:to>
    <xdr:sp macro="" textlink="">
      <xdr:nvSpPr>
        <xdr:cNvPr id="213" name="Oval 212">
          <a:extLst>
            <a:ext uri="{FF2B5EF4-FFF2-40B4-BE49-F238E27FC236}">
              <a16:creationId xmlns:a16="http://schemas.microsoft.com/office/drawing/2014/main" id="{67C11FB3-8255-ADE4-41A0-3D57BF2D4F0F}"/>
            </a:ext>
          </a:extLst>
        </xdr:cNvPr>
        <xdr:cNvSpPr/>
      </xdr:nvSpPr>
      <xdr:spPr>
        <a:xfrm>
          <a:off x="13064195" y="57363586"/>
          <a:ext cx="262622" cy="223494"/>
        </a:xfrm>
        <a:prstGeom prst="ellipse">
          <a:avLst/>
        </a:prstGeom>
        <a:solidFill>
          <a:schemeClr val="accent3">
            <a:lumMod val="40000"/>
            <a:lumOff val="60000"/>
          </a:schemeClr>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s-E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ES">
            <a:solidFill>
              <a:schemeClr val="accent3">
                <a:lumMod val="40000"/>
                <a:lumOff val="60000"/>
              </a:schemeClr>
            </a:solidFill>
          </a:endParaRPr>
        </a:p>
      </xdr:txBody>
    </xdr:sp>
    <xdr:clientData/>
  </xdr:twoCellAnchor>
  <xdr:twoCellAnchor editAs="oneCell">
    <xdr:from>
      <xdr:col>11</xdr:col>
      <xdr:colOff>533400</xdr:colOff>
      <xdr:row>111</xdr:row>
      <xdr:rowOff>38100</xdr:rowOff>
    </xdr:from>
    <xdr:to>
      <xdr:col>16</xdr:col>
      <xdr:colOff>482600</xdr:colOff>
      <xdr:row>123</xdr:row>
      <xdr:rowOff>766996</xdr:rowOff>
    </xdr:to>
    <xdr:pic>
      <xdr:nvPicPr>
        <xdr:cNvPr id="4" name="Picture 3">
          <a:extLst>
            <a:ext uri="{FF2B5EF4-FFF2-40B4-BE49-F238E27FC236}">
              <a16:creationId xmlns:a16="http://schemas.microsoft.com/office/drawing/2014/main" id="{2FE7576B-11C7-448A-9136-67BCF04A7652}"/>
            </a:ext>
          </a:extLst>
        </xdr:cNvPr>
        <xdr:cNvPicPr>
          <a:picLocks noChangeAspect="1"/>
        </xdr:cNvPicPr>
      </xdr:nvPicPr>
      <xdr:blipFill>
        <a:blip xmlns:r="http://schemas.openxmlformats.org/officeDocument/2006/relationships" r:embed="rId2"/>
        <a:stretch>
          <a:fillRect/>
        </a:stretch>
      </xdr:blipFill>
      <xdr:spPr>
        <a:xfrm>
          <a:off x="9194800" y="35471100"/>
          <a:ext cx="7772400" cy="54151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219363</xdr:colOff>
      <xdr:row>0</xdr:row>
      <xdr:rowOff>0</xdr:rowOff>
    </xdr:from>
    <xdr:to>
      <xdr:col>2</xdr:col>
      <xdr:colOff>904461</xdr:colOff>
      <xdr:row>2</xdr:row>
      <xdr:rowOff>165100</xdr:rowOff>
    </xdr:to>
    <xdr:pic>
      <xdr:nvPicPr>
        <xdr:cNvPr id="7" name="Picture 6" descr="A group of colorful squares with white letters&#10;&#10;Description automatically generated">
          <a:extLst>
            <a:ext uri="{FF2B5EF4-FFF2-40B4-BE49-F238E27FC236}">
              <a16:creationId xmlns:a16="http://schemas.microsoft.com/office/drawing/2014/main" id="{634A7352-400A-9C43-97C5-8952F29B6A22}"/>
            </a:ext>
          </a:extLst>
        </xdr:cNvPr>
        <xdr:cNvPicPr>
          <a:picLocks noChangeAspect="1"/>
        </xdr:cNvPicPr>
      </xdr:nvPicPr>
      <xdr:blipFill>
        <a:blip xmlns:r="http://schemas.openxmlformats.org/officeDocument/2006/relationships" r:embed="rId1"/>
        <a:stretch>
          <a:fillRect/>
        </a:stretch>
      </xdr:blipFill>
      <xdr:spPr>
        <a:xfrm>
          <a:off x="4346863" y="0"/>
          <a:ext cx="685098" cy="685800"/>
        </a:xfrm>
        <a:prstGeom prst="rect">
          <a:avLst/>
        </a:prstGeom>
      </xdr:spPr>
    </xdr:pic>
    <xdr:clientData/>
  </xdr:twoCellAnchor>
  <xdr:twoCellAnchor editAs="oneCell">
    <xdr:from>
      <xdr:col>10</xdr:col>
      <xdr:colOff>801511</xdr:colOff>
      <xdr:row>108</xdr:row>
      <xdr:rowOff>50392</xdr:rowOff>
    </xdr:from>
    <xdr:to>
      <xdr:col>14</xdr:col>
      <xdr:colOff>649111</xdr:colOff>
      <xdr:row>117</xdr:row>
      <xdr:rowOff>209958</xdr:rowOff>
    </xdr:to>
    <xdr:pic>
      <xdr:nvPicPr>
        <xdr:cNvPr id="9" name="Picture 8">
          <a:extLst>
            <a:ext uri="{FF2B5EF4-FFF2-40B4-BE49-F238E27FC236}">
              <a16:creationId xmlns:a16="http://schemas.microsoft.com/office/drawing/2014/main" id="{BC5CAC13-84E7-044A-8B4A-8F14DA9A164C}"/>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4009511" y="25803170"/>
          <a:ext cx="3318933" cy="32498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3134431</xdr:colOff>
      <xdr:row>59</xdr:row>
      <xdr:rowOff>104776</xdr:rowOff>
    </xdr:from>
    <xdr:to>
      <xdr:col>1</xdr:col>
      <xdr:colOff>3548944</xdr:colOff>
      <xdr:row>61</xdr:row>
      <xdr:rowOff>10232</xdr:rowOff>
    </xdr:to>
    <xdr:pic>
      <xdr:nvPicPr>
        <xdr:cNvPr id="4" name="Picture 3" descr="A group of colorful squares with white letters&#10;&#10;Description automatically generated">
          <a:extLst>
            <a:ext uri="{FF2B5EF4-FFF2-40B4-BE49-F238E27FC236}">
              <a16:creationId xmlns:a16="http://schemas.microsoft.com/office/drawing/2014/main" id="{C6FF54DE-2280-C840-9933-BAF397F3804A}"/>
            </a:ext>
          </a:extLst>
        </xdr:cNvPr>
        <xdr:cNvPicPr>
          <a:picLocks noChangeAspect="1"/>
        </xdr:cNvPicPr>
      </xdr:nvPicPr>
      <xdr:blipFill>
        <a:blip xmlns:r="http://schemas.openxmlformats.org/officeDocument/2006/relationships" r:embed="rId1"/>
        <a:stretch>
          <a:fillRect/>
        </a:stretch>
      </xdr:blipFill>
      <xdr:spPr>
        <a:xfrm>
          <a:off x="3642431" y="15062554"/>
          <a:ext cx="414513" cy="431095"/>
        </a:xfrm>
        <a:prstGeom prst="rect">
          <a:avLst/>
        </a:prstGeom>
      </xdr:spPr>
    </xdr:pic>
    <xdr:clientData/>
  </xdr:twoCellAnchor>
  <xdr:twoCellAnchor editAs="oneCell">
    <xdr:from>
      <xdr:col>2</xdr:col>
      <xdr:colOff>155224</xdr:colOff>
      <xdr:row>0</xdr:row>
      <xdr:rowOff>141111</xdr:rowOff>
    </xdr:from>
    <xdr:to>
      <xdr:col>3</xdr:col>
      <xdr:colOff>173090</xdr:colOff>
      <xdr:row>0</xdr:row>
      <xdr:rowOff>1298222</xdr:rowOff>
    </xdr:to>
    <xdr:pic>
      <xdr:nvPicPr>
        <xdr:cNvPr id="6" name="Picture 5" descr="A group of colorful squares with white letters&#10;&#10;Description automatically generated">
          <a:extLst>
            <a:ext uri="{FF2B5EF4-FFF2-40B4-BE49-F238E27FC236}">
              <a16:creationId xmlns:a16="http://schemas.microsoft.com/office/drawing/2014/main" id="{18E28063-3279-C64A-8F25-3CAC3ECEC7B9}"/>
            </a:ext>
          </a:extLst>
        </xdr:cNvPr>
        <xdr:cNvPicPr>
          <a:picLocks noChangeAspect="1"/>
        </xdr:cNvPicPr>
      </xdr:nvPicPr>
      <xdr:blipFill>
        <a:blip xmlns:r="http://schemas.openxmlformats.org/officeDocument/2006/relationships" r:embed="rId1"/>
        <a:stretch>
          <a:fillRect/>
        </a:stretch>
      </xdr:blipFill>
      <xdr:spPr>
        <a:xfrm>
          <a:off x="4416780" y="141111"/>
          <a:ext cx="1231421" cy="11571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222958</xdr:colOff>
      <xdr:row>72</xdr:row>
      <xdr:rowOff>80032</xdr:rowOff>
    </xdr:from>
    <xdr:to>
      <xdr:col>27</xdr:col>
      <xdr:colOff>422529</xdr:colOff>
      <xdr:row>91</xdr:row>
      <xdr:rowOff>65720</xdr:rowOff>
    </xdr:to>
    <xdr:pic>
      <xdr:nvPicPr>
        <xdr:cNvPr id="2" name="Picture 1">
          <a:extLst>
            <a:ext uri="{FF2B5EF4-FFF2-40B4-BE49-F238E27FC236}">
              <a16:creationId xmlns:a16="http://schemas.microsoft.com/office/drawing/2014/main" id="{232EA8D3-317E-A44E-892B-DF502DF771A4}"/>
            </a:ext>
          </a:extLst>
        </xdr:cNvPr>
        <xdr:cNvPicPr>
          <a:picLocks noChangeAspect="1"/>
        </xdr:cNvPicPr>
      </xdr:nvPicPr>
      <xdr:blipFill rotWithShape="1">
        <a:blip xmlns:r="http://schemas.openxmlformats.org/officeDocument/2006/relationships" r:embed="rId1">
          <a:alphaModFix amt="20000"/>
        </a:blip>
        <a:srcRect t="67203" r="67043"/>
        <a:stretch/>
      </xdr:blipFill>
      <xdr:spPr>
        <a:xfrm>
          <a:off x="13346291" y="21740588"/>
          <a:ext cx="19475349" cy="4247243"/>
        </a:xfrm>
        <a:prstGeom prst="roundRect">
          <a:avLst>
            <a:gd name="adj" fmla="val 15841"/>
          </a:avLst>
        </a:prstGeom>
        <a:ln w="31750">
          <a:solidFill>
            <a:srgbClr val="FFFF00"/>
          </a:solidFill>
        </a:ln>
      </xdr:spPr>
    </xdr:pic>
    <xdr:clientData/>
  </xdr:twoCellAnchor>
  <xdr:twoCellAnchor editAs="oneCell">
    <xdr:from>
      <xdr:col>9</xdr:col>
      <xdr:colOff>199570</xdr:colOff>
      <xdr:row>30</xdr:row>
      <xdr:rowOff>227792</xdr:rowOff>
    </xdr:from>
    <xdr:to>
      <xdr:col>27</xdr:col>
      <xdr:colOff>399141</xdr:colOff>
      <xdr:row>71</xdr:row>
      <xdr:rowOff>54429</xdr:rowOff>
    </xdr:to>
    <xdr:pic>
      <xdr:nvPicPr>
        <xdr:cNvPr id="22" name="Picture 21">
          <a:extLst>
            <a:ext uri="{FF2B5EF4-FFF2-40B4-BE49-F238E27FC236}">
              <a16:creationId xmlns:a16="http://schemas.microsoft.com/office/drawing/2014/main" id="{5D026F24-B0FD-7A2E-0929-790E2075CE5C}"/>
            </a:ext>
          </a:extLst>
        </xdr:cNvPr>
        <xdr:cNvPicPr>
          <a:picLocks noChangeAspect="1"/>
        </xdr:cNvPicPr>
      </xdr:nvPicPr>
      <xdr:blipFill rotWithShape="1">
        <a:blip xmlns:r="http://schemas.openxmlformats.org/officeDocument/2006/relationships" r:embed="rId1">
          <a:alphaModFix amt="35000"/>
        </a:blip>
        <a:srcRect t="67203" r="67043"/>
        <a:stretch/>
      </xdr:blipFill>
      <xdr:spPr>
        <a:xfrm>
          <a:off x="13334999" y="11385649"/>
          <a:ext cx="19503571" cy="10240637"/>
        </a:xfrm>
        <a:prstGeom prst="roundRect">
          <a:avLst>
            <a:gd name="adj" fmla="val 8199"/>
          </a:avLst>
        </a:prstGeom>
        <a:ln w="31750">
          <a:solidFill>
            <a:srgbClr val="FFFF00"/>
          </a:solidFill>
        </a:ln>
      </xdr:spPr>
    </xdr:pic>
    <xdr:clientData/>
  </xdr:twoCellAnchor>
  <xdr:twoCellAnchor>
    <xdr:from>
      <xdr:col>21</xdr:col>
      <xdr:colOff>151191</xdr:colOff>
      <xdr:row>52</xdr:row>
      <xdr:rowOff>24191</xdr:rowOff>
    </xdr:from>
    <xdr:to>
      <xdr:col>27</xdr:col>
      <xdr:colOff>67279</xdr:colOff>
      <xdr:row>69</xdr:row>
      <xdr:rowOff>117930</xdr:rowOff>
    </xdr:to>
    <xdr:graphicFrame macro="">
      <xdr:nvGraphicFramePr>
        <xdr:cNvPr id="6" name="Chart 5">
          <a:extLst>
            <a:ext uri="{FF2B5EF4-FFF2-40B4-BE49-F238E27FC236}">
              <a16:creationId xmlns:a16="http://schemas.microsoft.com/office/drawing/2014/main" id="{C544A997-EF2F-BA1A-B565-883C98074A4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780596</xdr:colOff>
      <xdr:row>52</xdr:row>
      <xdr:rowOff>38553</xdr:rowOff>
    </xdr:from>
    <xdr:to>
      <xdr:col>20</xdr:col>
      <xdr:colOff>477762</xdr:colOff>
      <xdr:row>68</xdr:row>
      <xdr:rowOff>36285</xdr:rowOff>
    </xdr:to>
    <xdr:graphicFrame macro="">
      <xdr:nvGraphicFramePr>
        <xdr:cNvPr id="15" name="Chart 14">
          <a:extLst>
            <a:ext uri="{FF2B5EF4-FFF2-40B4-BE49-F238E27FC236}">
              <a16:creationId xmlns:a16="http://schemas.microsoft.com/office/drawing/2014/main" id="{A1EB7895-75B3-236A-AD36-87E840CE6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114653</xdr:colOff>
      <xdr:row>8</xdr:row>
      <xdr:rowOff>183444</xdr:rowOff>
    </xdr:from>
    <xdr:to>
      <xdr:col>8</xdr:col>
      <xdr:colOff>841375</xdr:colOff>
      <xdr:row>8</xdr:row>
      <xdr:rowOff>190500</xdr:rowOff>
    </xdr:to>
    <xdr:cxnSp macro="">
      <xdr:nvCxnSpPr>
        <xdr:cNvPr id="3" name="Straight Arrow Connector 2">
          <a:extLst>
            <a:ext uri="{FF2B5EF4-FFF2-40B4-BE49-F238E27FC236}">
              <a16:creationId xmlns:a16="http://schemas.microsoft.com/office/drawing/2014/main" id="{B2C50971-319E-1F69-1E08-3D5B7EEDCCFD}"/>
            </a:ext>
          </a:extLst>
        </xdr:cNvPr>
        <xdr:cNvCxnSpPr/>
      </xdr:nvCxnSpPr>
      <xdr:spPr>
        <a:xfrm>
          <a:off x="13592528" y="4358569"/>
          <a:ext cx="726722" cy="7056"/>
        </a:xfrm>
        <a:prstGeom prst="straightConnector1">
          <a:avLst/>
        </a:prstGeom>
        <a:ln w="952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968375</xdr:colOff>
      <xdr:row>5</xdr:row>
      <xdr:rowOff>571500</xdr:rowOff>
    </xdr:from>
    <xdr:to>
      <xdr:col>8</xdr:col>
      <xdr:colOff>1428750</xdr:colOff>
      <xdr:row>10</xdr:row>
      <xdr:rowOff>396875</xdr:rowOff>
    </xdr:to>
    <xdr:sp macro="" textlink="">
      <xdr:nvSpPr>
        <xdr:cNvPr id="16" name="Left Brace 15">
          <a:extLst>
            <a:ext uri="{FF2B5EF4-FFF2-40B4-BE49-F238E27FC236}">
              <a16:creationId xmlns:a16="http://schemas.microsoft.com/office/drawing/2014/main" id="{4ECBDC24-0CE8-6326-7CCD-74572553E31F}"/>
            </a:ext>
          </a:extLst>
        </xdr:cNvPr>
        <xdr:cNvSpPr/>
      </xdr:nvSpPr>
      <xdr:spPr>
        <a:xfrm>
          <a:off x="14446250" y="3206750"/>
          <a:ext cx="460375" cy="2286000"/>
        </a:xfrm>
        <a:prstGeom prst="leftBrace">
          <a:avLst/>
        </a:prstGeom>
        <a:ln w="76200">
          <a:solidFill>
            <a:srgbClr val="C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8</xdr:col>
      <xdr:colOff>714375</xdr:colOff>
      <xdr:row>9</xdr:row>
      <xdr:rowOff>381000</xdr:rowOff>
    </xdr:from>
    <xdr:to>
      <xdr:col>8</xdr:col>
      <xdr:colOff>714375</xdr:colOff>
      <xdr:row>22</xdr:row>
      <xdr:rowOff>111125</xdr:rowOff>
    </xdr:to>
    <xdr:cxnSp macro="">
      <xdr:nvCxnSpPr>
        <xdr:cNvPr id="17" name="Straight Arrow Connector 16">
          <a:extLst>
            <a:ext uri="{FF2B5EF4-FFF2-40B4-BE49-F238E27FC236}">
              <a16:creationId xmlns:a16="http://schemas.microsoft.com/office/drawing/2014/main" id="{4C6AFD98-8B5B-B040-90C3-D4C644FB2B75}"/>
            </a:ext>
          </a:extLst>
        </xdr:cNvPr>
        <xdr:cNvCxnSpPr/>
      </xdr:nvCxnSpPr>
      <xdr:spPr>
        <a:xfrm flipV="1">
          <a:off x="14192250" y="4984750"/>
          <a:ext cx="0" cy="3825875"/>
        </a:xfrm>
        <a:prstGeom prst="straightConnector1">
          <a:avLst/>
        </a:prstGeom>
        <a:ln w="952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147259</xdr:colOff>
      <xdr:row>34</xdr:row>
      <xdr:rowOff>23433</xdr:rowOff>
    </xdr:from>
    <xdr:to>
      <xdr:col>27</xdr:col>
      <xdr:colOff>605</xdr:colOff>
      <xdr:row>50</xdr:row>
      <xdr:rowOff>158449</xdr:rowOff>
    </xdr:to>
    <xdr:graphicFrame macro="">
      <xdr:nvGraphicFramePr>
        <xdr:cNvPr id="25" name="Chart 24">
          <a:extLst>
            <a:ext uri="{FF2B5EF4-FFF2-40B4-BE49-F238E27FC236}">
              <a16:creationId xmlns:a16="http://schemas.microsoft.com/office/drawing/2014/main" id="{CF16B554-1F7F-B0FA-D09E-92D7BE084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1461103</xdr:colOff>
      <xdr:row>30</xdr:row>
      <xdr:rowOff>361649</xdr:rowOff>
    </xdr:from>
    <xdr:to>
      <xdr:col>12</xdr:col>
      <xdr:colOff>593875</xdr:colOff>
      <xdr:row>35</xdr:row>
      <xdr:rowOff>364147</xdr:rowOff>
    </xdr:to>
    <xdr:sp macro="" textlink="">
      <xdr:nvSpPr>
        <xdr:cNvPr id="27" name="TextBox 4">
          <a:extLst>
            <a:ext uri="{FF2B5EF4-FFF2-40B4-BE49-F238E27FC236}">
              <a16:creationId xmlns:a16="http://schemas.microsoft.com/office/drawing/2014/main" id="{DA3D150C-C403-8072-7B40-9909901C0FAD}"/>
            </a:ext>
          </a:extLst>
        </xdr:cNvPr>
        <xdr:cNvSpPr txBox="1"/>
      </xdr:nvSpPr>
      <xdr:spPr bwMode="white">
        <a:xfrm>
          <a:off x="13102770" y="11537649"/>
          <a:ext cx="4932438" cy="1780498"/>
        </a:xfrm>
        <a:prstGeom prst="rect">
          <a:avLst/>
        </a:prstGeom>
        <a:noFill/>
      </xdr:spPr>
      <xdr:txBody>
        <a:bodyPr wrap="square" rtlCol="0">
          <a:sp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ES" sz="4000" b="1">
              <a:solidFill>
                <a:schemeClr val="accent6">
                  <a:lumMod val="75000"/>
                </a:schemeClr>
              </a:solidFill>
              <a:latin typeface="Broadway" panose="020F0502020204030204" pitchFamily="34" charset="0"/>
              <a:cs typeface="Broadway" panose="020F0502020204030204" pitchFamily="34" charset="0"/>
            </a:rPr>
            <a:t>TU</a:t>
          </a:r>
          <a:r>
            <a:rPr lang="en-ES" sz="4000" b="1">
              <a:solidFill>
                <a:schemeClr val="bg1">
                  <a:lumMod val="75000"/>
                </a:schemeClr>
              </a:solidFill>
              <a:latin typeface="Broadway" panose="020F0502020204030204" pitchFamily="34" charset="0"/>
              <a:cs typeface="Broadway" panose="020F0502020204030204" pitchFamily="34" charset="0"/>
            </a:rPr>
            <a:t>  </a:t>
          </a:r>
        </a:p>
        <a:p>
          <a:pPr algn="ctr"/>
          <a:r>
            <a:rPr lang="en-ES" sz="4000" b="1">
              <a:solidFill>
                <a:srgbClr val="FF0000"/>
              </a:solidFill>
              <a:latin typeface="Broadway" panose="020F0502020204030204" pitchFamily="34" charset="0"/>
              <a:cs typeface="Broadway" panose="020F0502020204030204" pitchFamily="34" charset="0"/>
            </a:rPr>
            <a:t>L</a:t>
          </a:r>
          <a:r>
            <a:rPr lang="en-ES" sz="4000" b="1">
              <a:solidFill>
                <a:srgbClr val="00B0F0"/>
              </a:solidFill>
              <a:latin typeface="Broadway" panose="020F0502020204030204" pitchFamily="34" charset="0"/>
              <a:cs typeface="Broadway" panose="020F0502020204030204" pitchFamily="34" charset="0"/>
            </a:rPr>
            <a:t>O</a:t>
          </a:r>
          <a:r>
            <a:rPr lang="en-ES" sz="4000" b="1">
              <a:solidFill>
                <a:srgbClr val="FFFF00"/>
              </a:solidFill>
              <a:latin typeface="Broadway" panose="020F0502020204030204" pitchFamily="34" charset="0"/>
              <a:cs typeface="Broadway" panose="020F0502020204030204" pitchFamily="34" charset="0"/>
            </a:rPr>
            <a:t>G</a:t>
          </a:r>
          <a:r>
            <a:rPr lang="en-ES" sz="4000" b="1">
              <a:solidFill>
                <a:srgbClr val="92D050"/>
              </a:solidFill>
              <a:latin typeface="Broadway" panose="020F0502020204030204" pitchFamily="34" charset="0"/>
              <a:cs typeface="Broadway" panose="020F0502020204030204" pitchFamily="34" charset="0"/>
            </a:rPr>
            <a:t>O</a:t>
          </a:r>
          <a:r>
            <a:rPr lang="en-ES" sz="4000" b="1">
              <a:solidFill>
                <a:schemeClr val="bg1">
                  <a:lumMod val="75000"/>
                </a:schemeClr>
              </a:solidFill>
              <a:latin typeface="Broadway" panose="020F0502020204030204" pitchFamily="34" charset="0"/>
              <a:cs typeface="Broadway" panose="020F0502020204030204" pitchFamily="34" charset="0"/>
            </a:rPr>
            <a:t> </a:t>
          </a:r>
        </a:p>
        <a:p>
          <a:pPr algn="ctr"/>
          <a:r>
            <a:rPr lang="en-ES" sz="4000" b="1">
              <a:solidFill>
                <a:schemeClr val="accent6">
                  <a:lumMod val="75000"/>
                </a:schemeClr>
              </a:solidFill>
              <a:latin typeface="Broadway" panose="020F0502020204030204" pitchFamily="34" charset="0"/>
              <a:cs typeface="Broadway" panose="020F0502020204030204" pitchFamily="34" charset="0"/>
            </a:rPr>
            <a:t>AQUÍ</a:t>
          </a:r>
        </a:p>
      </xdr:txBody>
    </xdr:sp>
    <xdr:clientData/>
  </xdr:twoCellAnchor>
  <xdr:twoCellAnchor editAs="oneCell">
    <xdr:from>
      <xdr:col>3</xdr:col>
      <xdr:colOff>0</xdr:colOff>
      <xdr:row>1</xdr:row>
      <xdr:rowOff>0</xdr:rowOff>
    </xdr:from>
    <xdr:to>
      <xdr:col>3</xdr:col>
      <xdr:colOff>958614</xdr:colOff>
      <xdr:row>2</xdr:row>
      <xdr:rowOff>108857</xdr:rowOff>
    </xdr:to>
    <xdr:pic>
      <xdr:nvPicPr>
        <xdr:cNvPr id="12" name="Picture 11" descr="A group of colorful squares with white letters&#10;&#10;Description automatically generated">
          <a:extLst>
            <a:ext uri="{FF2B5EF4-FFF2-40B4-BE49-F238E27FC236}">
              <a16:creationId xmlns:a16="http://schemas.microsoft.com/office/drawing/2014/main" id="{0CC7B34D-015C-C645-AAE2-EA1311F0B4F1}"/>
            </a:ext>
          </a:extLst>
        </xdr:cNvPr>
        <xdr:cNvPicPr>
          <a:picLocks noChangeAspect="1"/>
        </xdr:cNvPicPr>
      </xdr:nvPicPr>
      <xdr:blipFill>
        <a:blip xmlns:r="http://schemas.openxmlformats.org/officeDocument/2006/relationships" r:embed="rId5"/>
        <a:stretch>
          <a:fillRect/>
        </a:stretch>
      </xdr:blipFill>
      <xdr:spPr>
        <a:xfrm>
          <a:off x="7456714" y="653143"/>
          <a:ext cx="958614" cy="961571"/>
        </a:xfrm>
        <a:prstGeom prst="rect">
          <a:avLst/>
        </a:prstGeom>
      </xdr:spPr>
    </xdr:pic>
    <xdr:clientData/>
  </xdr:twoCellAnchor>
  <xdr:twoCellAnchor>
    <xdr:from>
      <xdr:col>9</xdr:col>
      <xdr:colOff>585862</xdr:colOff>
      <xdr:row>52</xdr:row>
      <xdr:rowOff>63198</xdr:rowOff>
    </xdr:from>
    <xdr:to>
      <xdr:col>13</xdr:col>
      <xdr:colOff>1037166</xdr:colOff>
      <xdr:row>68</xdr:row>
      <xdr:rowOff>148924</xdr:rowOff>
    </xdr:to>
    <xdr:graphicFrame macro="">
      <xdr:nvGraphicFramePr>
        <xdr:cNvPr id="14" name="Chart 13">
          <a:extLst>
            <a:ext uri="{FF2B5EF4-FFF2-40B4-BE49-F238E27FC236}">
              <a16:creationId xmlns:a16="http://schemas.microsoft.com/office/drawing/2014/main" id="{A422D05E-9FF3-8FAE-5D46-F91EFD486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723898</xdr:colOff>
      <xdr:row>36</xdr:row>
      <xdr:rowOff>143933</xdr:rowOff>
    </xdr:from>
    <xdr:to>
      <xdr:col>20</xdr:col>
      <xdr:colOff>347134</xdr:colOff>
      <xdr:row>50</xdr:row>
      <xdr:rowOff>157841</xdr:rowOff>
    </xdr:to>
    <xdr:pic>
      <xdr:nvPicPr>
        <xdr:cNvPr id="20" name="Picture 19">
          <a:extLst>
            <a:ext uri="{FF2B5EF4-FFF2-40B4-BE49-F238E27FC236}">
              <a16:creationId xmlns:a16="http://schemas.microsoft.com/office/drawing/2014/main" id="{85B288E7-FFD8-3F86-6BAC-9DE21DF986E4}"/>
            </a:ext>
          </a:extLst>
        </xdr:cNvPr>
        <xdr:cNvPicPr>
          <a:picLocks noChangeAspect="1"/>
        </xdr:cNvPicPr>
      </xdr:nvPicPr>
      <xdr:blipFill>
        <a:blip xmlns:r="http://schemas.openxmlformats.org/officeDocument/2006/relationships" r:embed="rId7"/>
        <a:stretch>
          <a:fillRect/>
        </a:stretch>
      </xdr:blipFill>
      <xdr:spPr>
        <a:xfrm>
          <a:off x="13847231" y="13478933"/>
          <a:ext cx="12196236" cy="361224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proyecto.com/" TargetMode="External"/><Relationship Id="rId2" Type="http://schemas.openxmlformats.org/officeDocument/2006/relationships/hyperlink" Target="mailto:a@gmail.com" TargetMode="External"/><Relationship Id="rId1" Type="http://schemas.openxmlformats.org/officeDocument/2006/relationships/hyperlink" Target="http://toolboardcanvas.com/" TargetMode="External"/><Relationship Id="rId5" Type="http://schemas.openxmlformats.org/officeDocument/2006/relationships/drawing" Target="../drawings/drawing1.xml"/><Relationship Id="rId4" Type="http://schemas.openxmlformats.org/officeDocument/2006/relationships/hyperlink" Target="mailto:jaumeteodoro@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toolboardcanvas.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1E093-8575-D941-A1B4-7D8F21B6E385}">
  <sheetPr codeName="Sheet1">
    <tabColor rgb="FF00B0F0"/>
  </sheetPr>
  <dimension ref="A3:X161"/>
  <sheetViews>
    <sheetView showGridLines="0" tabSelected="1" topLeftCell="A133" zoomScaleNormal="100" workbookViewId="0">
      <selection activeCell="C158" sqref="C158"/>
    </sheetView>
  </sheetViews>
  <sheetFormatPr baseColWidth="10" defaultRowHeight="16" x14ac:dyDescent="0.2"/>
  <cols>
    <col min="1" max="1" width="8" style="2" customWidth="1"/>
    <col min="2" max="2" width="25.5" style="2" customWidth="1"/>
    <col min="3" max="3" width="21" style="2" customWidth="1"/>
    <col min="4" max="4" width="11.6640625" style="2" customWidth="1"/>
    <col min="5" max="5" width="11.33203125" style="2" customWidth="1"/>
    <col min="6" max="6" width="13.5" style="2" customWidth="1"/>
    <col min="7" max="7" width="6.1640625" style="235" customWidth="1"/>
    <col min="8" max="8" width="8.83203125" style="235" customWidth="1"/>
    <col min="9" max="9" width="5.83203125" style="2" customWidth="1"/>
    <col min="10" max="10" width="19.1640625" style="2" customWidth="1"/>
    <col min="11" max="11" width="7.33203125" style="2" customWidth="1"/>
    <col min="12" max="12" width="14.5" style="2" customWidth="1"/>
    <col min="13" max="13" width="10.83203125" style="2"/>
    <col min="14" max="14" width="17.5" style="2" customWidth="1"/>
    <col min="15" max="15" width="49.1640625" style="2" customWidth="1"/>
    <col min="16" max="16" width="10.6640625" style="2" customWidth="1"/>
    <col min="17" max="17" width="9.33203125" style="2" customWidth="1"/>
    <col min="18" max="18" width="8.6640625" style="2" customWidth="1"/>
    <col min="19" max="24" width="10.83203125" style="2"/>
    <col min="25" max="25" width="27.6640625" style="2" customWidth="1"/>
    <col min="26" max="16384" width="10.83203125" style="2"/>
  </cols>
  <sheetData>
    <row r="3" spans="1:16" s="87" customFormat="1" ht="39" customHeight="1" thickBot="1" x14ac:dyDescent="0.25">
      <c r="A3" s="1437" t="s">
        <v>0</v>
      </c>
      <c r="B3" s="1437"/>
      <c r="C3" s="1437"/>
      <c r="D3" s="1437"/>
      <c r="E3" s="1437"/>
      <c r="F3" s="1437"/>
      <c r="G3" s="1437"/>
      <c r="H3" s="1437"/>
      <c r="I3" s="1437"/>
      <c r="J3" s="912"/>
      <c r="K3" s="912"/>
      <c r="L3" s="912"/>
      <c r="M3" s="912"/>
    </row>
    <row r="4" spans="1:16" ht="43" customHeight="1" thickBot="1" x14ac:dyDescent="0.25">
      <c r="A4" s="1384" t="s">
        <v>615</v>
      </c>
      <c r="B4" s="1385"/>
      <c r="C4" s="1385"/>
      <c r="D4" s="1385"/>
      <c r="E4" s="1385"/>
      <c r="F4" s="1385"/>
      <c r="G4" s="1385"/>
      <c r="H4" s="1385"/>
      <c r="I4" s="1385"/>
      <c r="J4" s="1385"/>
      <c r="K4" s="1385"/>
      <c r="L4" s="1385"/>
      <c r="M4" s="1385"/>
      <c r="N4" s="1385"/>
      <c r="O4" s="1386"/>
    </row>
    <row r="5" spans="1:16" s="87" customFormat="1" ht="23" customHeight="1" thickBot="1" x14ac:dyDescent="0.25">
      <c r="A5" s="917"/>
      <c r="B5" s="917"/>
      <c r="C5" s="917"/>
      <c r="D5" s="917"/>
      <c r="E5" s="917"/>
      <c r="F5" s="917"/>
      <c r="G5" s="917"/>
      <c r="H5" s="917"/>
      <c r="I5" s="917"/>
      <c r="J5" s="917"/>
      <c r="K5" s="917"/>
      <c r="L5" s="917"/>
      <c r="M5" s="912"/>
    </row>
    <row r="6" spans="1:16" s="87" customFormat="1" ht="79" customHeight="1" x14ac:dyDescent="0.2">
      <c r="A6" s="917"/>
      <c r="B6" s="1028" t="s">
        <v>21</v>
      </c>
      <c r="C6" s="917"/>
      <c r="D6" s="917"/>
      <c r="E6" s="917"/>
      <c r="F6" s="917"/>
      <c r="G6" s="917"/>
      <c r="K6" s="1408" t="s">
        <v>669</v>
      </c>
      <c r="L6" s="1409"/>
      <c r="M6" s="1409"/>
      <c r="N6" s="1409"/>
      <c r="O6" s="1410"/>
    </row>
    <row r="7" spans="1:16" ht="60" customHeight="1" x14ac:dyDescent="0.2">
      <c r="K7" s="1411"/>
      <c r="L7" s="1412"/>
      <c r="M7" s="1412"/>
      <c r="N7" s="1412"/>
      <c r="O7" s="1413"/>
      <c r="P7" s="918"/>
    </row>
    <row r="8" spans="1:16" ht="60" customHeight="1" thickBot="1" x14ac:dyDescent="0.25">
      <c r="B8" s="1029" t="s">
        <v>668</v>
      </c>
      <c r="K8" s="1414"/>
      <c r="L8" s="1415"/>
      <c r="M8" s="1415"/>
      <c r="N8" s="1415"/>
      <c r="O8" s="1416"/>
      <c r="P8" s="918"/>
    </row>
    <row r="9" spans="1:16" ht="40" customHeight="1" thickBot="1" x14ac:dyDescent="0.25">
      <c r="C9" s="244"/>
      <c r="D9" s="244"/>
      <c r="E9" s="244"/>
      <c r="F9" s="244"/>
      <c r="G9" s="244"/>
      <c r="H9" s="244"/>
      <c r="I9" s="5"/>
      <c r="J9" s="5"/>
    </row>
    <row r="10" spans="1:16" ht="34" customHeight="1" x14ac:dyDescent="0.2">
      <c r="B10" s="1397" t="s">
        <v>592</v>
      </c>
      <c r="C10" s="1398"/>
      <c r="D10" s="1398"/>
      <c r="E10" s="1398"/>
      <c r="F10" s="1398"/>
      <c r="G10" s="1398"/>
      <c r="H10" s="1398"/>
      <c r="I10" s="1398"/>
      <c r="J10" s="1398"/>
      <c r="K10" s="1398"/>
      <c r="L10" s="1399"/>
    </row>
    <row r="11" spans="1:16" ht="27" customHeight="1" x14ac:dyDescent="0.2">
      <c r="B11" s="914" t="s">
        <v>556</v>
      </c>
      <c r="C11" s="1394" t="s">
        <v>567</v>
      </c>
      <c r="D11" s="1395"/>
      <c r="E11" s="1395"/>
      <c r="F11" s="1395"/>
      <c r="G11" s="1396"/>
      <c r="H11" s="913" t="s">
        <v>559</v>
      </c>
      <c r="I11" s="1400" t="s">
        <v>566</v>
      </c>
      <c r="J11" s="1401"/>
      <c r="K11" s="1401"/>
      <c r="L11" s="1402"/>
    </row>
    <row r="12" spans="1:16" ht="26" customHeight="1" x14ac:dyDescent="0.2">
      <c r="B12" s="914" t="s">
        <v>557</v>
      </c>
      <c r="C12" s="1394" t="s">
        <v>562</v>
      </c>
      <c r="D12" s="1395"/>
      <c r="E12" s="1395"/>
      <c r="F12" s="1395"/>
      <c r="G12" s="1396"/>
      <c r="H12" s="913" t="s">
        <v>560</v>
      </c>
      <c r="I12" s="1400" t="s">
        <v>565</v>
      </c>
      <c r="J12" s="1401"/>
      <c r="K12" s="1401"/>
      <c r="L12" s="1402"/>
    </row>
    <row r="13" spans="1:16" ht="30" customHeight="1" thickBot="1" x14ac:dyDescent="0.25">
      <c r="B13" s="915" t="s">
        <v>558</v>
      </c>
      <c r="C13" s="1405" t="s">
        <v>563</v>
      </c>
      <c r="D13" s="1406"/>
      <c r="E13" s="1406"/>
      <c r="F13" s="1406"/>
      <c r="G13" s="1407"/>
      <c r="H13" s="916" t="s">
        <v>561</v>
      </c>
      <c r="I13" s="1403" t="s">
        <v>564</v>
      </c>
      <c r="J13" s="1403"/>
      <c r="K13" s="1403"/>
      <c r="L13" s="1404"/>
    </row>
    <row r="15" spans="1:16" ht="7" customHeight="1" x14ac:dyDescent="0.2">
      <c r="G15" s="234"/>
      <c r="H15" s="234"/>
      <c r="I15" s="5"/>
      <c r="J15" s="5"/>
      <c r="K15" s="5"/>
      <c r="L15" s="5"/>
    </row>
    <row r="16" spans="1:16" ht="29" x14ac:dyDescent="0.2">
      <c r="A16" s="1387" t="s">
        <v>540</v>
      </c>
      <c r="B16" s="1388"/>
      <c r="C16" s="1388"/>
      <c r="D16" s="1388"/>
      <c r="E16" s="1388"/>
      <c r="F16" s="1388"/>
      <c r="G16" s="1388"/>
      <c r="H16" s="1388"/>
      <c r="I16" s="1388"/>
      <c r="J16" s="1388"/>
      <c r="K16" s="1388"/>
      <c r="L16" s="1388"/>
      <c r="M16" s="1388"/>
      <c r="N16" s="1388"/>
      <c r="O16" s="1388"/>
    </row>
    <row r="18" spans="2:15" x14ac:dyDescent="0.2">
      <c r="B18" s="5"/>
      <c r="C18" s="5"/>
      <c r="D18" s="5"/>
      <c r="E18" s="5"/>
      <c r="F18" s="5"/>
      <c r="G18" s="234"/>
      <c r="H18" s="234"/>
      <c r="I18" s="5"/>
      <c r="J18" s="5"/>
      <c r="K18" s="5"/>
      <c r="L18" s="5"/>
    </row>
    <row r="19" spans="2:15" x14ac:dyDescent="0.2">
      <c r="B19" s="5"/>
      <c r="C19" s="5"/>
      <c r="D19" s="5"/>
      <c r="E19" s="5"/>
      <c r="F19" s="5"/>
      <c r="G19" s="234"/>
      <c r="H19" s="234"/>
      <c r="I19" s="5"/>
      <c r="J19" s="5"/>
      <c r="K19" s="5"/>
      <c r="L19" s="5"/>
    </row>
    <row r="20" spans="2:15" ht="40" customHeight="1" x14ac:dyDescent="0.2">
      <c r="B20" s="1389" t="s">
        <v>678</v>
      </c>
      <c r="C20" s="1389"/>
      <c r="D20" s="1389"/>
      <c r="E20" s="1389"/>
      <c r="F20" s="1389"/>
      <c r="G20" s="1389"/>
      <c r="H20" s="1389"/>
      <c r="I20" s="1389"/>
      <c r="J20" s="1389"/>
      <c r="K20" s="1389"/>
      <c r="L20" s="1389"/>
      <c r="M20" s="1389"/>
      <c r="N20" s="1389"/>
      <c r="O20" s="1389"/>
    </row>
    <row r="21" spans="2:15" x14ac:dyDescent="0.2">
      <c r="B21" s="5"/>
      <c r="C21" s="5"/>
      <c r="D21" s="5"/>
      <c r="E21" s="5"/>
      <c r="F21" s="5"/>
      <c r="G21" s="234"/>
      <c r="H21" s="234"/>
      <c r="I21" s="5"/>
      <c r="J21" s="5"/>
      <c r="K21" s="5"/>
      <c r="L21" s="5"/>
    </row>
    <row r="22" spans="2:15" x14ac:dyDescent="0.2">
      <c r="B22" s="5"/>
      <c r="C22" s="5"/>
      <c r="D22" s="5"/>
      <c r="E22" s="5"/>
      <c r="F22" s="5"/>
      <c r="G22" s="234"/>
      <c r="H22" s="234"/>
      <c r="I22" s="5"/>
      <c r="J22" s="5"/>
      <c r="K22" s="5"/>
      <c r="L22" s="5"/>
    </row>
    <row r="23" spans="2:15" x14ac:dyDescent="0.2">
      <c r="B23" s="5"/>
      <c r="C23" s="5"/>
      <c r="D23" s="5"/>
      <c r="E23" s="5"/>
      <c r="F23" s="5"/>
      <c r="G23" s="234"/>
      <c r="H23" s="234"/>
      <c r="I23" s="5"/>
      <c r="J23" s="5"/>
      <c r="K23" s="5"/>
      <c r="L23" s="5"/>
    </row>
    <row r="24" spans="2:15" x14ac:dyDescent="0.2">
      <c r="B24" s="5"/>
      <c r="C24" s="5"/>
      <c r="D24" s="5"/>
      <c r="E24" s="5"/>
      <c r="F24" s="5"/>
      <c r="G24" s="234"/>
      <c r="H24" s="234"/>
      <c r="I24" s="5"/>
      <c r="J24" s="5"/>
      <c r="K24" s="5"/>
      <c r="L24" s="5"/>
    </row>
    <row r="25" spans="2:15" x14ac:dyDescent="0.2">
      <c r="B25" s="5"/>
      <c r="C25" s="5"/>
      <c r="D25" s="5"/>
      <c r="E25" s="5"/>
      <c r="F25" s="5"/>
      <c r="G25" s="234"/>
      <c r="H25" s="234"/>
      <c r="I25" s="5"/>
      <c r="J25" s="5"/>
      <c r="K25" s="5"/>
      <c r="L25" s="5"/>
    </row>
    <row r="26" spans="2:15" x14ac:dyDescent="0.2">
      <c r="B26" s="5"/>
      <c r="C26" s="5"/>
      <c r="D26" s="5"/>
      <c r="E26" s="5"/>
      <c r="F26" s="5"/>
      <c r="G26" s="234"/>
      <c r="H26" s="234"/>
      <c r="I26" s="5"/>
      <c r="J26" s="5"/>
      <c r="K26" s="5"/>
      <c r="L26" s="5"/>
    </row>
    <row r="27" spans="2:15" x14ac:dyDescent="0.2">
      <c r="B27" s="5"/>
      <c r="C27" s="5"/>
      <c r="D27" s="5"/>
      <c r="E27" s="5"/>
      <c r="F27" s="5"/>
      <c r="G27" s="234"/>
      <c r="H27" s="234"/>
      <c r="I27" s="5"/>
      <c r="J27" s="5"/>
      <c r="K27" s="5"/>
      <c r="L27" s="5"/>
    </row>
    <row r="28" spans="2:15" x14ac:dyDescent="0.2">
      <c r="B28" s="5"/>
      <c r="C28" s="5"/>
      <c r="D28" s="5"/>
      <c r="E28" s="5"/>
      <c r="F28" s="5"/>
      <c r="G28" s="234"/>
      <c r="H28" s="234"/>
      <c r="I28" s="5"/>
      <c r="J28" s="5"/>
      <c r="K28" s="5"/>
      <c r="L28" s="5"/>
    </row>
    <row r="29" spans="2:15" x14ac:dyDescent="0.2">
      <c r="B29" s="5"/>
      <c r="C29" s="5"/>
      <c r="D29" s="5"/>
      <c r="E29" s="5"/>
      <c r="F29" s="5"/>
      <c r="G29" s="234"/>
      <c r="H29" s="234"/>
      <c r="I29" s="5"/>
      <c r="J29" s="5"/>
      <c r="K29" s="5"/>
      <c r="L29" s="5"/>
    </row>
    <row r="30" spans="2:15" x14ac:dyDescent="0.2">
      <c r="B30" s="5"/>
      <c r="C30" s="5"/>
      <c r="D30" s="5"/>
      <c r="E30" s="5"/>
      <c r="F30" s="5"/>
      <c r="G30" s="234"/>
      <c r="H30" s="234"/>
      <c r="I30" s="5"/>
      <c r="J30" s="5"/>
      <c r="K30" s="5"/>
      <c r="L30" s="5"/>
    </row>
    <row r="31" spans="2:15" x14ac:dyDescent="0.2">
      <c r="B31" s="5"/>
      <c r="C31" s="5"/>
      <c r="D31" s="5"/>
      <c r="E31" s="5"/>
      <c r="F31" s="5"/>
      <c r="G31" s="234"/>
      <c r="H31" s="234"/>
      <c r="I31" s="5"/>
      <c r="J31" s="5"/>
      <c r="K31" s="5"/>
      <c r="L31" s="5"/>
    </row>
    <row r="32" spans="2:15" x14ac:dyDescent="0.2">
      <c r="B32" s="5"/>
      <c r="C32" s="5"/>
      <c r="D32" s="5"/>
      <c r="E32" s="5"/>
      <c r="F32" s="5"/>
      <c r="G32" s="234"/>
      <c r="H32" s="234"/>
      <c r="I32" s="5"/>
      <c r="J32" s="5"/>
      <c r="K32" s="5"/>
      <c r="L32" s="5"/>
    </row>
    <row r="33" spans="2:19" x14ac:dyDescent="0.2">
      <c r="B33" s="5"/>
      <c r="C33" s="5"/>
      <c r="D33" s="5"/>
      <c r="E33" s="5"/>
      <c r="F33" s="5"/>
      <c r="G33" s="234"/>
      <c r="H33" s="234"/>
      <c r="I33" s="5"/>
      <c r="J33" s="5"/>
      <c r="K33" s="5"/>
      <c r="L33" s="5"/>
    </row>
    <row r="34" spans="2:19" x14ac:dyDescent="0.2">
      <c r="B34" s="5"/>
      <c r="C34" s="5"/>
      <c r="D34" s="5"/>
      <c r="E34" s="5"/>
      <c r="F34" s="5"/>
      <c r="G34" s="234"/>
      <c r="H34" s="234"/>
      <c r="I34" s="5"/>
      <c r="J34" s="5"/>
      <c r="K34" s="5"/>
      <c r="L34" s="5"/>
      <c r="R34" s="235"/>
      <c r="S34" s="235"/>
    </row>
    <row r="35" spans="2:19" x14ac:dyDescent="0.2">
      <c r="B35" s="5"/>
      <c r="C35" s="5"/>
      <c r="D35" s="5"/>
      <c r="E35" s="5"/>
      <c r="F35" s="5"/>
      <c r="G35" s="234"/>
      <c r="H35" s="234"/>
      <c r="I35" s="5"/>
      <c r="J35" s="5"/>
      <c r="K35" s="5"/>
      <c r="L35" s="5"/>
      <c r="M35" s="5"/>
    </row>
    <row r="36" spans="2:19" x14ac:dyDescent="0.2">
      <c r="B36" s="5"/>
      <c r="C36" s="5"/>
      <c r="D36" s="5"/>
      <c r="E36" s="5"/>
      <c r="F36" s="5"/>
      <c r="G36" s="234"/>
      <c r="H36" s="234"/>
      <c r="I36" s="5"/>
      <c r="J36" s="5"/>
      <c r="K36" s="5"/>
      <c r="L36" s="5"/>
      <c r="M36" s="5"/>
    </row>
    <row r="37" spans="2:19" x14ac:dyDescent="0.2">
      <c r="B37" s="5"/>
      <c r="C37" s="5"/>
      <c r="D37" s="5"/>
      <c r="E37" s="5"/>
      <c r="F37" s="5"/>
      <c r="G37" s="234"/>
      <c r="H37" s="234"/>
      <c r="I37" s="5"/>
      <c r="J37" s="5"/>
      <c r="K37" s="5"/>
      <c r="L37" s="5"/>
      <c r="M37" s="5"/>
    </row>
    <row r="38" spans="2:19" x14ac:dyDescent="0.2">
      <c r="B38" s="5"/>
      <c r="C38" s="5"/>
      <c r="D38" s="5"/>
      <c r="E38" s="5"/>
      <c r="F38" s="5"/>
      <c r="G38" s="234"/>
      <c r="H38" s="234"/>
      <c r="I38" s="5"/>
      <c r="J38" s="5"/>
      <c r="K38" s="5"/>
      <c r="L38" s="5"/>
      <c r="M38" s="5"/>
    </row>
    <row r="39" spans="2:19" x14ac:dyDescent="0.2">
      <c r="B39" s="5"/>
      <c r="C39" s="5"/>
      <c r="D39" s="5"/>
      <c r="E39" s="5"/>
      <c r="F39" s="5"/>
      <c r="G39" s="234"/>
      <c r="H39" s="234"/>
      <c r="I39" s="5"/>
      <c r="J39" s="5"/>
      <c r="K39" s="5"/>
      <c r="L39" s="5"/>
      <c r="M39" s="5"/>
    </row>
    <row r="40" spans="2:19" x14ac:dyDescent="0.2">
      <c r="B40" s="5"/>
      <c r="C40" s="5"/>
      <c r="D40" s="5"/>
      <c r="E40" s="5"/>
      <c r="F40" s="5"/>
      <c r="G40" s="234"/>
      <c r="H40" s="234"/>
      <c r="I40" s="5"/>
      <c r="J40" s="5"/>
      <c r="K40" s="5"/>
      <c r="L40" s="5"/>
      <c r="M40" s="5"/>
    </row>
    <row r="41" spans="2:19" x14ac:dyDescent="0.2">
      <c r="B41" s="5"/>
      <c r="C41" s="5"/>
      <c r="D41" s="5"/>
      <c r="E41" s="5"/>
      <c r="F41" s="5"/>
      <c r="G41" s="234"/>
      <c r="H41" s="234"/>
      <c r="I41" s="5"/>
      <c r="J41" s="5"/>
      <c r="K41" s="5"/>
      <c r="L41" s="5"/>
      <c r="M41" s="5"/>
    </row>
    <row r="42" spans="2:19" x14ac:dyDescent="0.2">
      <c r="B42" s="5"/>
      <c r="C42" s="5"/>
      <c r="D42" s="5"/>
      <c r="E42" s="5"/>
      <c r="F42" s="5"/>
      <c r="G42" s="234"/>
      <c r="H42" s="234"/>
      <c r="I42" s="5"/>
      <c r="J42" s="5"/>
      <c r="K42" s="5"/>
      <c r="L42" s="5"/>
      <c r="M42" s="5"/>
    </row>
    <row r="43" spans="2:19" x14ac:dyDescent="0.2">
      <c r="B43" s="5"/>
      <c r="C43" s="5"/>
      <c r="D43" s="5"/>
      <c r="E43" s="5"/>
      <c r="F43" s="5"/>
      <c r="G43" s="234"/>
      <c r="H43" s="234"/>
      <c r="I43" s="5"/>
      <c r="J43" s="5"/>
      <c r="K43" s="5"/>
      <c r="L43" s="5"/>
      <c r="M43" s="5"/>
    </row>
    <row r="44" spans="2:19" x14ac:dyDescent="0.2">
      <c r="B44" s="5"/>
      <c r="C44" s="5"/>
      <c r="D44" s="5"/>
      <c r="E44" s="5"/>
      <c r="F44" s="5"/>
      <c r="G44" s="234"/>
      <c r="H44" s="234"/>
      <c r="I44" s="5"/>
      <c r="J44" s="5"/>
      <c r="K44" s="5"/>
      <c r="L44" s="5"/>
      <c r="M44" s="5"/>
    </row>
    <row r="45" spans="2:19" x14ac:dyDescent="0.2">
      <c r="B45" s="5"/>
      <c r="C45" s="5"/>
      <c r="D45" s="5"/>
      <c r="E45" s="5"/>
      <c r="F45" s="5"/>
      <c r="G45" s="234"/>
      <c r="H45" s="234"/>
      <c r="I45" s="5"/>
      <c r="J45" s="5"/>
      <c r="K45" s="5"/>
      <c r="L45" s="5"/>
      <c r="M45" s="5"/>
    </row>
    <row r="46" spans="2:19" x14ac:dyDescent="0.2">
      <c r="B46" s="5"/>
      <c r="C46" s="5"/>
      <c r="D46" s="5"/>
      <c r="E46" s="5"/>
      <c r="F46" s="5"/>
      <c r="G46" s="234"/>
      <c r="H46" s="234"/>
      <c r="I46" s="5"/>
      <c r="J46" s="5"/>
      <c r="K46" s="5"/>
      <c r="L46" s="5"/>
      <c r="M46" s="5"/>
    </row>
    <row r="47" spans="2:19" x14ac:dyDescent="0.2">
      <c r="B47" s="5"/>
      <c r="C47" s="5"/>
      <c r="D47" s="5"/>
      <c r="E47" s="5"/>
      <c r="F47" s="5"/>
      <c r="G47" s="234"/>
      <c r="H47" s="234"/>
      <c r="I47" s="5"/>
      <c r="J47" s="5"/>
      <c r="K47" s="5"/>
      <c r="L47" s="5"/>
      <c r="M47" s="5"/>
    </row>
    <row r="48" spans="2:19" x14ac:dyDescent="0.2">
      <c r="B48" s="5"/>
      <c r="C48" s="5"/>
      <c r="D48" s="5"/>
      <c r="E48" s="5"/>
      <c r="F48" s="5"/>
      <c r="G48" s="234"/>
      <c r="H48" s="234"/>
      <c r="I48" s="5"/>
      <c r="J48" s="5"/>
      <c r="K48" s="5"/>
      <c r="L48" s="5"/>
      <c r="M48" s="5"/>
    </row>
    <row r="49" spans="2:15" x14ac:dyDescent="0.2">
      <c r="B49" s="5"/>
      <c r="C49" s="5"/>
      <c r="D49" s="5"/>
      <c r="E49" s="5"/>
      <c r="F49" s="5"/>
      <c r="G49" s="234"/>
      <c r="H49" s="234"/>
      <c r="I49" s="5"/>
      <c r="J49" s="5"/>
      <c r="K49" s="5"/>
      <c r="L49" s="5"/>
      <c r="M49" s="5"/>
    </row>
    <row r="50" spans="2:15" x14ac:dyDescent="0.2">
      <c r="B50" s="5"/>
      <c r="C50" s="5"/>
      <c r="D50" s="5"/>
      <c r="E50" s="5"/>
      <c r="F50" s="5"/>
      <c r="G50" s="234"/>
      <c r="H50" s="234"/>
      <c r="I50" s="5"/>
      <c r="J50" s="5"/>
      <c r="K50" s="5"/>
      <c r="L50" s="5"/>
      <c r="M50" s="5"/>
    </row>
    <row r="51" spans="2:15" x14ac:dyDescent="0.2">
      <c r="B51" s="5"/>
      <c r="C51" s="5"/>
      <c r="D51" s="5"/>
      <c r="E51" s="5"/>
      <c r="F51" s="5"/>
      <c r="G51" s="234"/>
      <c r="H51" s="234"/>
      <c r="I51" s="5"/>
      <c r="J51" s="5"/>
      <c r="K51" s="5"/>
      <c r="L51" s="5"/>
      <c r="M51" s="5"/>
    </row>
    <row r="52" spans="2:15" x14ac:dyDescent="0.2">
      <c r="B52" s="5"/>
      <c r="C52" s="5"/>
      <c r="D52" s="5"/>
      <c r="E52" s="5"/>
      <c r="F52" s="5"/>
      <c r="G52" s="234"/>
      <c r="H52" s="234"/>
      <c r="I52" s="5"/>
      <c r="J52" s="5"/>
      <c r="K52" s="5"/>
      <c r="L52" s="5"/>
      <c r="M52" s="5"/>
    </row>
    <row r="53" spans="2:15" x14ac:dyDescent="0.2">
      <c r="B53" s="5"/>
      <c r="C53" s="5"/>
      <c r="D53" s="5"/>
      <c r="E53" s="5"/>
      <c r="F53" s="5"/>
      <c r="G53" s="234"/>
      <c r="H53" s="234"/>
      <c r="I53" s="5"/>
      <c r="J53" s="5"/>
      <c r="K53" s="5"/>
      <c r="L53" s="5"/>
      <c r="M53" s="5"/>
    </row>
    <row r="54" spans="2:15" x14ac:dyDescent="0.2">
      <c r="B54" s="5"/>
      <c r="C54" s="5"/>
      <c r="D54" s="5"/>
      <c r="E54" s="5"/>
      <c r="F54" s="5"/>
      <c r="G54" s="234"/>
      <c r="H54" s="234"/>
      <c r="I54" s="5"/>
      <c r="J54" s="5"/>
      <c r="K54" s="5"/>
      <c r="L54" s="5"/>
      <c r="M54" s="5"/>
    </row>
    <row r="55" spans="2:15" x14ac:dyDescent="0.2">
      <c r="B55" s="5"/>
      <c r="C55" s="5"/>
      <c r="D55" s="5"/>
      <c r="E55" s="5"/>
      <c r="F55" s="5"/>
      <c r="G55" s="234"/>
      <c r="H55" s="234"/>
      <c r="I55" s="5"/>
      <c r="J55" s="5"/>
      <c r="K55" s="5"/>
      <c r="L55" s="5"/>
      <c r="M55" s="5"/>
    </row>
    <row r="56" spans="2:15" x14ac:dyDescent="0.2">
      <c r="B56" s="5"/>
      <c r="C56" s="5"/>
      <c r="D56" s="5"/>
      <c r="E56" s="5"/>
      <c r="F56" s="5"/>
      <c r="G56" s="234"/>
      <c r="H56" s="234"/>
      <c r="I56" s="5"/>
      <c r="J56" s="5"/>
      <c r="K56" s="5"/>
      <c r="L56" s="5"/>
      <c r="M56" s="5"/>
    </row>
    <row r="57" spans="2:15" x14ac:dyDescent="0.2">
      <c r="B57" s="5"/>
      <c r="C57" s="5"/>
      <c r="D57" s="5"/>
      <c r="E57" s="5"/>
      <c r="F57" s="5"/>
      <c r="G57" s="234"/>
      <c r="H57" s="234"/>
      <c r="I57" s="5"/>
      <c r="J57" s="5"/>
      <c r="K57" s="5"/>
      <c r="L57" s="5"/>
      <c r="M57" s="5"/>
    </row>
    <row r="58" spans="2:15" x14ac:dyDescent="0.2">
      <c r="B58" s="5"/>
      <c r="C58" s="5"/>
      <c r="D58" s="5"/>
      <c r="E58" s="5"/>
      <c r="F58" s="5"/>
      <c r="G58" s="234"/>
      <c r="H58" s="234"/>
      <c r="I58" s="5"/>
      <c r="J58" s="5"/>
    </row>
    <row r="59" spans="2:15" x14ac:dyDescent="0.2">
      <c r="B59" s="5"/>
      <c r="C59" s="5"/>
      <c r="D59" s="5"/>
      <c r="E59" s="5"/>
      <c r="F59" s="5"/>
      <c r="G59" s="234"/>
      <c r="H59" s="234"/>
      <c r="I59" s="5"/>
      <c r="J59" s="5"/>
      <c r="K59" s="5"/>
      <c r="L59" s="5"/>
      <c r="M59" s="5"/>
    </row>
    <row r="60" spans="2:15" x14ac:dyDescent="0.2">
      <c r="B60" s="5"/>
      <c r="C60" s="5"/>
      <c r="D60" s="5"/>
      <c r="E60" s="5"/>
      <c r="F60" s="5"/>
      <c r="G60" s="234"/>
      <c r="H60" s="234"/>
      <c r="I60" s="5"/>
      <c r="J60" s="5"/>
      <c r="K60" s="5"/>
      <c r="L60" s="5"/>
      <c r="M60" s="5"/>
    </row>
    <row r="61" spans="2:15" x14ac:dyDescent="0.2">
      <c r="B61" s="5"/>
      <c r="C61" s="5"/>
      <c r="D61" s="5"/>
      <c r="E61" s="5"/>
      <c r="F61" s="5"/>
      <c r="G61" s="234"/>
      <c r="H61" s="234"/>
      <c r="I61" s="5"/>
      <c r="J61" s="5"/>
      <c r="K61" s="5"/>
      <c r="L61" s="5"/>
      <c r="M61" s="5"/>
    </row>
    <row r="62" spans="2:15" x14ac:dyDescent="0.2">
      <c r="B62" s="5"/>
      <c r="C62" s="5"/>
      <c r="D62" s="5"/>
      <c r="E62" s="5"/>
      <c r="F62" s="5"/>
      <c r="G62" s="234"/>
      <c r="H62" s="234"/>
      <c r="I62" s="5"/>
      <c r="J62" s="5"/>
      <c r="K62" s="5"/>
      <c r="L62" s="5"/>
      <c r="M62" s="5"/>
    </row>
    <row r="63" spans="2:15" x14ac:dyDescent="0.2">
      <c r="B63" s="5"/>
      <c r="C63" s="5"/>
      <c r="D63" s="5"/>
      <c r="E63" s="5"/>
      <c r="F63" s="5"/>
      <c r="G63" s="234"/>
      <c r="H63" s="234"/>
      <c r="I63" s="5"/>
      <c r="J63" s="5"/>
      <c r="K63" s="5"/>
      <c r="L63" s="5"/>
      <c r="M63" s="5"/>
    </row>
    <row r="64" spans="2:15" ht="40" customHeight="1" x14ac:dyDescent="0.2">
      <c r="B64" s="1390" t="s">
        <v>679</v>
      </c>
      <c r="C64" s="1390"/>
      <c r="D64" s="1390"/>
      <c r="E64" s="1390"/>
      <c r="F64" s="1390"/>
      <c r="G64" s="1390"/>
      <c r="H64" s="1390"/>
      <c r="I64" s="1390"/>
      <c r="J64" s="1390"/>
      <c r="K64" s="1390"/>
      <c r="L64" s="1390"/>
      <c r="M64" s="1390"/>
      <c r="N64" s="1390"/>
      <c r="O64" s="1390"/>
    </row>
    <row r="65" spans="2:12" x14ac:dyDescent="0.2">
      <c r="B65" s="5"/>
      <c r="C65" s="5"/>
      <c r="D65" s="5"/>
      <c r="E65" s="5"/>
      <c r="F65" s="5"/>
      <c r="G65" s="234"/>
      <c r="H65" s="234"/>
      <c r="I65" s="5"/>
      <c r="J65" s="5"/>
      <c r="K65" s="5"/>
      <c r="L65" s="5"/>
    </row>
    <row r="66" spans="2:12" ht="21" x14ac:dyDescent="0.2">
      <c r="B66" s="243" t="s">
        <v>23</v>
      </c>
      <c r="C66" s="5"/>
      <c r="D66" s="5"/>
      <c r="E66" s="5"/>
      <c r="F66" s="5"/>
      <c r="G66" s="234"/>
      <c r="H66" s="234"/>
      <c r="I66" s="5"/>
      <c r="J66" s="5"/>
      <c r="K66" s="5"/>
      <c r="L66" s="5"/>
    </row>
    <row r="67" spans="2:12" x14ac:dyDescent="0.2">
      <c r="B67" s="5"/>
      <c r="C67" s="5"/>
      <c r="D67" s="5"/>
      <c r="E67" s="5"/>
      <c r="F67" s="5"/>
      <c r="G67" s="234"/>
      <c r="H67" s="234"/>
      <c r="I67" s="5"/>
      <c r="J67" s="5"/>
      <c r="K67" s="5"/>
      <c r="L67" s="5"/>
    </row>
    <row r="68" spans="2:12" x14ac:dyDescent="0.2">
      <c r="B68" s="5"/>
      <c r="C68" s="5"/>
      <c r="D68" s="5"/>
      <c r="E68" s="5"/>
      <c r="F68" s="5"/>
      <c r="G68" s="234"/>
      <c r="H68" s="234"/>
      <c r="I68" s="5"/>
      <c r="J68" s="5"/>
    </row>
    <row r="69" spans="2:12" ht="64" customHeight="1" x14ac:dyDescent="0.2">
      <c r="B69" s="5"/>
      <c r="C69" s="5"/>
      <c r="D69" s="5"/>
      <c r="E69" s="5"/>
      <c r="F69" s="5"/>
      <c r="G69" s="234"/>
      <c r="H69" s="234"/>
      <c r="I69" s="5"/>
      <c r="J69" s="5"/>
    </row>
    <row r="70" spans="2:12" ht="53" customHeight="1" x14ac:dyDescent="0.2">
      <c r="B70" s="5"/>
      <c r="C70" s="5"/>
      <c r="D70" s="5"/>
      <c r="E70" s="5"/>
      <c r="F70" s="5"/>
      <c r="G70" s="234"/>
      <c r="H70" s="234"/>
      <c r="I70" s="5"/>
      <c r="J70" s="5"/>
    </row>
    <row r="71" spans="2:12" ht="51" customHeight="1" x14ac:dyDescent="0.2">
      <c r="B71" s="5"/>
      <c r="C71" s="5"/>
      <c r="D71" s="5"/>
      <c r="E71" s="5"/>
      <c r="F71" s="5"/>
      <c r="G71" s="234"/>
      <c r="H71" s="234"/>
      <c r="I71" s="5"/>
      <c r="J71" s="5"/>
    </row>
    <row r="72" spans="2:12" ht="47" customHeight="1" x14ac:dyDescent="0.2">
      <c r="B72" s="5"/>
      <c r="C72" s="5"/>
      <c r="D72" s="5"/>
      <c r="E72" s="5"/>
      <c r="F72" s="5"/>
      <c r="G72" s="234"/>
      <c r="H72" s="234"/>
      <c r="I72" s="5"/>
      <c r="J72" s="5"/>
    </row>
    <row r="73" spans="2:12" ht="57" customHeight="1" x14ac:dyDescent="0.2">
      <c r="B73" s="5"/>
      <c r="C73" s="5"/>
      <c r="D73" s="5"/>
      <c r="E73" s="5"/>
      <c r="F73" s="5"/>
      <c r="G73" s="234"/>
      <c r="H73" s="234"/>
      <c r="I73" s="5"/>
      <c r="J73" s="5"/>
    </row>
    <row r="74" spans="2:12" ht="50" customHeight="1" x14ac:dyDescent="0.2">
      <c r="B74" s="5"/>
      <c r="C74" s="5"/>
      <c r="D74" s="5"/>
      <c r="E74" s="5"/>
      <c r="F74" s="5"/>
      <c r="G74" s="234"/>
      <c r="H74" s="234"/>
      <c r="I74" s="5"/>
      <c r="J74" s="5"/>
    </row>
    <row r="75" spans="2:12" ht="47" customHeight="1" x14ac:dyDescent="0.2">
      <c r="B75" s="5"/>
      <c r="C75" s="5"/>
      <c r="D75" s="5"/>
      <c r="E75" s="5"/>
      <c r="F75" s="5"/>
      <c r="G75" s="234"/>
      <c r="H75" s="234"/>
      <c r="I75" s="5"/>
      <c r="J75" s="5"/>
    </row>
    <row r="76" spans="2:12" ht="43" customHeight="1" x14ac:dyDescent="0.2">
      <c r="B76" s="5"/>
      <c r="C76" s="5"/>
      <c r="D76" s="5"/>
      <c r="E76" s="5"/>
      <c r="F76" s="5"/>
      <c r="G76" s="234"/>
      <c r="H76" s="234"/>
      <c r="I76" s="5"/>
      <c r="J76" s="5"/>
    </row>
    <row r="77" spans="2:12" ht="30" customHeight="1" x14ac:dyDescent="0.2">
      <c r="B77" s="5"/>
      <c r="C77" s="5"/>
      <c r="D77" s="5"/>
      <c r="E77" s="5"/>
      <c r="F77" s="5"/>
      <c r="G77" s="234"/>
      <c r="H77" s="234"/>
      <c r="I77" s="5"/>
      <c r="J77" s="5"/>
    </row>
    <row r="78" spans="2:12" ht="35" customHeight="1" x14ac:dyDescent="0.2">
      <c r="B78" s="5"/>
      <c r="C78" s="5"/>
      <c r="D78" s="5"/>
      <c r="E78" s="5"/>
      <c r="F78" s="5"/>
      <c r="G78" s="234"/>
      <c r="H78" s="234"/>
      <c r="I78" s="5"/>
      <c r="J78" s="5"/>
    </row>
    <row r="79" spans="2:12" ht="35" customHeight="1" x14ac:dyDescent="0.2">
      <c r="B79" s="5"/>
      <c r="C79" s="5"/>
      <c r="D79" s="5"/>
      <c r="E79" s="5"/>
      <c r="F79" s="5"/>
      <c r="G79" s="234"/>
      <c r="H79" s="234"/>
      <c r="I79" s="5"/>
      <c r="J79" s="5"/>
    </row>
    <row r="80" spans="2:12" ht="40" customHeight="1" x14ac:dyDescent="0.2">
      <c r="B80" s="5"/>
      <c r="C80" s="5"/>
      <c r="D80" s="5"/>
      <c r="E80" s="5"/>
      <c r="F80" s="5"/>
      <c r="G80" s="234"/>
      <c r="H80" s="234"/>
      <c r="I80" s="5"/>
      <c r="J80" s="5"/>
    </row>
    <row r="81" spans="2:24" ht="28" customHeight="1" x14ac:dyDescent="0.2">
      <c r="B81" s="5"/>
      <c r="C81" s="5"/>
      <c r="D81" s="5"/>
      <c r="E81" s="5"/>
      <c r="F81" s="5"/>
      <c r="G81" s="234"/>
      <c r="H81" s="234"/>
      <c r="I81" s="5"/>
      <c r="J81" s="5"/>
    </row>
    <row r="82" spans="2:24" ht="31" customHeight="1" x14ac:dyDescent="0.2">
      <c r="B82" s="5"/>
      <c r="C82" s="5"/>
      <c r="D82" s="5"/>
      <c r="E82" s="5"/>
      <c r="F82" s="5"/>
      <c r="G82" s="234"/>
      <c r="H82" s="234"/>
      <c r="I82" s="5"/>
      <c r="J82" s="5"/>
    </row>
    <row r="83" spans="2:24" ht="31" customHeight="1" x14ac:dyDescent="0.2">
      <c r="B83" s="5"/>
      <c r="C83" s="5"/>
      <c r="D83" s="5"/>
      <c r="E83" s="5"/>
      <c r="F83" s="5"/>
      <c r="G83" s="234"/>
      <c r="H83" s="234"/>
      <c r="I83" s="5"/>
      <c r="J83" s="5"/>
    </row>
    <row r="84" spans="2:24" ht="47" customHeight="1" x14ac:dyDescent="0.2">
      <c r="B84" s="5"/>
      <c r="C84" s="5"/>
      <c r="D84" s="5"/>
      <c r="E84" s="5"/>
      <c r="F84" s="5"/>
      <c r="G84" s="234"/>
      <c r="H84" s="234"/>
      <c r="I84" s="5"/>
      <c r="J84" s="5"/>
    </row>
    <row r="85" spans="2:24" ht="36" customHeight="1" x14ac:dyDescent="0.2">
      <c r="B85" s="5"/>
      <c r="C85" s="5"/>
      <c r="D85" s="5"/>
      <c r="E85" s="5"/>
      <c r="F85" s="5"/>
      <c r="G85" s="234"/>
      <c r="H85" s="234"/>
      <c r="I85" s="5"/>
      <c r="J85" s="5"/>
    </row>
    <row r="86" spans="2:24" ht="26" customHeight="1" x14ac:dyDescent="0.2">
      <c r="B86" s="5"/>
      <c r="C86" s="5"/>
      <c r="D86" s="5"/>
      <c r="E86" s="5"/>
      <c r="F86" s="5"/>
      <c r="G86" s="234"/>
      <c r="H86" s="234"/>
      <c r="I86" s="5"/>
      <c r="J86" s="5"/>
    </row>
    <row r="87" spans="2:24" x14ac:dyDescent="0.2">
      <c r="B87" s="5"/>
      <c r="C87" s="5"/>
      <c r="D87" s="5"/>
      <c r="E87" s="5"/>
      <c r="F87" s="5"/>
      <c r="G87" s="234"/>
      <c r="H87" s="234"/>
      <c r="I87" s="5"/>
      <c r="J87" s="5"/>
    </row>
    <row r="88" spans="2:24" x14ac:dyDescent="0.2">
      <c r="B88" s="5"/>
      <c r="C88" s="5"/>
      <c r="D88" s="5"/>
      <c r="E88" s="5"/>
      <c r="F88" s="5"/>
      <c r="G88" s="234"/>
      <c r="H88" s="234"/>
      <c r="I88" s="5"/>
      <c r="J88" s="5"/>
    </row>
    <row r="89" spans="2:24" ht="21" x14ac:dyDescent="0.2">
      <c r="B89" s="243" t="s">
        <v>22</v>
      </c>
      <c r="C89" s="5"/>
      <c r="D89" s="5"/>
      <c r="E89" s="5"/>
      <c r="F89" s="5"/>
      <c r="G89" s="234"/>
      <c r="H89" s="234"/>
      <c r="I89" s="5"/>
      <c r="J89" s="5"/>
    </row>
    <row r="90" spans="2:24" x14ac:dyDescent="0.2">
      <c r="B90" s="5"/>
      <c r="C90" s="5"/>
      <c r="D90" s="5"/>
      <c r="E90" s="5"/>
      <c r="F90" s="5"/>
      <c r="G90" s="234"/>
      <c r="H90" s="234"/>
      <c r="I90" s="5"/>
      <c r="J90" s="5"/>
    </row>
    <row r="91" spans="2:24" ht="40" customHeight="1" x14ac:dyDescent="0.2">
      <c r="B91" s="5"/>
      <c r="C91" s="5"/>
      <c r="D91" s="5"/>
      <c r="E91" s="5"/>
      <c r="F91" s="5"/>
      <c r="G91" s="234"/>
      <c r="H91" s="234"/>
      <c r="I91" s="5"/>
      <c r="J91" s="5"/>
    </row>
    <row r="92" spans="2:24" ht="72" customHeight="1" x14ac:dyDescent="0.2">
      <c r="B92" s="5"/>
      <c r="C92" s="5"/>
      <c r="D92" s="5"/>
      <c r="E92" s="5"/>
      <c r="F92" s="5"/>
      <c r="G92" s="234"/>
      <c r="H92" s="234"/>
      <c r="I92" s="5"/>
      <c r="J92" s="5"/>
    </row>
    <row r="93" spans="2:24" ht="53" customHeight="1" x14ac:dyDescent="0.2">
      <c r="B93" s="5"/>
      <c r="C93" s="5"/>
      <c r="D93" s="5"/>
      <c r="E93" s="5"/>
      <c r="F93" s="5"/>
      <c r="G93" s="234"/>
      <c r="H93" s="234"/>
      <c r="I93" s="5"/>
      <c r="J93" s="5"/>
    </row>
    <row r="94" spans="2:24" ht="79" customHeight="1" x14ac:dyDescent="0.2">
      <c r="C94" s="5"/>
      <c r="D94" s="5"/>
      <c r="E94" s="5"/>
      <c r="F94" s="5"/>
      <c r="G94" s="234"/>
      <c r="H94" s="234"/>
      <c r="I94" s="5"/>
      <c r="J94" s="5"/>
    </row>
    <row r="95" spans="2:24" x14ac:dyDescent="0.2">
      <c r="B95" s="5"/>
      <c r="C95" s="5"/>
      <c r="D95" s="5"/>
      <c r="E95" s="5"/>
      <c r="F95" s="5"/>
      <c r="G95" s="234"/>
      <c r="H95" s="234"/>
      <c r="I95" s="5"/>
      <c r="J95" s="5"/>
      <c r="M95" s="87"/>
      <c r="N95" s="87"/>
      <c r="O95" s="87"/>
      <c r="P95" s="87"/>
      <c r="Q95" s="87"/>
      <c r="R95" s="87"/>
      <c r="S95" s="87"/>
      <c r="T95" s="87"/>
      <c r="U95" s="87"/>
      <c r="V95" s="87"/>
      <c r="W95" s="87"/>
      <c r="X95" s="87"/>
    </row>
    <row r="96" spans="2:24" x14ac:dyDescent="0.2">
      <c r="B96" s="5"/>
      <c r="C96" s="5"/>
      <c r="D96" s="5"/>
      <c r="E96" s="5"/>
      <c r="F96" s="5"/>
      <c r="G96" s="234"/>
      <c r="H96" s="234"/>
      <c r="I96" s="5"/>
      <c r="J96" s="5"/>
    </row>
    <row r="98" spans="2:10" x14ac:dyDescent="0.2">
      <c r="B98" s="5"/>
      <c r="C98" s="5"/>
      <c r="D98" s="5"/>
      <c r="E98" s="5"/>
      <c r="F98" s="5"/>
      <c r="G98" s="234"/>
      <c r="H98" s="234"/>
      <c r="I98" s="5"/>
      <c r="J98" s="5"/>
    </row>
    <row r="99" spans="2:10" x14ac:dyDescent="0.2">
      <c r="B99" s="5"/>
      <c r="C99" s="5"/>
      <c r="D99" s="5"/>
      <c r="E99" s="5"/>
      <c r="F99" s="5"/>
      <c r="G99" s="234"/>
      <c r="H99" s="234"/>
      <c r="I99" s="5"/>
      <c r="J99" s="5"/>
    </row>
    <row r="100" spans="2:10" ht="40" customHeight="1" x14ac:dyDescent="0.2">
      <c r="B100" s="5"/>
      <c r="C100" s="5"/>
      <c r="D100" s="5"/>
      <c r="E100" s="5"/>
      <c r="F100" s="5"/>
      <c r="G100" s="234"/>
      <c r="H100" s="234"/>
      <c r="I100" s="5"/>
      <c r="J100" s="5"/>
    </row>
    <row r="101" spans="2:10" x14ac:dyDescent="0.2">
      <c r="B101" s="5"/>
      <c r="C101" s="5"/>
      <c r="D101" s="5"/>
      <c r="E101" s="5"/>
      <c r="F101" s="5"/>
      <c r="G101" s="234"/>
      <c r="H101" s="234"/>
      <c r="I101" s="5"/>
      <c r="J101" s="5"/>
    </row>
    <row r="102" spans="2:10" x14ac:dyDescent="0.2">
      <c r="B102" s="5"/>
      <c r="C102" s="5"/>
      <c r="D102" s="5"/>
      <c r="E102" s="5"/>
      <c r="F102" s="5"/>
      <c r="G102" s="234"/>
      <c r="H102" s="234"/>
      <c r="I102" s="5"/>
      <c r="J102" s="5"/>
    </row>
    <row r="103" spans="2:10" x14ac:dyDescent="0.2">
      <c r="B103" s="5"/>
      <c r="C103" s="5"/>
      <c r="D103" s="5"/>
      <c r="E103" s="5"/>
      <c r="F103" s="5"/>
      <c r="G103" s="234"/>
      <c r="H103" s="234"/>
      <c r="I103" s="5"/>
      <c r="J103" s="5"/>
    </row>
    <row r="104" spans="2:10" x14ac:dyDescent="0.2">
      <c r="B104" s="5"/>
      <c r="C104" s="5"/>
      <c r="D104" s="5"/>
      <c r="E104" s="5"/>
      <c r="F104" s="5"/>
      <c r="G104" s="234"/>
      <c r="H104" s="234"/>
      <c r="I104" s="5"/>
      <c r="J104" s="5"/>
    </row>
    <row r="105" spans="2:10" x14ac:dyDescent="0.2">
      <c r="B105" s="5"/>
      <c r="C105" s="5"/>
      <c r="D105" s="5"/>
      <c r="E105" s="5"/>
      <c r="F105" s="5"/>
      <c r="G105" s="234"/>
      <c r="H105" s="234"/>
      <c r="I105" s="5"/>
      <c r="J105" s="5"/>
    </row>
    <row r="106" spans="2:10" x14ac:dyDescent="0.2">
      <c r="B106" s="5"/>
      <c r="C106" s="5"/>
      <c r="D106" s="5"/>
      <c r="E106" s="5"/>
      <c r="F106" s="5"/>
      <c r="G106" s="234"/>
      <c r="H106" s="234"/>
      <c r="I106" s="5"/>
      <c r="J106" s="5"/>
    </row>
    <row r="107" spans="2:10" x14ac:dyDescent="0.2">
      <c r="B107" s="5"/>
      <c r="C107" s="5"/>
      <c r="D107" s="5"/>
      <c r="E107" s="5"/>
      <c r="F107" s="5"/>
      <c r="G107" s="234"/>
      <c r="H107" s="234"/>
      <c r="I107" s="5"/>
      <c r="J107" s="5"/>
    </row>
    <row r="108" spans="2:10" x14ac:dyDescent="0.2">
      <c r="B108" s="5"/>
      <c r="C108" s="5"/>
      <c r="D108" s="5"/>
      <c r="E108" s="5"/>
      <c r="F108" s="5"/>
      <c r="G108" s="234"/>
      <c r="H108" s="234"/>
      <c r="I108" s="5"/>
      <c r="J108" s="5"/>
    </row>
    <row r="109" spans="2:10" x14ac:dyDescent="0.2">
      <c r="B109" s="5"/>
      <c r="C109" s="5"/>
      <c r="D109" s="5"/>
      <c r="E109" s="5"/>
      <c r="F109" s="5"/>
      <c r="G109" s="234"/>
      <c r="H109" s="234"/>
      <c r="I109" s="5"/>
      <c r="J109" s="5"/>
    </row>
    <row r="110" spans="2:10" x14ac:dyDescent="0.2">
      <c r="B110" s="5"/>
      <c r="C110" s="5"/>
      <c r="D110" s="5"/>
      <c r="E110" s="5"/>
      <c r="F110" s="5"/>
      <c r="G110" s="234"/>
      <c r="H110" s="234"/>
      <c r="I110" s="5"/>
      <c r="J110" s="5"/>
    </row>
    <row r="111" spans="2:10" x14ac:dyDescent="0.2">
      <c r="B111" s="5"/>
      <c r="C111" s="5"/>
      <c r="D111" s="5"/>
      <c r="E111" s="5"/>
      <c r="F111" s="5"/>
      <c r="G111" s="234"/>
      <c r="H111" s="234"/>
      <c r="I111" s="5"/>
      <c r="J111" s="5"/>
    </row>
    <row r="112" spans="2:10" x14ac:dyDescent="0.2">
      <c r="B112" s="5"/>
      <c r="C112" s="5"/>
      <c r="D112" s="5"/>
      <c r="E112" s="5"/>
      <c r="F112" s="5"/>
      <c r="G112" s="234"/>
      <c r="H112" s="234"/>
      <c r="I112" s="5"/>
      <c r="J112" s="5"/>
    </row>
    <row r="113" spans="2:16" x14ac:dyDescent="0.2">
      <c r="B113" s="5"/>
      <c r="C113" s="5"/>
      <c r="D113" s="5"/>
      <c r="E113" s="5"/>
      <c r="F113" s="5"/>
      <c r="G113" s="234"/>
      <c r="H113" s="234"/>
      <c r="I113" s="5"/>
      <c r="J113" s="5"/>
    </row>
    <row r="114" spans="2:16" x14ac:dyDescent="0.2">
      <c r="B114" s="5"/>
      <c r="C114" s="5"/>
      <c r="D114" s="5"/>
      <c r="E114" s="5"/>
      <c r="F114" s="5"/>
      <c r="G114" s="234"/>
      <c r="H114" s="234"/>
      <c r="I114" s="5"/>
      <c r="J114" s="5"/>
    </row>
    <row r="115" spans="2:16" x14ac:dyDescent="0.2">
      <c r="B115" s="5"/>
      <c r="C115" s="5"/>
      <c r="D115" s="5"/>
      <c r="E115" s="5"/>
      <c r="F115" s="5"/>
      <c r="G115" s="234"/>
      <c r="H115" s="234"/>
      <c r="I115" s="5"/>
      <c r="J115" s="5"/>
    </row>
    <row r="116" spans="2:16" ht="17" thickBot="1" x14ac:dyDescent="0.25">
      <c r="B116" s="5"/>
      <c r="C116" s="5"/>
      <c r="D116" s="5"/>
      <c r="E116" s="5"/>
      <c r="F116" s="5"/>
      <c r="G116" s="234"/>
      <c r="H116" s="234"/>
      <c r="I116" s="5"/>
      <c r="J116" s="5"/>
    </row>
    <row r="117" spans="2:16" ht="59" customHeight="1" thickBot="1" x14ac:dyDescent="0.25">
      <c r="B117" s="1417" t="s">
        <v>680</v>
      </c>
      <c r="C117" s="1418"/>
      <c r="D117" s="1418"/>
      <c r="E117" s="1418"/>
      <c r="F117" s="1418"/>
      <c r="G117" s="1418"/>
      <c r="H117" s="1418"/>
      <c r="I117" s="1419"/>
    </row>
    <row r="118" spans="2:16" s="87" customFormat="1" ht="33" customHeight="1" x14ac:dyDescent="0.2">
      <c r="B118" s="1026"/>
      <c r="C118" s="1026"/>
      <c r="D118" s="1026"/>
      <c r="E118" s="1026"/>
      <c r="F118" s="1026"/>
      <c r="G118" s="1026"/>
      <c r="H118" s="1026"/>
      <c r="I118" s="1026"/>
    </row>
    <row r="119" spans="2:16" s="87" customFormat="1" ht="25" customHeight="1" x14ac:dyDescent="0.2">
      <c r="B119" s="1426" t="s">
        <v>691</v>
      </c>
      <c r="C119" s="1427"/>
      <c r="D119" s="1427"/>
      <c r="E119" s="1427"/>
      <c r="F119" s="1427"/>
      <c r="G119" s="1427"/>
      <c r="H119" s="1427"/>
      <c r="I119" s="1428"/>
    </row>
    <row r="120" spans="2:16" s="87" customFormat="1" ht="46" customHeight="1" x14ac:dyDescent="0.2">
      <c r="B120" s="1429"/>
      <c r="C120" s="1430"/>
      <c r="D120" s="1430"/>
      <c r="E120" s="1430"/>
      <c r="F120" s="1430"/>
      <c r="G120" s="1430"/>
      <c r="H120" s="1430"/>
      <c r="I120" s="1431"/>
    </row>
    <row r="121" spans="2:16" ht="28" customHeight="1" thickBot="1" x14ac:dyDescent="0.25">
      <c r="C121" s="1027" t="s">
        <v>0</v>
      </c>
      <c r="G121" s="2"/>
      <c r="H121" s="2"/>
    </row>
    <row r="122" spans="2:16" ht="56" customHeight="1" x14ac:dyDescent="0.2">
      <c r="B122" s="1195" t="s">
        <v>197</v>
      </c>
      <c r="C122" s="1196" t="s">
        <v>631</v>
      </c>
      <c r="D122" s="1196" t="s">
        <v>199</v>
      </c>
      <c r="E122" s="1197"/>
      <c r="F122" s="1198" t="s">
        <v>198</v>
      </c>
      <c r="G122" s="1199"/>
      <c r="H122" s="1200" t="s">
        <v>34</v>
      </c>
      <c r="I122" s="1201"/>
      <c r="J122" s="1391" t="s">
        <v>16</v>
      </c>
      <c r="K122" s="1392"/>
      <c r="L122" s="1392"/>
      <c r="M122" s="1392"/>
      <c r="N122" s="1392"/>
      <c r="O122" s="1393"/>
      <c r="P122" s="1007"/>
    </row>
    <row r="123" spans="2:16" ht="41" customHeight="1" x14ac:dyDescent="0.2">
      <c r="B123" s="238">
        <v>1</v>
      </c>
      <c r="C123" s="1004" t="s">
        <v>606</v>
      </c>
      <c r="D123" s="1436" t="s">
        <v>467</v>
      </c>
      <c r="E123" s="1436"/>
      <c r="F123" s="1448" t="s">
        <v>196</v>
      </c>
      <c r="G123" s="1448"/>
      <c r="H123" s="1447">
        <v>1000</v>
      </c>
      <c r="I123" s="1447"/>
      <c r="J123" s="1420" t="s">
        <v>469</v>
      </c>
      <c r="K123" s="1421"/>
      <c r="L123" s="1421"/>
      <c r="M123" s="1421"/>
      <c r="N123" s="1421"/>
      <c r="O123" s="1422"/>
      <c r="P123" s="1008"/>
    </row>
    <row r="124" spans="2:16" ht="78" customHeight="1" x14ac:dyDescent="0.2">
      <c r="B124" s="236">
        <v>2</v>
      </c>
      <c r="C124" s="1005" t="s">
        <v>632</v>
      </c>
      <c r="D124" s="1443" t="s">
        <v>467</v>
      </c>
      <c r="E124" s="1444"/>
      <c r="F124" s="1432" t="s">
        <v>468</v>
      </c>
      <c r="G124" s="1432"/>
      <c r="H124" s="1440">
        <v>-500</v>
      </c>
      <c r="I124" s="1440"/>
      <c r="J124" s="1423" t="s">
        <v>488</v>
      </c>
      <c r="K124" s="1424"/>
      <c r="L124" s="1424"/>
      <c r="M124" s="1424"/>
      <c r="N124" s="1424"/>
      <c r="O124" s="1425"/>
      <c r="P124" s="1008"/>
    </row>
    <row r="125" spans="2:16" ht="66" customHeight="1" x14ac:dyDescent="0.2">
      <c r="B125" s="236">
        <v>3</v>
      </c>
      <c r="C125" s="1004" t="s">
        <v>607</v>
      </c>
      <c r="D125" s="1433" t="s">
        <v>472</v>
      </c>
      <c r="E125" s="1433"/>
      <c r="F125" s="1434" t="s">
        <v>484</v>
      </c>
      <c r="G125" s="1434"/>
      <c r="H125" s="1446">
        <v>-500</v>
      </c>
      <c r="I125" s="1446"/>
      <c r="J125" s="1420" t="s">
        <v>491</v>
      </c>
      <c r="K125" s="1421"/>
      <c r="L125" s="1421"/>
      <c r="M125" s="1421"/>
      <c r="N125" s="1421"/>
      <c r="O125" s="1422"/>
      <c r="P125" s="1008"/>
    </row>
    <row r="126" spans="2:16" ht="95" customHeight="1" x14ac:dyDescent="0.2">
      <c r="B126" s="236">
        <v>4</v>
      </c>
      <c r="C126" s="1005" t="s">
        <v>608</v>
      </c>
      <c r="D126" s="1435" t="s">
        <v>470</v>
      </c>
      <c r="E126" s="1435"/>
      <c r="F126" s="1432" t="s">
        <v>471</v>
      </c>
      <c r="G126" s="1432"/>
      <c r="H126" s="1445">
        <v>25000</v>
      </c>
      <c r="I126" s="1445"/>
      <c r="J126" s="1423" t="s">
        <v>633</v>
      </c>
      <c r="K126" s="1424"/>
      <c r="L126" s="1424"/>
      <c r="M126" s="1424"/>
      <c r="N126" s="1424"/>
      <c r="O126" s="1425"/>
      <c r="P126" s="1008"/>
    </row>
    <row r="127" spans="2:16" ht="78" customHeight="1" x14ac:dyDescent="0.2">
      <c r="B127" s="236">
        <v>5</v>
      </c>
      <c r="C127" s="1004" t="s">
        <v>609</v>
      </c>
      <c r="D127" s="1433" t="s">
        <v>470</v>
      </c>
      <c r="E127" s="1433"/>
      <c r="F127" s="1434" t="s">
        <v>481</v>
      </c>
      <c r="G127" s="1434"/>
      <c r="H127" s="1446">
        <v>-10000</v>
      </c>
      <c r="I127" s="1446"/>
      <c r="J127" s="1420" t="s">
        <v>479</v>
      </c>
      <c r="K127" s="1421"/>
      <c r="L127" s="1421"/>
      <c r="M127" s="1421"/>
      <c r="N127" s="1421"/>
      <c r="O127" s="1422"/>
      <c r="P127" s="1008"/>
    </row>
    <row r="128" spans="2:16" ht="77" customHeight="1" x14ac:dyDescent="0.2">
      <c r="B128" s="236">
        <v>6</v>
      </c>
      <c r="C128" s="1006" t="s">
        <v>610</v>
      </c>
      <c r="D128" s="1433" t="s">
        <v>470</v>
      </c>
      <c r="E128" s="1433"/>
      <c r="F128" s="1434" t="s">
        <v>483</v>
      </c>
      <c r="G128" s="1434"/>
      <c r="H128" s="1442">
        <v>0</v>
      </c>
      <c r="I128" s="1442"/>
      <c r="J128" s="1420" t="s">
        <v>490</v>
      </c>
      <c r="K128" s="1421"/>
      <c r="L128" s="1421"/>
      <c r="M128" s="1421"/>
      <c r="N128" s="1421"/>
      <c r="O128" s="1422"/>
      <c r="P128" s="1008"/>
    </row>
    <row r="129" spans="2:16" ht="91" customHeight="1" x14ac:dyDescent="0.2">
      <c r="B129" s="236">
        <v>7</v>
      </c>
      <c r="C129" s="1005" t="s">
        <v>611</v>
      </c>
      <c r="D129" s="1435" t="s">
        <v>480</v>
      </c>
      <c r="E129" s="1435"/>
      <c r="F129" s="1432" t="s">
        <v>195</v>
      </c>
      <c r="G129" s="1432"/>
      <c r="H129" s="1440" t="s">
        <v>489</v>
      </c>
      <c r="I129" s="1440"/>
      <c r="J129" s="1423" t="s">
        <v>634</v>
      </c>
      <c r="K129" s="1424"/>
      <c r="L129" s="1424"/>
      <c r="M129" s="1424"/>
      <c r="N129" s="1424"/>
      <c r="O129" s="1425"/>
      <c r="P129" s="1008"/>
    </row>
    <row r="130" spans="2:16" ht="87" customHeight="1" x14ac:dyDescent="0.2">
      <c r="B130" s="236">
        <v>8</v>
      </c>
      <c r="C130" s="1005" t="s">
        <v>635</v>
      </c>
      <c r="D130" s="1435" t="s">
        <v>473</v>
      </c>
      <c r="E130" s="1435"/>
      <c r="F130" s="1432" t="s">
        <v>482</v>
      </c>
      <c r="G130" s="1432"/>
      <c r="H130" s="1440" t="s">
        <v>475</v>
      </c>
      <c r="I130" s="1440"/>
      <c r="J130" s="1423" t="s">
        <v>636</v>
      </c>
      <c r="K130" s="1424"/>
      <c r="L130" s="1424"/>
      <c r="M130" s="1424"/>
      <c r="N130" s="1424"/>
      <c r="O130" s="1425"/>
      <c r="P130" s="1008"/>
    </row>
    <row r="131" spans="2:16" ht="81" customHeight="1" x14ac:dyDescent="0.2">
      <c r="B131" s="236">
        <v>9</v>
      </c>
      <c r="C131" s="1006" t="s">
        <v>612</v>
      </c>
      <c r="D131" s="1433" t="s">
        <v>478</v>
      </c>
      <c r="E131" s="1433"/>
      <c r="F131" s="1434" t="s">
        <v>485</v>
      </c>
      <c r="G131" s="1434"/>
      <c r="H131" s="1442">
        <v>0</v>
      </c>
      <c r="I131" s="1442"/>
      <c r="J131" s="1420" t="s">
        <v>486</v>
      </c>
      <c r="K131" s="1421"/>
      <c r="L131" s="1421"/>
      <c r="M131" s="1421"/>
      <c r="N131" s="1421"/>
      <c r="O131" s="1422"/>
      <c r="P131" s="1008"/>
    </row>
    <row r="132" spans="2:16" ht="82" customHeight="1" x14ac:dyDescent="0.2">
      <c r="B132" s="236">
        <v>10</v>
      </c>
      <c r="C132" s="1005" t="s">
        <v>613</v>
      </c>
      <c r="D132" s="1435" t="s">
        <v>474</v>
      </c>
      <c r="E132" s="1435"/>
      <c r="F132" s="1432" t="s">
        <v>477</v>
      </c>
      <c r="G132" s="1432"/>
      <c r="H132" s="1440" t="s">
        <v>476</v>
      </c>
      <c r="I132" s="1440"/>
      <c r="J132" s="1423" t="s">
        <v>637</v>
      </c>
      <c r="K132" s="1424"/>
      <c r="L132" s="1424"/>
      <c r="M132" s="1424"/>
      <c r="N132" s="1424"/>
      <c r="O132" s="1425"/>
      <c r="P132" s="1008"/>
    </row>
    <row r="133" spans="2:16" ht="122" customHeight="1" x14ac:dyDescent="0.2">
      <c r="B133" s="236">
        <v>11</v>
      </c>
      <c r="C133" s="1004" t="s">
        <v>707</v>
      </c>
      <c r="D133" s="1433" t="s">
        <v>474</v>
      </c>
      <c r="E133" s="1433"/>
      <c r="F133" s="1434" t="s">
        <v>200</v>
      </c>
      <c r="G133" s="1434"/>
      <c r="H133" s="1442" t="s">
        <v>487</v>
      </c>
      <c r="I133" s="1442"/>
      <c r="J133" s="1420" t="s">
        <v>202</v>
      </c>
      <c r="K133" s="1421"/>
      <c r="L133" s="1421"/>
      <c r="M133" s="1421"/>
      <c r="N133" s="1421"/>
      <c r="O133" s="1422"/>
      <c r="P133" s="1008"/>
    </row>
    <row r="134" spans="2:16" ht="82" customHeight="1" x14ac:dyDescent="0.2">
      <c r="B134" s="236">
        <v>12</v>
      </c>
      <c r="C134" s="1005" t="s">
        <v>638</v>
      </c>
      <c r="D134" s="1435" t="s">
        <v>492</v>
      </c>
      <c r="E134" s="1435"/>
      <c r="F134" s="1432" t="s">
        <v>344</v>
      </c>
      <c r="G134" s="1432"/>
      <c r="H134" s="1440" t="s">
        <v>475</v>
      </c>
      <c r="I134" s="1440"/>
      <c r="J134" s="1423" t="s">
        <v>493</v>
      </c>
      <c r="K134" s="1424"/>
      <c r="L134" s="1424"/>
      <c r="M134" s="1424"/>
      <c r="N134" s="1424"/>
      <c r="O134" s="1425"/>
      <c r="P134" s="1008"/>
    </row>
    <row r="135" spans="2:16" ht="84" customHeight="1" x14ac:dyDescent="0.2">
      <c r="B135" s="236">
        <v>13</v>
      </c>
      <c r="C135" s="1004" t="s">
        <v>614</v>
      </c>
      <c r="D135" s="1433" t="s">
        <v>539</v>
      </c>
      <c r="E135" s="1433"/>
      <c r="F135" s="1434" t="s">
        <v>201</v>
      </c>
      <c r="G135" s="1434"/>
      <c r="H135" s="1442" t="s">
        <v>489</v>
      </c>
      <c r="I135" s="1442"/>
      <c r="J135" s="1420" t="s">
        <v>494</v>
      </c>
      <c r="K135" s="1421"/>
      <c r="L135" s="1421"/>
      <c r="M135" s="1421"/>
      <c r="N135" s="1421"/>
      <c r="O135" s="1422"/>
      <c r="P135" s="1008"/>
    </row>
    <row r="136" spans="2:16" ht="22" thickBot="1" x14ac:dyDescent="0.25">
      <c r="B136" s="237"/>
      <c r="C136" s="245"/>
      <c r="D136" s="1439"/>
      <c r="E136" s="1439"/>
      <c r="F136" s="1438"/>
      <c r="G136" s="1438"/>
      <c r="H136" s="1441"/>
      <c r="I136" s="1441"/>
      <c r="J136" s="247"/>
      <c r="K136" s="248"/>
      <c r="L136" s="248"/>
      <c r="M136" s="248"/>
      <c r="N136" s="248"/>
      <c r="O136" s="1202"/>
      <c r="P136" s="1009"/>
    </row>
    <row r="138" spans="2:16" ht="17" thickBot="1" x14ac:dyDescent="0.25"/>
    <row r="139" spans="2:16" x14ac:dyDescent="0.2">
      <c r="B139" s="1" t="s">
        <v>605</v>
      </c>
      <c r="D139" s="1265"/>
      <c r="E139" s="1266"/>
      <c r="F139" s="1266"/>
      <c r="G139" s="1267"/>
      <c r="H139" s="1267"/>
      <c r="I139" s="1266"/>
      <c r="J139" s="1266"/>
      <c r="K139" s="1266"/>
      <c r="L139" s="1266"/>
      <c r="M139" s="1266"/>
      <c r="N139" s="1268"/>
    </row>
    <row r="140" spans="2:16" x14ac:dyDescent="0.2">
      <c r="B140" s="1"/>
      <c r="D140" s="1269"/>
      <c r="E140" s="87"/>
      <c r="F140" s="87"/>
      <c r="G140" s="124"/>
      <c r="H140" s="124"/>
      <c r="I140" s="87"/>
      <c r="J140" s="87"/>
      <c r="K140" s="87"/>
      <c r="L140" s="87"/>
      <c r="M140" s="87"/>
      <c r="N140" s="1270"/>
    </row>
    <row r="141" spans="2:16" x14ac:dyDescent="0.2">
      <c r="B141" s="1"/>
      <c r="D141" s="1269"/>
      <c r="E141" s="87"/>
      <c r="F141" s="87"/>
      <c r="G141" s="124"/>
      <c r="H141" s="124"/>
      <c r="I141" s="87"/>
      <c r="J141" s="87"/>
      <c r="K141" s="87"/>
      <c r="L141" s="87"/>
      <c r="M141" s="87"/>
      <c r="N141" s="1270"/>
    </row>
    <row r="142" spans="2:16" x14ac:dyDescent="0.2">
      <c r="B142" s="1"/>
      <c r="D142" s="1269"/>
      <c r="E142" s="87"/>
      <c r="F142" s="87"/>
      <c r="G142" s="124"/>
      <c r="H142" s="124"/>
      <c r="I142" s="87"/>
      <c r="J142" s="87"/>
      <c r="K142" s="87"/>
      <c r="L142" s="87"/>
      <c r="M142" s="87"/>
      <c r="N142" s="1270"/>
    </row>
    <row r="143" spans="2:16" x14ac:dyDescent="0.2">
      <c r="B143" s="1"/>
      <c r="D143" s="1269"/>
      <c r="E143" s="87"/>
      <c r="F143" s="87"/>
      <c r="G143" s="124"/>
      <c r="H143" s="124"/>
      <c r="I143" s="87"/>
      <c r="J143" s="87"/>
      <c r="K143" s="87"/>
      <c r="L143" s="87"/>
      <c r="M143" s="87"/>
      <c r="N143" s="1270"/>
    </row>
    <row r="144" spans="2:16" x14ac:dyDescent="0.2">
      <c r="B144" s="1"/>
      <c r="D144" s="1269"/>
      <c r="E144" s="87"/>
      <c r="F144" s="87"/>
      <c r="G144" s="124"/>
      <c r="H144" s="124"/>
      <c r="I144" s="87"/>
      <c r="J144" s="87"/>
      <c r="K144" s="87"/>
      <c r="L144" s="87"/>
      <c r="M144" s="87"/>
      <c r="N144" s="1270"/>
    </row>
    <row r="145" spans="1:14" x14ac:dyDescent="0.2">
      <c r="B145" s="1"/>
      <c r="D145" s="1269"/>
      <c r="E145" s="87"/>
      <c r="F145" s="87"/>
      <c r="G145" s="124"/>
      <c r="H145" s="124"/>
      <c r="I145" s="87"/>
      <c r="J145" s="87"/>
      <c r="K145" s="87"/>
      <c r="L145" s="87"/>
      <c r="M145" s="87"/>
      <c r="N145" s="1270"/>
    </row>
    <row r="146" spans="1:14" x14ac:dyDescent="0.2">
      <c r="B146" s="1"/>
      <c r="D146" s="1269"/>
      <c r="E146" s="87"/>
      <c r="F146" s="87"/>
      <c r="G146" s="124"/>
      <c r="H146" s="124"/>
      <c r="I146" s="87"/>
      <c r="J146" s="87"/>
      <c r="K146" s="87"/>
      <c r="L146" s="87"/>
      <c r="M146" s="87"/>
      <c r="N146" s="1270"/>
    </row>
    <row r="147" spans="1:14" x14ac:dyDescent="0.2">
      <c r="B147" s="1"/>
      <c r="D147" s="1269"/>
      <c r="E147" s="87"/>
      <c r="F147" s="87"/>
      <c r="G147" s="124"/>
      <c r="H147" s="124"/>
      <c r="I147" s="87"/>
      <c r="J147" s="87"/>
      <c r="K147" s="87"/>
      <c r="L147" s="87"/>
      <c r="M147" s="87"/>
      <c r="N147" s="1270"/>
    </row>
    <row r="148" spans="1:14" ht="22" customHeight="1" x14ac:dyDescent="0.2">
      <c r="D148" s="1269"/>
      <c r="E148" s="87"/>
      <c r="F148" s="87"/>
      <c r="G148" s="87"/>
      <c r="H148" s="87"/>
      <c r="I148" s="87"/>
      <c r="J148" s="87"/>
      <c r="K148" s="87"/>
      <c r="L148" s="87"/>
      <c r="M148" s="87"/>
      <c r="N148" s="1270"/>
    </row>
    <row r="149" spans="1:14" s="87" customFormat="1" ht="17" thickBot="1" x14ac:dyDescent="0.25">
      <c r="A149" s="983"/>
      <c r="B149" s="984"/>
      <c r="C149" s="985"/>
      <c r="D149" s="1271"/>
      <c r="E149" s="1272"/>
      <c r="F149" s="1272"/>
      <c r="G149" s="1272"/>
      <c r="H149" s="1272"/>
      <c r="I149" s="1272"/>
      <c r="J149" s="1272"/>
      <c r="K149" s="1272"/>
      <c r="L149" s="1272"/>
      <c r="M149" s="1273"/>
      <c r="N149" s="1274"/>
    </row>
    <row r="150" spans="1:14" s="87" customFormat="1" ht="47" customHeight="1" x14ac:dyDescent="0.2">
      <c r="A150" s="983"/>
      <c r="B150" s="984"/>
      <c r="C150" s="985"/>
      <c r="D150" s="985"/>
      <c r="E150" s="985"/>
      <c r="F150" s="985"/>
      <c r="G150" s="985"/>
      <c r="H150" s="985"/>
      <c r="I150" s="985"/>
      <c r="J150" s="985"/>
      <c r="K150" s="985"/>
      <c r="L150" s="985"/>
    </row>
    <row r="161" spans="13:16" x14ac:dyDescent="0.2">
      <c r="M161" s="87"/>
      <c r="N161" s="87"/>
      <c r="O161" s="87"/>
      <c r="P161" s="87"/>
    </row>
  </sheetData>
  <sheetProtection algorithmName="SHA-512" hashValue="S3Ed1dnljOhuWGbWDhjXM9zswiclvWkawkQZ1Wr+SY9TECr3baePL04ApL5zmj9CBKcwgYgGoSYyUekWpkQbOQ==" saltValue="Qe+ep6bbfT1SfK2KiZ+X4Q==" spinCount="100000" sheet="1" formatCells="0" formatColumns="0" formatRows="0"/>
  <mergeCells count="71">
    <mergeCell ref="H123:I123"/>
    <mergeCell ref="H124:I124"/>
    <mergeCell ref="F133:G133"/>
    <mergeCell ref="H128:I128"/>
    <mergeCell ref="H131:I131"/>
    <mergeCell ref="H130:I130"/>
    <mergeCell ref="F123:G123"/>
    <mergeCell ref="D124:E124"/>
    <mergeCell ref="H134:I134"/>
    <mergeCell ref="H126:I126"/>
    <mergeCell ref="H127:I127"/>
    <mergeCell ref="H125:I125"/>
    <mergeCell ref="D125:E125"/>
    <mergeCell ref="F126:G126"/>
    <mergeCell ref="F127:G127"/>
    <mergeCell ref="F130:G130"/>
    <mergeCell ref="A3:I3"/>
    <mergeCell ref="F136:G136"/>
    <mergeCell ref="D136:E136"/>
    <mergeCell ref="H129:I129"/>
    <mergeCell ref="H136:I136"/>
    <mergeCell ref="D134:E134"/>
    <mergeCell ref="D132:E132"/>
    <mergeCell ref="H135:I135"/>
    <mergeCell ref="F135:G135"/>
    <mergeCell ref="D135:E135"/>
    <mergeCell ref="H133:I133"/>
    <mergeCell ref="H132:I132"/>
    <mergeCell ref="F134:G134"/>
    <mergeCell ref="F132:G132"/>
    <mergeCell ref="F131:G131"/>
    <mergeCell ref="D133:E133"/>
    <mergeCell ref="J133:O133"/>
    <mergeCell ref="J134:O134"/>
    <mergeCell ref="J135:O135"/>
    <mergeCell ref="B119:I120"/>
    <mergeCell ref="F124:G124"/>
    <mergeCell ref="D128:E128"/>
    <mergeCell ref="F128:G128"/>
    <mergeCell ref="D131:E131"/>
    <mergeCell ref="F125:G125"/>
    <mergeCell ref="D129:E129"/>
    <mergeCell ref="F129:G129"/>
    <mergeCell ref="D126:E126"/>
    <mergeCell ref="D130:E130"/>
    <mergeCell ref="D127:E127"/>
    <mergeCell ref="D123:E123"/>
    <mergeCell ref="J128:O128"/>
    <mergeCell ref="J129:O129"/>
    <mergeCell ref="J130:O130"/>
    <mergeCell ref="J131:O131"/>
    <mergeCell ref="J132:O132"/>
    <mergeCell ref="J123:O123"/>
    <mergeCell ref="J124:O124"/>
    <mergeCell ref="J125:O125"/>
    <mergeCell ref="J126:O126"/>
    <mergeCell ref="J127:O127"/>
    <mergeCell ref="A4:O4"/>
    <mergeCell ref="A16:O16"/>
    <mergeCell ref="B20:O20"/>
    <mergeCell ref="B64:O64"/>
    <mergeCell ref="J122:O122"/>
    <mergeCell ref="C11:G11"/>
    <mergeCell ref="B10:L10"/>
    <mergeCell ref="I11:L11"/>
    <mergeCell ref="I13:L13"/>
    <mergeCell ref="I12:L12"/>
    <mergeCell ref="C12:G12"/>
    <mergeCell ref="C13:G13"/>
    <mergeCell ref="K6:O8"/>
    <mergeCell ref="B117:I117"/>
  </mergeCells>
  <dataValidations count="1">
    <dataValidation type="decimal" allowBlank="1" showInputMessage="1" showErrorMessage="1" sqref="C149:L150" xr:uid="{04984021-5712-A646-8CA3-89CF7C2D0C9C}">
      <formula1>0</formula1>
      <formula2>100000000</formula2>
    </dataValidation>
  </dataValidations>
  <hyperlinks>
    <hyperlink ref="B6" r:id="rId1" xr:uid="{A3FBB287-61E0-BF46-8A96-3122BFCD428F}"/>
    <hyperlink ref="I12" r:id="rId2" xr:uid="{B207D59E-990A-BC4B-9585-293FC1E6919E}"/>
    <hyperlink ref="I11" r:id="rId3" xr:uid="{FCD122D7-F265-E943-BC1A-F79D262B3D84}"/>
    <hyperlink ref="B8" r:id="rId4" xr:uid="{8C620C95-E86F-8540-9E94-6E7A44559736}"/>
  </hyperlinks>
  <pageMargins left="0.7" right="0.7" top="0.75" bottom="0.75" header="0.3" footer="0.3"/>
  <pageSetup paperSize="9" orientation="portrait" horizontalDpi="0" verticalDpi="0"/>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11CC8-ABFC-F342-9798-01D838170582}">
  <sheetPr>
    <tabColor rgb="FF00B050"/>
  </sheetPr>
  <dimension ref="A1:BZ359"/>
  <sheetViews>
    <sheetView showGridLines="0" topLeftCell="A20" zoomScaleNormal="90" workbookViewId="0">
      <pane xSplit="2" topLeftCell="C1" activePane="topRight" state="frozen"/>
      <selection activeCell="A2" sqref="A2"/>
      <selection pane="topRight" activeCell="B17" sqref="B17"/>
    </sheetView>
  </sheetViews>
  <sheetFormatPr baseColWidth="10" defaultRowHeight="16" outlineLevelRow="1" x14ac:dyDescent="0.2"/>
  <cols>
    <col min="1" max="1" width="8" style="2" customWidth="1"/>
    <col min="2" max="2" width="57.33203125" style="3" customWidth="1"/>
    <col min="3" max="3" width="15.5" style="3" customWidth="1"/>
    <col min="4" max="4" width="12.6640625" style="3" customWidth="1"/>
    <col min="5" max="5" width="13.5" style="3" customWidth="1"/>
    <col min="6" max="6" width="12.6640625" style="2" customWidth="1"/>
    <col min="7" max="7" width="15" style="2" customWidth="1"/>
    <col min="8" max="8" width="15.1640625" style="2" customWidth="1"/>
    <col min="9" max="9" width="14.5" style="2" customWidth="1"/>
    <col min="10" max="10" width="12.6640625" style="2" customWidth="1"/>
    <col min="11" max="11" width="12.83203125" style="2" customWidth="1"/>
    <col min="12" max="14" width="10.83203125" style="2"/>
    <col min="15" max="15" width="14.5" style="2" customWidth="1"/>
    <col min="16" max="16" width="16.5" style="2" customWidth="1"/>
    <col min="17" max="26" width="10.83203125" style="2"/>
    <col min="27" max="27" width="12.1640625" style="2" customWidth="1"/>
    <col min="28" max="38" width="10.83203125" style="2"/>
    <col min="39" max="39" width="13.5" style="2" customWidth="1"/>
    <col min="40" max="40" width="13.83203125" style="2" customWidth="1"/>
    <col min="41" max="63" width="10.83203125" style="2"/>
    <col min="64" max="64" width="10.83203125" style="189"/>
    <col min="65" max="66" width="10.83203125" style="2"/>
    <col min="67" max="68" width="0" style="17" hidden="1" customWidth="1"/>
    <col min="69" max="16384" width="10.83203125" style="2"/>
  </cols>
  <sheetData>
    <row r="1" spans="1:68" s="87" customFormat="1" x14ac:dyDescent="0.2">
      <c r="B1" s="88"/>
      <c r="C1" s="88"/>
      <c r="D1" s="88"/>
      <c r="E1" s="88"/>
      <c r="BL1" s="210"/>
      <c r="BO1" s="143"/>
      <c r="BP1" s="143"/>
    </row>
    <row r="2" spans="1:68" ht="25" customHeight="1" x14ac:dyDescent="0.3">
      <c r="A2" s="87"/>
      <c r="B2" s="208" t="s">
        <v>296</v>
      </c>
      <c r="C2" s="88"/>
      <c r="D2" s="88"/>
      <c r="E2" s="88"/>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row>
    <row r="3" spans="1:68" ht="21" customHeight="1" x14ac:dyDescent="0.2">
      <c r="A3" s="190"/>
      <c r="B3" s="191"/>
      <c r="C3" s="191"/>
      <c r="D3" s="191"/>
      <c r="E3" s="191"/>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190"/>
      <c r="AH3" s="190"/>
      <c r="AI3" s="190"/>
      <c r="AJ3" s="190"/>
      <c r="AK3" s="190"/>
      <c r="AL3" s="190"/>
      <c r="AM3" s="190"/>
      <c r="AN3" s="190"/>
      <c r="AO3" s="190"/>
      <c r="AP3" s="190"/>
      <c r="AQ3" s="190"/>
      <c r="AR3" s="190"/>
      <c r="AS3" s="190"/>
      <c r="AT3" s="190"/>
      <c r="AU3" s="190"/>
      <c r="AV3" s="190"/>
      <c r="AW3" s="190"/>
      <c r="AX3" s="190"/>
      <c r="AY3" s="190"/>
      <c r="AZ3" s="190"/>
      <c r="BA3" s="190"/>
      <c r="BB3" s="190"/>
      <c r="BC3" s="190"/>
      <c r="BD3" s="190"/>
      <c r="BE3" s="190"/>
      <c r="BF3" s="190"/>
      <c r="BG3" s="190"/>
      <c r="BH3" s="190"/>
      <c r="BI3" s="190"/>
      <c r="BJ3" s="190"/>
      <c r="BK3" s="190"/>
    </row>
    <row r="4" spans="1:68" ht="28" customHeight="1" x14ac:dyDescent="0.2">
      <c r="A4" s="1503" t="s">
        <v>670</v>
      </c>
      <c r="B4" s="1503"/>
      <c r="C4" s="1503"/>
      <c r="D4" s="1503"/>
      <c r="E4" s="1503"/>
      <c r="F4" s="87"/>
      <c r="G4" s="87"/>
      <c r="H4" s="87"/>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7"/>
      <c r="AV4" s="87"/>
      <c r="AW4" s="87"/>
      <c r="AX4" s="87"/>
      <c r="AY4" s="87"/>
      <c r="AZ4" s="87"/>
      <c r="BA4" s="87"/>
      <c r="BB4" s="87"/>
      <c r="BC4" s="87"/>
      <c r="BD4" s="87"/>
      <c r="BE4" s="87"/>
      <c r="BF4" s="87"/>
      <c r="BG4" s="87"/>
      <c r="BH4" s="87"/>
      <c r="BI4" s="87"/>
      <c r="BJ4" s="87"/>
      <c r="BK4" s="87"/>
    </row>
    <row r="5" spans="1:68" s="1695" customFormat="1" ht="28" customHeight="1" thickBot="1" x14ac:dyDescent="0.25">
      <c r="A5" s="1694"/>
      <c r="B5" s="1694"/>
      <c r="C5" s="1694"/>
      <c r="D5" s="1694"/>
      <c r="E5" s="1694"/>
      <c r="BL5" s="1696"/>
      <c r="BO5" s="1697"/>
      <c r="BP5" s="1697"/>
    </row>
    <row r="6" spans="1:68" ht="38" customHeight="1" thickBot="1" x14ac:dyDescent="0.25">
      <c r="B6" s="1715" t="s">
        <v>723</v>
      </c>
      <c r="C6" s="1716"/>
      <c r="D6" s="1716"/>
      <c r="E6" s="1716"/>
      <c r="F6" s="1716"/>
      <c r="G6" s="1716"/>
      <c r="H6" s="1716"/>
      <c r="I6" s="1716"/>
      <c r="J6" s="1716"/>
      <c r="K6" s="1716"/>
      <c r="L6" s="1716"/>
      <c r="M6" s="1716"/>
      <c r="N6" s="1716"/>
      <c r="O6" s="1717"/>
      <c r="BL6" s="2"/>
      <c r="BO6" s="2"/>
      <c r="BP6" s="2"/>
    </row>
    <row r="7" spans="1:68" ht="17" thickBot="1" x14ac:dyDescent="0.25">
      <c r="B7" s="2"/>
      <c r="C7" s="2"/>
      <c r="D7" s="2"/>
      <c r="E7" s="2"/>
      <c r="G7" s="235"/>
      <c r="H7" s="235"/>
      <c r="BL7" s="2"/>
      <c r="BO7" s="2"/>
      <c r="BP7" s="2"/>
    </row>
    <row r="8" spans="1:68" ht="41" customHeight="1" x14ac:dyDescent="0.2">
      <c r="A8" s="87"/>
      <c r="B8" s="1720" t="s">
        <v>335</v>
      </c>
      <c r="C8" s="1721" t="s">
        <v>188</v>
      </c>
      <c r="D8" s="1721" t="s">
        <v>189</v>
      </c>
      <c r="E8" s="1721" t="s">
        <v>665</v>
      </c>
      <c r="F8" s="1718" t="s">
        <v>16</v>
      </c>
      <c r="G8" s="1718"/>
      <c r="H8" s="1718"/>
      <c r="I8" s="1718"/>
      <c r="J8" s="1718"/>
      <c r="K8" s="1718"/>
      <c r="L8" s="1718"/>
      <c r="M8" s="1718"/>
      <c r="N8" s="1718"/>
      <c r="O8" s="1719"/>
      <c r="P8" s="980"/>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row>
    <row r="9" spans="1:68" ht="44" customHeight="1" x14ac:dyDescent="0.2">
      <c r="A9" s="87"/>
      <c r="B9" s="1708" t="s">
        <v>191</v>
      </c>
      <c r="C9" s="1699">
        <v>0.25</v>
      </c>
      <c r="D9" s="1700"/>
      <c r="E9" s="1701"/>
      <c r="F9" s="1702" t="s">
        <v>663</v>
      </c>
      <c r="G9" s="1702"/>
      <c r="H9" s="1702"/>
      <c r="I9" s="1702"/>
      <c r="J9" s="1702"/>
      <c r="K9" s="1702"/>
      <c r="L9" s="1702"/>
      <c r="M9" s="1702"/>
      <c r="N9" s="1702"/>
      <c r="O9" s="1709"/>
      <c r="P9" s="981"/>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row>
    <row r="10" spans="1:68" ht="34" customHeight="1" x14ac:dyDescent="0.2">
      <c r="A10" s="87"/>
      <c r="B10" s="1708" t="s">
        <v>257</v>
      </c>
      <c r="C10" s="1699">
        <v>0.21</v>
      </c>
      <c r="D10" s="1700"/>
      <c r="E10" s="1703"/>
      <c r="F10" s="1702" t="s">
        <v>664</v>
      </c>
      <c r="G10" s="1702"/>
      <c r="H10" s="1702"/>
      <c r="I10" s="1702"/>
      <c r="J10" s="1702"/>
      <c r="K10" s="1702"/>
      <c r="L10" s="1702"/>
      <c r="M10" s="1702"/>
      <c r="N10" s="1702"/>
      <c r="O10" s="1709"/>
      <c r="P10" s="981"/>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row>
    <row r="11" spans="1:68" ht="40" customHeight="1" x14ac:dyDescent="0.2">
      <c r="A11" s="87"/>
      <c r="B11" s="1708" t="s">
        <v>256</v>
      </c>
      <c r="C11" s="1699">
        <v>0.21</v>
      </c>
      <c r="D11" s="1700"/>
      <c r="E11" s="1703"/>
      <c r="F11" s="1702"/>
      <c r="G11" s="1702"/>
      <c r="H11" s="1702"/>
      <c r="I11" s="1702"/>
      <c r="J11" s="1702"/>
      <c r="K11" s="1702"/>
      <c r="L11" s="1702"/>
      <c r="M11" s="1702"/>
      <c r="N11" s="1702"/>
      <c r="O11" s="1709"/>
      <c r="P11" s="981"/>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row>
    <row r="12" spans="1:68" ht="35" customHeight="1" x14ac:dyDescent="0.2">
      <c r="A12" s="87"/>
      <c r="B12" s="1710" t="s">
        <v>273</v>
      </c>
      <c r="C12" s="1699">
        <v>0.21</v>
      </c>
      <c r="D12" s="1700"/>
      <c r="E12" s="1703"/>
      <c r="F12" s="1702"/>
      <c r="G12" s="1702"/>
      <c r="H12" s="1702"/>
      <c r="I12" s="1702"/>
      <c r="J12" s="1702"/>
      <c r="K12" s="1702"/>
      <c r="L12" s="1702"/>
      <c r="M12" s="1702"/>
      <c r="N12" s="1702"/>
      <c r="O12" s="1709"/>
      <c r="P12" s="981"/>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row>
    <row r="13" spans="1:68" ht="32" customHeight="1" x14ac:dyDescent="0.2">
      <c r="A13" s="87"/>
      <c r="B13" s="1708" t="s">
        <v>639</v>
      </c>
      <c r="C13" s="1704">
        <v>0.15</v>
      </c>
      <c r="D13" s="1705">
        <v>0</v>
      </c>
      <c r="E13" s="1706">
        <v>56640</v>
      </c>
      <c r="F13" s="1702" t="s">
        <v>666</v>
      </c>
      <c r="G13" s="1702"/>
      <c r="H13" s="1702"/>
      <c r="I13" s="1702"/>
      <c r="J13" s="1702"/>
      <c r="K13" s="1702"/>
      <c r="L13" s="1702"/>
      <c r="M13" s="1702"/>
      <c r="N13" s="1702"/>
      <c r="O13" s="1709"/>
      <c r="P13" s="981"/>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row>
    <row r="14" spans="1:68" ht="30" customHeight="1" x14ac:dyDescent="0.2">
      <c r="A14" s="87"/>
      <c r="B14" s="1708" t="s">
        <v>640</v>
      </c>
      <c r="C14" s="1699">
        <v>0.33</v>
      </c>
      <c r="D14" s="1699">
        <v>6.4699999999999994E-2</v>
      </c>
      <c r="E14" s="1707">
        <v>56640</v>
      </c>
      <c r="F14" s="1702"/>
      <c r="G14" s="1702"/>
      <c r="H14" s="1702"/>
      <c r="I14" s="1702"/>
      <c r="J14" s="1702"/>
      <c r="K14" s="1702"/>
      <c r="L14" s="1702"/>
      <c r="M14" s="1702"/>
      <c r="N14" s="1702"/>
      <c r="O14" s="1709"/>
      <c r="P14" s="981"/>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row>
    <row r="15" spans="1:68" ht="53" customHeight="1" thickBot="1" x14ac:dyDescent="0.25">
      <c r="A15" s="87"/>
      <c r="B15" s="1711" t="s">
        <v>368</v>
      </c>
      <c r="C15" s="1712">
        <v>0</v>
      </c>
      <c r="D15" s="1712">
        <v>0.2</v>
      </c>
      <c r="E15" s="1712">
        <v>0.4</v>
      </c>
      <c r="F15" s="1713" t="s">
        <v>690</v>
      </c>
      <c r="G15" s="1713"/>
      <c r="H15" s="1713"/>
      <c r="I15" s="1713"/>
      <c r="J15" s="1713"/>
      <c r="K15" s="1713"/>
      <c r="L15" s="1713"/>
      <c r="M15" s="1713"/>
      <c r="N15" s="1713"/>
      <c r="O15" s="1714"/>
      <c r="P15" s="981"/>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row>
    <row r="16" spans="1:68" s="1695" customFormat="1" ht="28" customHeight="1" x14ac:dyDescent="0.2">
      <c r="A16" s="1694"/>
      <c r="B16" s="1694"/>
      <c r="C16" s="1694"/>
      <c r="D16" s="1694"/>
      <c r="E16" s="1694"/>
      <c r="BL16" s="1696"/>
      <c r="BO16" s="1697"/>
      <c r="BP16" s="1697"/>
    </row>
    <row r="17" spans="1:76" s="1695" customFormat="1" ht="28" customHeight="1" x14ac:dyDescent="0.2">
      <c r="A17" s="1694"/>
      <c r="B17" s="1694"/>
      <c r="C17" s="1698"/>
      <c r="D17" s="1694"/>
      <c r="E17" s="1694"/>
      <c r="BL17" s="1696"/>
      <c r="BO17" s="1697"/>
      <c r="BP17" s="1697"/>
    </row>
    <row r="18" spans="1:76" s="87" customFormat="1" ht="19" customHeight="1" x14ac:dyDescent="0.2">
      <c r="A18" s="884"/>
      <c r="B18" s="884"/>
      <c r="C18" s="884"/>
      <c r="D18" s="884"/>
      <c r="E18" s="884"/>
      <c r="BL18" s="210"/>
      <c r="BO18" s="143"/>
      <c r="BP18" s="143"/>
    </row>
    <row r="19" spans="1:76" ht="23" customHeight="1" x14ac:dyDescent="0.2">
      <c r="A19" s="87"/>
      <c r="B19" s="88" t="s">
        <v>190</v>
      </c>
      <c r="C19" s="127"/>
      <c r="D19" s="128"/>
      <c r="E19" s="129"/>
      <c r="F19" s="129"/>
      <c r="G19" s="129"/>
      <c r="H19" s="87"/>
      <c r="I19" s="87"/>
      <c r="J19" s="87"/>
      <c r="K19" s="87"/>
      <c r="L19" s="87"/>
      <c r="M19" s="87"/>
      <c r="N19" s="87"/>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row>
    <row r="20" spans="1:76" ht="17" thickBot="1" x14ac:dyDescent="0.25">
      <c r="A20" s="87"/>
      <c r="B20" s="88"/>
      <c r="C20" s="88"/>
      <c r="D20" s="88"/>
      <c r="E20" s="88"/>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row>
    <row r="21" spans="1:76" ht="47" customHeight="1" thickBot="1" x14ac:dyDescent="0.25">
      <c r="A21" s="1521" t="s">
        <v>675</v>
      </c>
      <c r="B21" s="1522"/>
      <c r="C21" s="130"/>
      <c r="D21" s="130"/>
      <c r="E21" s="130"/>
      <c r="F21" s="87"/>
      <c r="G21" s="87"/>
      <c r="H21" s="87"/>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row>
    <row r="22" spans="1:76" x14ac:dyDescent="0.2">
      <c r="A22" s="87"/>
      <c r="B22" s="130"/>
      <c r="C22" s="130"/>
      <c r="D22" s="130"/>
      <c r="E22" s="130"/>
      <c r="F22" s="87"/>
      <c r="G22" s="87"/>
      <c r="H22" s="87"/>
      <c r="I22" s="87"/>
      <c r="J22" s="87"/>
      <c r="K22" s="87"/>
      <c r="L22" s="87"/>
      <c r="M22" s="87"/>
      <c r="N22" s="87"/>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row>
    <row r="23" spans="1:76" x14ac:dyDescent="0.2">
      <c r="A23" s="87"/>
      <c r="B23" s="88"/>
      <c r="C23" s="88"/>
      <c r="D23" s="88"/>
      <c r="E23" s="88"/>
      <c r="F23" s="87"/>
      <c r="G23" s="87"/>
      <c r="H23" s="87"/>
      <c r="I23" s="87"/>
      <c r="J23" s="87"/>
      <c r="K23" s="87"/>
      <c r="L23" s="87"/>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row>
    <row r="24" spans="1:76" s="1" customFormat="1" ht="32" customHeight="1" x14ac:dyDescent="0.2">
      <c r="A24" s="126"/>
      <c r="B24" s="28" t="s">
        <v>297</v>
      </c>
      <c r="C24" s="184" t="s">
        <v>34</v>
      </c>
      <c r="D24" s="184" t="s">
        <v>308</v>
      </c>
      <c r="E24" s="184" t="s">
        <v>274</v>
      </c>
      <c r="F24" s="184" t="s">
        <v>641</v>
      </c>
      <c r="G24" s="184" t="s">
        <v>133</v>
      </c>
      <c r="H24" s="185" t="s">
        <v>642</v>
      </c>
      <c r="I24" s="1505" t="s">
        <v>16</v>
      </c>
      <c r="J24" s="1505"/>
      <c r="K24" s="1505"/>
      <c r="L24" s="1505"/>
      <c r="M24" s="1505"/>
      <c r="N24" s="1505"/>
      <c r="O24" s="1505"/>
      <c r="P24" s="1505"/>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189"/>
      <c r="BM24" s="2"/>
      <c r="BN24" s="2"/>
      <c r="BO24" s="17"/>
      <c r="BP24" s="17"/>
      <c r="BQ24" s="2"/>
      <c r="BR24" s="2"/>
      <c r="BS24" s="2"/>
      <c r="BT24" s="2"/>
      <c r="BU24" s="2"/>
      <c r="BV24" s="2"/>
      <c r="BW24" s="2"/>
      <c r="BX24" s="2"/>
    </row>
    <row r="25" spans="1:76" ht="17" x14ac:dyDescent="0.2">
      <c r="A25" s="1482"/>
      <c r="B25" s="21" t="s">
        <v>643</v>
      </c>
      <c r="C25" s="1298"/>
      <c r="D25" s="868"/>
      <c r="E25" s="96"/>
      <c r="F25" s="116"/>
      <c r="G25" s="81"/>
      <c r="H25" s="869"/>
      <c r="I25" s="1511" t="s">
        <v>0</v>
      </c>
      <c r="J25" s="1511"/>
      <c r="K25" s="1511"/>
      <c r="L25" s="1511"/>
      <c r="M25" s="1511"/>
      <c r="N25" s="1511"/>
      <c r="O25" s="1511"/>
      <c r="P25" s="1511"/>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row>
    <row r="26" spans="1:76" ht="17" x14ac:dyDescent="0.2">
      <c r="A26" s="1482"/>
      <c r="B26" s="22" t="s">
        <v>28</v>
      </c>
      <c r="C26" s="1299">
        <v>0</v>
      </c>
      <c r="D26" s="870">
        <f>IVA_inversiones</f>
        <v>0.21</v>
      </c>
      <c r="E26" s="92">
        <f>C26*D26</f>
        <v>0</v>
      </c>
      <c r="F26" s="116">
        <v>5</v>
      </c>
      <c r="G26" s="81">
        <v>0</v>
      </c>
      <c r="H26" s="871">
        <f>F26*12+G26</f>
        <v>60</v>
      </c>
      <c r="I26" s="1511"/>
      <c r="J26" s="1511"/>
      <c r="K26" s="1511"/>
      <c r="L26" s="1511"/>
      <c r="M26" s="1511"/>
      <c r="N26" s="1511"/>
      <c r="O26" s="1511"/>
      <c r="P26" s="1511"/>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row>
    <row r="27" spans="1:76" ht="17" x14ac:dyDescent="0.2">
      <c r="A27" s="1482"/>
      <c r="B27" s="22" t="s">
        <v>29</v>
      </c>
      <c r="C27" s="1299">
        <v>0</v>
      </c>
      <c r="D27" s="872">
        <f>IVA_inversiones</f>
        <v>0.21</v>
      </c>
      <c r="E27" s="163">
        <f>C27*D27</f>
        <v>0</v>
      </c>
      <c r="F27" s="164">
        <v>10</v>
      </c>
      <c r="G27" s="165">
        <v>0</v>
      </c>
      <c r="H27" s="873">
        <f>F27*12+G27</f>
        <v>120</v>
      </c>
      <c r="I27" s="1511"/>
      <c r="J27" s="1511"/>
      <c r="K27" s="1511"/>
      <c r="L27" s="1511"/>
      <c r="M27" s="1511"/>
      <c r="N27" s="1511"/>
      <c r="O27" s="1511"/>
      <c r="P27" s="1511"/>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row>
    <row r="28" spans="1:76" ht="17" x14ac:dyDescent="0.2">
      <c r="A28" s="1482"/>
      <c r="B28" s="22" t="s">
        <v>24</v>
      </c>
      <c r="C28" s="1299">
        <v>0</v>
      </c>
      <c r="D28" s="870">
        <f>IVA_inversiones</f>
        <v>0.21</v>
      </c>
      <c r="E28" s="92">
        <f>C28*D28</f>
        <v>0</v>
      </c>
      <c r="F28" s="116">
        <v>5</v>
      </c>
      <c r="G28" s="81">
        <v>0</v>
      </c>
      <c r="H28" s="871">
        <f>F28*12+G28</f>
        <v>60</v>
      </c>
      <c r="I28" s="1511"/>
      <c r="J28" s="1511"/>
      <c r="K28" s="1511"/>
      <c r="L28" s="1511"/>
      <c r="M28" s="1511"/>
      <c r="N28" s="1511"/>
      <c r="O28" s="1511"/>
      <c r="P28" s="1511"/>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row>
    <row r="29" spans="1:76" ht="17" x14ac:dyDescent="0.2">
      <c r="A29" s="1482"/>
      <c r="B29" s="22" t="s">
        <v>644</v>
      </c>
      <c r="C29" s="1299">
        <v>0</v>
      </c>
      <c r="D29" s="872">
        <f>IVA_inversiones</f>
        <v>0.21</v>
      </c>
      <c r="E29" s="163">
        <f>C29*D29</f>
        <v>0</v>
      </c>
      <c r="F29" s="164">
        <v>5</v>
      </c>
      <c r="G29" s="165">
        <v>0</v>
      </c>
      <c r="H29" s="873">
        <f>F29*12+G29</f>
        <v>60</v>
      </c>
      <c r="I29" s="1511"/>
      <c r="J29" s="1511"/>
      <c r="K29" s="1511"/>
      <c r="L29" s="1511"/>
      <c r="M29" s="1511"/>
      <c r="N29" s="1511"/>
      <c r="O29" s="1511"/>
      <c r="P29" s="1511"/>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row>
    <row r="30" spans="1:76" ht="17" x14ac:dyDescent="0.2">
      <c r="A30" s="1482"/>
      <c r="B30" s="21" t="s">
        <v>645</v>
      </c>
      <c r="C30" s="1300" t="s">
        <v>0</v>
      </c>
      <c r="D30" s="874" t="s">
        <v>0</v>
      </c>
      <c r="E30" s="94" t="s">
        <v>0</v>
      </c>
      <c r="F30" s="111"/>
      <c r="G30" s="82"/>
      <c r="H30" s="875" t="s">
        <v>0</v>
      </c>
      <c r="I30" s="1511"/>
      <c r="J30" s="1511"/>
      <c r="K30" s="1511"/>
      <c r="L30" s="1511"/>
      <c r="M30" s="1511"/>
      <c r="N30" s="1511"/>
      <c r="O30" s="1511"/>
      <c r="P30" s="1511"/>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row>
    <row r="31" spans="1:76" ht="17" x14ac:dyDescent="0.2">
      <c r="A31" s="1482"/>
      <c r="B31" s="22" t="s">
        <v>36</v>
      </c>
      <c r="C31" s="1301">
        <v>0</v>
      </c>
      <c r="D31" s="876">
        <v>0</v>
      </c>
      <c r="E31" s="92">
        <f t="shared" ref="E31:E37" si="0">C31*D31</f>
        <v>0</v>
      </c>
      <c r="F31" s="92">
        <v>50</v>
      </c>
      <c r="G31" s="81">
        <v>0</v>
      </c>
      <c r="H31" s="869">
        <f t="shared" ref="H31:H37" si="1">F31*12+G31</f>
        <v>600</v>
      </c>
      <c r="I31" s="1511" t="s">
        <v>0</v>
      </c>
      <c r="J31" s="1511"/>
      <c r="K31" s="1511"/>
      <c r="L31" s="1511"/>
      <c r="M31" s="1511"/>
      <c r="N31" s="1511"/>
      <c r="O31" s="1511"/>
      <c r="P31" s="1511"/>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row>
    <row r="32" spans="1:76" ht="17" x14ac:dyDescent="0.2">
      <c r="A32" s="1482"/>
      <c r="B32" s="22" t="s">
        <v>35</v>
      </c>
      <c r="C32" s="1301">
        <v>0</v>
      </c>
      <c r="D32" s="877">
        <f t="shared" ref="D32:D37" si="2">IVA_inversiones</f>
        <v>0.21</v>
      </c>
      <c r="E32" s="163">
        <f t="shared" si="0"/>
        <v>0</v>
      </c>
      <c r="F32" s="163">
        <v>10</v>
      </c>
      <c r="G32" s="165">
        <v>0</v>
      </c>
      <c r="H32" s="873">
        <f t="shared" si="1"/>
        <v>120</v>
      </c>
      <c r="I32" s="1511"/>
      <c r="J32" s="1511"/>
      <c r="K32" s="1511"/>
      <c r="L32" s="1511"/>
      <c r="M32" s="1511"/>
      <c r="N32" s="1511"/>
      <c r="O32" s="1511"/>
      <c r="P32" s="1511"/>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row>
    <row r="33" spans="1:76" ht="17" x14ac:dyDescent="0.2">
      <c r="A33" s="1482"/>
      <c r="B33" s="22" t="s">
        <v>31</v>
      </c>
      <c r="C33" s="1301">
        <v>0</v>
      </c>
      <c r="D33" s="876">
        <f t="shared" si="2"/>
        <v>0.21</v>
      </c>
      <c r="E33" s="92">
        <f t="shared" si="0"/>
        <v>0</v>
      </c>
      <c r="F33" s="92">
        <v>10</v>
      </c>
      <c r="G33" s="81">
        <v>0</v>
      </c>
      <c r="H33" s="871">
        <f t="shared" si="1"/>
        <v>120</v>
      </c>
      <c r="I33" s="1511"/>
      <c r="J33" s="1511"/>
      <c r="K33" s="1511"/>
      <c r="L33" s="1511"/>
      <c r="M33" s="1511"/>
      <c r="N33" s="1511"/>
      <c r="O33" s="1511"/>
      <c r="P33" s="1511"/>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row>
    <row r="34" spans="1:76" ht="17" x14ac:dyDescent="0.2">
      <c r="A34" s="1482"/>
      <c r="B34" s="22" t="s">
        <v>309</v>
      </c>
      <c r="C34" s="1301">
        <v>0</v>
      </c>
      <c r="D34" s="877">
        <f t="shared" si="2"/>
        <v>0.21</v>
      </c>
      <c r="E34" s="163">
        <f t="shared" si="0"/>
        <v>0</v>
      </c>
      <c r="F34" s="163">
        <v>5</v>
      </c>
      <c r="G34" s="165">
        <v>0</v>
      </c>
      <c r="H34" s="873">
        <f t="shared" si="1"/>
        <v>60</v>
      </c>
      <c r="I34" s="1511"/>
      <c r="J34" s="1511"/>
      <c r="K34" s="1511"/>
      <c r="L34" s="1511"/>
      <c r="M34" s="1511"/>
      <c r="N34" s="1511"/>
      <c r="O34" s="1511"/>
      <c r="P34" s="1511"/>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row>
    <row r="35" spans="1:76" ht="17" x14ac:dyDescent="0.2">
      <c r="A35" s="1482"/>
      <c r="B35" s="22" t="s">
        <v>25</v>
      </c>
      <c r="C35" s="1301">
        <v>0</v>
      </c>
      <c r="D35" s="876">
        <f t="shared" si="2"/>
        <v>0.21</v>
      </c>
      <c r="E35" s="92">
        <f t="shared" si="0"/>
        <v>0</v>
      </c>
      <c r="F35" s="92">
        <v>10</v>
      </c>
      <c r="G35" s="81">
        <v>0</v>
      </c>
      <c r="H35" s="871">
        <f t="shared" si="1"/>
        <v>120</v>
      </c>
      <c r="I35" s="1511"/>
      <c r="J35" s="1511"/>
      <c r="K35" s="1511"/>
      <c r="L35" s="1511"/>
      <c r="M35" s="1511"/>
      <c r="N35" s="1511"/>
      <c r="O35" s="1511"/>
      <c r="P35" s="1511"/>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row>
    <row r="36" spans="1:76" ht="17" x14ac:dyDescent="0.2">
      <c r="A36" s="1482"/>
      <c r="B36" s="22" t="s">
        <v>26</v>
      </c>
      <c r="C36" s="1301">
        <v>0</v>
      </c>
      <c r="D36" s="877">
        <f t="shared" si="2"/>
        <v>0.21</v>
      </c>
      <c r="E36" s="163">
        <f t="shared" si="0"/>
        <v>0</v>
      </c>
      <c r="F36" s="163">
        <v>10</v>
      </c>
      <c r="G36" s="165">
        <v>0</v>
      </c>
      <c r="H36" s="873">
        <f t="shared" si="1"/>
        <v>120</v>
      </c>
      <c r="I36" s="1511"/>
      <c r="J36" s="1511"/>
      <c r="K36" s="1511"/>
      <c r="L36" s="1511"/>
      <c r="M36" s="1511"/>
      <c r="N36" s="1511"/>
      <c r="O36" s="1511"/>
      <c r="P36" s="1511"/>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row>
    <row r="37" spans="1:76" ht="17" x14ac:dyDescent="0.2">
      <c r="A37" s="1482"/>
      <c r="B37" s="22" t="s">
        <v>646</v>
      </c>
      <c r="C37" s="1301">
        <v>0</v>
      </c>
      <c r="D37" s="876">
        <f t="shared" si="2"/>
        <v>0.21</v>
      </c>
      <c r="E37" s="92">
        <f t="shared" si="0"/>
        <v>0</v>
      </c>
      <c r="F37" s="92">
        <v>5</v>
      </c>
      <c r="G37" s="81">
        <v>0</v>
      </c>
      <c r="H37" s="871">
        <f t="shared" si="1"/>
        <v>60</v>
      </c>
      <c r="I37" s="1511"/>
      <c r="J37" s="1511"/>
      <c r="K37" s="1511"/>
      <c r="L37" s="1511"/>
      <c r="M37" s="1511"/>
      <c r="N37" s="1511"/>
      <c r="O37" s="1511"/>
      <c r="P37" s="1511"/>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row>
    <row r="38" spans="1:76" s="1" customFormat="1" ht="17" x14ac:dyDescent="0.2">
      <c r="A38" s="1482"/>
      <c r="B38" s="150" t="s">
        <v>275</v>
      </c>
      <c r="C38" s="1302">
        <f>C26+C27+C28+C29+C31+C32+C33+C34+C35+C36+C37</f>
        <v>0</v>
      </c>
      <c r="D38" s="878"/>
      <c r="E38" s="879">
        <f>SUM(E26:E37)</f>
        <v>0</v>
      </c>
      <c r="F38" s="879"/>
      <c r="G38" s="880"/>
      <c r="H38" s="881" t="s">
        <v>0</v>
      </c>
      <c r="I38" s="1510"/>
      <c r="J38" s="1510"/>
      <c r="K38" s="1510"/>
      <c r="L38" s="1510"/>
      <c r="M38" s="1510"/>
      <c r="N38" s="1510"/>
      <c r="O38" s="1510"/>
      <c r="P38" s="1510"/>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96"/>
      <c r="BO38" s="19"/>
      <c r="BP38" s="19"/>
    </row>
    <row r="39" spans="1:76" ht="17" x14ac:dyDescent="0.2">
      <c r="A39" s="1482"/>
      <c r="B39" s="21" t="s">
        <v>27</v>
      </c>
      <c r="C39" s="1303"/>
      <c r="D39" s="115"/>
      <c r="E39" s="113"/>
      <c r="F39" s="75"/>
      <c r="G39" s="81"/>
      <c r="H39" s="195" t="s">
        <v>0</v>
      </c>
      <c r="I39" s="1511" t="s">
        <v>667</v>
      </c>
      <c r="J39" s="1511"/>
      <c r="K39" s="1511"/>
      <c r="L39" s="1511"/>
      <c r="M39" s="1511"/>
      <c r="N39" s="1511"/>
      <c r="O39" s="1511"/>
      <c r="P39" s="1511"/>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row>
    <row r="40" spans="1:76" ht="17" x14ac:dyDescent="0.2">
      <c r="A40" s="1482"/>
      <c r="B40" s="22" t="s">
        <v>104</v>
      </c>
      <c r="C40" s="1304">
        <v>0</v>
      </c>
      <c r="D40" s="114"/>
      <c r="E40" s="76"/>
      <c r="F40" s="76">
        <v>5</v>
      </c>
      <c r="G40" s="34">
        <v>1</v>
      </c>
      <c r="H40" s="911" t="s">
        <v>0</v>
      </c>
      <c r="I40" s="1511"/>
      <c r="J40" s="1511"/>
      <c r="K40" s="1511"/>
      <c r="L40" s="1511"/>
      <c r="M40" s="1511"/>
      <c r="N40" s="1511"/>
      <c r="O40" s="1511"/>
      <c r="P40" s="1511"/>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row>
    <row r="41" spans="1:76" x14ac:dyDescent="0.2">
      <c r="A41" s="87"/>
      <c r="B41" s="88"/>
      <c r="C41" s="88"/>
      <c r="D41" s="88"/>
      <c r="E41" s="88"/>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row>
    <row r="42" spans="1:76" s="1" customFormat="1" ht="32" x14ac:dyDescent="0.2">
      <c r="A42" s="126"/>
      <c r="B42" s="187" t="s">
        <v>59</v>
      </c>
      <c r="C42" s="184" t="s">
        <v>288</v>
      </c>
      <c r="D42" s="184" t="s">
        <v>308</v>
      </c>
      <c r="E42" s="184" t="s">
        <v>274</v>
      </c>
      <c r="F42" s="184" t="s">
        <v>641</v>
      </c>
      <c r="G42" s="184" t="s">
        <v>133</v>
      </c>
      <c r="H42" s="209" t="s">
        <v>642</v>
      </c>
      <c r="I42" s="1505" t="s">
        <v>16</v>
      </c>
      <c r="J42" s="1505"/>
      <c r="K42" s="1505"/>
      <c r="L42" s="1505"/>
      <c r="M42" s="1505"/>
      <c r="N42" s="1505"/>
      <c r="O42" s="1505"/>
      <c r="P42" s="1505"/>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189"/>
      <c r="BM42" s="2"/>
      <c r="BN42" s="2"/>
      <c r="BO42" s="17"/>
      <c r="BP42" s="17"/>
      <c r="BQ42" s="2"/>
      <c r="BR42" s="2"/>
      <c r="BS42" s="2"/>
      <c r="BT42" s="2"/>
      <c r="BU42" s="2"/>
      <c r="BV42" s="2"/>
      <c r="BW42" s="2"/>
      <c r="BX42" s="2"/>
    </row>
    <row r="43" spans="1:76" ht="17" x14ac:dyDescent="0.2">
      <c r="A43" s="1481"/>
      <c r="B43" s="24" t="s">
        <v>61</v>
      </c>
      <c r="C43" s="1305"/>
      <c r="D43" s="75"/>
      <c r="E43" s="75"/>
      <c r="F43" s="1305"/>
      <c r="G43" s="1305"/>
      <c r="H43" s="32"/>
      <c r="I43" s="1506" t="s">
        <v>718</v>
      </c>
      <c r="J43" s="1506"/>
      <c r="K43" s="1506"/>
      <c r="L43" s="1506"/>
      <c r="M43" s="1506"/>
      <c r="N43" s="1506"/>
      <c r="O43" s="1506"/>
      <c r="P43" s="1506"/>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row>
    <row r="44" spans="1:76" ht="17" customHeight="1" x14ac:dyDescent="0.2">
      <c r="A44" s="1481"/>
      <c r="B44" s="193" t="s">
        <v>342</v>
      </c>
      <c r="C44" s="1306">
        <v>0</v>
      </c>
      <c r="D44" s="1275">
        <f>IVA_inversiones</f>
        <v>0.21</v>
      </c>
      <c r="E44" s="83">
        <f>imp_inv1*D44</f>
        <v>0</v>
      </c>
      <c r="F44" s="1306">
        <v>1</v>
      </c>
      <c r="G44" s="1306">
        <v>1</v>
      </c>
      <c r="H44" s="194">
        <f>inicio_inv1+años_amortiz_inv1*12</f>
        <v>13</v>
      </c>
      <c r="I44" s="1506"/>
      <c r="J44" s="1506"/>
      <c r="K44" s="1506"/>
      <c r="L44" s="1506"/>
      <c r="M44" s="1506"/>
      <c r="N44" s="1506"/>
      <c r="O44" s="1506"/>
      <c r="P44" s="1506"/>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row>
    <row r="45" spans="1:76" ht="27" customHeight="1" x14ac:dyDescent="0.2">
      <c r="A45" s="1481"/>
      <c r="B45" s="192" t="s">
        <v>178</v>
      </c>
      <c r="C45" s="1307">
        <v>0</v>
      </c>
      <c r="D45" s="1276">
        <v>0</v>
      </c>
      <c r="E45" s="139"/>
      <c r="F45" s="1365">
        <v>1</v>
      </c>
      <c r="G45" s="1365">
        <v>1</v>
      </c>
      <c r="H45" s="220">
        <f>H44</f>
        <v>13</v>
      </c>
      <c r="I45" s="1506"/>
      <c r="J45" s="1506"/>
      <c r="K45" s="1506"/>
      <c r="L45" s="1506"/>
      <c r="M45" s="1506"/>
      <c r="N45" s="1506"/>
      <c r="O45" s="1506"/>
      <c r="P45" s="1506"/>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row>
    <row r="46" spans="1:76" ht="17" x14ac:dyDescent="0.2">
      <c r="A46" s="1481"/>
      <c r="B46" s="24" t="s">
        <v>62</v>
      </c>
      <c r="C46" s="1305"/>
      <c r="D46" s="117"/>
      <c r="E46" s="74"/>
      <c r="F46" s="1305"/>
      <c r="G46" s="1305"/>
      <c r="H46" s="33"/>
      <c r="I46" s="1506" t="s">
        <v>719</v>
      </c>
      <c r="J46" s="1506"/>
      <c r="K46" s="1506"/>
      <c r="L46" s="1506"/>
      <c r="M46" s="1506"/>
      <c r="N46" s="1506"/>
      <c r="O46" s="1506"/>
      <c r="P46" s="1506"/>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row>
    <row r="47" spans="1:76" ht="17" customHeight="1" x14ac:dyDescent="0.2">
      <c r="A47" s="1481"/>
      <c r="B47" s="193" t="s">
        <v>343</v>
      </c>
      <c r="C47" s="1306">
        <v>0</v>
      </c>
      <c r="D47" s="1275">
        <f>IVA_inversiones</f>
        <v>0.21</v>
      </c>
      <c r="E47" s="83">
        <f>imp_inv2*D47</f>
        <v>0</v>
      </c>
      <c r="F47" s="1306">
        <v>1</v>
      </c>
      <c r="G47" s="1306">
        <v>1</v>
      </c>
      <c r="H47" s="194">
        <f>inicio_inv2+años_amortiz_inv2*12</f>
        <v>13</v>
      </c>
      <c r="I47" s="1506"/>
      <c r="J47" s="1506"/>
      <c r="K47" s="1506"/>
      <c r="L47" s="1506"/>
      <c r="M47" s="1506"/>
      <c r="N47" s="1506"/>
      <c r="O47" s="1506"/>
      <c r="P47" s="1506"/>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row>
    <row r="48" spans="1:76" ht="25" customHeight="1" x14ac:dyDescent="0.2">
      <c r="A48" s="1481"/>
      <c r="B48" s="192" t="s">
        <v>177</v>
      </c>
      <c r="C48" s="1307">
        <v>0</v>
      </c>
      <c r="D48" s="1276">
        <v>0</v>
      </c>
      <c r="E48" s="139"/>
      <c r="F48" s="1365">
        <f>años_amortiz_inv2</f>
        <v>1</v>
      </c>
      <c r="G48" s="1365">
        <f>inicio_inv2</f>
        <v>1</v>
      </c>
      <c r="H48" s="220">
        <f>H47</f>
        <v>13</v>
      </c>
      <c r="I48" s="1506"/>
      <c r="J48" s="1506"/>
      <c r="K48" s="1506"/>
      <c r="L48" s="1506"/>
      <c r="M48" s="1506"/>
      <c r="N48" s="1506"/>
      <c r="O48" s="1506"/>
      <c r="P48" s="1506"/>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row>
    <row r="49" spans="1:75" x14ac:dyDescent="0.2">
      <c r="A49" s="87"/>
      <c r="B49" s="88"/>
      <c r="C49" s="88"/>
      <c r="D49" s="88"/>
      <c r="E49" s="88"/>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row>
    <row r="50" spans="1:75" ht="47" customHeight="1" thickBot="1" x14ac:dyDescent="0.25">
      <c r="A50" s="87"/>
      <c r="B50" s="187" t="s">
        <v>647</v>
      </c>
      <c r="C50" s="184" t="s">
        <v>288</v>
      </c>
      <c r="D50" s="221" t="s">
        <v>308</v>
      </c>
      <c r="E50" s="209" t="s">
        <v>274</v>
      </c>
      <c r="F50" s="1168" t="s">
        <v>641</v>
      </c>
      <c r="G50" s="1169" t="s">
        <v>331</v>
      </c>
      <c r="H50" s="1172" t="s">
        <v>332</v>
      </c>
      <c r="I50" s="1172" t="s">
        <v>82</v>
      </c>
      <c r="J50" s="1172" t="s">
        <v>648</v>
      </c>
      <c r="K50" s="1169" t="s">
        <v>649</v>
      </c>
      <c r="L50" s="1507" t="s">
        <v>16</v>
      </c>
      <c r="M50" s="1508"/>
      <c r="N50" s="1508"/>
      <c r="O50" s="1508"/>
      <c r="P50" s="1509"/>
      <c r="Q50" s="87"/>
      <c r="R50" s="87"/>
      <c r="S50" s="87"/>
      <c r="T50" s="87"/>
      <c r="U50" s="87"/>
      <c r="V50" s="1504"/>
      <c r="W50" s="1504"/>
      <c r="X50" s="1504"/>
      <c r="Y50" s="1504"/>
      <c r="Z50" s="1504"/>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row>
    <row r="51" spans="1:75" ht="17" customHeight="1" x14ac:dyDescent="0.2">
      <c r="A51" s="1481"/>
      <c r="B51" s="24" t="s">
        <v>338</v>
      </c>
      <c r="C51" s="1308"/>
      <c r="D51" s="222"/>
      <c r="E51" s="172"/>
      <c r="F51" s="1308"/>
      <c r="G51" s="1369"/>
      <c r="H51" s="1366"/>
      <c r="I51" s="1175"/>
      <c r="J51" s="1175"/>
      <c r="K51" s="1183"/>
      <c r="L51" s="1512" t="s">
        <v>671</v>
      </c>
      <c r="M51" s="1513"/>
      <c r="N51" s="1513"/>
      <c r="O51" s="1513"/>
      <c r="P51" s="1514"/>
      <c r="Q51" s="87"/>
      <c r="R51" s="87"/>
      <c r="S51" s="87"/>
      <c r="T51" s="87"/>
      <c r="U51" s="87"/>
      <c r="V51" s="1504"/>
      <c r="W51" s="1504"/>
      <c r="X51" s="1504"/>
      <c r="Y51" s="1504"/>
      <c r="Z51" s="1504"/>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row>
    <row r="52" spans="1:75" ht="16" customHeight="1" x14ac:dyDescent="0.2">
      <c r="A52" s="1481"/>
      <c r="B52" s="193" t="s">
        <v>340</v>
      </c>
      <c r="C52" s="1309">
        <v>0</v>
      </c>
      <c r="D52" s="223">
        <v>0</v>
      </c>
      <c r="E52" s="169">
        <v>0</v>
      </c>
      <c r="F52" s="1309">
        <v>1</v>
      </c>
      <c r="G52" s="1370">
        <v>1</v>
      </c>
      <c r="H52" s="1367">
        <v>1</v>
      </c>
      <c r="I52" s="1176">
        <f>imp_activacion1/(final_trabaj_activacion1-inicio_trabaj_activacion1+1)</f>
        <v>0</v>
      </c>
      <c r="J52" s="1180">
        <f>final_trabaj_activacion1+1</f>
        <v>2</v>
      </c>
      <c r="K52" s="1184">
        <f>inicio_amortiz_activ1+años_amortiz_activ1*12</f>
        <v>14</v>
      </c>
      <c r="L52" s="1515"/>
      <c r="M52" s="1516"/>
      <c r="N52" s="1516"/>
      <c r="O52" s="1516"/>
      <c r="P52" s="1517"/>
      <c r="Q52" s="87"/>
      <c r="R52" s="87"/>
      <c r="S52" s="87"/>
      <c r="T52" s="87"/>
      <c r="U52" s="87"/>
      <c r="V52" s="1504"/>
      <c r="W52" s="1504"/>
      <c r="X52" s="1504"/>
      <c r="Y52" s="1504"/>
      <c r="Z52" s="1504"/>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row>
    <row r="53" spans="1:75" ht="31" customHeight="1" x14ac:dyDescent="0.2">
      <c r="A53" s="1481"/>
      <c r="B53" s="192" t="s">
        <v>336</v>
      </c>
      <c r="C53" s="1310">
        <v>0</v>
      </c>
      <c r="D53" s="224">
        <v>0</v>
      </c>
      <c r="E53" s="170"/>
      <c r="F53" s="1373">
        <f>años_amortiz_activ1</f>
        <v>1</v>
      </c>
      <c r="G53" s="1170" t="s">
        <v>310</v>
      </c>
      <c r="H53" s="1173"/>
      <c r="I53" s="1177">
        <v>0</v>
      </c>
      <c r="J53" s="1181">
        <f>J52</f>
        <v>2</v>
      </c>
      <c r="K53" s="1185">
        <f>K52</f>
        <v>14</v>
      </c>
      <c r="L53" s="1515"/>
      <c r="M53" s="1516"/>
      <c r="N53" s="1516"/>
      <c r="O53" s="1516"/>
      <c r="P53" s="1517"/>
      <c r="Q53" s="87"/>
      <c r="R53" s="87"/>
      <c r="S53" s="87"/>
      <c r="T53" s="87"/>
      <c r="U53" s="87"/>
      <c r="V53" s="1504"/>
      <c r="W53" s="1504"/>
      <c r="X53" s="1504"/>
      <c r="Y53" s="1504"/>
      <c r="Z53" s="1504"/>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row>
    <row r="54" spans="1:75" ht="17" x14ac:dyDescent="0.2">
      <c r="A54" s="1481"/>
      <c r="B54" s="24" t="s">
        <v>339</v>
      </c>
      <c r="C54" s="1311"/>
      <c r="D54" s="225"/>
      <c r="E54" s="171"/>
      <c r="F54" s="1308"/>
      <c r="G54" s="1371"/>
      <c r="H54" s="1368"/>
      <c r="I54" s="1178"/>
      <c r="J54" s="1182"/>
      <c r="K54" s="1186"/>
      <c r="L54" s="1515"/>
      <c r="M54" s="1516"/>
      <c r="N54" s="1516"/>
      <c r="O54" s="1516"/>
      <c r="P54" s="1517"/>
      <c r="Q54" s="87"/>
      <c r="R54" s="87"/>
      <c r="S54" s="87"/>
      <c r="T54" s="87"/>
      <c r="U54" s="87"/>
      <c r="V54" s="1504"/>
      <c r="W54" s="1504"/>
      <c r="X54" s="1504"/>
      <c r="Y54" s="1504"/>
      <c r="Z54" s="1504"/>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row>
    <row r="55" spans="1:75" ht="17" x14ac:dyDescent="0.2">
      <c r="A55" s="1481"/>
      <c r="B55" s="193" t="s">
        <v>341</v>
      </c>
      <c r="C55" s="1309">
        <v>0</v>
      </c>
      <c r="D55" s="223">
        <v>0</v>
      </c>
      <c r="E55" s="169">
        <v>0</v>
      </c>
      <c r="F55" s="1309">
        <v>1</v>
      </c>
      <c r="G55" s="1370">
        <v>1</v>
      </c>
      <c r="H55" s="1367">
        <v>1</v>
      </c>
      <c r="I55" s="1176">
        <f>imp_activacion2/(final_trabaj_activacion2-inicio_trabaj_activacion2+1)</f>
        <v>0</v>
      </c>
      <c r="J55" s="1180">
        <f>final_trabaj_activacion2+1</f>
        <v>2</v>
      </c>
      <c r="K55" s="1184">
        <f>inicio_amortiz_activ2+años_amortiz_activ2*12</f>
        <v>14</v>
      </c>
      <c r="L55" s="1515"/>
      <c r="M55" s="1516"/>
      <c r="N55" s="1516"/>
      <c r="O55" s="1516"/>
      <c r="P55" s="1517"/>
      <c r="Q55" s="87"/>
      <c r="R55" s="87"/>
      <c r="S55" s="87"/>
      <c r="T55" s="87"/>
      <c r="U55" s="87"/>
      <c r="V55" s="1504"/>
      <c r="W55" s="1504"/>
      <c r="X55" s="1504"/>
      <c r="Y55" s="1504"/>
      <c r="Z55" s="1504"/>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row>
    <row r="56" spans="1:75" ht="25" customHeight="1" x14ac:dyDescent="0.2">
      <c r="A56" s="1481"/>
      <c r="B56" s="193" t="s">
        <v>337</v>
      </c>
      <c r="C56" s="1312">
        <v>0</v>
      </c>
      <c r="D56" s="1188">
        <v>0</v>
      </c>
      <c r="E56" s="1189"/>
      <c r="F56" s="1374">
        <f>años_amortiz_activ2</f>
        <v>1</v>
      </c>
      <c r="G56" s="1171" t="s">
        <v>0</v>
      </c>
      <c r="H56" s="1174" t="s">
        <v>0</v>
      </c>
      <c r="I56" s="1179">
        <v>0</v>
      </c>
      <c r="J56" s="1179">
        <f>J55</f>
        <v>2</v>
      </c>
      <c r="K56" s="1187">
        <f>K55</f>
        <v>14</v>
      </c>
      <c r="L56" s="1518"/>
      <c r="M56" s="1519"/>
      <c r="N56" s="1519"/>
      <c r="O56" s="1519"/>
      <c r="P56" s="1520"/>
      <c r="Q56" s="87"/>
      <c r="R56" s="87"/>
      <c r="S56" s="87"/>
      <c r="T56" s="87"/>
      <c r="U56" s="87"/>
      <c r="V56" s="1504"/>
      <c r="W56" s="1504"/>
      <c r="X56" s="1504"/>
      <c r="Y56" s="1504"/>
      <c r="Z56" s="1504"/>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row>
    <row r="57" spans="1:75" x14ac:dyDescent="0.2">
      <c r="A57" s="87"/>
      <c r="B57" s="88"/>
      <c r="C57" s="123"/>
      <c r="D57" s="122"/>
      <c r="E57" s="122"/>
      <c r="F57" s="124"/>
      <c r="G57" s="87"/>
      <c r="H57" s="87"/>
      <c r="I57" s="87"/>
      <c r="J57" s="87"/>
      <c r="K57" s="87"/>
      <c r="L57" s="1190"/>
      <c r="M57" s="1190"/>
      <c r="N57" s="1190"/>
      <c r="O57" s="1190"/>
      <c r="P57" s="1190"/>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row>
    <row r="58" spans="1:75" ht="17" thickBot="1" x14ac:dyDescent="0.25">
      <c r="A58" s="87"/>
      <c r="B58" s="88"/>
      <c r="C58" s="88"/>
      <c r="D58" s="88"/>
      <c r="E58" s="88"/>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row>
    <row r="59" spans="1:75" ht="44" customHeight="1" thickBot="1" x14ac:dyDescent="0.25">
      <c r="A59" s="1479" t="s">
        <v>677</v>
      </c>
      <c r="B59" s="1480"/>
      <c r="C59" s="88"/>
      <c r="D59" s="88"/>
      <c r="E59" s="88"/>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row>
    <row r="60" spans="1:75" ht="13" customHeight="1" x14ac:dyDescent="0.3">
      <c r="A60" s="132"/>
      <c r="B60" s="133"/>
      <c r="C60" s="88"/>
      <c r="D60" s="88"/>
      <c r="E60" s="88"/>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row>
    <row r="61" spans="1:75" x14ac:dyDescent="0.2">
      <c r="A61" s="87"/>
      <c r="B61" s="88"/>
      <c r="C61" s="88"/>
      <c r="D61" s="88"/>
      <c r="E61" s="88"/>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row>
    <row r="62" spans="1:75" s="9" customFormat="1" ht="38" customHeight="1" x14ac:dyDescent="0.2">
      <c r="A62" s="137"/>
      <c r="B62" s="26" t="s">
        <v>37</v>
      </c>
      <c r="C62" s="179" t="s">
        <v>359</v>
      </c>
      <c r="D62" s="174" t="s">
        <v>288</v>
      </c>
      <c r="E62" s="180" t="s">
        <v>325</v>
      </c>
      <c r="F62" s="181" t="s">
        <v>326</v>
      </c>
      <c r="G62" s="182" t="s">
        <v>327</v>
      </c>
      <c r="H62" s="1526" t="s">
        <v>16</v>
      </c>
      <c r="I62" s="1527"/>
      <c r="J62" s="1527"/>
      <c r="K62" s="1527"/>
      <c r="L62" s="1527"/>
      <c r="M62" s="1527"/>
      <c r="N62" s="1527"/>
      <c r="O62" s="1527"/>
      <c r="P62" s="1527"/>
      <c r="Q62" s="134"/>
      <c r="R62" s="134"/>
      <c r="S62" s="134"/>
      <c r="T62" s="134"/>
      <c r="U62" s="134"/>
      <c r="V62" s="134"/>
      <c r="W62" s="134"/>
      <c r="X62" s="134"/>
      <c r="Y62" s="134"/>
      <c r="Z62" s="134"/>
      <c r="AA62" s="134"/>
      <c r="AB62" s="134"/>
      <c r="AC62" s="134"/>
      <c r="AD62" s="134"/>
      <c r="AE62" s="134"/>
      <c r="AF62" s="134"/>
      <c r="AG62" s="134"/>
      <c r="AH62" s="134"/>
      <c r="AI62" s="134"/>
      <c r="AJ62" s="134"/>
      <c r="AK62" s="134"/>
      <c r="AL62" s="134"/>
      <c r="AM62" s="134"/>
      <c r="AN62" s="134"/>
      <c r="AO62" s="134"/>
      <c r="AP62" s="134"/>
      <c r="AQ62" s="134"/>
      <c r="AR62" s="134"/>
      <c r="AS62" s="134"/>
      <c r="AT62" s="134"/>
      <c r="AU62" s="134"/>
      <c r="AV62" s="134"/>
      <c r="AW62" s="134"/>
      <c r="AX62" s="134"/>
      <c r="AY62" s="134"/>
      <c r="AZ62" s="134"/>
      <c r="BA62" s="134"/>
      <c r="BB62" s="134"/>
      <c r="BC62" s="134"/>
      <c r="BD62" s="134"/>
      <c r="BE62" s="134"/>
      <c r="BF62" s="134"/>
      <c r="BG62" s="134"/>
      <c r="BH62" s="134"/>
      <c r="BI62" s="134"/>
      <c r="BJ62" s="197"/>
      <c r="BK62" s="134"/>
      <c r="BL62" s="134"/>
      <c r="BM62" s="134"/>
      <c r="BN62" s="36"/>
      <c r="BO62" s="36"/>
      <c r="BP62" s="36"/>
      <c r="BQ62" s="144"/>
      <c r="BR62" s="144"/>
      <c r="BS62" s="36"/>
      <c r="BT62" s="36"/>
      <c r="BU62" s="36"/>
      <c r="BV62" s="36"/>
      <c r="BW62" s="36"/>
    </row>
    <row r="63" spans="1:75" ht="65" customHeight="1" x14ac:dyDescent="0.2">
      <c r="A63" s="87"/>
      <c r="B63" s="168" t="s">
        <v>720</v>
      </c>
      <c r="C63" s="882">
        <v>0</v>
      </c>
      <c r="D63" s="1313">
        <v>1000</v>
      </c>
      <c r="E63" s="219">
        <f>D63</f>
        <v>1000</v>
      </c>
      <c r="F63" s="1372">
        <v>1000</v>
      </c>
      <c r="G63" s="883">
        <f>D63/F63</f>
        <v>1</v>
      </c>
      <c r="H63" s="1528" t="s">
        <v>685</v>
      </c>
      <c r="I63" s="1529"/>
      <c r="J63" s="1529"/>
      <c r="K63" s="1529"/>
      <c r="L63" s="1529"/>
      <c r="M63" s="1529"/>
      <c r="N63" s="1529"/>
      <c r="O63" s="1529"/>
      <c r="P63" s="1530"/>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189"/>
      <c r="BL63" s="2"/>
      <c r="BM63" s="17"/>
      <c r="BN63" s="17"/>
      <c r="BO63" s="2"/>
      <c r="BP63" s="2"/>
    </row>
    <row r="64" spans="1:75" x14ac:dyDescent="0.2">
      <c r="A64" s="87"/>
      <c r="C64" s="12"/>
      <c r="D64" s="15"/>
      <c r="E64" s="6"/>
      <c r="F64" s="6"/>
      <c r="G64" s="6" t="s">
        <v>0</v>
      </c>
      <c r="H64" s="6"/>
      <c r="I64" s="120"/>
      <c r="J64" s="120"/>
      <c r="K64" s="120"/>
      <c r="L64" s="120"/>
      <c r="M64" s="120"/>
      <c r="N64" s="120"/>
      <c r="O64" s="120"/>
      <c r="P64" s="120"/>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row>
    <row r="65" spans="1:71" s="8" customFormat="1" ht="47" customHeight="1" x14ac:dyDescent="0.2">
      <c r="A65" s="138"/>
      <c r="B65" s="27" t="s">
        <v>17</v>
      </c>
      <c r="C65" s="175" t="s">
        <v>63</v>
      </c>
      <c r="D65" s="174" t="s">
        <v>34</v>
      </c>
      <c r="E65" s="175" t="s">
        <v>83</v>
      </c>
      <c r="F65" s="176" t="s">
        <v>650</v>
      </c>
      <c r="G65" s="177" t="s">
        <v>85</v>
      </c>
      <c r="H65" s="178" t="s">
        <v>651</v>
      </c>
      <c r="I65" s="1523" t="s">
        <v>16</v>
      </c>
      <c r="J65" s="1524"/>
      <c r="K65" s="1524"/>
      <c r="L65" s="1524"/>
      <c r="M65" s="1524"/>
      <c r="N65" s="1524"/>
      <c r="O65" s="1524"/>
      <c r="P65" s="1525"/>
      <c r="Q65" s="135"/>
      <c r="R65" s="135"/>
      <c r="S65" s="135"/>
      <c r="T65" s="135"/>
      <c r="U65" s="135"/>
      <c r="V65" s="135"/>
      <c r="W65" s="135"/>
      <c r="X65" s="135"/>
      <c r="Y65" s="135"/>
      <c r="Z65" s="135"/>
      <c r="AA65" s="135"/>
      <c r="AB65" s="135"/>
      <c r="AC65" s="135"/>
      <c r="AD65" s="135"/>
      <c r="AE65" s="135"/>
      <c r="AF65" s="135"/>
      <c r="AG65" s="135"/>
      <c r="AH65" s="135"/>
      <c r="AI65" s="135"/>
      <c r="AJ65" s="135"/>
      <c r="AK65" s="135"/>
      <c r="AL65" s="135"/>
      <c r="AM65" s="135"/>
      <c r="AN65" s="135"/>
      <c r="AO65" s="135"/>
      <c r="AP65" s="135"/>
      <c r="AQ65" s="135"/>
      <c r="AR65" s="135"/>
      <c r="AS65" s="135"/>
      <c r="AT65" s="135"/>
      <c r="AU65" s="135"/>
      <c r="AV65" s="135"/>
      <c r="AW65" s="135"/>
      <c r="AX65" s="135"/>
      <c r="AY65" s="135"/>
      <c r="AZ65" s="135"/>
      <c r="BA65" s="135"/>
      <c r="BB65" s="135"/>
      <c r="BC65" s="135"/>
      <c r="BD65" s="135"/>
      <c r="BE65" s="135"/>
      <c r="BF65" s="135"/>
      <c r="BG65" s="135"/>
      <c r="BH65" s="135"/>
      <c r="BI65" s="135"/>
      <c r="BJ65" s="135"/>
      <c r="BK65" s="135"/>
      <c r="BL65" s="198"/>
      <c r="BM65" s="37"/>
      <c r="BN65" s="37"/>
      <c r="BO65" s="145"/>
      <c r="BP65" s="145"/>
      <c r="BQ65" s="37"/>
      <c r="BR65" s="37"/>
      <c r="BS65" s="37"/>
    </row>
    <row r="66" spans="1:71" ht="17" x14ac:dyDescent="0.2">
      <c r="A66" s="1481"/>
      <c r="B66" s="69" t="s">
        <v>40</v>
      </c>
      <c r="C66" s="1314">
        <v>1</v>
      </c>
      <c r="D66" s="1314">
        <v>0</v>
      </c>
      <c r="E66" s="1315">
        <v>0</v>
      </c>
      <c r="F66" s="1315">
        <v>1</v>
      </c>
      <c r="G66" s="211">
        <f>inicio_p1+carencia_p1+meses_amortiz_p1</f>
        <v>2</v>
      </c>
      <c r="H66" s="1317">
        <v>0.01</v>
      </c>
      <c r="I66" s="1541" t="s">
        <v>694</v>
      </c>
      <c r="J66" s="1542"/>
      <c r="K66" s="1542"/>
      <c r="L66" s="1542"/>
      <c r="M66" s="1542"/>
      <c r="N66" s="1542"/>
      <c r="O66" s="1542"/>
      <c r="P66" s="1543"/>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row>
    <row r="67" spans="1:71" ht="27" customHeight="1" x14ac:dyDescent="0.2">
      <c r="A67" s="1481"/>
      <c r="B67" s="70" t="s">
        <v>41</v>
      </c>
      <c r="C67" s="1307">
        <v>1</v>
      </c>
      <c r="D67" s="1307">
        <v>0</v>
      </c>
      <c r="E67" s="1316">
        <v>0</v>
      </c>
      <c r="F67" s="1316">
        <v>1</v>
      </c>
      <c r="G67" s="212">
        <f>inicio_p2+carencia_p2+meses_amortiz_p2</f>
        <v>2</v>
      </c>
      <c r="H67" s="1318">
        <v>0</v>
      </c>
      <c r="I67" s="1538" t="s">
        <v>695</v>
      </c>
      <c r="J67" s="1539"/>
      <c r="K67" s="1539"/>
      <c r="L67" s="1539"/>
      <c r="M67" s="1539"/>
      <c r="N67" s="1539"/>
      <c r="O67" s="1539"/>
      <c r="P67" s="1540"/>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row>
    <row r="68" spans="1:71" x14ac:dyDescent="0.2">
      <c r="A68" s="87"/>
      <c r="B68" s="10"/>
      <c r="C68" s="11"/>
      <c r="E68" s="2"/>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row>
    <row r="69" spans="1:71" ht="33" customHeight="1" x14ac:dyDescent="0.2">
      <c r="A69" s="87"/>
      <c r="B69" s="1531" t="s">
        <v>672</v>
      </c>
      <c r="C69" s="226" t="s">
        <v>34</v>
      </c>
      <c r="D69" s="227" t="s">
        <v>39</v>
      </c>
      <c r="E69" s="1535" t="s">
        <v>16</v>
      </c>
      <c r="F69" s="1536"/>
      <c r="G69" s="1536"/>
      <c r="H69" s="1536"/>
      <c r="I69" s="1536"/>
      <c r="J69" s="1536"/>
      <c r="K69" s="1536"/>
      <c r="L69" s="1536"/>
      <c r="M69" s="1536"/>
      <c r="N69" s="1536"/>
      <c r="O69" s="1536"/>
      <c r="P69" s="153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row>
    <row r="70" spans="1:71" ht="31" customHeight="1" x14ac:dyDescent="0.2">
      <c r="A70" s="87"/>
      <c r="B70" s="1532"/>
      <c r="C70" s="118" t="s">
        <v>193</v>
      </c>
      <c r="D70" s="1319">
        <v>0.03</v>
      </c>
      <c r="E70" s="1533" t="s">
        <v>689</v>
      </c>
      <c r="F70" s="1534"/>
      <c r="G70" s="1534"/>
      <c r="H70" s="1534"/>
      <c r="I70" s="1534"/>
      <c r="J70" s="1534"/>
      <c r="K70" s="1534"/>
      <c r="L70" s="1534"/>
      <c r="M70" s="1534"/>
      <c r="N70" s="1534"/>
      <c r="O70" s="1534"/>
      <c r="P70" s="1534"/>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row>
    <row r="71" spans="1:71" x14ac:dyDescent="0.2">
      <c r="A71" s="87"/>
      <c r="B71" s="88"/>
      <c r="C71" s="88"/>
      <c r="D71" s="88"/>
      <c r="E71" s="88"/>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row>
    <row r="72" spans="1:71" ht="17" thickBot="1" x14ac:dyDescent="0.25">
      <c r="A72" s="87"/>
      <c r="B72" s="88"/>
      <c r="C72" s="88"/>
      <c r="D72" s="88"/>
      <c r="E72" s="88"/>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row>
    <row r="73" spans="1:71" ht="56" customHeight="1" thickBot="1" x14ac:dyDescent="0.25">
      <c r="A73" s="1479" t="s">
        <v>674</v>
      </c>
      <c r="B73" s="1480"/>
      <c r="C73" s="136"/>
      <c r="D73" s="88"/>
      <c r="E73" s="88"/>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row>
    <row r="74" spans="1:71" x14ac:dyDescent="0.2">
      <c r="A74" s="87"/>
      <c r="B74" s="88"/>
      <c r="C74" s="88"/>
      <c r="D74" s="88"/>
      <c r="E74" s="88"/>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row>
    <row r="75" spans="1:71" x14ac:dyDescent="0.2">
      <c r="A75" s="87"/>
      <c r="B75" s="88"/>
      <c r="C75" s="88"/>
      <c r="D75" s="88"/>
      <c r="E75" s="88"/>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row>
    <row r="76" spans="1:71" s="3" customFormat="1" ht="37" customHeight="1" x14ac:dyDescent="0.2">
      <c r="A76" s="88"/>
      <c r="B76" s="112" t="s">
        <v>171</v>
      </c>
      <c r="C76" s="228" t="s">
        <v>276</v>
      </c>
      <c r="D76" s="1364" t="s">
        <v>280</v>
      </c>
      <c r="E76" s="228" t="s">
        <v>134</v>
      </c>
      <c r="F76" s="228" t="s">
        <v>302</v>
      </c>
      <c r="G76" s="228" t="s">
        <v>281</v>
      </c>
      <c r="H76" s="1010" t="s">
        <v>135</v>
      </c>
      <c r="I76" s="1010" t="s">
        <v>303</v>
      </c>
      <c r="J76" s="1010" t="s">
        <v>282</v>
      </c>
      <c r="K76" s="1010" t="s">
        <v>80</v>
      </c>
      <c r="L76" s="1010" t="s">
        <v>277</v>
      </c>
      <c r="M76" s="1010" t="s">
        <v>283</v>
      </c>
      <c r="N76" s="1010" t="s">
        <v>136</v>
      </c>
      <c r="O76" s="1011" t="s">
        <v>278</v>
      </c>
      <c r="P76" s="228" t="s">
        <v>279</v>
      </c>
      <c r="Q76" s="146" t="s">
        <v>0</v>
      </c>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199"/>
      <c r="BO76" s="18"/>
      <c r="BP76" s="18"/>
    </row>
    <row r="77" spans="1:71" ht="17" x14ac:dyDescent="0.2">
      <c r="A77" s="1481"/>
      <c r="B77" s="71" t="s">
        <v>42</v>
      </c>
      <c r="C77" s="1320">
        <v>0</v>
      </c>
      <c r="D77" s="81">
        <f t="shared" ref="D77:D85" si="3">C77*IVA_compras</f>
        <v>0</v>
      </c>
      <c r="E77" s="1322">
        <v>0</v>
      </c>
      <c r="F77" s="95">
        <f t="shared" ref="F77:F85" si="4">C77*(1+E77)</f>
        <v>0</v>
      </c>
      <c r="G77" s="96">
        <f t="shared" ref="G77:G85" si="5">F77*IVA_compras</f>
        <v>0</v>
      </c>
      <c r="H77" s="1324">
        <f t="shared" ref="H77:H85" si="6">E77</f>
        <v>0</v>
      </c>
      <c r="I77" s="100">
        <f t="shared" ref="I77:I85" si="7">F77*(1+H77)</f>
        <v>0</v>
      </c>
      <c r="J77" s="101">
        <f t="shared" ref="J77:J85" si="8">I77*IVA_compras</f>
        <v>0</v>
      </c>
      <c r="K77" s="1324">
        <f t="shared" ref="K77:K85" si="9">H77</f>
        <v>0</v>
      </c>
      <c r="L77" s="100">
        <f t="shared" ref="L77:L85" si="10">I77*(1+K77)</f>
        <v>0</v>
      </c>
      <c r="M77" s="101">
        <f t="shared" ref="M77:M85" si="11">L77*IVA_compras</f>
        <v>0</v>
      </c>
      <c r="N77" s="1324">
        <v>0.03</v>
      </c>
      <c r="O77" s="106">
        <f t="shared" ref="O77:O85" si="12">L77*(1+N77)</f>
        <v>0</v>
      </c>
      <c r="P77" s="107">
        <f t="shared" ref="P77:P85" si="13">O77*IVA_compras</f>
        <v>0</v>
      </c>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row>
    <row r="78" spans="1:71" ht="17" x14ac:dyDescent="0.2">
      <c r="A78" s="1481"/>
      <c r="B78" s="71" t="s">
        <v>47</v>
      </c>
      <c r="C78" s="1311">
        <v>0</v>
      </c>
      <c r="D78" s="81">
        <f t="shared" si="3"/>
        <v>0</v>
      </c>
      <c r="E78" s="1323">
        <v>0</v>
      </c>
      <c r="F78" s="151">
        <f t="shared" si="4"/>
        <v>0</v>
      </c>
      <c r="G78" s="152">
        <f t="shared" si="5"/>
        <v>0</v>
      </c>
      <c r="H78" s="1324">
        <f t="shared" si="6"/>
        <v>0</v>
      </c>
      <c r="I78" s="153">
        <f t="shared" si="7"/>
        <v>0</v>
      </c>
      <c r="J78" s="154">
        <f t="shared" si="8"/>
        <v>0</v>
      </c>
      <c r="K78" s="1325">
        <f t="shared" si="9"/>
        <v>0</v>
      </c>
      <c r="L78" s="153">
        <f t="shared" si="10"/>
        <v>0</v>
      </c>
      <c r="M78" s="154">
        <f t="shared" si="11"/>
        <v>0</v>
      </c>
      <c r="N78" s="1325">
        <f t="shared" ref="N78:N85" si="14">K78</f>
        <v>0</v>
      </c>
      <c r="O78" s="155">
        <f t="shared" si="12"/>
        <v>0</v>
      </c>
      <c r="P78" s="156">
        <f t="shared" si="13"/>
        <v>0</v>
      </c>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row>
    <row r="79" spans="1:71" ht="17" x14ac:dyDescent="0.2">
      <c r="A79" s="1481"/>
      <c r="B79" s="71" t="s">
        <v>717</v>
      </c>
      <c r="C79" s="1311">
        <v>0</v>
      </c>
      <c r="D79" s="81">
        <f t="shared" si="3"/>
        <v>0</v>
      </c>
      <c r="E79" s="1323">
        <v>0</v>
      </c>
      <c r="F79" s="97">
        <f t="shared" si="4"/>
        <v>0</v>
      </c>
      <c r="G79" s="98">
        <f t="shared" si="5"/>
        <v>0</v>
      </c>
      <c r="H79" s="1324">
        <f t="shared" si="6"/>
        <v>0</v>
      </c>
      <c r="I79" s="102">
        <f t="shared" si="7"/>
        <v>0</v>
      </c>
      <c r="J79" s="103">
        <f t="shared" si="8"/>
        <v>0</v>
      </c>
      <c r="K79" s="1325">
        <f t="shared" si="9"/>
        <v>0</v>
      </c>
      <c r="L79" s="102">
        <f t="shared" si="10"/>
        <v>0</v>
      </c>
      <c r="M79" s="103">
        <f t="shared" si="11"/>
        <v>0</v>
      </c>
      <c r="N79" s="1325">
        <f t="shared" si="14"/>
        <v>0</v>
      </c>
      <c r="O79" s="108">
        <f t="shared" si="12"/>
        <v>0</v>
      </c>
      <c r="P79" s="109">
        <f t="shared" si="13"/>
        <v>0</v>
      </c>
      <c r="Q79" s="87"/>
      <c r="R79" s="87"/>
      <c r="S79" s="87"/>
      <c r="T79" s="87"/>
      <c r="U79" s="87" t="s">
        <v>310</v>
      </c>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row>
    <row r="80" spans="1:71" ht="17" x14ac:dyDescent="0.2">
      <c r="A80" s="1481"/>
      <c r="B80" s="71" t="s">
        <v>43</v>
      </c>
      <c r="C80" s="1311">
        <v>0</v>
      </c>
      <c r="D80" s="81">
        <f t="shared" si="3"/>
        <v>0</v>
      </c>
      <c r="E80" s="1323">
        <v>0</v>
      </c>
      <c r="F80" s="151">
        <f t="shared" si="4"/>
        <v>0</v>
      </c>
      <c r="G80" s="152">
        <f t="shared" si="5"/>
        <v>0</v>
      </c>
      <c r="H80" s="1325">
        <f t="shared" si="6"/>
        <v>0</v>
      </c>
      <c r="I80" s="153">
        <f t="shared" si="7"/>
        <v>0</v>
      </c>
      <c r="J80" s="154">
        <f t="shared" si="8"/>
        <v>0</v>
      </c>
      <c r="K80" s="1325">
        <f t="shared" si="9"/>
        <v>0</v>
      </c>
      <c r="L80" s="153">
        <f t="shared" si="10"/>
        <v>0</v>
      </c>
      <c r="M80" s="154">
        <f t="shared" si="11"/>
        <v>0</v>
      </c>
      <c r="N80" s="1325">
        <f t="shared" si="14"/>
        <v>0</v>
      </c>
      <c r="O80" s="155">
        <f t="shared" si="12"/>
        <v>0</v>
      </c>
      <c r="P80" s="156">
        <f t="shared" si="13"/>
        <v>0</v>
      </c>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row>
    <row r="81" spans="1:78" ht="17" x14ac:dyDescent="0.2">
      <c r="A81" s="1481"/>
      <c r="B81" s="71" t="s">
        <v>44</v>
      </c>
      <c r="C81" s="1311">
        <v>0</v>
      </c>
      <c r="D81" s="81">
        <f t="shared" si="3"/>
        <v>0</v>
      </c>
      <c r="E81" s="1323">
        <v>0</v>
      </c>
      <c r="F81" s="97">
        <f t="shared" si="4"/>
        <v>0</v>
      </c>
      <c r="G81" s="98">
        <f t="shared" si="5"/>
        <v>0</v>
      </c>
      <c r="H81" s="1325">
        <f t="shared" si="6"/>
        <v>0</v>
      </c>
      <c r="I81" s="102">
        <f t="shared" si="7"/>
        <v>0</v>
      </c>
      <c r="J81" s="103">
        <f t="shared" si="8"/>
        <v>0</v>
      </c>
      <c r="K81" s="1325">
        <f t="shared" si="9"/>
        <v>0</v>
      </c>
      <c r="L81" s="102">
        <f t="shared" si="10"/>
        <v>0</v>
      </c>
      <c r="M81" s="103">
        <f t="shared" si="11"/>
        <v>0</v>
      </c>
      <c r="N81" s="1325">
        <f t="shared" si="14"/>
        <v>0</v>
      </c>
      <c r="O81" s="108">
        <f t="shared" si="12"/>
        <v>0</v>
      </c>
      <c r="P81" s="109">
        <f t="shared" si="13"/>
        <v>0</v>
      </c>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row>
    <row r="82" spans="1:78" ht="17" x14ac:dyDescent="0.2">
      <c r="A82" s="1481"/>
      <c r="B82" s="71" t="s">
        <v>45</v>
      </c>
      <c r="C82" s="1311">
        <v>0</v>
      </c>
      <c r="D82" s="81">
        <f t="shared" si="3"/>
        <v>0</v>
      </c>
      <c r="E82" s="1323">
        <v>0</v>
      </c>
      <c r="F82" s="151">
        <f t="shared" si="4"/>
        <v>0</v>
      </c>
      <c r="G82" s="152">
        <f t="shared" si="5"/>
        <v>0</v>
      </c>
      <c r="H82" s="1325">
        <f t="shared" si="6"/>
        <v>0</v>
      </c>
      <c r="I82" s="153">
        <f t="shared" si="7"/>
        <v>0</v>
      </c>
      <c r="J82" s="154">
        <f t="shared" si="8"/>
        <v>0</v>
      </c>
      <c r="K82" s="1325">
        <f t="shared" si="9"/>
        <v>0</v>
      </c>
      <c r="L82" s="153">
        <f t="shared" si="10"/>
        <v>0</v>
      </c>
      <c r="M82" s="154">
        <f t="shared" si="11"/>
        <v>0</v>
      </c>
      <c r="N82" s="1325">
        <f t="shared" si="14"/>
        <v>0</v>
      </c>
      <c r="O82" s="155">
        <f t="shared" si="12"/>
        <v>0</v>
      </c>
      <c r="P82" s="156">
        <f t="shared" si="13"/>
        <v>0</v>
      </c>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row>
    <row r="83" spans="1:78" ht="17" x14ac:dyDescent="0.2">
      <c r="A83" s="1481"/>
      <c r="B83" s="71" t="s">
        <v>46</v>
      </c>
      <c r="C83" s="1311">
        <v>0</v>
      </c>
      <c r="D83" s="81">
        <f t="shared" si="3"/>
        <v>0</v>
      </c>
      <c r="E83" s="1323">
        <v>0</v>
      </c>
      <c r="F83" s="97">
        <f t="shared" si="4"/>
        <v>0</v>
      </c>
      <c r="G83" s="98">
        <f t="shared" si="5"/>
        <v>0</v>
      </c>
      <c r="H83" s="1325">
        <f t="shared" si="6"/>
        <v>0</v>
      </c>
      <c r="I83" s="102">
        <f t="shared" si="7"/>
        <v>0</v>
      </c>
      <c r="J83" s="103">
        <f t="shared" si="8"/>
        <v>0</v>
      </c>
      <c r="K83" s="1325">
        <f t="shared" si="9"/>
        <v>0</v>
      </c>
      <c r="L83" s="102">
        <f t="shared" si="10"/>
        <v>0</v>
      </c>
      <c r="M83" s="103">
        <f t="shared" si="11"/>
        <v>0</v>
      </c>
      <c r="N83" s="1325">
        <f t="shared" si="14"/>
        <v>0</v>
      </c>
      <c r="O83" s="108">
        <f t="shared" si="12"/>
        <v>0</v>
      </c>
      <c r="P83" s="109">
        <f t="shared" si="13"/>
        <v>0</v>
      </c>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row>
    <row r="84" spans="1:78" ht="17" x14ac:dyDescent="0.2">
      <c r="A84" s="1481"/>
      <c r="B84" s="71" t="s">
        <v>652</v>
      </c>
      <c r="C84" s="1311">
        <v>0</v>
      </c>
      <c r="D84" s="81">
        <f t="shared" si="3"/>
        <v>0</v>
      </c>
      <c r="E84" s="1323">
        <v>0</v>
      </c>
      <c r="F84" s="151">
        <f t="shared" si="4"/>
        <v>0</v>
      </c>
      <c r="G84" s="152">
        <f t="shared" si="5"/>
        <v>0</v>
      </c>
      <c r="H84" s="1325">
        <f t="shared" si="6"/>
        <v>0</v>
      </c>
      <c r="I84" s="153">
        <f t="shared" si="7"/>
        <v>0</v>
      </c>
      <c r="J84" s="154">
        <f t="shared" si="8"/>
        <v>0</v>
      </c>
      <c r="K84" s="1325">
        <f t="shared" si="9"/>
        <v>0</v>
      </c>
      <c r="L84" s="153">
        <f t="shared" si="10"/>
        <v>0</v>
      </c>
      <c r="M84" s="154">
        <f t="shared" si="11"/>
        <v>0</v>
      </c>
      <c r="N84" s="1325">
        <f t="shared" si="14"/>
        <v>0</v>
      </c>
      <c r="O84" s="155">
        <f t="shared" si="12"/>
        <v>0</v>
      </c>
      <c r="P84" s="156">
        <f t="shared" si="13"/>
        <v>0</v>
      </c>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row>
    <row r="85" spans="1:78" ht="17" x14ac:dyDescent="0.2">
      <c r="A85" s="1481"/>
      <c r="B85" s="71" t="s">
        <v>290</v>
      </c>
      <c r="C85" s="1321">
        <v>0</v>
      </c>
      <c r="D85" s="1363">
        <f t="shared" si="3"/>
        <v>0</v>
      </c>
      <c r="E85" s="1323">
        <v>0</v>
      </c>
      <c r="F85" s="29">
        <f t="shared" si="4"/>
        <v>0</v>
      </c>
      <c r="G85" s="99">
        <f t="shared" si="5"/>
        <v>0</v>
      </c>
      <c r="H85" s="1326">
        <f t="shared" si="6"/>
        <v>0</v>
      </c>
      <c r="I85" s="104">
        <f t="shared" si="7"/>
        <v>0</v>
      </c>
      <c r="J85" s="105">
        <f t="shared" si="8"/>
        <v>0</v>
      </c>
      <c r="K85" s="1326">
        <f t="shared" si="9"/>
        <v>0</v>
      </c>
      <c r="L85" s="104">
        <f t="shared" si="10"/>
        <v>0</v>
      </c>
      <c r="M85" s="105">
        <f t="shared" si="11"/>
        <v>0</v>
      </c>
      <c r="N85" s="1326">
        <f t="shared" si="14"/>
        <v>0</v>
      </c>
      <c r="O85" s="108">
        <f t="shared" si="12"/>
        <v>0</v>
      </c>
      <c r="P85" s="110">
        <f t="shared" si="13"/>
        <v>0</v>
      </c>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row>
    <row r="86" spans="1:78" s="1" customFormat="1" ht="17" x14ac:dyDescent="0.2">
      <c r="A86" s="126"/>
      <c r="B86" s="79" t="s">
        <v>159</v>
      </c>
      <c r="C86" s="157">
        <f>SUM(C77:C85)</f>
        <v>0</v>
      </c>
      <c r="D86" s="1362">
        <f>SUM(D77:D85)</f>
        <v>0</v>
      </c>
      <c r="E86" s="159" t="s">
        <v>0</v>
      </c>
      <c r="F86" s="158">
        <f>SUM(F77:F85)</f>
        <v>0</v>
      </c>
      <c r="G86" s="160">
        <f>SUM(G77:G85)</f>
        <v>0</v>
      </c>
      <c r="H86" s="159" t="s">
        <v>0</v>
      </c>
      <c r="I86" s="158">
        <f>SUM(I77:I85)</f>
        <v>0</v>
      </c>
      <c r="J86" s="160">
        <f>SUM(J77:J85)</f>
        <v>0</v>
      </c>
      <c r="K86" s="159" t="s">
        <v>0</v>
      </c>
      <c r="L86" s="158">
        <f>SUM(L77:L85)</f>
        <v>0</v>
      </c>
      <c r="M86" s="160">
        <f>SUM(M77:M85)</f>
        <v>0</v>
      </c>
      <c r="N86" s="159" t="s">
        <v>0</v>
      </c>
      <c r="O86" s="158">
        <f>SUM(O77:O85)</f>
        <v>0</v>
      </c>
      <c r="P86" s="161">
        <f>SUM(P77:P85)</f>
        <v>0</v>
      </c>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189"/>
      <c r="BM86" s="2"/>
      <c r="BN86" s="2"/>
      <c r="BO86" s="17"/>
      <c r="BP86" s="17"/>
      <c r="BQ86" s="2"/>
      <c r="BR86" s="2"/>
      <c r="BS86" s="2"/>
      <c r="BT86" s="2"/>
      <c r="BU86" s="2"/>
      <c r="BV86" s="2"/>
      <c r="BW86" s="2"/>
      <c r="BX86" s="2"/>
      <c r="BY86" s="2"/>
      <c r="BZ86" s="2"/>
    </row>
    <row r="87" spans="1:78" s="1" customFormat="1" x14ac:dyDescent="0.2">
      <c r="A87" s="126"/>
      <c r="B87" s="213"/>
      <c r="C87" s="131"/>
      <c r="D87" s="131"/>
      <c r="E87" s="131"/>
      <c r="F87" s="131"/>
      <c r="G87" s="131"/>
      <c r="H87" s="131"/>
      <c r="I87" s="131"/>
      <c r="J87" s="131"/>
      <c r="K87" s="131"/>
      <c r="L87" s="131"/>
      <c r="M87" s="131"/>
      <c r="N87" s="131"/>
      <c r="O87" s="131"/>
      <c r="P87" s="131"/>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189"/>
      <c r="BM87" s="2"/>
      <c r="BN87" s="2"/>
      <c r="BO87" s="17"/>
      <c r="BP87" s="17"/>
      <c r="BQ87" s="2"/>
      <c r="BR87" s="2"/>
      <c r="BS87" s="2"/>
      <c r="BT87" s="2"/>
      <c r="BU87" s="2"/>
      <c r="BV87" s="2"/>
      <c r="BW87" s="2"/>
      <c r="BX87" s="2"/>
      <c r="BY87" s="2"/>
      <c r="BZ87" s="2"/>
    </row>
    <row r="88" spans="1:78" s="1" customFormat="1" x14ac:dyDescent="0.2">
      <c r="A88" s="126"/>
      <c r="B88" s="213"/>
      <c r="C88" s="131"/>
      <c r="D88" s="131"/>
      <c r="E88" s="131"/>
      <c r="F88" s="131"/>
      <c r="G88" s="131"/>
      <c r="H88" s="131"/>
      <c r="I88" s="131"/>
      <c r="J88" s="131"/>
      <c r="K88" s="131"/>
      <c r="L88" s="131"/>
      <c r="M88" s="131"/>
      <c r="N88" s="131"/>
      <c r="O88" s="131"/>
      <c r="P88" s="131"/>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189"/>
      <c r="BM88" s="2"/>
      <c r="BN88" s="2"/>
      <c r="BO88" s="17"/>
      <c r="BP88" s="17"/>
      <c r="BQ88" s="2"/>
      <c r="BR88" s="2"/>
      <c r="BS88" s="2"/>
      <c r="BT88" s="2"/>
      <c r="BU88" s="2"/>
      <c r="BV88" s="2"/>
      <c r="BW88" s="2"/>
      <c r="BX88" s="2"/>
      <c r="BY88" s="2"/>
      <c r="BZ88" s="2"/>
    </row>
    <row r="89" spans="1:78" s="4" customFormat="1" ht="76" customHeight="1" x14ac:dyDescent="0.2">
      <c r="B89" s="187" t="s">
        <v>673</v>
      </c>
      <c r="C89" s="180" t="s">
        <v>114</v>
      </c>
      <c r="D89" s="218" t="s">
        <v>130</v>
      </c>
      <c r="E89" s="214" t="s">
        <v>48</v>
      </c>
      <c r="F89" s="214" t="s">
        <v>50</v>
      </c>
      <c r="G89" s="214" t="s">
        <v>186</v>
      </c>
      <c r="H89" s="214" t="s">
        <v>399</v>
      </c>
      <c r="I89" s="214" t="s">
        <v>400</v>
      </c>
      <c r="J89" s="214" t="s">
        <v>412</v>
      </c>
      <c r="K89" s="183" t="s">
        <v>417</v>
      </c>
      <c r="L89" s="183" t="s">
        <v>137</v>
      </c>
      <c r="M89" s="183" t="s">
        <v>420</v>
      </c>
      <c r="N89" s="217" t="s">
        <v>81</v>
      </c>
      <c r="O89" s="1484" t="s">
        <v>16</v>
      </c>
      <c r="P89" s="1485"/>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199"/>
      <c r="BL89" s="3"/>
      <c r="BM89" s="3"/>
      <c r="BN89" s="18"/>
      <c r="BO89" s="18"/>
      <c r="BP89" s="3"/>
      <c r="BQ89" s="3"/>
      <c r="BR89" s="3"/>
      <c r="BS89" s="3"/>
      <c r="BT89" s="3"/>
      <c r="BU89" s="3"/>
      <c r="BV89" s="3"/>
    </row>
    <row r="90" spans="1:78" ht="17" customHeight="1" x14ac:dyDescent="0.2">
      <c r="A90" s="1483">
        <v>1</v>
      </c>
      <c r="B90" s="77" t="s">
        <v>324</v>
      </c>
      <c r="C90" s="1490">
        <v>1</v>
      </c>
      <c r="D90" s="1327">
        <v>0</v>
      </c>
      <c r="E90" s="1328">
        <v>1</v>
      </c>
      <c r="F90" s="1328">
        <v>60</v>
      </c>
      <c r="G90" s="1320">
        <v>0</v>
      </c>
      <c r="H90" s="90">
        <f>IF(G90&lt;seg_social_topeespecial,G90*seg_social_retencion_reg_especial,seg_social_topeespecial*seg_social_retencion_reg_especial)</f>
        <v>0</v>
      </c>
      <c r="I90" s="89">
        <v>0</v>
      </c>
      <c r="J90" s="230">
        <f t="shared" ref="J90:J104" si="15">H90+I90</f>
        <v>0</v>
      </c>
      <c r="K90" s="229">
        <f t="shared" ref="K90:K104" si="16">IF(G90&lt;15000,G90*IRPF_BAJO,0)+IF(AND(G90&lt;90000,G90&gt;=15000),G90*IRPF_MEDIO,0)+IF(G90&gt;=90000,G90*IRPF_ALTO,0)</f>
        <v>0</v>
      </c>
      <c r="L90" s="84">
        <f t="shared" ref="L90:L104" si="17">G90+H90</f>
        <v>0</v>
      </c>
      <c r="M90" s="90">
        <f t="shared" ref="M90:M104" si="18">G90-I90-K90</f>
        <v>0</v>
      </c>
      <c r="N90" s="1487">
        <v>0.02</v>
      </c>
      <c r="O90" s="1486" t="s">
        <v>413</v>
      </c>
      <c r="P90" s="1486"/>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189"/>
      <c r="BL90" s="2"/>
      <c r="BN90" s="17"/>
      <c r="BP90" s="2"/>
    </row>
    <row r="91" spans="1:78" ht="17" x14ac:dyDescent="0.2">
      <c r="A91" s="1483"/>
      <c r="B91" s="77" t="s">
        <v>116</v>
      </c>
      <c r="C91" s="1491"/>
      <c r="D91" s="1301">
        <v>0</v>
      </c>
      <c r="E91" s="1329">
        <v>1</v>
      </c>
      <c r="F91" s="1329">
        <v>60</v>
      </c>
      <c r="G91" s="1332">
        <v>0</v>
      </c>
      <c r="H91" s="163">
        <f>IF(G91&lt;seg_social_topegeneral,G91*seg_social_retencion_reg_general,seg_social_topegeneral*seg_social_retencion_reg_general)</f>
        <v>0</v>
      </c>
      <c r="I91" s="162">
        <f>IF(G91&lt;seg_social_topegeneral,G91*seg_social_parte_trabajador,seg_social_topegeneral*seg_social_parte_trabajador)</f>
        <v>0</v>
      </c>
      <c r="J91" s="233">
        <f t="shared" si="15"/>
        <v>0</v>
      </c>
      <c r="K91" s="164">
        <f t="shared" si="16"/>
        <v>0</v>
      </c>
      <c r="L91" s="165">
        <f t="shared" si="17"/>
        <v>0</v>
      </c>
      <c r="M91" s="163">
        <f t="shared" si="18"/>
        <v>0</v>
      </c>
      <c r="N91" s="1488"/>
      <c r="O91" s="1486"/>
      <c r="P91" s="1486"/>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189"/>
      <c r="BL91" s="2"/>
      <c r="BN91" s="17"/>
      <c r="BP91" s="2"/>
    </row>
    <row r="92" spans="1:78" ht="17" x14ac:dyDescent="0.2">
      <c r="A92" s="1483"/>
      <c r="B92" s="77" t="s">
        <v>117</v>
      </c>
      <c r="C92" s="1491"/>
      <c r="D92" s="1301">
        <v>0</v>
      </c>
      <c r="E92" s="1329">
        <v>1</v>
      </c>
      <c r="F92" s="1329">
        <v>60</v>
      </c>
      <c r="G92" s="1311">
        <v>0</v>
      </c>
      <c r="H92" s="92">
        <f>IF(G92&lt;seg_social_topegeneral,G92*seg_social_retencion_reg_general,seg_social_topegeneral*seg_social_retencion_reg_general)</f>
        <v>0</v>
      </c>
      <c r="I92" s="91">
        <f>IF(G92&lt;seg_social_topegeneral,G92*seg_social_parte_trabajador,seg_social_topegeneral*seg_social_parte_trabajador)</f>
        <v>0</v>
      </c>
      <c r="J92" s="231">
        <f t="shared" si="15"/>
        <v>0</v>
      </c>
      <c r="K92" s="116">
        <f t="shared" si="16"/>
        <v>0</v>
      </c>
      <c r="L92" s="81">
        <f t="shared" si="17"/>
        <v>0</v>
      </c>
      <c r="M92" s="92">
        <f t="shared" si="18"/>
        <v>0</v>
      </c>
      <c r="N92" s="1488"/>
      <c r="O92" s="1486"/>
      <c r="P92" s="1486"/>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189"/>
      <c r="BL92" s="2"/>
      <c r="BN92" s="17"/>
      <c r="BP92" s="2"/>
    </row>
    <row r="93" spans="1:78" ht="17" x14ac:dyDescent="0.2">
      <c r="A93" s="1483"/>
      <c r="B93" s="77" t="s">
        <v>118</v>
      </c>
      <c r="C93" s="1491"/>
      <c r="D93" s="1301">
        <v>0</v>
      </c>
      <c r="E93" s="1329">
        <v>1</v>
      </c>
      <c r="F93" s="1329">
        <v>60</v>
      </c>
      <c r="G93" s="1311">
        <v>0</v>
      </c>
      <c r="H93" s="163">
        <f>IF(G93&lt;seg_social_topegeneral,G93*seg_social_retencion_reg_general,seg_social_topegeneral*seg_social_retencion_reg_general)</f>
        <v>0</v>
      </c>
      <c r="I93" s="162">
        <f>IF(G93&lt;seg_social_topegeneral,G93*seg_social_parte_trabajador,seg_social_topegeneral*seg_social_parte_trabajador)</f>
        <v>0</v>
      </c>
      <c r="J93" s="233">
        <f t="shared" si="15"/>
        <v>0</v>
      </c>
      <c r="K93" s="164">
        <f t="shared" si="16"/>
        <v>0</v>
      </c>
      <c r="L93" s="165">
        <f t="shared" si="17"/>
        <v>0</v>
      </c>
      <c r="M93" s="163">
        <f t="shared" si="18"/>
        <v>0</v>
      </c>
      <c r="N93" s="1488"/>
      <c r="O93" s="1486"/>
      <c r="P93" s="1486"/>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87"/>
      <c r="BJ93" s="87"/>
      <c r="BK93" s="189"/>
      <c r="BL93" s="2"/>
      <c r="BN93" s="17"/>
      <c r="BP93" s="2"/>
    </row>
    <row r="94" spans="1:78" ht="17" x14ac:dyDescent="0.2">
      <c r="A94" s="1483"/>
      <c r="B94" s="77" t="s">
        <v>119</v>
      </c>
      <c r="C94" s="1492"/>
      <c r="D94" s="1301">
        <v>0</v>
      </c>
      <c r="E94" s="1329">
        <v>1</v>
      </c>
      <c r="F94" s="1330">
        <v>60</v>
      </c>
      <c r="G94" s="1311">
        <v>0</v>
      </c>
      <c r="H94" s="92">
        <f>IF(G94&lt;seg_social_topegeneral,G94*seg_social_retencion_reg_general,seg_social_topegeneral*seg_social_retencion_reg_general)</f>
        <v>0</v>
      </c>
      <c r="I94" s="93">
        <f>IF(G94&lt;seg_social_topegeneral,G94*seg_social_parte_trabajador,seg_social_topegeneral*seg_social_parte_trabajador)</f>
        <v>0</v>
      </c>
      <c r="J94" s="231">
        <f t="shared" si="15"/>
        <v>0</v>
      </c>
      <c r="K94" s="116">
        <f t="shared" si="16"/>
        <v>0</v>
      </c>
      <c r="L94" s="81">
        <f t="shared" si="17"/>
        <v>0</v>
      </c>
      <c r="M94" s="92">
        <f t="shared" si="18"/>
        <v>0</v>
      </c>
      <c r="N94" s="1488"/>
      <c r="O94" s="1486"/>
      <c r="P94" s="1486"/>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189"/>
      <c r="BL94" s="2"/>
      <c r="BN94" s="17"/>
      <c r="BP94" s="2"/>
    </row>
    <row r="95" spans="1:78" ht="17" customHeight="1" x14ac:dyDescent="0.2">
      <c r="A95" s="1483">
        <v>2</v>
      </c>
      <c r="B95" s="80" t="s">
        <v>574</v>
      </c>
      <c r="C95" s="1490">
        <v>2</v>
      </c>
      <c r="D95" s="1327">
        <v>0</v>
      </c>
      <c r="E95" s="1328">
        <v>1</v>
      </c>
      <c r="F95" s="1329">
        <v>60</v>
      </c>
      <c r="G95" s="89">
        <f>G90</f>
        <v>0</v>
      </c>
      <c r="H95" s="89">
        <f>IF(G95&lt;seg_social_topeespecial,G95*seg_social_retencion_reg_especial,seg_social_topeespecial*seg_social_retencion_reg_especial)</f>
        <v>0</v>
      </c>
      <c r="I95" s="89">
        <v>0</v>
      </c>
      <c r="J95" s="230">
        <f t="shared" si="15"/>
        <v>0</v>
      </c>
      <c r="K95" s="229">
        <f t="shared" si="16"/>
        <v>0</v>
      </c>
      <c r="L95" s="84">
        <f t="shared" si="17"/>
        <v>0</v>
      </c>
      <c r="M95" s="90">
        <f t="shared" si="18"/>
        <v>0</v>
      </c>
      <c r="N95" s="1487">
        <v>0.02</v>
      </c>
      <c r="O95" s="1486" t="s">
        <v>415</v>
      </c>
      <c r="P95" s="1486"/>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87"/>
      <c r="BJ95" s="87"/>
      <c r="BK95" s="189"/>
      <c r="BL95" s="2"/>
      <c r="BN95" s="17"/>
      <c r="BP95" s="2"/>
    </row>
    <row r="96" spans="1:78" ht="17" x14ac:dyDescent="0.2">
      <c r="A96" s="1483"/>
      <c r="B96" s="77" t="s">
        <v>575</v>
      </c>
      <c r="C96" s="1491"/>
      <c r="D96" s="1301">
        <v>0</v>
      </c>
      <c r="E96" s="1329">
        <v>1</v>
      </c>
      <c r="F96" s="1329">
        <v>60</v>
      </c>
      <c r="G96" s="162">
        <f>G91</f>
        <v>0</v>
      </c>
      <c r="H96" s="162">
        <f>IF(G96&lt;seg_social_topegeneral,G96*seg_social_retencion_reg_general,seg_social_topegeneral*seg_social_retencion_reg_general)</f>
        <v>0</v>
      </c>
      <c r="I96" s="162">
        <f>IF(G96&lt;seg_social_topegeneral,G96*seg_social_parte_trabajador,seg_social_topegeneral*seg_social_parte_trabajador)</f>
        <v>0</v>
      </c>
      <c r="J96" s="233">
        <f t="shared" si="15"/>
        <v>0</v>
      </c>
      <c r="K96" s="164">
        <f t="shared" si="16"/>
        <v>0</v>
      </c>
      <c r="L96" s="165">
        <f t="shared" si="17"/>
        <v>0</v>
      </c>
      <c r="M96" s="163">
        <f t="shared" si="18"/>
        <v>0</v>
      </c>
      <c r="N96" s="1488"/>
      <c r="O96" s="1486"/>
      <c r="P96" s="1486"/>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87"/>
      <c r="AX96" s="87"/>
      <c r="AY96" s="87"/>
      <c r="AZ96" s="87"/>
      <c r="BA96" s="87"/>
      <c r="BB96" s="87"/>
      <c r="BC96" s="87"/>
      <c r="BD96" s="87"/>
      <c r="BE96" s="87"/>
      <c r="BF96" s="87"/>
      <c r="BG96" s="87"/>
      <c r="BH96" s="87"/>
      <c r="BI96" s="87"/>
      <c r="BJ96" s="87"/>
      <c r="BK96" s="189"/>
      <c r="BL96" s="2"/>
      <c r="BN96" s="17"/>
      <c r="BP96" s="2"/>
    </row>
    <row r="97" spans="1:68" ht="17" x14ac:dyDescent="0.2">
      <c r="A97" s="1483"/>
      <c r="B97" s="77" t="s">
        <v>576</v>
      </c>
      <c r="C97" s="1491"/>
      <c r="D97" s="1301">
        <v>0</v>
      </c>
      <c r="E97" s="1329">
        <v>1</v>
      </c>
      <c r="F97" s="1329">
        <v>60</v>
      </c>
      <c r="G97" s="91">
        <f>G92</f>
        <v>0</v>
      </c>
      <c r="H97" s="91">
        <f>IF(G97&lt;seg_social_topegeneral,G97*seg_social_retencion_reg_general,seg_social_topegeneral*seg_social_retencion_reg_general)</f>
        <v>0</v>
      </c>
      <c r="I97" s="91">
        <f>IF(G97&lt;seg_social_topegeneral,G97*seg_social_parte_trabajador,seg_social_topegeneral*seg_social_parte_trabajador)</f>
        <v>0</v>
      </c>
      <c r="J97" s="231">
        <f t="shared" si="15"/>
        <v>0</v>
      </c>
      <c r="K97" s="116">
        <f t="shared" si="16"/>
        <v>0</v>
      </c>
      <c r="L97" s="81">
        <f t="shared" si="17"/>
        <v>0</v>
      </c>
      <c r="M97" s="92">
        <f t="shared" si="18"/>
        <v>0</v>
      </c>
      <c r="N97" s="1488"/>
      <c r="O97" s="1486"/>
      <c r="P97" s="1486"/>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87"/>
      <c r="AX97" s="87"/>
      <c r="AY97" s="87"/>
      <c r="AZ97" s="87"/>
      <c r="BA97" s="87"/>
      <c r="BB97" s="87"/>
      <c r="BC97" s="87"/>
      <c r="BD97" s="87"/>
      <c r="BE97" s="87"/>
      <c r="BF97" s="87"/>
      <c r="BG97" s="87"/>
      <c r="BH97" s="87"/>
      <c r="BI97" s="87"/>
      <c r="BJ97" s="87"/>
      <c r="BK97" s="189"/>
      <c r="BL97" s="2"/>
      <c r="BN97" s="17"/>
      <c r="BP97" s="2"/>
    </row>
    <row r="98" spans="1:68" ht="17" x14ac:dyDescent="0.2">
      <c r="A98" s="1483"/>
      <c r="B98" s="77" t="s">
        <v>577</v>
      </c>
      <c r="C98" s="1491"/>
      <c r="D98" s="1301">
        <v>0</v>
      </c>
      <c r="E98" s="1329">
        <v>1</v>
      </c>
      <c r="F98" s="1329">
        <v>60</v>
      </c>
      <c r="G98" s="162">
        <f>G93</f>
        <v>0</v>
      </c>
      <c r="H98" s="162">
        <f>IF(G98&lt;seg_social_topegeneral,G98*seg_social_retencion_reg_general,seg_social_topegeneral*seg_social_retencion_reg_general)</f>
        <v>0</v>
      </c>
      <c r="I98" s="162">
        <f>IF(G98&lt;seg_social_topegeneral,G98*seg_social_parte_trabajador,seg_social_topegeneral*seg_social_parte_trabajador)</f>
        <v>0</v>
      </c>
      <c r="J98" s="233">
        <f t="shared" si="15"/>
        <v>0</v>
      </c>
      <c r="K98" s="164">
        <f t="shared" si="16"/>
        <v>0</v>
      </c>
      <c r="L98" s="165">
        <f t="shared" si="17"/>
        <v>0</v>
      </c>
      <c r="M98" s="163">
        <f t="shared" si="18"/>
        <v>0</v>
      </c>
      <c r="N98" s="1488"/>
      <c r="O98" s="1486"/>
      <c r="P98" s="1486"/>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c r="BF98" s="87"/>
      <c r="BG98" s="87"/>
      <c r="BH98" s="87"/>
      <c r="BI98" s="87"/>
      <c r="BJ98" s="87"/>
      <c r="BK98" s="189"/>
      <c r="BL98" s="2"/>
      <c r="BN98" s="17"/>
      <c r="BP98" s="2"/>
    </row>
    <row r="99" spans="1:68" ht="17" x14ac:dyDescent="0.2">
      <c r="A99" s="1483"/>
      <c r="B99" s="77" t="s">
        <v>578</v>
      </c>
      <c r="C99" s="1492"/>
      <c r="D99" s="1301">
        <v>0</v>
      </c>
      <c r="E99" s="1329">
        <v>1</v>
      </c>
      <c r="F99" s="1330">
        <v>60</v>
      </c>
      <c r="G99" s="91">
        <f>G94</f>
        <v>0</v>
      </c>
      <c r="H99" s="91">
        <f>IF(G99&lt;seg_social_topegeneral,G99*seg_social_retencion_reg_general,seg_social_topegeneral*seg_social_retencion_reg_general)</f>
        <v>0</v>
      </c>
      <c r="I99" s="93">
        <f>IF(G99&lt;seg_social_topegeneral,G99*seg_social_parte_trabajador,seg_social_topegeneral*seg_social_parte_trabajador)</f>
        <v>0</v>
      </c>
      <c r="J99" s="231">
        <f t="shared" si="15"/>
        <v>0</v>
      </c>
      <c r="K99" s="116">
        <f t="shared" si="16"/>
        <v>0</v>
      </c>
      <c r="L99" s="81">
        <f t="shared" si="17"/>
        <v>0</v>
      </c>
      <c r="M99" s="92">
        <f t="shared" si="18"/>
        <v>0</v>
      </c>
      <c r="N99" s="1488"/>
      <c r="O99" s="1486"/>
      <c r="P99" s="1486"/>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87"/>
      <c r="AX99" s="87"/>
      <c r="AY99" s="87"/>
      <c r="AZ99" s="87"/>
      <c r="BA99" s="87"/>
      <c r="BB99" s="87"/>
      <c r="BC99" s="87"/>
      <c r="BD99" s="87"/>
      <c r="BE99" s="87"/>
      <c r="BF99" s="87"/>
      <c r="BG99" s="87"/>
      <c r="BH99" s="87"/>
      <c r="BI99" s="87"/>
      <c r="BJ99" s="87"/>
      <c r="BK99" s="189"/>
      <c r="BL99" s="2"/>
      <c r="BN99" s="17"/>
      <c r="BP99" s="2"/>
    </row>
    <row r="100" spans="1:68" ht="17" customHeight="1" x14ac:dyDescent="0.2">
      <c r="A100" s="1483">
        <v>3</v>
      </c>
      <c r="B100" s="80" t="s">
        <v>579</v>
      </c>
      <c r="C100" s="1490">
        <v>3</v>
      </c>
      <c r="D100" s="1327">
        <v>0</v>
      </c>
      <c r="E100" s="1328">
        <v>1</v>
      </c>
      <c r="F100" s="1329">
        <v>60</v>
      </c>
      <c r="G100" s="89">
        <f>G90</f>
        <v>0</v>
      </c>
      <c r="H100" s="89">
        <f>IF(G100&lt;seg_social_topeespecial,G100*seg_social_retencion_reg_especial,seg_social_topeespecial*seg_social_retencion_reg_especial)</f>
        <v>0</v>
      </c>
      <c r="I100" s="89">
        <v>0</v>
      </c>
      <c r="J100" s="230">
        <f t="shared" si="15"/>
        <v>0</v>
      </c>
      <c r="K100" s="229">
        <f t="shared" si="16"/>
        <v>0</v>
      </c>
      <c r="L100" s="84">
        <f t="shared" si="17"/>
        <v>0</v>
      </c>
      <c r="M100" s="90">
        <f t="shared" si="18"/>
        <v>0</v>
      </c>
      <c r="N100" s="1487">
        <v>0.03</v>
      </c>
      <c r="O100" s="1486" t="s">
        <v>414</v>
      </c>
      <c r="P100" s="1486"/>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87"/>
      <c r="BH100" s="87"/>
      <c r="BI100" s="87"/>
      <c r="BJ100" s="87"/>
      <c r="BK100" s="189"/>
      <c r="BL100" s="2"/>
      <c r="BN100" s="17"/>
      <c r="BP100" s="2"/>
    </row>
    <row r="101" spans="1:68" ht="17" x14ac:dyDescent="0.2">
      <c r="A101" s="1483"/>
      <c r="B101" s="77" t="s">
        <v>580</v>
      </c>
      <c r="C101" s="1491"/>
      <c r="D101" s="1301">
        <v>0</v>
      </c>
      <c r="E101" s="1329">
        <v>1</v>
      </c>
      <c r="F101" s="1329">
        <v>60</v>
      </c>
      <c r="G101" s="162">
        <f>G91</f>
        <v>0</v>
      </c>
      <c r="H101" s="162">
        <f>IF(G101&lt;seg_social_topegeneral,G101*seg_social_retencion_reg_general,seg_social_topegeneral*seg_social_retencion_reg_general)</f>
        <v>0</v>
      </c>
      <c r="I101" s="162">
        <f>IF(G101&lt;seg_social_topegeneral,G101*seg_social_parte_trabajador,seg_social_topegeneral*seg_social_parte_trabajador)</f>
        <v>0</v>
      </c>
      <c r="J101" s="233">
        <f t="shared" si="15"/>
        <v>0</v>
      </c>
      <c r="K101" s="164">
        <f t="shared" si="16"/>
        <v>0</v>
      </c>
      <c r="L101" s="165">
        <f t="shared" si="17"/>
        <v>0</v>
      </c>
      <c r="M101" s="163">
        <f t="shared" si="18"/>
        <v>0</v>
      </c>
      <c r="N101" s="1488"/>
      <c r="O101" s="1486"/>
      <c r="P101" s="1486"/>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87"/>
      <c r="BH101" s="87"/>
      <c r="BI101" s="87"/>
      <c r="BJ101" s="87"/>
      <c r="BK101" s="189"/>
      <c r="BL101" s="2"/>
      <c r="BN101" s="17"/>
      <c r="BP101" s="2"/>
    </row>
    <row r="102" spans="1:68" ht="17" x14ac:dyDescent="0.2">
      <c r="A102" s="1483"/>
      <c r="B102" s="77" t="s">
        <v>581</v>
      </c>
      <c r="C102" s="1491"/>
      <c r="D102" s="1301">
        <v>0</v>
      </c>
      <c r="E102" s="1329">
        <v>1</v>
      </c>
      <c r="F102" s="1329">
        <v>60</v>
      </c>
      <c r="G102" s="91">
        <f>G92</f>
        <v>0</v>
      </c>
      <c r="H102" s="91">
        <f>IF(G102&lt;seg_social_topegeneral,G102*seg_social_retencion_reg_general,seg_social_topegeneral*seg_social_retencion_reg_general)</f>
        <v>0</v>
      </c>
      <c r="I102" s="91">
        <f>IF(G102&lt;seg_social_topegeneral,G102*seg_social_parte_trabajador,seg_social_topegeneral*seg_social_parte_trabajador)</f>
        <v>0</v>
      </c>
      <c r="J102" s="231">
        <f t="shared" si="15"/>
        <v>0</v>
      </c>
      <c r="K102" s="116">
        <f t="shared" si="16"/>
        <v>0</v>
      </c>
      <c r="L102" s="81">
        <f t="shared" si="17"/>
        <v>0</v>
      </c>
      <c r="M102" s="92">
        <f t="shared" si="18"/>
        <v>0</v>
      </c>
      <c r="N102" s="1488"/>
      <c r="O102" s="1486"/>
      <c r="P102" s="1486"/>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7"/>
      <c r="BB102" s="87"/>
      <c r="BC102" s="87"/>
      <c r="BD102" s="87"/>
      <c r="BE102" s="87"/>
      <c r="BF102" s="87"/>
      <c r="BG102" s="87"/>
      <c r="BH102" s="87"/>
      <c r="BI102" s="87"/>
      <c r="BJ102" s="87"/>
      <c r="BK102" s="189"/>
      <c r="BL102" s="2"/>
      <c r="BN102" s="17"/>
      <c r="BP102" s="2"/>
    </row>
    <row r="103" spans="1:68" ht="17" x14ac:dyDescent="0.2">
      <c r="A103" s="1483"/>
      <c r="B103" s="77" t="s">
        <v>582</v>
      </c>
      <c r="C103" s="1491"/>
      <c r="D103" s="1301">
        <v>0</v>
      </c>
      <c r="E103" s="1329">
        <v>1</v>
      </c>
      <c r="F103" s="1329">
        <v>60</v>
      </c>
      <c r="G103" s="162">
        <f>G93</f>
        <v>0</v>
      </c>
      <c r="H103" s="162">
        <f>IF(G103&lt;seg_social_topegeneral,G103*seg_social_retencion_reg_general,seg_social_topegeneral*seg_social_retencion_reg_general)</f>
        <v>0</v>
      </c>
      <c r="I103" s="162">
        <f>IF(G103&lt;seg_social_topegeneral,G103*seg_social_parte_trabajador,seg_social_topegeneral*seg_social_parte_trabajador)</f>
        <v>0</v>
      </c>
      <c r="J103" s="233">
        <f t="shared" si="15"/>
        <v>0</v>
      </c>
      <c r="K103" s="164">
        <f t="shared" si="16"/>
        <v>0</v>
      </c>
      <c r="L103" s="165">
        <f t="shared" si="17"/>
        <v>0</v>
      </c>
      <c r="M103" s="163">
        <f t="shared" si="18"/>
        <v>0</v>
      </c>
      <c r="N103" s="1488"/>
      <c r="O103" s="1486"/>
      <c r="P103" s="1486"/>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B103" s="87"/>
      <c r="BC103" s="87"/>
      <c r="BD103" s="87"/>
      <c r="BE103" s="87"/>
      <c r="BF103" s="87"/>
      <c r="BG103" s="87"/>
      <c r="BH103" s="87"/>
      <c r="BI103" s="87"/>
      <c r="BJ103" s="87"/>
      <c r="BK103" s="189"/>
      <c r="BL103" s="2"/>
      <c r="BN103" s="17"/>
      <c r="BP103" s="2"/>
    </row>
    <row r="104" spans="1:68" ht="17" x14ac:dyDescent="0.2">
      <c r="A104" s="1483"/>
      <c r="B104" s="78" t="s">
        <v>583</v>
      </c>
      <c r="C104" s="1492"/>
      <c r="D104" s="1304">
        <v>0</v>
      </c>
      <c r="E104" s="1330">
        <v>1</v>
      </c>
      <c r="F104" s="1331">
        <v>60</v>
      </c>
      <c r="G104" s="93">
        <f>G94</f>
        <v>0</v>
      </c>
      <c r="H104" s="93">
        <f>IF(G104&lt;seg_social_topegeneral,G104*seg_social_retencion_reg_general,seg_social_topegeneral*seg_social_retencion_reg_general)</f>
        <v>0</v>
      </c>
      <c r="I104" s="93">
        <f>IF(G104&lt;seg_social_topegeneral,G104*seg_social_parte_trabajador,seg_social_topegeneral*seg_social_parte_trabajador)</f>
        <v>0</v>
      </c>
      <c r="J104" s="232">
        <f t="shared" si="15"/>
        <v>0</v>
      </c>
      <c r="K104" s="111">
        <f t="shared" si="16"/>
        <v>0</v>
      </c>
      <c r="L104" s="82">
        <f t="shared" si="17"/>
        <v>0</v>
      </c>
      <c r="M104" s="94">
        <f t="shared" si="18"/>
        <v>0</v>
      </c>
      <c r="N104" s="1489"/>
      <c r="O104" s="1486"/>
      <c r="P104" s="1486"/>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B104" s="87"/>
      <c r="BC104" s="87"/>
      <c r="BD104" s="87"/>
      <c r="BE104" s="87"/>
      <c r="BF104" s="87"/>
      <c r="BG104" s="87"/>
      <c r="BH104" s="87"/>
      <c r="BI104" s="87"/>
      <c r="BJ104" s="87"/>
      <c r="BK104" s="189"/>
      <c r="BL104" s="2"/>
      <c r="BN104" s="17"/>
      <c r="BP104" s="2"/>
    </row>
    <row r="105" spans="1:68" ht="17" thickBot="1" x14ac:dyDescent="0.25">
      <c r="A105" s="87"/>
      <c r="B105" s="88"/>
      <c r="C105" s="122"/>
      <c r="D105" s="123"/>
      <c r="E105" s="123"/>
      <c r="F105" s="124"/>
      <c r="G105" s="124"/>
      <c r="H105" s="125"/>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c r="BF105" s="87"/>
      <c r="BG105" s="87"/>
      <c r="BH105" s="87"/>
      <c r="BI105" s="87"/>
      <c r="BJ105" s="87"/>
      <c r="BK105" s="87"/>
    </row>
    <row r="106" spans="1:68" s="6" customFormat="1" ht="34" customHeight="1" thickBot="1" x14ac:dyDescent="0.25">
      <c r="A106" s="1479" t="s">
        <v>676</v>
      </c>
      <c r="B106" s="1480"/>
      <c r="C106" s="121"/>
      <c r="D106" s="121"/>
      <c r="E106" s="121"/>
      <c r="F106" s="120"/>
      <c r="G106" s="120"/>
      <c r="H106" s="120"/>
      <c r="I106" s="120"/>
      <c r="J106" s="120"/>
      <c r="K106" s="120"/>
      <c r="L106" s="120"/>
      <c r="M106" s="120"/>
      <c r="N106" s="120"/>
      <c r="O106" s="120"/>
      <c r="P106" s="120"/>
      <c r="Q106" s="120"/>
      <c r="Y106" s="120"/>
      <c r="Z106" s="120"/>
      <c r="AA106" s="120"/>
      <c r="AB106" s="120"/>
      <c r="AC106" s="120"/>
      <c r="AD106" s="120"/>
      <c r="AE106" s="120"/>
      <c r="AF106" s="120"/>
      <c r="AG106" s="120"/>
      <c r="AH106" s="120"/>
      <c r="AI106" s="120"/>
      <c r="AJ106" s="120"/>
      <c r="AK106" s="120"/>
      <c r="AL106" s="120"/>
      <c r="AM106" s="120"/>
      <c r="AN106" s="120"/>
      <c r="AO106" s="120"/>
      <c r="AP106" s="120"/>
      <c r="AQ106" s="120"/>
      <c r="AR106" s="120"/>
      <c r="AS106" s="120"/>
      <c r="AT106" s="120"/>
      <c r="AU106" s="120"/>
      <c r="AV106" s="120"/>
      <c r="AW106" s="120"/>
      <c r="AX106" s="120"/>
      <c r="AY106" s="120"/>
      <c r="AZ106" s="120"/>
      <c r="BA106" s="120"/>
      <c r="BB106" s="120"/>
      <c r="BC106" s="120"/>
      <c r="BD106" s="120"/>
      <c r="BE106" s="120"/>
      <c r="BF106" s="120"/>
      <c r="BG106" s="120"/>
      <c r="BH106" s="120"/>
      <c r="BI106" s="120"/>
      <c r="BJ106" s="120"/>
      <c r="BK106" s="120"/>
      <c r="BL106" s="200"/>
      <c r="BO106" s="20"/>
      <c r="BP106" s="20"/>
    </row>
    <row r="107" spans="1:68" s="120" customFormat="1" ht="34" customHeight="1" x14ac:dyDescent="0.2">
      <c r="A107" s="1020"/>
      <c r="B107" s="1020"/>
      <c r="C107" s="121"/>
      <c r="D107" s="121"/>
      <c r="E107" s="121"/>
      <c r="BL107" s="201"/>
      <c r="BO107" s="1021"/>
      <c r="BP107" s="1021"/>
    </row>
    <row r="108" spans="1:68" x14ac:dyDescent="0.2">
      <c r="A108" s="87"/>
      <c r="B108" s="88"/>
      <c r="C108" s="88"/>
      <c r="D108" s="88"/>
      <c r="E108" s="88"/>
      <c r="F108" s="87"/>
      <c r="G108" s="87"/>
      <c r="H108" s="87"/>
      <c r="I108" s="87"/>
      <c r="J108" s="87"/>
      <c r="K108" s="87"/>
      <c r="L108" s="87"/>
      <c r="M108" s="87"/>
      <c r="N108" s="87"/>
      <c r="O108" s="87"/>
      <c r="P108" s="87"/>
      <c r="Q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87"/>
      <c r="AX108" s="87"/>
      <c r="AY108" s="87"/>
      <c r="AZ108" s="87"/>
      <c r="BA108" s="87"/>
      <c r="BB108" s="87"/>
      <c r="BC108" s="87"/>
      <c r="BD108" s="87"/>
      <c r="BE108" s="87"/>
      <c r="BF108" s="87"/>
      <c r="BG108" s="87"/>
      <c r="BH108" s="87"/>
      <c r="BI108" s="87"/>
      <c r="BJ108" s="87"/>
      <c r="BK108" s="87"/>
    </row>
    <row r="109" spans="1:68" ht="33" customHeight="1" x14ac:dyDescent="0.2">
      <c r="A109" s="996" t="s">
        <v>0</v>
      </c>
      <c r="B109" s="995" t="s">
        <v>601</v>
      </c>
      <c r="C109" s="986" t="s">
        <v>530</v>
      </c>
      <c r="D109" s="986" t="s">
        <v>531</v>
      </c>
      <c r="E109" s="1012" t="s">
        <v>532</v>
      </c>
      <c r="F109" s="1012" t="s">
        <v>533</v>
      </c>
      <c r="G109" s="1012" t="s">
        <v>534</v>
      </c>
      <c r="H109" s="1449" t="s">
        <v>696</v>
      </c>
      <c r="I109" s="1449"/>
      <c r="J109" s="1449"/>
      <c r="BL109" s="2"/>
      <c r="BO109" s="2"/>
      <c r="BP109" s="2"/>
    </row>
    <row r="110" spans="1:68" ht="28" customHeight="1" x14ac:dyDescent="0.2">
      <c r="A110" s="1474" t="s">
        <v>305</v>
      </c>
      <c r="B110" s="1207" t="s">
        <v>536</v>
      </c>
      <c r="C110" s="1464">
        <v>0</v>
      </c>
      <c r="D110" s="1464"/>
      <c r="E110" s="1464"/>
      <c r="F110" s="1464"/>
      <c r="G110" s="1465"/>
      <c r="H110" s="1450" t="s">
        <v>722</v>
      </c>
      <c r="I110" s="1450"/>
      <c r="J110" s="1451"/>
      <c r="BL110" s="2"/>
      <c r="BO110" s="2"/>
      <c r="BP110" s="2"/>
    </row>
    <row r="111" spans="1:68" ht="17" x14ac:dyDescent="0.2">
      <c r="A111" s="1475"/>
      <c r="B111" s="1208" t="s">
        <v>600</v>
      </c>
      <c r="C111" s="1333">
        <v>0</v>
      </c>
      <c r="D111" s="1334">
        <v>0</v>
      </c>
      <c r="E111" s="1334">
        <v>0</v>
      </c>
      <c r="F111" s="1334">
        <v>0</v>
      </c>
      <c r="G111" s="1335">
        <v>0</v>
      </c>
      <c r="H111" s="1452"/>
      <c r="I111" s="1452"/>
      <c r="J111" s="1453"/>
      <c r="BL111" s="2"/>
      <c r="BO111" s="2"/>
      <c r="BP111" s="2"/>
    </row>
    <row r="112" spans="1:68" ht="34" x14ac:dyDescent="0.2">
      <c r="A112" s="1475"/>
      <c r="B112" s="1208" t="s">
        <v>699</v>
      </c>
      <c r="C112" s="1203">
        <f>INT($C$110*C111)</f>
        <v>0</v>
      </c>
      <c r="D112" s="1203">
        <f>INT($C$110*D111)</f>
        <v>0</v>
      </c>
      <c r="E112" s="1203">
        <f>INT($C$110*E111)</f>
        <v>0</v>
      </c>
      <c r="F112" s="1203">
        <f>INT($C$110*F111)</f>
        <v>0</v>
      </c>
      <c r="G112" s="1206">
        <f>INT($C$110*G111)</f>
        <v>0</v>
      </c>
      <c r="H112" s="1452"/>
      <c r="I112" s="1452"/>
      <c r="J112" s="1453"/>
      <c r="BL112" s="2"/>
      <c r="BO112" s="2"/>
      <c r="BP112" s="2"/>
    </row>
    <row r="113" spans="1:68" ht="31" customHeight="1" x14ac:dyDescent="0.2">
      <c r="A113" s="1191"/>
      <c r="B113" s="1207" t="s">
        <v>537</v>
      </c>
      <c r="C113" s="1464">
        <v>0</v>
      </c>
      <c r="D113" s="1464"/>
      <c r="E113" s="1464"/>
      <c r="F113" s="1464"/>
      <c r="G113" s="1465"/>
      <c r="H113" s="1450" t="s">
        <v>697</v>
      </c>
      <c r="I113" s="1450"/>
      <c r="J113" s="1451"/>
      <c r="BL113" s="2"/>
      <c r="BO113" s="2"/>
      <c r="BP113" s="2"/>
    </row>
    <row r="114" spans="1:68" ht="17" x14ac:dyDescent="0.2">
      <c r="A114" s="1192"/>
      <c r="B114" s="1208" t="s">
        <v>602</v>
      </c>
      <c r="C114" s="1333">
        <v>0.01</v>
      </c>
      <c r="D114" s="1334">
        <v>0.05</v>
      </c>
      <c r="E114" s="1334">
        <v>0.2</v>
      </c>
      <c r="F114" s="1334">
        <v>0.1</v>
      </c>
      <c r="G114" s="1335">
        <v>1</v>
      </c>
      <c r="H114" s="1452"/>
      <c r="I114" s="1452"/>
      <c r="J114" s="1453"/>
      <c r="BL114" s="2"/>
      <c r="BO114" s="2"/>
      <c r="BP114" s="2"/>
    </row>
    <row r="115" spans="1:68" ht="34" x14ac:dyDescent="0.2">
      <c r="A115" s="1192" t="s">
        <v>306</v>
      </c>
      <c r="B115" s="1208" t="s">
        <v>700</v>
      </c>
      <c r="C115" s="1203">
        <f>INT($C$113*C114)</f>
        <v>0</v>
      </c>
      <c r="D115" s="1203">
        <f t="shared" ref="D115:G115" si="19">INT($C$113*D114)</f>
        <v>0</v>
      </c>
      <c r="E115" s="1203">
        <f t="shared" si="19"/>
        <v>0</v>
      </c>
      <c r="F115" s="1203">
        <f t="shared" si="19"/>
        <v>0</v>
      </c>
      <c r="G115" s="1206">
        <f t="shared" si="19"/>
        <v>0</v>
      </c>
      <c r="H115" s="1452"/>
      <c r="I115" s="1452"/>
      <c r="J115" s="1453"/>
      <c r="BL115" s="2"/>
      <c r="BO115" s="2"/>
      <c r="BP115" s="2"/>
    </row>
    <row r="116" spans="1:68" ht="32" customHeight="1" x14ac:dyDescent="0.2">
      <c r="A116" s="1191"/>
      <c r="B116" s="1207" t="s">
        <v>535</v>
      </c>
      <c r="C116" s="1466">
        <v>0</v>
      </c>
      <c r="D116" s="1466"/>
      <c r="E116" s="1466"/>
      <c r="F116" s="1466"/>
      <c r="G116" s="1467"/>
      <c r="H116" s="1450" t="s">
        <v>698</v>
      </c>
      <c r="I116" s="1450"/>
      <c r="J116" s="1451"/>
      <c r="BL116" s="2"/>
      <c r="BO116" s="2"/>
      <c r="BP116" s="2"/>
    </row>
    <row r="117" spans="1:68" ht="17" x14ac:dyDescent="0.2">
      <c r="A117" s="1192"/>
      <c r="B117" s="1208" t="s">
        <v>603</v>
      </c>
      <c r="C117" s="1333">
        <v>0.01</v>
      </c>
      <c r="D117" s="1334">
        <v>0.01</v>
      </c>
      <c r="E117" s="1334">
        <v>0.01</v>
      </c>
      <c r="F117" s="1334">
        <v>0.01</v>
      </c>
      <c r="G117" s="1335">
        <v>0.01</v>
      </c>
      <c r="H117" s="1452"/>
      <c r="I117" s="1452"/>
      <c r="J117" s="1453"/>
      <c r="BL117" s="2"/>
      <c r="BO117" s="2"/>
      <c r="BP117" s="2"/>
    </row>
    <row r="118" spans="1:68" ht="34" x14ac:dyDescent="0.2">
      <c r="A118" s="1192" t="s">
        <v>307</v>
      </c>
      <c r="B118" s="1209" t="s">
        <v>701</v>
      </c>
      <c r="C118" s="1204">
        <f>INT($C$116*C117)</f>
        <v>0</v>
      </c>
      <c r="D118" s="1204">
        <f t="shared" ref="D118:G118" si="20">INT($C$116*D117)</f>
        <v>0</v>
      </c>
      <c r="E118" s="1204">
        <f t="shared" si="20"/>
        <v>0</v>
      </c>
      <c r="F118" s="1204">
        <f t="shared" si="20"/>
        <v>0</v>
      </c>
      <c r="G118" s="1205">
        <f t="shared" si="20"/>
        <v>0</v>
      </c>
      <c r="H118" s="1454"/>
      <c r="I118" s="1454"/>
      <c r="J118" s="1455"/>
      <c r="BL118" s="2"/>
      <c r="BO118" s="2"/>
      <c r="BP118" s="2"/>
    </row>
    <row r="119" spans="1:68" x14ac:dyDescent="0.2">
      <c r="A119" s="87"/>
      <c r="B119" s="88"/>
      <c r="C119" s="88"/>
      <c r="D119" s="88"/>
      <c r="E119" s="88"/>
      <c r="F119" s="87"/>
      <c r="G119" s="87"/>
      <c r="H119" s="119"/>
      <c r="N119" s="87"/>
      <c r="O119" s="87"/>
      <c r="P119" s="87"/>
      <c r="Q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87"/>
      <c r="AX119" s="87"/>
      <c r="AY119" s="87"/>
      <c r="AZ119" s="87"/>
      <c r="BA119" s="87"/>
      <c r="BB119" s="87"/>
      <c r="BC119" s="87"/>
      <c r="BD119" s="87"/>
      <c r="BE119" s="87"/>
      <c r="BF119" s="87"/>
      <c r="BG119" s="87"/>
      <c r="BH119" s="87"/>
      <c r="BI119" s="87"/>
      <c r="BJ119" s="87"/>
      <c r="BK119" s="87"/>
    </row>
    <row r="120" spans="1:68" x14ac:dyDescent="0.2">
      <c r="A120" s="87"/>
      <c r="B120" s="88"/>
      <c r="C120" s="88"/>
      <c r="D120" s="88"/>
      <c r="E120" s="88"/>
      <c r="F120" s="87"/>
      <c r="G120" s="87"/>
      <c r="H120" s="173"/>
      <c r="J120" s="88"/>
      <c r="K120" s="87"/>
      <c r="L120" s="87"/>
      <c r="M120" s="87"/>
      <c r="N120" s="87"/>
      <c r="O120" s="87"/>
      <c r="P120" s="87"/>
      <c r="Q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87"/>
      <c r="AX120" s="87"/>
      <c r="AY120" s="87"/>
      <c r="AZ120" s="87"/>
      <c r="BA120" s="87"/>
      <c r="BB120" s="87"/>
      <c r="BC120" s="87"/>
      <c r="BD120" s="87"/>
      <c r="BE120" s="87"/>
      <c r="BF120" s="87"/>
      <c r="BG120" s="87"/>
      <c r="BH120" s="87"/>
      <c r="BI120" s="87"/>
      <c r="BJ120" s="87"/>
      <c r="BK120" s="87"/>
    </row>
    <row r="121" spans="1:68" ht="34" customHeight="1" x14ac:dyDescent="0.2">
      <c r="B121" s="994" t="s">
        <v>624</v>
      </c>
      <c r="C121" s="992" t="s">
        <v>530</v>
      </c>
      <c r="D121" s="992" t="s">
        <v>531</v>
      </c>
      <c r="E121" s="992" t="s">
        <v>532</v>
      </c>
      <c r="F121" s="993" t="s">
        <v>533</v>
      </c>
      <c r="G121" s="993" t="s">
        <v>534</v>
      </c>
      <c r="H121" s="119"/>
      <c r="J121" s="120"/>
      <c r="K121" s="1458" t="s">
        <v>593</v>
      </c>
      <c r="L121" s="1459"/>
      <c r="M121" s="1459"/>
      <c r="N121" s="1459"/>
      <c r="O121" s="1459"/>
      <c r="P121" s="1193" t="s">
        <v>156</v>
      </c>
      <c r="Q121" s="87"/>
    </row>
    <row r="122" spans="1:68" s="6" customFormat="1" ht="31" customHeight="1" x14ac:dyDescent="0.2">
      <c r="A122" s="991" t="s">
        <v>305</v>
      </c>
      <c r="B122" s="246" t="s">
        <v>596</v>
      </c>
      <c r="C122" s="1336">
        <v>1</v>
      </c>
      <c r="D122" s="988">
        <f>C122*(1+$D125)</f>
        <v>1.04</v>
      </c>
      <c r="E122" s="988">
        <f>D122*(1+$E125)</f>
        <v>1.0608</v>
      </c>
      <c r="F122" s="988">
        <f>E122*(1+$F125)</f>
        <v>1.092624</v>
      </c>
      <c r="G122" s="989">
        <f>F122*(1+$G125)</f>
        <v>1.1254027200000001</v>
      </c>
      <c r="H122" s="119" t="s">
        <v>0</v>
      </c>
      <c r="I122" s="120"/>
      <c r="J122" s="1456" t="s">
        <v>305</v>
      </c>
      <c r="K122" s="1460" t="s">
        <v>140</v>
      </c>
      <c r="L122" s="1460"/>
      <c r="M122" s="1460"/>
      <c r="N122" s="1460"/>
      <c r="O122" s="1460"/>
      <c r="P122" s="1341">
        <v>0</v>
      </c>
      <c r="Q122" s="87"/>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c r="BC122" s="120"/>
      <c r="BD122" s="120"/>
      <c r="BE122" s="120"/>
      <c r="BF122" s="120"/>
      <c r="BG122" s="120"/>
      <c r="BH122" s="120"/>
      <c r="BI122" s="120"/>
      <c r="BJ122" s="120"/>
      <c r="BK122" s="120"/>
      <c r="BL122" s="200"/>
      <c r="BO122" s="20"/>
      <c r="BP122" s="20"/>
    </row>
    <row r="123" spans="1:68" s="6" customFormat="1" ht="35" customHeight="1" x14ac:dyDescent="0.2">
      <c r="A123" s="991" t="s">
        <v>306</v>
      </c>
      <c r="B123" s="246" t="s">
        <v>597</v>
      </c>
      <c r="C123" s="1337">
        <v>0</v>
      </c>
      <c r="D123" s="987">
        <f>C123*(1+$D125)</f>
        <v>0</v>
      </c>
      <c r="E123" s="987">
        <f>D123*(1+$E125)</f>
        <v>0</v>
      </c>
      <c r="F123" s="987">
        <f>E123*(1+$F125)</f>
        <v>0</v>
      </c>
      <c r="G123" s="990">
        <f>F123*(1+$G125)</f>
        <v>0</v>
      </c>
      <c r="H123" s="119"/>
      <c r="I123" s="120"/>
      <c r="J123" s="1457"/>
      <c r="K123" s="1460" t="s">
        <v>141</v>
      </c>
      <c r="L123" s="1460"/>
      <c r="M123" s="1460"/>
      <c r="N123" s="1460"/>
      <c r="O123" s="1460"/>
      <c r="P123" s="1341">
        <v>0</v>
      </c>
      <c r="Q123" s="87"/>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c r="BC123" s="120"/>
      <c r="BD123" s="120"/>
      <c r="BE123" s="120"/>
      <c r="BF123" s="120"/>
      <c r="BG123" s="120"/>
      <c r="BH123" s="120"/>
      <c r="BI123" s="120"/>
      <c r="BJ123" s="120"/>
      <c r="BK123" s="120"/>
      <c r="BL123" s="200"/>
      <c r="BO123" s="20"/>
      <c r="BP123" s="20"/>
    </row>
    <row r="124" spans="1:68" s="6" customFormat="1" ht="30" customHeight="1" x14ac:dyDescent="0.2">
      <c r="A124" s="1194" t="s">
        <v>307</v>
      </c>
      <c r="B124" s="246" t="s">
        <v>598</v>
      </c>
      <c r="C124" s="1337">
        <v>0</v>
      </c>
      <c r="D124" s="987">
        <f>C124*(1+$D125)</f>
        <v>0</v>
      </c>
      <c r="E124" s="987">
        <f>D124*(1+$E125)</f>
        <v>0</v>
      </c>
      <c r="F124" s="987">
        <f>E124*(1+$F125)</f>
        <v>0</v>
      </c>
      <c r="G124" s="990">
        <f>F124*(1+$G125)</f>
        <v>0</v>
      </c>
      <c r="H124" s="119"/>
      <c r="I124" s="120"/>
      <c r="J124" s="1496" t="s">
        <v>306</v>
      </c>
      <c r="K124" s="1460" t="s">
        <v>139</v>
      </c>
      <c r="L124" s="1460"/>
      <c r="M124" s="1460"/>
      <c r="N124" s="1460"/>
      <c r="O124" s="1460"/>
      <c r="P124" s="1341">
        <v>0</v>
      </c>
      <c r="Q124" s="87"/>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c r="BC124" s="120"/>
      <c r="BD124" s="120"/>
      <c r="BE124" s="120"/>
      <c r="BF124" s="120"/>
      <c r="BG124" s="120"/>
      <c r="BH124" s="120"/>
      <c r="BI124" s="120"/>
      <c r="BJ124" s="120"/>
      <c r="BK124" s="120"/>
      <c r="BL124" s="200"/>
      <c r="BO124" s="20"/>
      <c r="BP124" s="20"/>
    </row>
    <row r="125" spans="1:68" s="6" customFormat="1" ht="25" customHeight="1" x14ac:dyDescent="0.2">
      <c r="A125" s="120"/>
      <c r="B125" s="1019" t="s">
        <v>599</v>
      </c>
      <c r="C125" s="1018">
        <v>0</v>
      </c>
      <c r="D125" s="1338">
        <v>0.04</v>
      </c>
      <c r="E125" s="1339">
        <v>0.02</v>
      </c>
      <c r="F125" s="1339">
        <v>0.03</v>
      </c>
      <c r="G125" s="1340">
        <v>0.03</v>
      </c>
      <c r="H125" s="119"/>
      <c r="I125" s="120"/>
      <c r="J125" s="1496"/>
      <c r="K125" s="1460" t="s">
        <v>142</v>
      </c>
      <c r="L125" s="1460"/>
      <c r="M125" s="1460"/>
      <c r="N125" s="1460"/>
      <c r="O125" s="1460"/>
      <c r="P125" s="1341">
        <v>0</v>
      </c>
      <c r="Q125" s="87"/>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c r="BC125" s="120"/>
      <c r="BD125" s="120"/>
      <c r="BE125" s="120"/>
      <c r="BF125" s="120"/>
      <c r="BG125" s="120"/>
      <c r="BH125" s="120"/>
      <c r="BI125" s="120"/>
      <c r="BJ125" s="120"/>
      <c r="BK125" s="120"/>
      <c r="BL125" s="200"/>
      <c r="BO125" s="20"/>
      <c r="BP125" s="20"/>
    </row>
    <row r="126" spans="1:68" s="6" customFormat="1" ht="22" customHeight="1" x14ac:dyDescent="0.2">
      <c r="A126" s="120"/>
      <c r="B126" s="121"/>
      <c r="C126" s="121"/>
      <c r="D126" s="121"/>
      <c r="E126" s="121"/>
      <c r="F126" s="120"/>
      <c r="G126" s="120"/>
      <c r="H126" s="119"/>
      <c r="I126" s="120"/>
      <c r="J126" s="1496" t="s">
        <v>307</v>
      </c>
      <c r="K126" s="1460" t="s">
        <v>143</v>
      </c>
      <c r="L126" s="1460"/>
      <c r="M126" s="1460"/>
      <c r="N126" s="1460"/>
      <c r="O126" s="1460"/>
      <c r="P126" s="1341">
        <v>0</v>
      </c>
      <c r="Q126" s="87"/>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c r="BC126" s="120"/>
      <c r="BD126" s="120"/>
      <c r="BE126" s="120"/>
      <c r="BF126" s="120"/>
      <c r="BG126" s="120"/>
      <c r="BH126" s="120"/>
      <c r="BI126" s="120"/>
      <c r="BJ126" s="120"/>
      <c r="BK126" s="120"/>
      <c r="BL126" s="200"/>
      <c r="BO126" s="20"/>
      <c r="BP126" s="20"/>
    </row>
    <row r="127" spans="1:68" ht="28" customHeight="1" x14ac:dyDescent="0.2">
      <c r="A127" s="996" t="s">
        <v>0</v>
      </c>
      <c r="B127" s="995" t="s">
        <v>653</v>
      </c>
      <c r="C127" s="986" t="s">
        <v>530</v>
      </c>
      <c r="D127" s="986" t="s">
        <v>531</v>
      </c>
      <c r="E127" s="1012" t="s">
        <v>532</v>
      </c>
      <c r="F127" s="1012" t="s">
        <v>533</v>
      </c>
      <c r="G127" s="986" t="s">
        <v>534</v>
      </c>
      <c r="J127" s="1497"/>
      <c r="K127" s="1460" t="s">
        <v>144</v>
      </c>
      <c r="L127" s="1460"/>
      <c r="M127" s="1460"/>
      <c r="N127" s="1460"/>
      <c r="O127" s="1460"/>
      <c r="P127" s="1341">
        <v>0</v>
      </c>
      <c r="Q127" s="87"/>
      <c r="BL127" s="2"/>
      <c r="BO127" s="2"/>
      <c r="BP127" s="2"/>
    </row>
    <row r="128" spans="1:68" ht="31" customHeight="1" x14ac:dyDescent="0.2">
      <c r="A128" s="1474" t="s">
        <v>305</v>
      </c>
      <c r="B128" s="997" t="s">
        <v>618</v>
      </c>
      <c r="C128" s="1357">
        <v>0</v>
      </c>
      <c r="D128" s="1358">
        <f t="shared" ref="D128:G130" si="21">C128</f>
        <v>0</v>
      </c>
      <c r="E128" s="1358">
        <f t="shared" si="21"/>
        <v>0</v>
      </c>
      <c r="F128" s="1358">
        <f t="shared" si="21"/>
        <v>0</v>
      </c>
      <c r="G128" s="1361">
        <f t="shared" si="21"/>
        <v>0</v>
      </c>
      <c r="J128" s="6"/>
      <c r="K128" s="6"/>
      <c r="L128" s="6"/>
      <c r="M128" s="6"/>
      <c r="N128" s="6"/>
      <c r="O128" s="6"/>
      <c r="P128" s="6"/>
      <c r="Q128" s="87"/>
      <c r="BL128" s="2"/>
      <c r="BO128" s="2"/>
      <c r="BP128" s="2"/>
    </row>
    <row r="129" spans="1:68" ht="33" customHeight="1" x14ac:dyDescent="0.2">
      <c r="A129" s="1475"/>
      <c r="B129" s="998" t="s">
        <v>686</v>
      </c>
      <c r="C129" s="1358">
        <v>0</v>
      </c>
      <c r="D129" s="1358">
        <f t="shared" si="21"/>
        <v>0</v>
      </c>
      <c r="E129" s="1358">
        <f t="shared" si="21"/>
        <v>0</v>
      </c>
      <c r="F129" s="1358">
        <f t="shared" si="21"/>
        <v>0</v>
      </c>
      <c r="G129" s="1361">
        <f t="shared" si="21"/>
        <v>0</v>
      </c>
      <c r="J129" s="6"/>
      <c r="K129" s="6"/>
      <c r="L129" s="6"/>
      <c r="M129" s="6"/>
      <c r="N129" s="6"/>
      <c r="O129" s="6"/>
      <c r="P129" s="120"/>
      <c r="Q129" s="87"/>
      <c r="BL129" s="2"/>
      <c r="BO129" s="2"/>
      <c r="BP129" s="2"/>
    </row>
    <row r="130" spans="1:68" ht="28" customHeight="1" x14ac:dyDescent="0.2">
      <c r="A130" s="1475"/>
      <c r="B130" s="998" t="s">
        <v>621</v>
      </c>
      <c r="C130" s="1358">
        <v>0</v>
      </c>
      <c r="D130" s="1358">
        <f t="shared" si="21"/>
        <v>0</v>
      </c>
      <c r="E130" s="1358">
        <f t="shared" si="21"/>
        <v>0</v>
      </c>
      <c r="F130" s="1358">
        <f t="shared" si="21"/>
        <v>0</v>
      </c>
      <c r="G130" s="1361">
        <f t="shared" si="21"/>
        <v>0</v>
      </c>
      <c r="J130" s="6"/>
      <c r="K130" s="1502" t="s">
        <v>623</v>
      </c>
      <c r="L130" s="1502"/>
      <c r="M130" s="1502"/>
      <c r="N130" s="1502"/>
      <c r="O130" s="1502"/>
      <c r="P130" s="1016" t="s">
        <v>328</v>
      </c>
      <c r="Q130" s="87"/>
      <c r="BL130" s="2"/>
      <c r="BO130" s="2"/>
      <c r="BP130" s="2"/>
    </row>
    <row r="131" spans="1:68" ht="27" customHeight="1" x14ac:dyDescent="0.2">
      <c r="A131" s="1475"/>
      <c r="B131" s="999" t="s">
        <v>625</v>
      </c>
      <c r="C131" s="1000">
        <f>C128+C129+C130</f>
        <v>0</v>
      </c>
      <c r="D131" s="1000">
        <f>D128+D129+D130</f>
        <v>0</v>
      </c>
      <c r="E131" s="1000">
        <f>E128+E129+E130</f>
        <v>0</v>
      </c>
      <c r="F131" s="1000">
        <f>F128+F129+F130</f>
        <v>0</v>
      </c>
      <c r="G131" s="1001">
        <f>G128+G129+G130</f>
        <v>0</v>
      </c>
      <c r="J131" s="982" t="s">
        <v>305</v>
      </c>
      <c r="K131" s="1461" t="s">
        <v>591</v>
      </c>
      <c r="L131" s="1462"/>
      <c r="M131" s="1462"/>
      <c r="N131" s="1462"/>
      <c r="O131" s="1463"/>
      <c r="P131" s="1342">
        <v>0</v>
      </c>
      <c r="Q131" s="87"/>
      <c r="BL131" s="2"/>
      <c r="BO131" s="2"/>
      <c r="BP131" s="2"/>
    </row>
    <row r="132" spans="1:68" ht="28" customHeight="1" x14ac:dyDescent="0.2">
      <c r="A132" s="1474" t="s">
        <v>306</v>
      </c>
      <c r="B132" s="997" t="s">
        <v>619</v>
      </c>
      <c r="C132" s="1357">
        <v>0</v>
      </c>
      <c r="D132" s="1358">
        <f t="shared" ref="D132:G134" si="22">C132</f>
        <v>0</v>
      </c>
      <c r="E132" s="1358">
        <f t="shared" si="22"/>
        <v>0</v>
      </c>
      <c r="F132" s="1358">
        <f t="shared" si="22"/>
        <v>0</v>
      </c>
      <c r="G132" s="1361">
        <f t="shared" si="22"/>
        <v>0</v>
      </c>
      <c r="J132" s="982" t="s">
        <v>306</v>
      </c>
      <c r="K132" s="1461" t="s">
        <v>594</v>
      </c>
      <c r="L132" s="1462"/>
      <c r="M132" s="1462"/>
      <c r="N132" s="1462"/>
      <c r="O132" s="1463"/>
      <c r="P132" s="1342">
        <v>0</v>
      </c>
      <c r="Q132" s="87"/>
      <c r="BL132" s="2"/>
      <c r="BO132" s="2"/>
      <c r="BP132" s="2"/>
    </row>
    <row r="133" spans="1:68" ht="30" customHeight="1" x14ac:dyDescent="0.2">
      <c r="A133" s="1475"/>
      <c r="B133" s="998" t="s">
        <v>687</v>
      </c>
      <c r="C133" s="1358">
        <v>0</v>
      </c>
      <c r="D133" s="1358">
        <f t="shared" si="22"/>
        <v>0</v>
      </c>
      <c r="E133" s="1358">
        <f t="shared" si="22"/>
        <v>0</v>
      </c>
      <c r="F133" s="1358">
        <f t="shared" si="22"/>
        <v>0</v>
      </c>
      <c r="G133" s="1361">
        <f t="shared" si="22"/>
        <v>0</v>
      </c>
      <c r="J133" s="982" t="s">
        <v>307</v>
      </c>
      <c r="K133" s="1461" t="s">
        <v>595</v>
      </c>
      <c r="L133" s="1462"/>
      <c r="M133" s="1462"/>
      <c r="N133" s="1462"/>
      <c r="O133" s="1463"/>
      <c r="P133" s="1342">
        <v>0</v>
      </c>
      <c r="Q133" s="87"/>
      <c r="BL133" s="2"/>
      <c r="BO133" s="2"/>
      <c r="BP133" s="2"/>
    </row>
    <row r="134" spans="1:68" ht="24" customHeight="1" x14ac:dyDescent="0.2">
      <c r="A134" s="1475"/>
      <c r="B134" s="998" t="s">
        <v>620</v>
      </c>
      <c r="C134" s="1358">
        <v>0</v>
      </c>
      <c r="D134" s="1358">
        <f t="shared" si="22"/>
        <v>0</v>
      </c>
      <c r="E134" s="1358">
        <f t="shared" si="22"/>
        <v>0</v>
      </c>
      <c r="F134" s="1358">
        <f t="shared" si="22"/>
        <v>0</v>
      </c>
      <c r="G134" s="1361">
        <f t="shared" si="22"/>
        <v>0</v>
      </c>
      <c r="Q134" s="87"/>
      <c r="BL134" s="2"/>
      <c r="BO134" s="2"/>
      <c r="BP134" s="2"/>
    </row>
    <row r="135" spans="1:68" ht="26" customHeight="1" x14ac:dyDescent="0.2">
      <c r="A135" s="1475"/>
      <c r="B135" s="1013" t="s">
        <v>626</v>
      </c>
      <c r="C135" s="1014">
        <f>C132+C133+C134</f>
        <v>0</v>
      </c>
      <c r="D135" s="1014">
        <f>D132+D133+D134</f>
        <v>0</v>
      </c>
      <c r="E135" s="1014">
        <f>E132+E133+E134</f>
        <v>0</v>
      </c>
      <c r="F135" s="1014">
        <f>F132+F133+F134</f>
        <v>0</v>
      </c>
      <c r="G135" s="1015">
        <f>G132+G133+G134</f>
        <v>0</v>
      </c>
      <c r="BL135" s="2"/>
      <c r="BO135" s="2"/>
      <c r="BP135" s="2"/>
    </row>
    <row r="136" spans="1:68" ht="27" customHeight="1" x14ac:dyDescent="0.2">
      <c r="A136" s="1476" t="s">
        <v>307</v>
      </c>
      <c r="B136" s="998" t="s">
        <v>628</v>
      </c>
      <c r="C136" s="1358">
        <v>0</v>
      </c>
      <c r="D136" s="1359">
        <f t="shared" ref="D136:G138" si="23">C136</f>
        <v>0</v>
      </c>
      <c r="E136" s="1359">
        <f t="shared" si="23"/>
        <v>0</v>
      </c>
      <c r="F136" s="1359">
        <f t="shared" si="23"/>
        <v>0</v>
      </c>
      <c r="G136" s="1360">
        <f t="shared" si="23"/>
        <v>0</v>
      </c>
      <c r="BL136" s="2"/>
      <c r="BO136" s="2"/>
      <c r="BP136" s="2"/>
    </row>
    <row r="137" spans="1:68" ht="36" customHeight="1" x14ac:dyDescent="0.2">
      <c r="A137" s="1477"/>
      <c r="B137" s="998" t="s">
        <v>688</v>
      </c>
      <c r="C137" s="1358">
        <v>0</v>
      </c>
      <c r="D137" s="1359">
        <f t="shared" si="23"/>
        <v>0</v>
      </c>
      <c r="E137" s="1359">
        <f t="shared" si="23"/>
        <v>0</v>
      </c>
      <c r="F137" s="1359">
        <f t="shared" si="23"/>
        <v>0</v>
      </c>
      <c r="G137" s="1360">
        <f t="shared" si="23"/>
        <v>0</v>
      </c>
      <c r="BL137" s="2"/>
      <c r="BO137" s="2"/>
      <c r="BP137" s="2"/>
    </row>
    <row r="138" spans="1:68" ht="33" customHeight="1" x14ac:dyDescent="0.2">
      <c r="A138" s="1477"/>
      <c r="B138" s="998" t="s">
        <v>629</v>
      </c>
      <c r="C138" s="1358">
        <v>0</v>
      </c>
      <c r="D138" s="1358">
        <f t="shared" si="23"/>
        <v>0</v>
      </c>
      <c r="E138" s="1358">
        <f t="shared" si="23"/>
        <v>0</v>
      </c>
      <c r="F138" s="1358">
        <f t="shared" si="23"/>
        <v>0</v>
      </c>
      <c r="G138" s="1361">
        <f t="shared" si="23"/>
        <v>0</v>
      </c>
      <c r="BL138" s="2"/>
      <c r="BO138" s="2"/>
      <c r="BP138" s="2"/>
    </row>
    <row r="139" spans="1:68" ht="26" customHeight="1" x14ac:dyDescent="0.2">
      <c r="A139" s="1478"/>
      <c r="B139" s="1013" t="s">
        <v>627</v>
      </c>
      <c r="C139" s="1014">
        <f>C136+C137+C138</f>
        <v>0</v>
      </c>
      <c r="D139" s="1014">
        <f>D136+D137+D138</f>
        <v>0</v>
      </c>
      <c r="E139" s="1014">
        <f>E136+E137+E138</f>
        <v>0</v>
      </c>
      <c r="F139" s="1014">
        <f>F136+F137+F138</f>
        <v>0</v>
      </c>
      <c r="G139" s="1015">
        <f>G136+G137+G138</f>
        <v>0</v>
      </c>
      <c r="BL139" s="2"/>
      <c r="BO139" s="2"/>
      <c r="BP139" s="2"/>
    </row>
    <row r="140" spans="1:68" s="6" customFormat="1" ht="31" customHeight="1" x14ac:dyDescent="0.2">
      <c r="A140" s="120"/>
      <c r="B140" s="121"/>
      <c r="C140" s="121"/>
      <c r="D140" s="121"/>
      <c r="E140" s="121"/>
      <c r="F140" s="120"/>
      <c r="G140" s="120"/>
      <c r="H140" s="119"/>
      <c r="I140" s="120"/>
      <c r="J140" s="120"/>
      <c r="K140" s="120"/>
      <c r="L140" s="120"/>
      <c r="M140" s="120"/>
      <c r="N140" s="120"/>
      <c r="O140" s="120"/>
      <c r="P140" s="120"/>
      <c r="Q140" s="120"/>
      <c r="Y140" s="120"/>
      <c r="Z140" s="120"/>
      <c r="AA140" s="120"/>
      <c r="AB140" s="120"/>
      <c r="AC140" s="120"/>
      <c r="AD140" s="120"/>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c r="BF140" s="120"/>
      <c r="BG140" s="120"/>
      <c r="BH140" s="120"/>
      <c r="BI140" s="120"/>
      <c r="BJ140" s="120"/>
      <c r="BK140" s="120"/>
      <c r="BL140" s="200"/>
      <c r="BO140" s="20"/>
      <c r="BP140" s="20"/>
    </row>
    <row r="141" spans="1:68" s="6" customFormat="1" ht="16" customHeight="1" outlineLevel="1" x14ac:dyDescent="0.2">
      <c r="A141" s="120"/>
      <c r="B141" s="121"/>
      <c r="C141" s="1002" t="s">
        <v>304</v>
      </c>
      <c r="D141" s="1471" t="s">
        <v>138</v>
      </c>
      <c r="E141" s="1472"/>
      <c r="F141" s="1472"/>
      <c r="G141" s="1472"/>
      <c r="H141" s="1472"/>
      <c r="I141" s="1472"/>
      <c r="J141" s="1472"/>
      <c r="K141" s="1472"/>
      <c r="L141" s="1472"/>
      <c r="M141" s="1472"/>
      <c r="N141" s="1472"/>
      <c r="O141" s="1473"/>
      <c r="P141" s="1469" t="s">
        <v>131</v>
      </c>
      <c r="Q141" s="1469"/>
      <c r="R141" s="1469"/>
      <c r="S141" s="1469"/>
      <c r="T141" s="1469"/>
      <c r="U141" s="1469"/>
      <c r="V141" s="1469"/>
      <c r="W141" s="1469"/>
      <c r="X141" s="1469"/>
      <c r="Y141" s="1469"/>
      <c r="Z141" s="1469"/>
      <c r="AA141" s="1470"/>
      <c r="AB141" s="1468" t="s">
        <v>132</v>
      </c>
      <c r="AC141" s="1469"/>
      <c r="AD141" s="1469"/>
      <c r="AE141" s="1469"/>
      <c r="AF141" s="1469"/>
      <c r="AG141" s="1469"/>
      <c r="AH141" s="1469"/>
      <c r="AI141" s="1469"/>
      <c r="AJ141" s="1469"/>
      <c r="AK141" s="1469"/>
      <c r="AL141" s="1469"/>
      <c r="AM141" s="1470"/>
      <c r="AN141" s="1468" t="s">
        <v>157</v>
      </c>
      <c r="AO141" s="1469"/>
      <c r="AP141" s="1469"/>
      <c r="AQ141" s="1469"/>
      <c r="AR141" s="1469"/>
      <c r="AS141" s="1469"/>
      <c r="AT141" s="1469"/>
      <c r="AU141" s="1469"/>
      <c r="AV141" s="1469"/>
      <c r="AW141" s="1469"/>
      <c r="AX141" s="1469"/>
      <c r="AY141" s="1470"/>
      <c r="AZ141" s="1468" t="s">
        <v>158</v>
      </c>
      <c r="BA141" s="1469"/>
      <c r="BB141" s="1469"/>
      <c r="BC141" s="1469"/>
      <c r="BD141" s="1469"/>
      <c r="BE141" s="1469"/>
      <c r="BF141" s="1469"/>
      <c r="BG141" s="1469"/>
      <c r="BH141" s="1469"/>
      <c r="BI141" s="1469"/>
      <c r="BJ141" s="1469"/>
      <c r="BK141" s="1470"/>
      <c r="BL141" s="200"/>
      <c r="BO141" s="20"/>
      <c r="BP141" s="20"/>
    </row>
    <row r="142" spans="1:68" s="6" customFormat="1" ht="32" customHeight="1" outlineLevel="1" x14ac:dyDescent="0.2">
      <c r="B142" s="25" t="s">
        <v>604</v>
      </c>
      <c r="C142" s="85">
        <v>0</v>
      </c>
      <c r="D142" s="246">
        <v>1</v>
      </c>
      <c r="E142" s="246">
        <v>2</v>
      </c>
      <c r="F142" s="246">
        <v>3</v>
      </c>
      <c r="G142" s="1003">
        <v>4</v>
      </c>
      <c r="H142" s="1003">
        <v>5</v>
      </c>
      <c r="I142" s="1003">
        <v>6</v>
      </c>
      <c r="J142" s="1003">
        <v>7</v>
      </c>
      <c r="K142" s="1003">
        <v>8</v>
      </c>
      <c r="L142" s="1003">
        <v>9</v>
      </c>
      <c r="M142" s="1003">
        <v>10</v>
      </c>
      <c r="N142" s="1003">
        <v>11</v>
      </c>
      <c r="O142" s="1003">
        <v>12</v>
      </c>
      <c r="P142" s="35">
        <v>13</v>
      </c>
      <c r="Q142" s="35">
        <v>14</v>
      </c>
      <c r="R142" s="35">
        <v>15</v>
      </c>
      <c r="S142" s="35">
        <v>16</v>
      </c>
      <c r="T142" s="35">
        <v>17</v>
      </c>
      <c r="U142" s="35">
        <v>18</v>
      </c>
      <c r="V142" s="35">
        <v>19</v>
      </c>
      <c r="W142" s="35">
        <v>20</v>
      </c>
      <c r="X142" s="35">
        <v>21</v>
      </c>
      <c r="Y142" s="35">
        <v>22</v>
      </c>
      <c r="Z142" s="35">
        <v>23</v>
      </c>
      <c r="AA142" s="35">
        <v>24</v>
      </c>
      <c r="AB142" s="35">
        <v>25</v>
      </c>
      <c r="AC142" s="35">
        <v>26</v>
      </c>
      <c r="AD142" s="35">
        <v>27</v>
      </c>
      <c r="AE142" s="35">
        <v>28</v>
      </c>
      <c r="AF142" s="35">
        <v>29</v>
      </c>
      <c r="AG142" s="35">
        <v>30</v>
      </c>
      <c r="AH142" s="35">
        <v>31</v>
      </c>
      <c r="AI142" s="35">
        <v>32</v>
      </c>
      <c r="AJ142" s="35">
        <v>33</v>
      </c>
      <c r="AK142" s="35">
        <v>34</v>
      </c>
      <c r="AL142" s="35">
        <v>35</v>
      </c>
      <c r="AM142" s="35">
        <v>36</v>
      </c>
      <c r="AN142" s="35">
        <v>37</v>
      </c>
      <c r="AO142" s="35">
        <v>38</v>
      </c>
      <c r="AP142" s="35">
        <v>39</v>
      </c>
      <c r="AQ142" s="35">
        <v>40</v>
      </c>
      <c r="AR142" s="35">
        <v>41</v>
      </c>
      <c r="AS142" s="35">
        <v>42</v>
      </c>
      <c r="AT142" s="35">
        <v>43</v>
      </c>
      <c r="AU142" s="35">
        <v>44</v>
      </c>
      <c r="AV142" s="35">
        <v>45</v>
      </c>
      <c r="AW142" s="35">
        <v>46</v>
      </c>
      <c r="AX142" s="35">
        <v>47</v>
      </c>
      <c r="AY142" s="35">
        <v>48</v>
      </c>
      <c r="AZ142" s="35">
        <v>49</v>
      </c>
      <c r="BA142" s="35">
        <v>50</v>
      </c>
      <c r="BB142" s="35">
        <v>51</v>
      </c>
      <c r="BC142" s="35">
        <v>52</v>
      </c>
      <c r="BD142" s="35">
        <v>53</v>
      </c>
      <c r="BE142" s="35">
        <v>54</v>
      </c>
      <c r="BF142" s="35">
        <v>55</v>
      </c>
      <c r="BG142" s="35">
        <v>56</v>
      </c>
      <c r="BH142" s="35">
        <v>57</v>
      </c>
      <c r="BI142" s="35">
        <v>58</v>
      </c>
      <c r="BJ142" s="35">
        <v>59</v>
      </c>
      <c r="BK142" s="35">
        <v>60</v>
      </c>
      <c r="BL142" s="202"/>
      <c r="BM142" s="38"/>
      <c r="BN142" s="38"/>
      <c r="BO142" s="20"/>
      <c r="BP142" s="20"/>
    </row>
    <row r="143" spans="1:68" s="7" customFormat="1" ht="32" outlineLevel="1" x14ac:dyDescent="0.2">
      <c r="A143" s="1498" t="s">
        <v>305</v>
      </c>
      <c r="B143" s="1219" t="s">
        <v>709</v>
      </c>
      <c r="C143" s="1220">
        <v>0</v>
      </c>
      <c r="D143" s="1343">
        <f t="shared" ref="D143:O143" si="24">SOM1A/12</f>
        <v>0</v>
      </c>
      <c r="E143" s="1343">
        <f t="shared" si="24"/>
        <v>0</v>
      </c>
      <c r="F143" s="1343">
        <f t="shared" si="24"/>
        <v>0</v>
      </c>
      <c r="G143" s="1343">
        <f t="shared" si="24"/>
        <v>0</v>
      </c>
      <c r="H143" s="1343">
        <f t="shared" si="24"/>
        <v>0</v>
      </c>
      <c r="I143" s="1343">
        <f t="shared" si="24"/>
        <v>0</v>
      </c>
      <c r="J143" s="1343">
        <f t="shared" si="24"/>
        <v>0</v>
      </c>
      <c r="K143" s="1343">
        <f t="shared" si="24"/>
        <v>0</v>
      </c>
      <c r="L143" s="1343">
        <f t="shared" si="24"/>
        <v>0</v>
      </c>
      <c r="M143" s="1343">
        <f t="shared" si="24"/>
        <v>0</v>
      </c>
      <c r="N143" s="1343">
        <f t="shared" si="24"/>
        <v>0</v>
      </c>
      <c r="O143" s="1343">
        <f t="shared" si="24"/>
        <v>0</v>
      </c>
      <c r="P143" s="1343">
        <f t="shared" ref="P143:AA143" si="25">SOM2A/12</f>
        <v>0</v>
      </c>
      <c r="Q143" s="1343">
        <f t="shared" si="25"/>
        <v>0</v>
      </c>
      <c r="R143" s="1343">
        <f t="shared" si="25"/>
        <v>0</v>
      </c>
      <c r="S143" s="1343">
        <f t="shared" si="25"/>
        <v>0</v>
      </c>
      <c r="T143" s="1343">
        <f t="shared" si="25"/>
        <v>0</v>
      </c>
      <c r="U143" s="1343">
        <f t="shared" si="25"/>
        <v>0</v>
      </c>
      <c r="V143" s="1343">
        <f t="shared" si="25"/>
        <v>0</v>
      </c>
      <c r="W143" s="1343">
        <f t="shared" si="25"/>
        <v>0</v>
      </c>
      <c r="X143" s="1343">
        <f t="shared" si="25"/>
        <v>0</v>
      </c>
      <c r="Y143" s="1343">
        <f t="shared" si="25"/>
        <v>0</v>
      </c>
      <c r="Z143" s="1343">
        <f t="shared" si="25"/>
        <v>0</v>
      </c>
      <c r="AA143" s="1343">
        <f t="shared" si="25"/>
        <v>0</v>
      </c>
      <c r="AB143" s="1343">
        <f t="shared" ref="AB143:AM143" si="26">SOM3A/12</f>
        <v>0</v>
      </c>
      <c r="AC143" s="1343">
        <f t="shared" si="26"/>
        <v>0</v>
      </c>
      <c r="AD143" s="1343">
        <f t="shared" si="26"/>
        <v>0</v>
      </c>
      <c r="AE143" s="1343">
        <f t="shared" si="26"/>
        <v>0</v>
      </c>
      <c r="AF143" s="1343">
        <f t="shared" si="26"/>
        <v>0</v>
      </c>
      <c r="AG143" s="1343">
        <f t="shared" si="26"/>
        <v>0</v>
      </c>
      <c r="AH143" s="1343">
        <f t="shared" si="26"/>
        <v>0</v>
      </c>
      <c r="AI143" s="1343">
        <f t="shared" si="26"/>
        <v>0</v>
      </c>
      <c r="AJ143" s="1343">
        <f t="shared" si="26"/>
        <v>0</v>
      </c>
      <c r="AK143" s="1343">
        <f t="shared" si="26"/>
        <v>0</v>
      </c>
      <c r="AL143" s="1343">
        <f t="shared" si="26"/>
        <v>0</v>
      </c>
      <c r="AM143" s="1343">
        <f t="shared" si="26"/>
        <v>0</v>
      </c>
      <c r="AN143" s="1343">
        <f t="shared" ref="AN143:AY143" si="27">SOM4A/12</f>
        <v>0</v>
      </c>
      <c r="AO143" s="1343">
        <f t="shared" si="27"/>
        <v>0</v>
      </c>
      <c r="AP143" s="1343">
        <f t="shared" si="27"/>
        <v>0</v>
      </c>
      <c r="AQ143" s="1343">
        <f t="shared" si="27"/>
        <v>0</v>
      </c>
      <c r="AR143" s="1343">
        <f t="shared" si="27"/>
        <v>0</v>
      </c>
      <c r="AS143" s="1343">
        <f t="shared" si="27"/>
        <v>0</v>
      </c>
      <c r="AT143" s="1343">
        <f t="shared" si="27"/>
        <v>0</v>
      </c>
      <c r="AU143" s="1343">
        <f t="shared" si="27"/>
        <v>0</v>
      </c>
      <c r="AV143" s="1343">
        <f t="shared" si="27"/>
        <v>0</v>
      </c>
      <c r="AW143" s="1343">
        <f t="shared" si="27"/>
        <v>0</v>
      </c>
      <c r="AX143" s="1343">
        <f t="shared" si="27"/>
        <v>0</v>
      </c>
      <c r="AY143" s="1343">
        <f t="shared" si="27"/>
        <v>0</v>
      </c>
      <c r="AZ143" s="1343">
        <f t="shared" ref="AZ143:BK143" si="28">SOM5A/12</f>
        <v>0</v>
      </c>
      <c r="BA143" s="1343">
        <f t="shared" si="28"/>
        <v>0</v>
      </c>
      <c r="BB143" s="1343">
        <f t="shared" si="28"/>
        <v>0</v>
      </c>
      <c r="BC143" s="1343">
        <f t="shared" si="28"/>
        <v>0</v>
      </c>
      <c r="BD143" s="1343">
        <f t="shared" si="28"/>
        <v>0</v>
      </c>
      <c r="BE143" s="1343">
        <f t="shared" si="28"/>
        <v>0</v>
      </c>
      <c r="BF143" s="1343">
        <f t="shared" si="28"/>
        <v>0</v>
      </c>
      <c r="BG143" s="1343">
        <f t="shared" si="28"/>
        <v>0</v>
      </c>
      <c r="BH143" s="1343">
        <f t="shared" si="28"/>
        <v>0</v>
      </c>
      <c r="BI143" s="1343">
        <f t="shared" si="28"/>
        <v>0</v>
      </c>
      <c r="BJ143" s="1343">
        <f t="shared" si="28"/>
        <v>0</v>
      </c>
      <c r="BK143" s="1343">
        <f t="shared" si="28"/>
        <v>0</v>
      </c>
      <c r="BL143" s="1214"/>
      <c r="BM143" s="1215"/>
      <c r="BN143" s="1215"/>
      <c r="BO143" s="30"/>
      <c r="BP143" s="30"/>
    </row>
    <row r="144" spans="1:68" s="7" customFormat="1" outlineLevel="1" x14ac:dyDescent="0.2">
      <c r="A144" s="1499"/>
      <c r="B144" s="1210" t="s">
        <v>702</v>
      </c>
      <c r="C144" s="1211"/>
      <c r="D144" s="1212"/>
      <c r="E144" s="1212"/>
      <c r="F144" s="1212"/>
      <c r="G144" s="1212"/>
      <c r="H144" s="1212"/>
      <c r="I144" s="1212"/>
      <c r="J144" s="1212"/>
      <c r="K144" s="1212"/>
      <c r="L144" s="1212"/>
      <c r="M144" s="1212"/>
      <c r="N144" s="1212"/>
      <c r="O144" s="1213">
        <f>SUM(D143:O143)</f>
        <v>0</v>
      </c>
      <c r="P144" s="1212"/>
      <c r="Q144" s="1212"/>
      <c r="R144" s="1212"/>
      <c r="S144" s="1212"/>
      <c r="T144" s="1212"/>
      <c r="U144" s="1212"/>
      <c r="V144" s="1212"/>
      <c r="W144" s="1212"/>
      <c r="X144" s="1212"/>
      <c r="Y144" s="1212"/>
      <c r="Z144" s="1212"/>
      <c r="AA144" s="1213">
        <f>SUM(P143:AA143)</f>
        <v>0</v>
      </c>
      <c r="AB144" s="1212"/>
      <c r="AC144" s="1212"/>
      <c r="AD144" s="1212"/>
      <c r="AE144" s="1212"/>
      <c r="AF144" s="1212"/>
      <c r="AG144" s="1212"/>
      <c r="AH144" s="1212"/>
      <c r="AI144" s="1212"/>
      <c r="AJ144" s="1212"/>
      <c r="AK144" s="1212"/>
      <c r="AL144" s="1212"/>
      <c r="AM144" s="1213">
        <f>SUM(AB143:AM143)</f>
        <v>0</v>
      </c>
      <c r="AN144" s="1212"/>
      <c r="AO144" s="1212"/>
      <c r="AP144" s="1212"/>
      <c r="AQ144" s="1212"/>
      <c r="AR144" s="1212"/>
      <c r="AS144" s="1212"/>
      <c r="AT144" s="1212"/>
      <c r="AU144" s="1212"/>
      <c r="AV144" s="1212"/>
      <c r="AW144" s="1212"/>
      <c r="AX144" s="1212"/>
      <c r="AY144" s="1213">
        <f>SUM(AN143:AY143)</f>
        <v>0</v>
      </c>
      <c r="AZ144" s="1212"/>
      <c r="BA144" s="1212"/>
      <c r="BB144" s="1212"/>
      <c r="BC144" s="1212"/>
      <c r="BD144" s="1212"/>
      <c r="BE144" s="1212"/>
      <c r="BF144" s="1212"/>
      <c r="BG144" s="1212"/>
      <c r="BH144" s="1212"/>
      <c r="BI144" s="1212"/>
      <c r="BJ144" s="1212"/>
      <c r="BK144" s="1213">
        <f>SUM(AZ143:BK143)</f>
        <v>0</v>
      </c>
      <c r="BL144" s="1214"/>
      <c r="BM144" s="1215"/>
      <c r="BN144" s="1215"/>
      <c r="BO144" s="30"/>
      <c r="BP144" s="30"/>
    </row>
    <row r="145" spans="1:74" s="7" customFormat="1" outlineLevel="1" x14ac:dyDescent="0.2">
      <c r="A145" s="1499"/>
      <c r="B145" s="147" t="s">
        <v>714</v>
      </c>
      <c r="C145" s="885">
        <v>0</v>
      </c>
      <c r="D145" s="886">
        <f>C122</f>
        <v>1</v>
      </c>
      <c r="E145" s="886">
        <f t="shared" ref="E145:O145" si="29">D145</f>
        <v>1</v>
      </c>
      <c r="F145" s="886">
        <f>E145</f>
        <v>1</v>
      </c>
      <c r="G145" s="886">
        <f>F145</f>
        <v>1</v>
      </c>
      <c r="H145" s="886">
        <f>G145</f>
        <v>1</v>
      </c>
      <c r="I145" s="886">
        <f>H145</f>
        <v>1</v>
      </c>
      <c r="J145" s="886">
        <f>I145</f>
        <v>1</v>
      </c>
      <c r="K145" s="886">
        <f t="shared" si="29"/>
        <v>1</v>
      </c>
      <c r="L145" s="886">
        <f t="shared" si="29"/>
        <v>1</v>
      </c>
      <c r="M145" s="886">
        <f t="shared" si="29"/>
        <v>1</v>
      </c>
      <c r="N145" s="886">
        <f t="shared" si="29"/>
        <v>1</v>
      </c>
      <c r="O145" s="886">
        <f t="shared" si="29"/>
        <v>1</v>
      </c>
      <c r="P145" s="887">
        <f>D122</f>
        <v>1.04</v>
      </c>
      <c r="Q145" s="886">
        <f t="shared" ref="Q145:AA145" si="30">P145</f>
        <v>1.04</v>
      </c>
      <c r="R145" s="886">
        <f t="shared" si="30"/>
        <v>1.04</v>
      </c>
      <c r="S145" s="886">
        <f t="shared" si="30"/>
        <v>1.04</v>
      </c>
      <c r="T145" s="886">
        <f t="shared" si="30"/>
        <v>1.04</v>
      </c>
      <c r="U145" s="886">
        <f t="shared" si="30"/>
        <v>1.04</v>
      </c>
      <c r="V145" s="886">
        <f t="shared" si="30"/>
        <v>1.04</v>
      </c>
      <c r="W145" s="886">
        <f t="shared" si="30"/>
        <v>1.04</v>
      </c>
      <c r="X145" s="886">
        <f t="shared" si="30"/>
        <v>1.04</v>
      </c>
      <c r="Y145" s="886">
        <f t="shared" si="30"/>
        <v>1.04</v>
      </c>
      <c r="Z145" s="886">
        <f t="shared" si="30"/>
        <v>1.04</v>
      </c>
      <c r="AA145" s="886">
        <f t="shared" si="30"/>
        <v>1.04</v>
      </c>
      <c r="AB145" s="887">
        <f>E122</f>
        <v>1.0608</v>
      </c>
      <c r="AC145" s="886">
        <f t="shared" ref="AC145:AM145" si="31">AB145</f>
        <v>1.0608</v>
      </c>
      <c r="AD145" s="886">
        <f t="shared" si="31"/>
        <v>1.0608</v>
      </c>
      <c r="AE145" s="886">
        <f t="shared" si="31"/>
        <v>1.0608</v>
      </c>
      <c r="AF145" s="886">
        <f t="shared" si="31"/>
        <v>1.0608</v>
      </c>
      <c r="AG145" s="886">
        <f t="shared" si="31"/>
        <v>1.0608</v>
      </c>
      <c r="AH145" s="886">
        <f t="shared" si="31"/>
        <v>1.0608</v>
      </c>
      <c r="AI145" s="886">
        <f t="shared" si="31"/>
        <v>1.0608</v>
      </c>
      <c r="AJ145" s="886">
        <f t="shared" si="31"/>
        <v>1.0608</v>
      </c>
      <c r="AK145" s="886">
        <f t="shared" si="31"/>
        <v>1.0608</v>
      </c>
      <c r="AL145" s="886">
        <f t="shared" si="31"/>
        <v>1.0608</v>
      </c>
      <c r="AM145" s="886">
        <f t="shared" si="31"/>
        <v>1.0608</v>
      </c>
      <c r="AN145" s="887">
        <f>F122</f>
        <v>1.092624</v>
      </c>
      <c r="AO145" s="886">
        <f t="shared" ref="AO145:AY145" si="32">AN145</f>
        <v>1.092624</v>
      </c>
      <c r="AP145" s="886">
        <f t="shared" si="32"/>
        <v>1.092624</v>
      </c>
      <c r="AQ145" s="886">
        <f t="shared" si="32"/>
        <v>1.092624</v>
      </c>
      <c r="AR145" s="886">
        <f t="shared" si="32"/>
        <v>1.092624</v>
      </c>
      <c r="AS145" s="886">
        <f t="shared" si="32"/>
        <v>1.092624</v>
      </c>
      <c r="AT145" s="886">
        <f t="shared" si="32"/>
        <v>1.092624</v>
      </c>
      <c r="AU145" s="886">
        <f t="shared" si="32"/>
        <v>1.092624</v>
      </c>
      <c r="AV145" s="886">
        <f t="shared" si="32"/>
        <v>1.092624</v>
      </c>
      <c r="AW145" s="886">
        <f t="shared" si="32"/>
        <v>1.092624</v>
      </c>
      <c r="AX145" s="886">
        <f t="shared" si="32"/>
        <v>1.092624</v>
      </c>
      <c r="AY145" s="886">
        <f t="shared" si="32"/>
        <v>1.092624</v>
      </c>
      <c r="AZ145" s="887">
        <f>G122</f>
        <v>1.1254027200000001</v>
      </c>
      <c r="BA145" s="886">
        <f t="shared" ref="BA145:BK145" si="33">AZ145</f>
        <v>1.1254027200000001</v>
      </c>
      <c r="BB145" s="886">
        <f t="shared" si="33"/>
        <v>1.1254027200000001</v>
      </c>
      <c r="BC145" s="886">
        <f t="shared" si="33"/>
        <v>1.1254027200000001</v>
      </c>
      <c r="BD145" s="886">
        <f t="shared" si="33"/>
        <v>1.1254027200000001</v>
      </c>
      <c r="BE145" s="886">
        <f t="shared" si="33"/>
        <v>1.1254027200000001</v>
      </c>
      <c r="BF145" s="886">
        <f t="shared" si="33"/>
        <v>1.1254027200000001</v>
      </c>
      <c r="BG145" s="886">
        <f t="shared" si="33"/>
        <v>1.1254027200000001</v>
      </c>
      <c r="BH145" s="886">
        <f t="shared" si="33"/>
        <v>1.1254027200000001</v>
      </c>
      <c r="BI145" s="886">
        <f t="shared" si="33"/>
        <v>1.1254027200000001</v>
      </c>
      <c r="BJ145" s="886">
        <f t="shared" si="33"/>
        <v>1.1254027200000001</v>
      </c>
      <c r="BK145" s="886">
        <f t="shared" si="33"/>
        <v>1.1254027200000001</v>
      </c>
      <c r="BL145" s="203"/>
      <c r="BM145" s="12"/>
      <c r="BN145" s="12"/>
      <c r="BO145" s="20"/>
      <c r="BP145" s="20"/>
      <c r="BQ145" s="6"/>
      <c r="BR145" s="6"/>
      <c r="BS145" s="6"/>
      <c r="BT145" s="6"/>
      <c r="BU145" s="6"/>
      <c r="BV145" s="6"/>
    </row>
    <row r="146" spans="1:74" s="7" customFormat="1" outlineLevel="1" x14ac:dyDescent="0.2">
      <c r="A146" s="1499"/>
      <c r="B146" s="148" t="s">
        <v>66</v>
      </c>
      <c r="C146" s="888">
        <v>0</v>
      </c>
      <c r="D146" s="889">
        <f t="shared" ref="D146:AI146" si="34">D143*D145</f>
        <v>0</v>
      </c>
      <c r="E146" s="889">
        <f t="shared" si="34"/>
        <v>0</v>
      </c>
      <c r="F146" s="889">
        <f t="shared" si="34"/>
        <v>0</v>
      </c>
      <c r="G146" s="889">
        <f t="shared" si="34"/>
        <v>0</v>
      </c>
      <c r="H146" s="889">
        <f t="shared" si="34"/>
        <v>0</v>
      </c>
      <c r="I146" s="889">
        <f t="shared" si="34"/>
        <v>0</v>
      </c>
      <c r="J146" s="889">
        <f t="shared" si="34"/>
        <v>0</v>
      </c>
      <c r="K146" s="889">
        <f t="shared" si="34"/>
        <v>0</v>
      </c>
      <c r="L146" s="889">
        <f t="shared" si="34"/>
        <v>0</v>
      </c>
      <c r="M146" s="889">
        <f t="shared" si="34"/>
        <v>0</v>
      </c>
      <c r="N146" s="889">
        <f t="shared" si="34"/>
        <v>0</v>
      </c>
      <c r="O146" s="889">
        <f t="shared" si="34"/>
        <v>0</v>
      </c>
      <c r="P146" s="890">
        <f t="shared" si="34"/>
        <v>0</v>
      </c>
      <c r="Q146" s="889">
        <f t="shared" si="34"/>
        <v>0</v>
      </c>
      <c r="R146" s="889">
        <f t="shared" si="34"/>
        <v>0</v>
      </c>
      <c r="S146" s="889">
        <f t="shared" si="34"/>
        <v>0</v>
      </c>
      <c r="T146" s="889">
        <f t="shared" si="34"/>
        <v>0</v>
      </c>
      <c r="U146" s="889">
        <f t="shared" si="34"/>
        <v>0</v>
      </c>
      <c r="V146" s="889">
        <f t="shared" si="34"/>
        <v>0</v>
      </c>
      <c r="W146" s="889">
        <f t="shared" si="34"/>
        <v>0</v>
      </c>
      <c r="X146" s="889">
        <f t="shared" si="34"/>
        <v>0</v>
      </c>
      <c r="Y146" s="889">
        <f t="shared" si="34"/>
        <v>0</v>
      </c>
      <c r="Z146" s="889">
        <f t="shared" si="34"/>
        <v>0</v>
      </c>
      <c r="AA146" s="889">
        <f t="shared" si="34"/>
        <v>0</v>
      </c>
      <c r="AB146" s="890">
        <f t="shared" si="34"/>
        <v>0</v>
      </c>
      <c r="AC146" s="889">
        <f t="shared" si="34"/>
        <v>0</v>
      </c>
      <c r="AD146" s="889">
        <f t="shared" si="34"/>
        <v>0</v>
      </c>
      <c r="AE146" s="889">
        <f t="shared" si="34"/>
        <v>0</v>
      </c>
      <c r="AF146" s="889">
        <f t="shared" si="34"/>
        <v>0</v>
      </c>
      <c r="AG146" s="889">
        <f t="shared" si="34"/>
        <v>0</v>
      </c>
      <c r="AH146" s="889">
        <f t="shared" si="34"/>
        <v>0</v>
      </c>
      <c r="AI146" s="889">
        <f t="shared" si="34"/>
        <v>0</v>
      </c>
      <c r="AJ146" s="889">
        <f t="shared" ref="AJ146:BK146" si="35">AJ143*AJ145</f>
        <v>0</v>
      </c>
      <c r="AK146" s="889">
        <f t="shared" si="35"/>
        <v>0</v>
      </c>
      <c r="AL146" s="889">
        <f t="shared" si="35"/>
        <v>0</v>
      </c>
      <c r="AM146" s="889">
        <f t="shared" si="35"/>
        <v>0</v>
      </c>
      <c r="AN146" s="890">
        <f t="shared" si="35"/>
        <v>0</v>
      </c>
      <c r="AO146" s="889">
        <f t="shared" si="35"/>
        <v>0</v>
      </c>
      <c r="AP146" s="889">
        <f t="shared" si="35"/>
        <v>0</v>
      </c>
      <c r="AQ146" s="889">
        <f t="shared" si="35"/>
        <v>0</v>
      </c>
      <c r="AR146" s="889">
        <f t="shared" si="35"/>
        <v>0</v>
      </c>
      <c r="AS146" s="889">
        <f t="shared" si="35"/>
        <v>0</v>
      </c>
      <c r="AT146" s="889">
        <f t="shared" si="35"/>
        <v>0</v>
      </c>
      <c r="AU146" s="889">
        <f t="shared" si="35"/>
        <v>0</v>
      </c>
      <c r="AV146" s="889">
        <f t="shared" si="35"/>
        <v>0</v>
      </c>
      <c r="AW146" s="889">
        <f t="shared" si="35"/>
        <v>0</v>
      </c>
      <c r="AX146" s="889">
        <f t="shared" si="35"/>
        <v>0</v>
      </c>
      <c r="AY146" s="889">
        <f t="shared" si="35"/>
        <v>0</v>
      </c>
      <c r="AZ146" s="890">
        <f t="shared" si="35"/>
        <v>0</v>
      </c>
      <c r="BA146" s="889">
        <f t="shared" si="35"/>
        <v>0</v>
      </c>
      <c r="BB146" s="889">
        <f t="shared" si="35"/>
        <v>0</v>
      </c>
      <c r="BC146" s="889">
        <f t="shared" si="35"/>
        <v>0</v>
      </c>
      <c r="BD146" s="889">
        <f t="shared" si="35"/>
        <v>0</v>
      </c>
      <c r="BE146" s="889">
        <f t="shared" si="35"/>
        <v>0</v>
      </c>
      <c r="BF146" s="889">
        <f t="shared" si="35"/>
        <v>0</v>
      </c>
      <c r="BG146" s="889">
        <f t="shared" si="35"/>
        <v>0</v>
      </c>
      <c r="BH146" s="889">
        <f t="shared" si="35"/>
        <v>0</v>
      </c>
      <c r="BI146" s="889">
        <f t="shared" si="35"/>
        <v>0</v>
      </c>
      <c r="BJ146" s="889">
        <f t="shared" si="35"/>
        <v>0</v>
      </c>
      <c r="BK146" s="889">
        <f t="shared" si="35"/>
        <v>0</v>
      </c>
      <c r="BL146" s="204"/>
      <c r="BM146" s="13"/>
      <c r="BN146" s="13"/>
      <c r="BO146" s="30"/>
      <c r="BP146" s="30"/>
    </row>
    <row r="147" spans="1:74" s="7" customFormat="1" outlineLevel="1" x14ac:dyDescent="0.2">
      <c r="A147" s="1499"/>
      <c r="B147" s="147" t="s">
        <v>616</v>
      </c>
      <c r="C147" s="891">
        <v>0</v>
      </c>
      <c r="D147" s="892">
        <f t="shared" ref="D147:O147" si="36">$C131</f>
        <v>0</v>
      </c>
      <c r="E147" s="892">
        <f t="shared" si="36"/>
        <v>0</v>
      </c>
      <c r="F147" s="892">
        <f t="shared" si="36"/>
        <v>0</v>
      </c>
      <c r="G147" s="892">
        <f t="shared" si="36"/>
        <v>0</v>
      </c>
      <c r="H147" s="892">
        <f t="shared" si="36"/>
        <v>0</v>
      </c>
      <c r="I147" s="892">
        <f t="shared" si="36"/>
        <v>0</v>
      </c>
      <c r="J147" s="892">
        <f t="shared" si="36"/>
        <v>0</v>
      </c>
      <c r="K147" s="892">
        <f t="shared" si="36"/>
        <v>0</v>
      </c>
      <c r="L147" s="892">
        <f t="shared" si="36"/>
        <v>0</v>
      </c>
      <c r="M147" s="892">
        <f t="shared" si="36"/>
        <v>0</v>
      </c>
      <c r="N147" s="892">
        <f t="shared" si="36"/>
        <v>0</v>
      </c>
      <c r="O147" s="892">
        <f t="shared" si="36"/>
        <v>0</v>
      </c>
      <c r="P147" s="893">
        <f t="shared" ref="P147:AA147" si="37">$D131</f>
        <v>0</v>
      </c>
      <c r="Q147" s="893">
        <f t="shared" si="37"/>
        <v>0</v>
      </c>
      <c r="R147" s="893">
        <f t="shared" si="37"/>
        <v>0</v>
      </c>
      <c r="S147" s="893">
        <f t="shared" si="37"/>
        <v>0</v>
      </c>
      <c r="T147" s="893">
        <f t="shared" si="37"/>
        <v>0</v>
      </c>
      <c r="U147" s="893">
        <f t="shared" si="37"/>
        <v>0</v>
      </c>
      <c r="V147" s="893">
        <f t="shared" si="37"/>
        <v>0</v>
      </c>
      <c r="W147" s="893">
        <f t="shared" si="37"/>
        <v>0</v>
      </c>
      <c r="X147" s="893">
        <f t="shared" si="37"/>
        <v>0</v>
      </c>
      <c r="Y147" s="893">
        <f t="shared" si="37"/>
        <v>0</v>
      </c>
      <c r="Z147" s="893">
        <f t="shared" si="37"/>
        <v>0</v>
      </c>
      <c r="AA147" s="893">
        <f t="shared" si="37"/>
        <v>0</v>
      </c>
      <c r="AB147" s="893">
        <f t="shared" ref="AB147:AM147" si="38">$E131</f>
        <v>0</v>
      </c>
      <c r="AC147" s="893">
        <f t="shared" si="38"/>
        <v>0</v>
      </c>
      <c r="AD147" s="893">
        <f t="shared" si="38"/>
        <v>0</v>
      </c>
      <c r="AE147" s="893">
        <f t="shared" si="38"/>
        <v>0</v>
      </c>
      <c r="AF147" s="893">
        <f t="shared" si="38"/>
        <v>0</v>
      </c>
      <c r="AG147" s="893">
        <f t="shared" si="38"/>
        <v>0</v>
      </c>
      <c r="AH147" s="893">
        <f t="shared" si="38"/>
        <v>0</v>
      </c>
      <c r="AI147" s="893">
        <f t="shared" si="38"/>
        <v>0</v>
      </c>
      <c r="AJ147" s="893">
        <f t="shared" si="38"/>
        <v>0</v>
      </c>
      <c r="AK147" s="893">
        <f t="shared" si="38"/>
        <v>0</v>
      </c>
      <c r="AL147" s="893">
        <f t="shared" si="38"/>
        <v>0</v>
      </c>
      <c r="AM147" s="893">
        <f t="shared" si="38"/>
        <v>0</v>
      </c>
      <c r="AN147" s="893">
        <f t="shared" ref="AN147:AY147" si="39">$F131</f>
        <v>0</v>
      </c>
      <c r="AO147" s="893">
        <f t="shared" si="39"/>
        <v>0</v>
      </c>
      <c r="AP147" s="893">
        <f t="shared" si="39"/>
        <v>0</v>
      </c>
      <c r="AQ147" s="893">
        <f t="shared" si="39"/>
        <v>0</v>
      </c>
      <c r="AR147" s="893">
        <f t="shared" si="39"/>
        <v>0</v>
      </c>
      <c r="AS147" s="893">
        <f t="shared" si="39"/>
        <v>0</v>
      </c>
      <c r="AT147" s="893">
        <f t="shared" si="39"/>
        <v>0</v>
      </c>
      <c r="AU147" s="893">
        <f t="shared" si="39"/>
        <v>0</v>
      </c>
      <c r="AV147" s="893">
        <f t="shared" si="39"/>
        <v>0</v>
      </c>
      <c r="AW147" s="893">
        <f t="shared" si="39"/>
        <v>0</v>
      </c>
      <c r="AX147" s="893">
        <f t="shared" si="39"/>
        <v>0</v>
      </c>
      <c r="AY147" s="893">
        <f t="shared" si="39"/>
        <v>0</v>
      </c>
      <c r="AZ147" s="893">
        <f t="shared" ref="AZ147:BK147" si="40">$G131</f>
        <v>0</v>
      </c>
      <c r="BA147" s="893">
        <f t="shared" si="40"/>
        <v>0</v>
      </c>
      <c r="BB147" s="893">
        <f t="shared" si="40"/>
        <v>0</v>
      </c>
      <c r="BC147" s="893">
        <f t="shared" si="40"/>
        <v>0</v>
      </c>
      <c r="BD147" s="893">
        <f t="shared" si="40"/>
        <v>0</v>
      </c>
      <c r="BE147" s="893">
        <f t="shared" si="40"/>
        <v>0</v>
      </c>
      <c r="BF147" s="893">
        <f t="shared" si="40"/>
        <v>0</v>
      </c>
      <c r="BG147" s="893">
        <f t="shared" si="40"/>
        <v>0</v>
      </c>
      <c r="BH147" s="893">
        <f t="shared" si="40"/>
        <v>0</v>
      </c>
      <c r="BI147" s="893">
        <f t="shared" si="40"/>
        <v>0</v>
      </c>
      <c r="BJ147" s="893">
        <f t="shared" si="40"/>
        <v>0</v>
      </c>
      <c r="BK147" s="893">
        <f t="shared" si="40"/>
        <v>0</v>
      </c>
      <c r="BL147" s="205"/>
      <c r="BM147" s="16"/>
      <c r="BN147" s="16"/>
      <c r="BO147" s="20"/>
      <c r="BP147" s="20"/>
      <c r="BQ147" s="6"/>
      <c r="BR147" s="6"/>
      <c r="BS147" s="6"/>
      <c r="BT147" s="6"/>
      <c r="BU147" s="6"/>
      <c r="BV147" s="6"/>
    </row>
    <row r="148" spans="1:74" s="1" customFormat="1" ht="17" outlineLevel="1" x14ac:dyDescent="0.2">
      <c r="A148" s="1499"/>
      <c r="B148" s="149" t="s">
        <v>87</v>
      </c>
      <c r="C148" s="888">
        <v>0</v>
      </c>
      <c r="D148" s="889">
        <f>D146*D147</f>
        <v>0</v>
      </c>
      <c r="E148" s="889">
        <f t="shared" ref="E148:O148" si="41">E146*E147</f>
        <v>0</v>
      </c>
      <c r="F148" s="889">
        <f t="shared" si="41"/>
        <v>0</v>
      </c>
      <c r="G148" s="889">
        <f t="shared" si="41"/>
        <v>0</v>
      </c>
      <c r="H148" s="889">
        <f t="shared" si="41"/>
        <v>0</v>
      </c>
      <c r="I148" s="889">
        <f t="shared" si="41"/>
        <v>0</v>
      </c>
      <c r="J148" s="889">
        <f t="shared" si="41"/>
        <v>0</v>
      </c>
      <c r="K148" s="889">
        <f t="shared" si="41"/>
        <v>0</v>
      </c>
      <c r="L148" s="889">
        <f t="shared" si="41"/>
        <v>0</v>
      </c>
      <c r="M148" s="889">
        <f t="shared" si="41"/>
        <v>0</v>
      </c>
      <c r="N148" s="889">
        <f t="shared" si="41"/>
        <v>0</v>
      </c>
      <c r="O148" s="889">
        <f t="shared" si="41"/>
        <v>0</v>
      </c>
      <c r="P148" s="889">
        <f t="shared" ref="P148" si="42">P146*P147</f>
        <v>0</v>
      </c>
      <c r="Q148" s="889">
        <f t="shared" ref="Q148" si="43">Q146*Q147</f>
        <v>0</v>
      </c>
      <c r="R148" s="889">
        <f t="shared" ref="R148" si="44">R146*R147</f>
        <v>0</v>
      </c>
      <c r="S148" s="889">
        <f t="shared" ref="S148" si="45">S146*S147</f>
        <v>0</v>
      </c>
      <c r="T148" s="889">
        <f t="shared" ref="T148" si="46">T146*T147</f>
        <v>0</v>
      </c>
      <c r="U148" s="889">
        <f t="shared" ref="U148" si="47">U146*U147</f>
        <v>0</v>
      </c>
      <c r="V148" s="889">
        <f t="shared" ref="V148" si="48">V146*V147</f>
        <v>0</v>
      </c>
      <c r="W148" s="889">
        <f t="shared" ref="W148" si="49">W146*W147</f>
        <v>0</v>
      </c>
      <c r="X148" s="889">
        <f t="shared" ref="X148" si="50">X146*X147</f>
        <v>0</v>
      </c>
      <c r="Y148" s="889">
        <f t="shared" ref="Y148" si="51">Y146*Y147</f>
        <v>0</v>
      </c>
      <c r="Z148" s="889">
        <f t="shared" ref="Z148" si="52">Z146*Z147</f>
        <v>0</v>
      </c>
      <c r="AA148" s="889">
        <f t="shared" ref="AA148" si="53">AA146*AA147</f>
        <v>0</v>
      </c>
      <c r="AB148" s="889">
        <f t="shared" ref="AB148" si="54">AB146*AB147</f>
        <v>0</v>
      </c>
      <c r="AC148" s="889">
        <f t="shared" ref="AC148" si="55">AC146*AC147</f>
        <v>0</v>
      </c>
      <c r="AD148" s="889">
        <f t="shared" ref="AD148" si="56">AD146*AD147</f>
        <v>0</v>
      </c>
      <c r="AE148" s="889">
        <f t="shared" ref="AE148" si="57">AE146*AE147</f>
        <v>0</v>
      </c>
      <c r="AF148" s="889">
        <f t="shared" ref="AF148" si="58">AF146*AF147</f>
        <v>0</v>
      </c>
      <c r="AG148" s="889">
        <f t="shared" ref="AG148" si="59">AG146*AG147</f>
        <v>0</v>
      </c>
      <c r="AH148" s="889">
        <f t="shared" ref="AH148" si="60">AH146*AH147</f>
        <v>0</v>
      </c>
      <c r="AI148" s="889">
        <f t="shared" ref="AI148" si="61">AI146*AI147</f>
        <v>0</v>
      </c>
      <c r="AJ148" s="889">
        <f t="shared" ref="AJ148" si="62">AJ146*AJ147</f>
        <v>0</v>
      </c>
      <c r="AK148" s="889">
        <f t="shared" ref="AK148" si="63">AK146*AK147</f>
        <v>0</v>
      </c>
      <c r="AL148" s="889">
        <f t="shared" ref="AL148" si="64">AL146*AL147</f>
        <v>0</v>
      </c>
      <c r="AM148" s="889">
        <f t="shared" ref="AM148" si="65">AM146*AM147</f>
        <v>0</v>
      </c>
      <c r="AN148" s="889">
        <f t="shared" ref="AN148" si="66">AN146*AN147</f>
        <v>0</v>
      </c>
      <c r="AO148" s="889">
        <f t="shared" ref="AO148" si="67">AO146*AO147</f>
        <v>0</v>
      </c>
      <c r="AP148" s="889">
        <f t="shared" ref="AP148" si="68">AP146*AP147</f>
        <v>0</v>
      </c>
      <c r="AQ148" s="889">
        <f t="shared" ref="AQ148" si="69">AQ146*AQ147</f>
        <v>0</v>
      </c>
      <c r="AR148" s="889">
        <f t="shared" ref="AR148" si="70">AR146*AR147</f>
        <v>0</v>
      </c>
      <c r="AS148" s="889">
        <f t="shared" ref="AS148" si="71">AS146*AS147</f>
        <v>0</v>
      </c>
      <c r="AT148" s="889">
        <f t="shared" ref="AT148" si="72">AT146*AT147</f>
        <v>0</v>
      </c>
      <c r="AU148" s="889">
        <f t="shared" ref="AU148" si="73">AU146*AU147</f>
        <v>0</v>
      </c>
      <c r="AV148" s="889">
        <f t="shared" ref="AV148" si="74">AV146*AV147</f>
        <v>0</v>
      </c>
      <c r="AW148" s="889">
        <f t="shared" ref="AW148" si="75">AW146*AW147</f>
        <v>0</v>
      </c>
      <c r="AX148" s="889">
        <f t="shared" ref="AX148" si="76">AX146*AX147</f>
        <v>0</v>
      </c>
      <c r="AY148" s="889">
        <f t="shared" ref="AY148" si="77">AY146*AY147</f>
        <v>0</v>
      </c>
      <c r="AZ148" s="889">
        <f t="shared" ref="AZ148" si="78">AZ146*AZ147</f>
        <v>0</v>
      </c>
      <c r="BA148" s="889">
        <f t="shared" ref="BA148" si="79">BA146*BA147</f>
        <v>0</v>
      </c>
      <c r="BB148" s="889">
        <f t="shared" ref="BB148" si="80">BB146*BB147</f>
        <v>0</v>
      </c>
      <c r="BC148" s="889">
        <f t="shared" ref="BC148" si="81">BC146*BC147</f>
        <v>0</v>
      </c>
      <c r="BD148" s="889">
        <f t="shared" ref="BD148" si="82">BD146*BD147</f>
        <v>0</v>
      </c>
      <c r="BE148" s="889">
        <f t="shared" ref="BE148" si="83">BE146*BE147</f>
        <v>0</v>
      </c>
      <c r="BF148" s="889">
        <f t="shared" ref="BF148" si="84">BF146*BF147</f>
        <v>0</v>
      </c>
      <c r="BG148" s="889">
        <f t="shared" ref="BG148" si="85">BG146*BG147</f>
        <v>0</v>
      </c>
      <c r="BH148" s="889">
        <f t="shared" ref="BH148" si="86">BH146*BH147</f>
        <v>0</v>
      </c>
      <c r="BI148" s="889">
        <f t="shared" ref="BI148" si="87">BI146*BI147</f>
        <v>0</v>
      </c>
      <c r="BJ148" s="889">
        <f t="shared" ref="BJ148" si="88">BJ146*BJ147</f>
        <v>0</v>
      </c>
      <c r="BK148" s="889">
        <f t="shared" ref="BK148" si="89">BK146*BK147</f>
        <v>0</v>
      </c>
      <c r="BL148" s="206"/>
      <c r="BM148" s="23"/>
      <c r="BN148" s="23"/>
      <c r="BO148" s="19"/>
      <c r="BP148" s="19"/>
    </row>
    <row r="149" spans="1:74" s="1" customFormat="1" ht="17" outlineLevel="1" x14ac:dyDescent="0.2">
      <c r="A149" s="1500"/>
      <c r="B149" s="149" t="s">
        <v>315</v>
      </c>
      <c r="C149" s="894">
        <v>0</v>
      </c>
      <c r="D149" s="895">
        <f t="shared" ref="D149:AI149" si="90">D148*existencias_A</f>
        <v>0</v>
      </c>
      <c r="E149" s="895">
        <f t="shared" si="90"/>
        <v>0</v>
      </c>
      <c r="F149" s="895">
        <f t="shared" si="90"/>
        <v>0</v>
      </c>
      <c r="G149" s="895">
        <f t="shared" si="90"/>
        <v>0</v>
      </c>
      <c r="H149" s="895">
        <f t="shared" si="90"/>
        <v>0</v>
      </c>
      <c r="I149" s="895">
        <f t="shared" si="90"/>
        <v>0</v>
      </c>
      <c r="J149" s="895">
        <f t="shared" si="90"/>
        <v>0</v>
      </c>
      <c r="K149" s="895">
        <f t="shared" si="90"/>
        <v>0</v>
      </c>
      <c r="L149" s="895">
        <f t="shared" si="90"/>
        <v>0</v>
      </c>
      <c r="M149" s="895">
        <f t="shared" si="90"/>
        <v>0</v>
      </c>
      <c r="N149" s="895">
        <f t="shared" si="90"/>
        <v>0</v>
      </c>
      <c r="O149" s="895">
        <f t="shared" si="90"/>
        <v>0</v>
      </c>
      <c r="P149" s="896">
        <f t="shared" si="90"/>
        <v>0</v>
      </c>
      <c r="Q149" s="895">
        <f t="shared" si="90"/>
        <v>0</v>
      </c>
      <c r="R149" s="895">
        <f t="shared" si="90"/>
        <v>0</v>
      </c>
      <c r="S149" s="895">
        <f t="shared" si="90"/>
        <v>0</v>
      </c>
      <c r="T149" s="895">
        <f t="shared" si="90"/>
        <v>0</v>
      </c>
      <c r="U149" s="895">
        <f t="shared" si="90"/>
        <v>0</v>
      </c>
      <c r="V149" s="895">
        <f t="shared" si="90"/>
        <v>0</v>
      </c>
      <c r="W149" s="895">
        <f t="shared" si="90"/>
        <v>0</v>
      </c>
      <c r="X149" s="895">
        <f t="shared" si="90"/>
        <v>0</v>
      </c>
      <c r="Y149" s="895">
        <f t="shared" si="90"/>
        <v>0</v>
      </c>
      <c r="Z149" s="895">
        <f t="shared" si="90"/>
        <v>0</v>
      </c>
      <c r="AA149" s="895">
        <f t="shared" si="90"/>
        <v>0</v>
      </c>
      <c r="AB149" s="896">
        <f t="shared" si="90"/>
        <v>0</v>
      </c>
      <c r="AC149" s="895">
        <f t="shared" si="90"/>
        <v>0</v>
      </c>
      <c r="AD149" s="895">
        <f t="shared" si="90"/>
        <v>0</v>
      </c>
      <c r="AE149" s="895">
        <f t="shared" si="90"/>
        <v>0</v>
      </c>
      <c r="AF149" s="895">
        <f t="shared" si="90"/>
        <v>0</v>
      </c>
      <c r="AG149" s="895">
        <f t="shared" si="90"/>
        <v>0</v>
      </c>
      <c r="AH149" s="895">
        <f t="shared" si="90"/>
        <v>0</v>
      </c>
      <c r="AI149" s="895">
        <f t="shared" si="90"/>
        <v>0</v>
      </c>
      <c r="AJ149" s="895">
        <f t="shared" ref="AJ149:BK149" si="91">AJ148*existencias_A</f>
        <v>0</v>
      </c>
      <c r="AK149" s="895">
        <f t="shared" si="91"/>
        <v>0</v>
      </c>
      <c r="AL149" s="895">
        <f t="shared" si="91"/>
        <v>0</v>
      </c>
      <c r="AM149" s="895">
        <f t="shared" si="91"/>
        <v>0</v>
      </c>
      <c r="AN149" s="896">
        <f t="shared" si="91"/>
        <v>0</v>
      </c>
      <c r="AO149" s="895">
        <f t="shared" si="91"/>
        <v>0</v>
      </c>
      <c r="AP149" s="895">
        <f t="shared" si="91"/>
        <v>0</v>
      </c>
      <c r="AQ149" s="895">
        <f t="shared" si="91"/>
        <v>0</v>
      </c>
      <c r="AR149" s="895">
        <f t="shared" si="91"/>
        <v>0</v>
      </c>
      <c r="AS149" s="895">
        <f t="shared" si="91"/>
        <v>0</v>
      </c>
      <c r="AT149" s="895">
        <f t="shared" si="91"/>
        <v>0</v>
      </c>
      <c r="AU149" s="895">
        <f t="shared" si="91"/>
        <v>0</v>
      </c>
      <c r="AV149" s="895">
        <f t="shared" si="91"/>
        <v>0</v>
      </c>
      <c r="AW149" s="895">
        <f t="shared" si="91"/>
        <v>0</v>
      </c>
      <c r="AX149" s="895">
        <f t="shared" si="91"/>
        <v>0</v>
      </c>
      <c r="AY149" s="895">
        <f t="shared" si="91"/>
        <v>0</v>
      </c>
      <c r="AZ149" s="896">
        <f t="shared" si="91"/>
        <v>0</v>
      </c>
      <c r="BA149" s="895">
        <f t="shared" si="91"/>
        <v>0</v>
      </c>
      <c r="BB149" s="895">
        <f t="shared" si="91"/>
        <v>0</v>
      </c>
      <c r="BC149" s="895">
        <f t="shared" si="91"/>
        <v>0</v>
      </c>
      <c r="BD149" s="895">
        <f t="shared" si="91"/>
        <v>0</v>
      </c>
      <c r="BE149" s="895">
        <f t="shared" si="91"/>
        <v>0</v>
      </c>
      <c r="BF149" s="895">
        <f t="shared" si="91"/>
        <v>0</v>
      </c>
      <c r="BG149" s="895">
        <f t="shared" si="91"/>
        <v>0</v>
      </c>
      <c r="BH149" s="895">
        <f t="shared" si="91"/>
        <v>0</v>
      </c>
      <c r="BI149" s="895">
        <f t="shared" si="91"/>
        <v>0</v>
      </c>
      <c r="BJ149" s="895">
        <f t="shared" si="91"/>
        <v>0</v>
      </c>
      <c r="BK149" s="895">
        <f t="shared" si="91"/>
        <v>0</v>
      </c>
      <c r="BL149" s="206"/>
      <c r="BM149" s="23"/>
      <c r="BN149" s="23"/>
      <c r="BO149" s="19"/>
      <c r="BP149" s="19"/>
    </row>
    <row r="150" spans="1:74" s="7" customFormat="1" ht="32" outlineLevel="1" x14ac:dyDescent="0.2">
      <c r="A150" s="1493" t="s">
        <v>306</v>
      </c>
      <c r="B150" s="1219" t="s">
        <v>710</v>
      </c>
      <c r="C150" s="1221">
        <v>0</v>
      </c>
      <c r="D150" s="1343">
        <f t="shared" ref="D150:O150" si="92">SOM1B/12</f>
        <v>0</v>
      </c>
      <c r="E150" s="1343">
        <f t="shared" si="92"/>
        <v>0</v>
      </c>
      <c r="F150" s="1343">
        <f t="shared" si="92"/>
        <v>0</v>
      </c>
      <c r="G150" s="1343">
        <f t="shared" si="92"/>
        <v>0</v>
      </c>
      <c r="H150" s="1343">
        <f t="shared" si="92"/>
        <v>0</v>
      </c>
      <c r="I150" s="1343">
        <f t="shared" si="92"/>
        <v>0</v>
      </c>
      <c r="J150" s="1343">
        <f t="shared" si="92"/>
        <v>0</v>
      </c>
      <c r="K150" s="1343">
        <f t="shared" si="92"/>
        <v>0</v>
      </c>
      <c r="L150" s="1343">
        <f t="shared" si="92"/>
        <v>0</v>
      </c>
      <c r="M150" s="1343">
        <f t="shared" si="92"/>
        <v>0</v>
      </c>
      <c r="N150" s="1343">
        <f t="shared" si="92"/>
        <v>0</v>
      </c>
      <c r="O150" s="1343">
        <f t="shared" si="92"/>
        <v>0</v>
      </c>
      <c r="P150" s="1343">
        <f t="shared" ref="P150:AA150" si="93">SOM2B/12</f>
        <v>0</v>
      </c>
      <c r="Q150" s="1343">
        <f t="shared" si="93"/>
        <v>0</v>
      </c>
      <c r="R150" s="1343">
        <f t="shared" si="93"/>
        <v>0</v>
      </c>
      <c r="S150" s="1343">
        <f t="shared" si="93"/>
        <v>0</v>
      </c>
      <c r="T150" s="1343">
        <f t="shared" si="93"/>
        <v>0</v>
      </c>
      <c r="U150" s="1343">
        <f t="shared" si="93"/>
        <v>0</v>
      </c>
      <c r="V150" s="1343">
        <f t="shared" si="93"/>
        <v>0</v>
      </c>
      <c r="W150" s="1343">
        <f t="shared" si="93"/>
        <v>0</v>
      </c>
      <c r="X150" s="1343">
        <f t="shared" si="93"/>
        <v>0</v>
      </c>
      <c r="Y150" s="1343">
        <f t="shared" si="93"/>
        <v>0</v>
      </c>
      <c r="Z150" s="1343">
        <f t="shared" si="93"/>
        <v>0</v>
      </c>
      <c r="AA150" s="1343">
        <f t="shared" si="93"/>
        <v>0</v>
      </c>
      <c r="AB150" s="1343">
        <f t="shared" ref="AB150:AM150" si="94">SOM3B/12</f>
        <v>0</v>
      </c>
      <c r="AC150" s="1343">
        <f t="shared" si="94"/>
        <v>0</v>
      </c>
      <c r="AD150" s="1343">
        <f t="shared" si="94"/>
        <v>0</v>
      </c>
      <c r="AE150" s="1343">
        <f t="shared" si="94"/>
        <v>0</v>
      </c>
      <c r="AF150" s="1343">
        <f t="shared" si="94"/>
        <v>0</v>
      </c>
      <c r="AG150" s="1343">
        <f t="shared" si="94"/>
        <v>0</v>
      </c>
      <c r="AH150" s="1343">
        <f t="shared" si="94"/>
        <v>0</v>
      </c>
      <c r="AI150" s="1343">
        <f t="shared" si="94"/>
        <v>0</v>
      </c>
      <c r="AJ150" s="1343">
        <f t="shared" si="94"/>
        <v>0</v>
      </c>
      <c r="AK150" s="1343">
        <f t="shared" si="94"/>
        <v>0</v>
      </c>
      <c r="AL150" s="1343">
        <f t="shared" si="94"/>
        <v>0</v>
      </c>
      <c r="AM150" s="1343">
        <f t="shared" si="94"/>
        <v>0</v>
      </c>
      <c r="AN150" s="1343">
        <f t="shared" ref="AN150:AY150" si="95">SOM4B/12</f>
        <v>0</v>
      </c>
      <c r="AO150" s="1343">
        <f t="shared" si="95"/>
        <v>0</v>
      </c>
      <c r="AP150" s="1343">
        <f t="shared" si="95"/>
        <v>0</v>
      </c>
      <c r="AQ150" s="1343">
        <f t="shared" si="95"/>
        <v>0</v>
      </c>
      <c r="AR150" s="1343">
        <f t="shared" si="95"/>
        <v>0</v>
      </c>
      <c r="AS150" s="1343">
        <f t="shared" si="95"/>
        <v>0</v>
      </c>
      <c r="AT150" s="1343">
        <f t="shared" si="95"/>
        <v>0</v>
      </c>
      <c r="AU150" s="1343">
        <f t="shared" si="95"/>
        <v>0</v>
      </c>
      <c r="AV150" s="1343">
        <f t="shared" si="95"/>
        <v>0</v>
      </c>
      <c r="AW150" s="1343">
        <f t="shared" si="95"/>
        <v>0</v>
      </c>
      <c r="AX150" s="1343">
        <f t="shared" si="95"/>
        <v>0</v>
      </c>
      <c r="AY150" s="1343">
        <f t="shared" si="95"/>
        <v>0</v>
      </c>
      <c r="AZ150" s="1343">
        <f t="shared" ref="AZ150:BK150" si="96">SOM5B/12</f>
        <v>0</v>
      </c>
      <c r="BA150" s="1343">
        <f t="shared" si="96"/>
        <v>0</v>
      </c>
      <c r="BB150" s="1343">
        <f t="shared" si="96"/>
        <v>0</v>
      </c>
      <c r="BC150" s="1343">
        <f t="shared" si="96"/>
        <v>0</v>
      </c>
      <c r="BD150" s="1343">
        <f t="shared" si="96"/>
        <v>0</v>
      </c>
      <c r="BE150" s="1343">
        <f t="shared" si="96"/>
        <v>0</v>
      </c>
      <c r="BF150" s="1343">
        <f t="shared" si="96"/>
        <v>0</v>
      </c>
      <c r="BG150" s="1343">
        <f t="shared" si="96"/>
        <v>0</v>
      </c>
      <c r="BH150" s="1343">
        <f t="shared" si="96"/>
        <v>0</v>
      </c>
      <c r="BI150" s="1343">
        <f t="shared" si="96"/>
        <v>0</v>
      </c>
      <c r="BJ150" s="1343">
        <f t="shared" si="96"/>
        <v>0</v>
      </c>
      <c r="BK150" s="1343">
        <f t="shared" si="96"/>
        <v>0</v>
      </c>
      <c r="BL150" s="1214"/>
      <c r="BM150" s="1215"/>
      <c r="BN150" s="1215"/>
      <c r="BO150" s="30"/>
      <c r="BP150" s="30"/>
    </row>
    <row r="151" spans="1:74" s="7" customFormat="1" outlineLevel="1" x14ac:dyDescent="0.2">
      <c r="A151" s="1494"/>
      <c r="B151" s="1210" t="s">
        <v>703</v>
      </c>
      <c r="C151" s="1216"/>
      <c r="D151" s="1217"/>
      <c r="E151" s="1217"/>
      <c r="F151" s="1217"/>
      <c r="G151" s="1217"/>
      <c r="H151" s="1217"/>
      <c r="I151" s="1217"/>
      <c r="J151" s="1217"/>
      <c r="K151" s="1217"/>
      <c r="L151" s="1217"/>
      <c r="M151" s="1217"/>
      <c r="N151" s="1217"/>
      <c r="O151" s="1218">
        <f>SUM(D150:O150)</f>
        <v>0</v>
      </c>
      <c r="P151" s="1217"/>
      <c r="Q151" s="1217"/>
      <c r="R151" s="1217"/>
      <c r="S151" s="1217"/>
      <c r="T151" s="1217"/>
      <c r="U151" s="1217"/>
      <c r="V151" s="1217"/>
      <c r="W151" s="1217"/>
      <c r="X151" s="1217"/>
      <c r="Y151" s="1217"/>
      <c r="Z151" s="1217"/>
      <c r="AA151" s="1218">
        <f>SUM(P150:AA150)</f>
        <v>0</v>
      </c>
      <c r="AB151" s="1217"/>
      <c r="AC151" s="1217"/>
      <c r="AD151" s="1217"/>
      <c r="AE151" s="1217"/>
      <c r="AF151" s="1217"/>
      <c r="AG151" s="1217"/>
      <c r="AH151" s="1217"/>
      <c r="AI151" s="1217"/>
      <c r="AJ151" s="1217"/>
      <c r="AK151" s="1217"/>
      <c r="AL151" s="1217"/>
      <c r="AM151" s="1218">
        <f>SUM(AB150:AM150)</f>
        <v>0</v>
      </c>
      <c r="AN151" s="1217"/>
      <c r="AO151" s="1217"/>
      <c r="AP151" s="1217"/>
      <c r="AQ151" s="1217"/>
      <c r="AR151" s="1217"/>
      <c r="AS151" s="1217"/>
      <c r="AT151" s="1217"/>
      <c r="AU151" s="1217"/>
      <c r="AV151" s="1217"/>
      <c r="AW151" s="1217"/>
      <c r="AX151" s="1217"/>
      <c r="AY151" s="1218">
        <f>SUM(AN150:AY150)</f>
        <v>0</v>
      </c>
      <c r="AZ151" s="1217"/>
      <c r="BA151" s="1217"/>
      <c r="BB151" s="1217"/>
      <c r="BC151" s="1217"/>
      <c r="BD151" s="1217"/>
      <c r="BE151" s="1217"/>
      <c r="BF151" s="1217"/>
      <c r="BG151" s="1217"/>
      <c r="BH151" s="1217"/>
      <c r="BI151" s="1217"/>
      <c r="BJ151" s="1217"/>
      <c r="BK151" s="1218">
        <f>SUM(AZ150:BK150)</f>
        <v>0</v>
      </c>
      <c r="BL151" s="1214"/>
      <c r="BM151" s="1215"/>
      <c r="BN151" s="1215"/>
      <c r="BO151" s="30"/>
      <c r="BP151" s="30"/>
    </row>
    <row r="152" spans="1:74" s="7" customFormat="1" outlineLevel="1" x14ac:dyDescent="0.2">
      <c r="A152" s="1494"/>
      <c r="B152" s="147" t="s">
        <v>713</v>
      </c>
      <c r="C152" s="897">
        <v>0</v>
      </c>
      <c r="D152" s="898">
        <f>C123</f>
        <v>0</v>
      </c>
      <c r="E152" s="898">
        <f t="shared" ref="E152:O152" si="97">D152</f>
        <v>0</v>
      </c>
      <c r="F152" s="898">
        <f t="shared" ref="F152" si="98">E152</f>
        <v>0</v>
      </c>
      <c r="G152" s="898">
        <f>F152</f>
        <v>0</v>
      </c>
      <c r="H152" s="898">
        <f>G152</f>
        <v>0</v>
      </c>
      <c r="I152" s="898">
        <f>H152</f>
        <v>0</v>
      </c>
      <c r="J152" s="898">
        <f>I152</f>
        <v>0</v>
      </c>
      <c r="K152" s="898">
        <f t="shared" si="97"/>
        <v>0</v>
      </c>
      <c r="L152" s="898">
        <f t="shared" si="97"/>
        <v>0</v>
      </c>
      <c r="M152" s="898">
        <f t="shared" si="97"/>
        <v>0</v>
      </c>
      <c r="N152" s="898">
        <f t="shared" si="97"/>
        <v>0</v>
      </c>
      <c r="O152" s="898">
        <f t="shared" si="97"/>
        <v>0</v>
      </c>
      <c r="P152" s="899">
        <f>D123</f>
        <v>0</v>
      </c>
      <c r="Q152" s="898">
        <f t="shared" ref="Q152:AA152" si="99">P152</f>
        <v>0</v>
      </c>
      <c r="R152" s="898">
        <f t="shared" si="99"/>
        <v>0</v>
      </c>
      <c r="S152" s="898">
        <f t="shared" si="99"/>
        <v>0</v>
      </c>
      <c r="T152" s="898">
        <f t="shared" si="99"/>
        <v>0</v>
      </c>
      <c r="U152" s="898">
        <f t="shared" si="99"/>
        <v>0</v>
      </c>
      <c r="V152" s="898">
        <f t="shared" si="99"/>
        <v>0</v>
      </c>
      <c r="W152" s="898">
        <f t="shared" si="99"/>
        <v>0</v>
      </c>
      <c r="X152" s="898">
        <f t="shared" si="99"/>
        <v>0</v>
      </c>
      <c r="Y152" s="898">
        <f t="shared" si="99"/>
        <v>0</v>
      </c>
      <c r="Z152" s="898">
        <f t="shared" si="99"/>
        <v>0</v>
      </c>
      <c r="AA152" s="898">
        <f t="shared" si="99"/>
        <v>0</v>
      </c>
      <c r="AB152" s="899">
        <f>E123</f>
        <v>0</v>
      </c>
      <c r="AC152" s="898">
        <f t="shared" ref="AC152:AM152" si="100">AB152</f>
        <v>0</v>
      </c>
      <c r="AD152" s="898">
        <f t="shared" si="100"/>
        <v>0</v>
      </c>
      <c r="AE152" s="898">
        <f t="shared" si="100"/>
        <v>0</v>
      </c>
      <c r="AF152" s="898">
        <f t="shared" si="100"/>
        <v>0</v>
      </c>
      <c r="AG152" s="898">
        <f t="shared" si="100"/>
        <v>0</v>
      </c>
      <c r="AH152" s="898">
        <f t="shared" si="100"/>
        <v>0</v>
      </c>
      <c r="AI152" s="898">
        <f t="shared" si="100"/>
        <v>0</v>
      </c>
      <c r="AJ152" s="898">
        <f t="shared" si="100"/>
        <v>0</v>
      </c>
      <c r="AK152" s="898">
        <f t="shared" si="100"/>
        <v>0</v>
      </c>
      <c r="AL152" s="898">
        <f t="shared" si="100"/>
        <v>0</v>
      </c>
      <c r="AM152" s="898">
        <f t="shared" si="100"/>
        <v>0</v>
      </c>
      <c r="AN152" s="899">
        <f>F123</f>
        <v>0</v>
      </c>
      <c r="AO152" s="898">
        <f t="shared" ref="AO152:AY152" si="101">AN152</f>
        <v>0</v>
      </c>
      <c r="AP152" s="898">
        <f t="shared" si="101"/>
        <v>0</v>
      </c>
      <c r="AQ152" s="898">
        <f t="shared" si="101"/>
        <v>0</v>
      </c>
      <c r="AR152" s="898">
        <f t="shared" si="101"/>
        <v>0</v>
      </c>
      <c r="AS152" s="898">
        <f t="shared" si="101"/>
        <v>0</v>
      </c>
      <c r="AT152" s="898">
        <f t="shared" si="101"/>
        <v>0</v>
      </c>
      <c r="AU152" s="898">
        <f t="shared" si="101"/>
        <v>0</v>
      </c>
      <c r="AV152" s="898">
        <f t="shared" si="101"/>
        <v>0</v>
      </c>
      <c r="AW152" s="898">
        <f t="shared" si="101"/>
        <v>0</v>
      </c>
      <c r="AX152" s="898">
        <f t="shared" si="101"/>
        <v>0</v>
      </c>
      <c r="AY152" s="898">
        <f t="shared" si="101"/>
        <v>0</v>
      </c>
      <c r="AZ152" s="899">
        <f>G123</f>
        <v>0</v>
      </c>
      <c r="BA152" s="898">
        <f t="shared" ref="BA152:BK152" si="102">AZ152</f>
        <v>0</v>
      </c>
      <c r="BB152" s="898">
        <f t="shared" si="102"/>
        <v>0</v>
      </c>
      <c r="BC152" s="898">
        <f t="shared" si="102"/>
        <v>0</v>
      </c>
      <c r="BD152" s="898">
        <f t="shared" si="102"/>
        <v>0</v>
      </c>
      <c r="BE152" s="898">
        <f t="shared" si="102"/>
        <v>0</v>
      </c>
      <c r="BF152" s="898">
        <f t="shared" si="102"/>
        <v>0</v>
      </c>
      <c r="BG152" s="898">
        <f t="shared" si="102"/>
        <v>0</v>
      </c>
      <c r="BH152" s="898">
        <f t="shared" si="102"/>
        <v>0</v>
      </c>
      <c r="BI152" s="898">
        <f t="shared" si="102"/>
        <v>0</v>
      </c>
      <c r="BJ152" s="898">
        <f t="shared" si="102"/>
        <v>0</v>
      </c>
      <c r="BK152" s="898">
        <f t="shared" si="102"/>
        <v>0</v>
      </c>
      <c r="BL152" s="203"/>
      <c r="BM152" s="12"/>
      <c r="BN152" s="12"/>
      <c r="BO152" s="20"/>
      <c r="BP152" s="20"/>
      <c r="BQ152" s="6"/>
      <c r="BR152" s="6"/>
      <c r="BS152" s="6"/>
      <c r="BT152" s="6"/>
      <c r="BU152" s="6"/>
      <c r="BV152" s="6"/>
    </row>
    <row r="153" spans="1:74" s="7" customFormat="1" outlineLevel="1" x14ac:dyDescent="0.2">
      <c r="A153" s="1494"/>
      <c r="B153" s="148" t="s">
        <v>67</v>
      </c>
      <c r="C153" s="894">
        <v>0</v>
      </c>
      <c r="D153" s="895">
        <f t="shared" ref="D153:AI153" si="103">D150*D152</f>
        <v>0</v>
      </c>
      <c r="E153" s="895">
        <f t="shared" si="103"/>
        <v>0</v>
      </c>
      <c r="F153" s="895">
        <f t="shared" si="103"/>
        <v>0</v>
      </c>
      <c r="G153" s="895">
        <f t="shared" si="103"/>
        <v>0</v>
      </c>
      <c r="H153" s="895">
        <f t="shared" si="103"/>
        <v>0</v>
      </c>
      <c r="I153" s="895">
        <f t="shared" si="103"/>
        <v>0</v>
      </c>
      <c r="J153" s="895">
        <f t="shared" si="103"/>
        <v>0</v>
      </c>
      <c r="K153" s="895">
        <f t="shared" si="103"/>
        <v>0</v>
      </c>
      <c r="L153" s="895">
        <f t="shared" si="103"/>
        <v>0</v>
      </c>
      <c r="M153" s="895">
        <f t="shared" si="103"/>
        <v>0</v>
      </c>
      <c r="N153" s="895">
        <f t="shared" si="103"/>
        <v>0</v>
      </c>
      <c r="O153" s="895">
        <f t="shared" si="103"/>
        <v>0</v>
      </c>
      <c r="P153" s="896">
        <f t="shared" si="103"/>
        <v>0</v>
      </c>
      <c r="Q153" s="895">
        <f t="shared" si="103"/>
        <v>0</v>
      </c>
      <c r="R153" s="895">
        <f t="shared" si="103"/>
        <v>0</v>
      </c>
      <c r="S153" s="895">
        <f t="shared" si="103"/>
        <v>0</v>
      </c>
      <c r="T153" s="895">
        <f t="shared" si="103"/>
        <v>0</v>
      </c>
      <c r="U153" s="895">
        <f t="shared" si="103"/>
        <v>0</v>
      </c>
      <c r="V153" s="895">
        <f t="shared" si="103"/>
        <v>0</v>
      </c>
      <c r="W153" s="895">
        <f t="shared" si="103"/>
        <v>0</v>
      </c>
      <c r="X153" s="895">
        <f t="shared" si="103"/>
        <v>0</v>
      </c>
      <c r="Y153" s="895">
        <f t="shared" si="103"/>
        <v>0</v>
      </c>
      <c r="Z153" s="895">
        <f t="shared" si="103"/>
        <v>0</v>
      </c>
      <c r="AA153" s="895">
        <f t="shared" si="103"/>
        <v>0</v>
      </c>
      <c r="AB153" s="896">
        <f t="shared" si="103"/>
        <v>0</v>
      </c>
      <c r="AC153" s="895">
        <f t="shared" si="103"/>
        <v>0</v>
      </c>
      <c r="AD153" s="895">
        <f t="shared" si="103"/>
        <v>0</v>
      </c>
      <c r="AE153" s="895">
        <f t="shared" si="103"/>
        <v>0</v>
      </c>
      <c r="AF153" s="895">
        <f t="shared" si="103"/>
        <v>0</v>
      </c>
      <c r="AG153" s="895">
        <f t="shared" si="103"/>
        <v>0</v>
      </c>
      <c r="AH153" s="895">
        <f t="shared" si="103"/>
        <v>0</v>
      </c>
      <c r="AI153" s="895">
        <f t="shared" si="103"/>
        <v>0</v>
      </c>
      <c r="AJ153" s="895">
        <f t="shared" ref="AJ153:BK153" si="104">AJ150*AJ152</f>
        <v>0</v>
      </c>
      <c r="AK153" s="895">
        <f t="shared" si="104"/>
        <v>0</v>
      </c>
      <c r="AL153" s="895">
        <f t="shared" si="104"/>
        <v>0</v>
      </c>
      <c r="AM153" s="895">
        <f t="shared" si="104"/>
        <v>0</v>
      </c>
      <c r="AN153" s="896">
        <f t="shared" si="104"/>
        <v>0</v>
      </c>
      <c r="AO153" s="895">
        <f t="shared" si="104"/>
        <v>0</v>
      </c>
      <c r="AP153" s="895">
        <f t="shared" si="104"/>
        <v>0</v>
      </c>
      <c r="AQ153" s="895">
        <f t="shared" si="104"/>
        <v>0</v>
      </c>
      <c r="AR153" s="895">
        <f t="shared" si="104"/>
        <v>0</v>
      </c>
      <c r="AS153" s="895">
        <f t="shared" si="104"/>
        <v>0</v>
      </c>
      <c r="AT153" s="895">
        <f t="shared" si="104"/>
        <v>0</v>
      </c>
      <c r="AU153" s="895">
        <f t="shared" si="104"/>
        <v>0</v>
      </c>
      <c r="AV153" s="895">
        <f t="shared" si="104"/>
        <v>0</v>
      </c>
      <c r="AW153" s="895">
        <f t="shared" si="104"/>
        <v>0</v>
      </c>
      <c r="AX153" s="895">
        <f t="shared" si="104"/>
        <v>0</v>
      </c>
      <c r="AY153" s="895">
        <f t="shared" si="104"/>
        <v>0</v>
      </c>
      <c r="AZ153" s="896">
        <f t="shared" si="104"/>
        <v>0</v>
      </c>
      <c r="BA153" s="895">
        <f t="shared" si="104"/>
        <v>0</v>
      </c>
      <c r="BB153" s="895">
        <f t="shared" si="104"/>
        <v>0</v>
      </c>
      <c r="BC153" s="895">
        <f t="shared" si="104"/>
        <v>0</v>
      </c>
      <c r="BD153" s="895">
        <f t="shared" si="104"/>
        <v>0</v>
      </c>
      <c r="BE153" s="895">
        <f t="shared" si="104"/>
        <v>0</v>
      </c>
      <c r="BF153" s="895">
        <f t="shared" si="104"/>
        <v>0</v>
      </c>
      <c r="BG153" s="895">
        <f t="shared" si="104"/>
        <v>0</v>
      </c>
      <c r="BH153" s="895">
        <f t="shared" si="104"/>
        <v>0</v>
      </c>
      <c r="BI153" s="895">
        <f t="shared" si="104"/>
        <v>0</v>
      </c>
      <c r="BJ153" s="895">
        <f t="shared" si="104"/>
        <v>0</v>
      </c>
      <c r="BK153" s="895">
        <f t="shared" si="104"/>
        <v>0</v>
      </c>
      <c r="BL153" s="204"/>
      <c r="BM153" s="13"/>
      <c r="BN153" s="13"/>
      <c r="BO153" s="30"/>
      <c r="BP153" s="30"/>
    </row>
    <row r="154" spans="1:74" s="7" customFormat="1" outlineLevel="1" x14ac:dyDescent="0.2">
      <c r="A154" s="1494"/>
      <c r="B154" s="147" t="s">
        <v>617</v>
      </c>
      <c r="C154" s="900">
        <v>0</v>
      </c>
      <c r="D154" s="901">
        <f t="shared" ref="D154:O154" si="105">$C135</f>
        <v>0</v>
      </c>
      <c r="E154" s="901">
        <f t="shared" si="105"/>
        <v>0</v>
      </c>
      <c r="F154" s="901">
        <f t="shared" si="105"/>
        <v>0</v>
      </c>
      <c r="G154" s="901">
        <f t="shared" si="105"/>
        <v>0</v>
      </c>
      <c r="H154" s="901">
        <f t="shared" si="105"/>
        <v>0</v>
      </c>
      <c r="I154" s="901">
        <f t="shared" si="105"/>
        <v>0</v>
      </c>
      <c r="J154" s="901">
        <f t="shared" si="105"/>
        <v>0</v>
      </c>
      <c r="K154" s="901">
        <f t="shared" si="105"/>
        <v>0</v>
      </c>
      <c r="L154" s="901">
        <f t="shared" si="105"/>
        <v>0</v>
      </c>
      <c r="M154" s="901">
        <f t="shared" si="105"/>
        <v>0</v>
      </c>
      <c r="N154" s="901">
        <f t="shared" si="105"/>
        <v>0</v>
      </c>
      <c r="O154" s="901">
        <f t="shared" si="105"/>
        <v>0</v>
      </c>
      <c r="P154" s="901">
        <f t="shared" ref="P154:AA154" si="106">$D135</f>
        <v>0</v>
      </c>
      <c r="Q154" s="901">
        <f t="shared" si="106"/>
        <v>0</v>
      </c>
      <c r="R154" s="901">
        <f t="shared" si="106"/>
        <v>0</v>
      </c>
      <c r="S154" s="901">
        <f t="shared" si="106"/>
        <v>0</v>
      </c>
      <c r="T154" s="901">
        <f t="shared" si="106"/>
        <v>0</v>
      </c>
      <c r="U154" s="901">
        <f t="shared" si="106"/>
        <v>0</v>
      </c>
      <c r="V154" s="901">
        <f t="shared" si="106"/>
        <v>0</v>
      </c>
      <c r="W154" s="901">
        <f t="shared" si="106"/>
        <v>0</v>
      </c>
      <c r="X154" s="901">
        <f t="shared" si="106"/>
        <v>0</v>
      </c>
      <c r="Y154" s="901">
        <f t="shared" si="106"/>
        <v>0</v>
      </c>
      <c r="Z154" s="901">
        <f t="shared" si="106"/>
        <v>0</v>
      </c>
      <c r="AA154" s="901">
        <f t="shared" si="106"/>
        <v>0</v>
      </c>
      <c r="AB154" s="901">
        <f t="shared" ref="AB154:AM154" si="107">$E135</f>
        <v>0</v>
      </c>
      <c r="AC154" s="901">
        <f t="shared" si="107"/>
        <v>0</v>
      </c>
      <c r="AD154" s="901">
        <f t="shared" si="107"/>
        <v>0</v>
      </c>
      <c r="AE154" s="901">
        <f t="shared" si="107"/>
        <v>0</v>
      </c>
      <c r="AF154" s="901">
        <f t="shared" si="107"/>
        <v>0</v>
      </c>
      <c r="AG154" s="901">
        <f t="shared" si="107"/>
        <v>0</v>
      </c>
      <c r="AH154" s="901">
        <f t="shared" si="107"/>
        <v>0</v>
      </c>
      <c r="AI154" s="901">
        <f t="shared" si="107"/>
        <v>0</v>
      </c>
      <c r="AJ154" s="901">
        <f t="shared" si="107"/>
        <v>0</v>
      </c>
      <c r="AK154" s="901">
        <f t="shared" si="107"/>
        <v>0</v>
      </c>
      <c r="AL154" s="901">
        <f t="shared" si="107"/>
        <v>0</v>
      </c>
      <c r="AM154" s="901">
        <f t="shared" si="107"/>
        <v>0</v>
      </c>
      <c r="AN154" s="901">
        <f t="shared" ref="AN154:AY154" si="108">$F135</f>
        <v>0</v>
      </c>
      <c r="AO154" s="901">
        <f t="shared" si="108"/>
        <v>0</v>
      </c>
      <c r="AP154" s="901">
        <f t="shared" si="108"/>
        <v>0</v>
      </c>
      <c r="AQ154" s="901">
        <f t="shared" si="108"/>
        <v>0</v>
      </c>
      <c r="AR154" s="901">
        <f t="shared" si="108"/>
        <v>0</v>
      </c>
      <c r="AS154" s="901">
        <f t="shared" si="108"/>
        <v>0</v>
      </c>
      <c r="AT154" s="901">
        <f t="shared" si="108"/>
        <v>0</v>
      </c>
      <c r="AU154" s="901">
        <f t="shared" si="108"/>
        <v>0</v>
      </c>
      <c r="AV154" s="901">
        <f t="shared" si="108"/>
        <v>0</v>
      </c>
      <c r="AW154" s="901">
        <f t="shared" si="108"/>
        <v>0</v>
      </c>
      <c r="AX154" s="901">
        <f t="shared" si="108"/>
        <v>0</v>
      </c>
      <c r="AY154" s="901">
        <f t="shared" si="108"/>
        <v>0</v>
      </c>
      <c r="AZ154" s="901">
        <f t="shared" ref="AZ154:BK154" si="109">$G135</f>
        <v>0</v>
      </c>
      <c r="BA154" s="901">
        <f t="shared" si="109"/>
        <v>0</v>
      </c>
      <c r="BB154" s="901">
        <f t="shared" si="109"/>
        <v>0</v>
      </c>
      <c r="BC154" s="901">
        <f t="shared" si="109"/>
        <v>0</v>
      </c>
      <c r="BD154" s="901">
        <f t="shared" si="109"/>
        <v>0</v>
      </c>
      <c r="BE154" s="901">
        <f t="shared" si="109"/>
        <v>0</v>
      </c>
      <c r="BF154" s="901">
        <f t="shared" si="109"/>
        <v>0</v>
      </c>
      <c r="BG154" s="901">
        <f t="shared" si="109"/>
        <v>0</v>
      </c>
      <c r="BH154" s="901">
        <f t="shared" si="109"/>
        <v>0</v>
      </c>
      <c r="BI154" s="901">
        <f t="shared" si="109"/>
        <v>0</v>
      </c>
      <c r="BJ154" s="901">
        <f t="shared" si="109"/>
        <v>0</v>
      </c>
      <c r="BK154" s="901">
        <f t="shared" si="109"/>
        <v>0</v>
      </c>
      <c r="BL154" s="205"/>
      <c r="BM154" s="16"/>
      <c r="BN154" s="16"/>
      <c r="BO154" s="20"/>
      <c r="BP154" s="20"/>
      <c r="BQ154" s="6"/>
      <c r="BR154" s="6"/>
      <c r="BS154" s="6"/>
      <c r="BT154" s="6"/>
      <c r="BU154" s="6"/>
      <c r="BV154" s="6"/>
    </row>
    <row r="155" spans="1:74" s="1" customFormat="1" ht="17" outlineLevel="1" x14ac:dyDescent="0.2">
      <c r="A155" s="1494"/>
      <c r="B155" s="149" t="s">
        <v>88</v>
      </c>
      <c r="C155" s="894">
        <v>0</v>
      </c>
      <c r="D155" s="895">
        <f>D153*D154</f>
        <v>0</v>
      </c>
      <c r="E155" s="895">
        <f t="shared" ref="E155:BK155" si="110">E153*E154</f>
        <v>0</v>
      </c>
      <c r="F155" s="895">
        <f t="shared" si="110"/>
        <v>0</v>
      </c>
      <c r="G155" s="895">
        <f t="shared" si="110"/>
        <v>0</v>
      </c>
      <c r="H155" s="895">
        <f t="shared" si="110"/>
        <v>0</v>
      </c>
      <c r="I155" s="895">
        <f t="shared" si="110"/>
        <v>0</v>
      </c>
      <c r="J155" s="895">
        <f t="shared" si="110"/>
        <v>0</v>
      </c>
      <c r="K155" s="895">
        <f t="shared" si="110"/>
        <v>0</v>
      </c>
      <c r="L155" s="895">
        <f t="shared" si="110"/>
        <v>0</v>
      </c>
      <c r="M155" s="895">
        <f t="shared" si="110"/>
        <v>0</v>
      </c>
      <c r="N155" s="895">
        <f t="shared" si="110"/>
        <v>0</v>
      </c>
      <c r="O155" s="895">
        <f t="shared" si="110"/>
        <v>0</v>
      </c>
      <c r="P155" s="895">
        <f t="shared" si="110"/>
        <v>0</v>
      </c>
      <c r="Q155" s="895">
        <f t="shared" si="110"/>
        <v>0</v>
      </c>
      <c r="R155" s="895">
        <f t="shared" si="110"/>
        <v>0</v>
      </c>
      <c r="S155" s="895">
        <f t="shared" si="110"/>
        <v>0</v>
      </c>
      <c r="T155" s="895">
        <f t="shared" si="110"/>
        <v>0</v>
      </c>
      <c r="U155" s="895">
        <f t="shared" si="110"/>
        <v>0</v>
      </c>
      <c r="V155" s="895">
        <f t="shared" si="110"/>
        <v>0</v>
      </c>
      <c r="W155" s="895">
        <f t="shared" si="110"/>
        <v>0</v>
      </c>
      <c r="X155" s="895">
        <f t="shared" si="110"/>
        <v>0</v>
      </c>
      <c r="Y155" s="895">
        <f t="shared" si="110"/>
        <v>0</v>
      </c>
      <c r="Z155" s="895">
        <f t="shared" si="110"/>
        <v>0</v>
      </c>
      <c r="AA155" s="895">
        <f t="shared" si="110"/>
        <v>0</v>
      </c>
      <c r="AB155" s="895">
        <f t="shared" si="110"/>
        <v>0</v>
      </c>
      <c r="AC155" s="895">
        <f t="shared" si="110"/>
        <v>0</v>
      </c>
      <c r="AD155" s="895">
        <f t="shared" si="110"/>
        <v>0</v>
      </c>
      <c r="AE155" s="895">
        <f t="shared" si="110"/>
        <v>0</v>
      </c>
      <c r="AF155" s="895">
        <f t="shared" si="110"/>
        <v>0</v>
      </c>
      <c r="AG155" s="895">
        <f t="shared" si="110"/>
        <v>0</v>
      </c>
      <c r="AH155" s="895">
        <f t="shared" si="110"/>
        <v>0</v>
      </c>
      <c r="AI155" s="895">
        <f t="shared" si="110"/>
        <v>0</v>
      </c>
      <c r="AJ155" s="895">
        <f t="shared" si="110"/>
        <v>0</v>
      </c>
      <c r="AK155" s="895">
        <f t="shared" si="110"/>
        <v>0</v>
      </c>
      <c r="AL155" s="895">
        <f t="shared" si="110"/>
        <v>0</v>
      </c>
      <c r="AM155" s="895">
        <f t="shared" si="110"/>
        <v>0</v>
      </c>
      <c r="AN155" s="895">
        <f t="shared" si="110"/>
        <v>0</v>
      </c>
      <c r="AO155" s="895">
        <f t="shared" si="110"/>
        <v>0</v>
      </c>
      <c r="AP155" s="895">
        <f t="shared" si="110"/>
        <v>0</v>
      </c>
      <c r="AQ155" s="895">
        <f t="shared" si="110"/>
        <v>0</v>
      </c>
      <c r="AR155" s="895">
        <f t="shared" si="110"/>
        <v>0</v>
      </c>
      <c r="AS155" s="895">
        <f t="shared" si="110"/>
        <v>0</v>
      </c>
      <c r="AT155" s="895">
        <f t="shared" si="110"/>
        <v>0</v>
      </c>
      <c r="AU155" s="895">
        <f t="shared" si="110"/>
        <v>0</v>
      </c>
      <c r="AV155" s="895">
        <f t="shared" si="110"/>
        <v>0</v>
      </c>
      <c r="AW155" s="895">
        <f t="shared" si="110"/>
        <v>0</v>
      </c>
      <c r="AX155" s="895">
        <f t="shared" si="110"/>
        <v>0</v>
      </c>
      <c r="AY155" s="895">
        <f t="shared" si="110"/>
        <v>0</v>
      </c>
      <c r="AZ155" s="895">
        <f t="shared" si="110"/>
        <v>0</v>
      </c>
      <c r="BA155" s="895">
        <f t="shared" si="110"/>
        <v>0</v>
      </c>
      <c r="BB155" s="895">
        <f t="shared" si="110"/>
        <v>0</v>
      </c>
      <c r="BC155" s="895">
        <f t="shared" si="110"/>
        <v>0</v>
      </c>
      <c r="BD155" s="895">
        <f t="shared" si="110"/>
        <v>0</v>
      </c>
      <c r="BE155" s="895">
        <f t="shared" si="110"/>
        <v>0</v>
      </c>
      <c r="BF155" s="895">
        <f t="shared" si="110"/>
        <v>0</v>
      </c>
      <c r="BG155" s="895">
        <f t="shared" si="110"/>
        <v>0</v>
      </c>
      <c r="BH155" s="895">
        <f t="shared" si="110"/>
        <v>0</v>
      </c>
      <c r="BI155" s="895">
        <f t="shared" si="110"/>
        <v>0</v>
      </c>
      <c r="BJ155" s="895">
        <f t="shared" si="110"/>
        <v>0</v>
      </c>
      <c r="BK155" s="895">
        <f t="shared" si="110"/>
        <v>0</v>
      </c>
      <c r="BL155" s="206"/>
      <c r="BM155" s="23"/>
      <c r="BN155" s="23"/>
      <c r="BO155" s="19"/>
      <c r="BP155" s="19"/>
    </row>
    <row r="156" spans="1:74" s="1" customFormat="1" ht="17" outlineLevel="1" x14ac:dyDescent="0.2">
      <c r="A156" s="1501"/>
      <c r="B156" s="149" t="s">
        <v>316</v>
      </c>
      <c r="C156" s="888">
        <v>0</v>
      </c>
      <c r="D156" s="889">
        <f t="shared" ref="D156:AI156" si="111">existencias_B*D155</f>
        <v>0</v>
      </c>
      <c r="E156" s="889">
        <f t="shared" si="111"/>
        <v>0</v>
      </c>
      <c r="F156" s="889">
        <f t="shared" si="111"/>
        <v>0</v>
      </c>
      <c r="G156" s="889">
        <f t="shared" si="111"/>
        <v>0</v>
      </c>
      <c r="H156" s="889">
        <f t="shared" si="111"/>
        <v>0</v>
      </c>
      <c r="I156" s="889">
        <f t="shared" si="111"/>
        <v>0</v>
      </c>
      <c r="J156" s="889">
        <f t="shared" si="111"/>
        <v>0</v>
      </c>
      <c r="K156" s="889">
        <f t="shared" si="111"/>
        <v>0</v>
      </c>
      <c r="L156" s="889">
        <f t="shared" si="111"/>
        <v>0</v>
      </c>
      <c r="M156" s="889">
        <f t="shared" si="111"/>
        <v>0</v>
      </c>
      <c r="N156" s="889">
        <f t="shared" si="111"/>
        <v>0</v>
      </c>
      <c r="O156" s="889">
        <f t="shared" si="111"/>
        <v>0</v>
      </c>
      <c r="P156" s="890">
        <f t="shared" si="111"/>
        <v>0</v>
      </c>
      <c r="Q156" s="889">
        <f t="shared" si="111"/>
        <v>0</v>
      </c>
      <c r="R156" s="889">
        <f t="shared" si="111"/>
        <v>0</v>
      </c>
      <c r="S156" s="889">
        <f t="shared" si="111"/>
        <v>0</v>
      </c>
      <c r="T156" s="889">
        <f t="shared" si="111"/>
        <v>0</v>
      </c>
      <c r="U156" s="889">
        <f t="shared" si="111"/>
        <v>0</v>
      </c>
      <c r="V156" s="889">
        <f t="shared" si="111"/>
        <v>0</v>
      </c>
      <c r="W156" s="889">
        <f t="shared" si="111"/>
        <v>0</v>
      </c>
      <c r="X156" s="889">
        <f t="shared" si="111"/>
        <v>0</v>
      </c>
      <c r="Y156" s="889">
        <f t="shared" si="111"/>
        <v>0</v>
      </c>
      <c r="Z156" s="889">
        <f t="shared" si="111"/>
        <v>0</v>
      </c>
      <c r="AA156" s="889">
        <f t="shared" si="111"/>
        <v>0</v>
      </c>
      <c r="AB156" s="890">
        <f t="shared" si="111"/>
        <v>0</v>
      </c>
      <c r="AC156" s="889">
        <f t="shared" si="111"/>
        <v>0</v>
      </c>
      <c r="AD156" s="889">
        <f t="shared" si="111"/>
        <v>0</v>
      </c>
      <c r="AE156" s="889">
        <f t="shared" si="111"/>
        <v>0</v>
      </c>
      <c r="AF156" s="889">
        <f t="shared" si="111"/>
        <v>0</v>
      </c>
      <c r="AG156" s="889">
        <f t="shared" si="111"/>
        <v>0</v>
      </c>
      <c r="AH156" s="889">
        <f t="shared" si="111"/>
        <v>0</v>
      </c>
      <c r="AI156" s="889">
        <f t="shared" si="111"/>
        <v>0</v>
      </c>
      <c r="AJ156" s="889">
        <f t="shared" ref="AJ156:BK156" si="112">existencias_B*AJ155</f>
        <v>0</v>
      </c>
      <c r="AK156" s="889">
        <f t="shared" si="112"/>
        <v>0</v>
      </c>
      <c r="AL156" s="889">
        <f t="shared" si="112"/>
        <v>0</v>
      </c>
      <c r="AM156" s="889">
        <f t="shared" si="112"/>
        <v>0</v>
      </c>
      <c r="AN156" s="890">
        <f t="shared" si="112"/>
        <v>0</v>
      </c>
      <c r="AO156" s="889">
        <f t="shared" si="112"/>
        <v>0</v>
      </c>
      <c r="AP156" s="889">
        <f t="shared" si="112"/>
        <v>0</v>
      </c>
      <c r="AQ156" s="889">
        <f t="shared" si="112"/>
        <v>0</v>
      </c>
      <c r="AR156" s="889">
        <f t="shared" si="112"/>
        <v>0</v>
      </c>
      <c r="AS156" s="889">
        <f t="shared" si="112"/>
        <v>0</v>
      </c>
      <c r="AT156" s="889">
        <f t="shared" si="112"/>
        <v>0</v>
      </c>
      <c r="AU156" s="889">
        <f t="shared" si="112"/>
        <v>0</v>
      </c>
      <c r="AV156" s="889">
        <f t="shared" si="112"/>
        <v>0</v>
      </c>
      <c r="AW156" s="889">
        <f t="shared" si="112"/>
        <v>0</v>
      </c>
      <c r="AX156" s="889">
        <f t="shared" si="112"/>
        <v>0</v>
      </c>
      <c r="AY156" s="889">
        <f t="shared" si="112"/>
        <v>0</v>
      </c>
      <c r="AZ156" s="890">
        <f t="shared" si="112"/>
        <v>0</v>
      </c>
      <c r="BA156" s="889">
        <f t="shared" si="112"/>
        <v>0</v>
      </c>
      <c r="BB156" s="889">
        <f t="shared" si="112"/>
        <v>0</v>
      </c>
      <c r="BC156" s="889">
        <f t="shared" si="112"/>
        <v>0</v>
      </c>
      <c r="BD156" s="889">
        <f t="shared" si="112"/>
        <v>0</v>
      </c>
      <c r="BE156" s="889">
        <f t="shared" si="112"/>
        <v>0</v>
      </c>
      <c r="BF156" s="889">
        <f t="shared" si="112"/>
        <v>0</v>
      </c>
      <c r="BG156" s="889">
        <f t="shared" si="112"/>
        <v>0</v>
      </c>
      <c r="BH156" s="889">
        <f t="shared" si="112"/>
        <v>0</v>
      </c>
      <c r="BI156" s="889">
        <f t="shared" si="112"/>
        <v>0</v>
      </c>
      <c r="BJ156" s="889">
        <f t="shared" si="112"/>
        <v>0</v>
      </c>
      <c r="BK156" s="889">
        <f t="shared" si="112"/>
        <v>0</v>
      </c>
      <c r="BL156" s="206"/>
      <c r="BM156" s="23"/>
      <c r="BN156" s="23"/>
      <c r="BO156" s="19"/>
      <c r="BP156" s="19"/>
    </row>
    <row r="157" spans="1:74" s="7" customFormat="1" ht="32" outlineLevel="1" x14ac:dyDescent="0.2">
      <c r="A157" s="1493" t="s">
        <v>307</v>
      </c>
      <c r="B157" s="1219" t="s">
        <v>711</v>
      </c>
      <c r="C157" s="1220">
        <v>0</v>
      </c>
      <c r="D157" s="1343">
        <f t="shared" ref="D157:O157" si="113">SOM1C/12</f>
        <v>0</v>
      </c>
      <c r="E157" s="1343">
        <f t="shared" si="113"/>
        <v>0</v>
      </c>
      <c r="F157" s="1343">
        <f t="shared" si="113"/>
        <v>0</v>
      </c>
      <c r="G157" s="1343">
        <f t="shared" si="113"/>
        <v>0</v>
      </c>
      <c r="H157" s="1343">
        <f t="shared" si="113"/>
        <v>0</v>
      </c>
      <c r="I157" s="1343">
        <f t="shared" si="113"/>
        <v>0</v>
      </c>
      <c r="J157" s="1343">
        <f t="shared" si="113"/>
        <v>0</v>
      </c>
      <c r="K157" s="1343">
        <f t="shared" si="113"/>
        <v>0</v>
      </c>
      <c r="L157" s="1343">
        <f t="shared" si="113"/>
        <v>0</v>
      </c>
      <c r="M157" s="1343">
        <f t="shared" si="113"/>
        <v>0</v>
      </c>
      <c r="N157" s="1343">
        <f t="shared" si="113"/>
        <v>0</v>
      </c>
      <c r="O157" s="1343">
        <f t="shared" si="113"/>
        <v>0</v>
      </c>
      <c r="P157" s="1343">
        <f t="shared" ref="P157:AA157" si="114">SOM2C/12</f>
        <v>0</v>
      </c>
      <c r="Q157" s="1343">
        <f t="shared" si="114"/>
        <v>0</v>
      </c>
      <c r="R157" s="1343">
        <f t="shared" si="114"/>
        <v>0</v>
      </c>
      <c r="S157" s="1343">
        <f t="shared" si="114"/>
        <v>0</v>
      </c>
      <c r="T157" s="1343">
        <f t="shared" si="114"/>
        <v>0</v>
      </c>
      <c r="U157" s="1343">
        <f t="shared" si="114"/>
        <v>0</v>
      </c>
      <c r="V157" s="1343">
        <f t="shared" si="114"/>
        <v>0</v>
      </c>
      <c r="W157" s="1343">
        <f t="shared" si="114"/>
        <v>0</v>
      </c>
      <c r="X157" s="1343">
        <f t="shared" si="114"/>
        <v>0</v>
      </c>
      <c r="Y157" s="1343">
        <f t="shared" si="114"/>
        <v>0</v>
      </c>
      <c r="Z157" s="1343">
        <f t="shared" si="114"/>
        <v>0</v>
      </c>
      <c r="AA157" s="1343">
        <f t="shared" si="114"/>
        <v>0</v>
      </c>
      <c r="AB157" s="1343">
        <f t="shared" ref="AB157:AM157" si="115">SOM3C/12</f>
        <v>0</v>
      </c>
      <c r="AC157" s="1343">
        <f t="shared" si="115"/>
        <v>0</v>
      </c>
      <c r="AD157" s="1343">
        <f t="shared" si="115"/>
        <v>0</v>
      </c>
      <c r="AE157" s="1343">
        <f t="shared" si="115"/>
        <v>0</v>
      </c>
      <c r="AF157" s="1343">
        <f t="shared" si="115"/>
        <v>0</v>
      </c>
      <c r="AG157" s="1343">
        <f t="shared" si="115"/>
        <v>0</v>
      </c>
      <c r="AH157" s="1343">
        <f t="shared" si="115"/>
        <v>0</v>
      </c>
      <c r="AI157" s="1343">
        <f t="shared" si="115"/>
        <v>0</v>
      </c>
      <c r="AJ157" s="1343">
        <f t="shared" si="115"/>
        <v>0</v>
      </c>
      <c r="AK157" s="1343">
        <f t="shared" si="115"/>
        <v>0</v>
      </c>
      <c r="AL157" s="1343">
        <f t="shared" si="115"/>
        <v>0</v>
      </c>
      <c r="AM157" s="1343">
        <f t="shared" si="115"/>
        <v>0</v>
      </c>
      <c r="AN157" s="1343">
        <f t="shared" ref="AN157:AY157" si="116">SOM4C/12</f>
        <v>0</v>
      </c>
      <c r="AO157" s="1343">
        <f t="shared" si="116"/>
        <v>0</v>
      </c>
      <c r="AP157" s="1343">
        <f t="shared" si="116"/>
        <v>0</v>
      </c>
      <c r="AQ157" s="1343">
        <f t="shared" si="116"/>
        <v>0</v>
      </c>
      <c r="AR157" s="1343">
        <f t="shared" si="116"/>
        <v>0</v>
      </c>
      <c r="AS157" s="1343">
        <f t="shared" si="116"/>
        <v>0</v>
      </c>
      <c r="AT157" s="1343">
        <f t="shared" si="116"/>
        <v>0</v>
      </c>
      <c r="AU157" s="1343">
        <f t="shared" si="116"/>
        <v>0</v>
      </c>
      <c r="AV157" s="1343">
        <f t="shared" si="116"/>
        <v>0</v>
      </c>
      <c r="AW157" s="1343">
        <f t="shared" si="116"/>
        <v>0</v>
      </c>
      <c r="AX157" s="1343">
        <f t="shared" si="116"/>
        <v>0</v>
      </c>
      <c r="AY157" s="1343">
        <f t="shared" si="116"/>
        <v>0</v>
      </c>
      <c r="AZ157" s="1343">
        <f t="shared" ref="AZ157:BK157" si="117">SOM5C/12</f>
        <v>0</v>
      </c>
      <c r="BA157" s="1343">
        <f t="shared" si="117"/>
        <v>0</v>
      </c>
      <c r="BB157" s="1343">
        <f t="shared" si="117"/>
        <v>0</v>
      </c>
      <c r="BC157" s="1343">
        <f t="shared" si="117"/>
        <v>0</v>
      </c>
      <c r="BD157" s="1343">
        <f t="shared" si="117"/>
        <v>0</v>
      </c>
      <c r="BE157" s="1343">
        <f t="shared" si="117"/>
        <v>0</v>
      </c>
      <c r="BF157" s="1343">
        <f t="shared" si="117"/>
        <v>0</v>
      </c>
      <c r="BG157" s="1343">
        <f t="shared" si="117"/>
        <v>0</v>
      </c>
      <c r="BH157" s="1343">
        <f t="shared" si="117"/>
        <v>0</v>
      </c>
      <c r="BI157" s="1343">
        <f t="shared" si="117"/>
        <v>0</v>
      </c>
      <c r="BJ157" s="1343">
        <f t="shared" si="117"/>
        <v>0</v>
      </c>
      <c r="BK157" s="1343">
        <f t="shared" si="117"/>
        <v>0</v>
      </c>
      <c r="BL157" s="1214"/>
      <c r="BM157" s="1215"/>
      <c r="BN157" s="1215"/>
      <c r="BO157" s="30"/>
      <c r="BP157" s="30"/>
    </row>
    <row r="158" spans="1:74" s="7" customFormat="1" outlineLevel="1" x14ac:dyDescent="0.2">
      <c r="A158" s="1494"/>
      <c r="B158" s="1210" t="s">
        <v>704</v>
      </c>
      <c r="C158" s="1211"/>
      <c r="D158" s="1212"/>
      <c r="E158" s="1212"/>
      <c r="F158" s="1212"/>
      <c r="G158" s="1212"/>
      <c r="H158" s="1212"/>
      <c r="I158" s="1212"/>
      <c r="J158" s="1212"/>
      <c r="K158" s="1212"/>
      <c r="L158" s="1212"/>
      <c r="M158" s="1212"/>
      <c r="N158" s="1212"/>
      <c r="O158" s="1213">
        <f>SUM(D157:O157)</f>
        <v>0</v>
      </c>
      <c r="P158" s="1212"/>
      <c r="Q158" s="1212"/>
      <c r="R158" s="1212"/>
      <c r="S158" s="1212"/>
      <c r="T158" s="1212"/>
      <c r="U158" s="1212"/>
      <c r="V158" s="1212"/>
      <c r="W158" s="1212"/>
      <c r="X158" s="1212"/>
      <c r="Y158" s="1212"/>
      <c r="Z158" s="1212"/>
      <c r="AA158" s="1213">
        <f>SUM(P157:AA157)</f>
        <v>0</v>
      </c>
      <c r="AB158" s="1212"/>
      <c r="AC158" s="1212"/>
      <c r="AD158" s="1212"/>
      <c r="AE158" s="1212"/>
      <c r="AF158" s="1212"/>
      <c r="AG158" s="1212"/>
      <c r="AH158" s="1212"/>
      <c r="AI158" s="1212"/>
      <c r="AJ158" s="1212"/>
      <c r="AK158" s="1212"/>
      <c r="AL158" s="1212"/>
      <c r="AM158" s="1213">
        <f>SUM(AB157:AM157)</f>
        <v>0</v>
      </c>
      <c r="AN158" s="1212"/>
      <c r="AO158" s="1212"/>
      <c r="AP158" s="1212"/>
      <c r="AQ158" s="1212"/>
      <c r="AR158" s="1212"/>
      <c r="AS158" s="1212"/>
      <c r="AT158" s="1212"/>
      <c r="AU158" s="1212"/>
      <c r="AV158" s="1212"/>
      <c r="AW158" s="1212"/>
      <c r="AX158" s="1212"/>
      <c r="AY158" s="1213">
        <f>SUM(AN157:AY157)</f>
        <v>0</v>
      </c>
      <c r="AZ158" s="1212"/>
      <c r="BA158" s="1212"/>
      <c r="BB158" s="1212"/>
      <c r="BC158" s="1212"/>
      <c r="BD158" s="1212"/>
      <c r="BE158" s="1212"/>
      <c r="BF158" s="1212"/>
      <c r="BG158" s="1212"/>
      <c r="BH158" s="1212"/>
      <c r="BI158" s="1212"/>
      <c r="BJ158" s="1212"/>
      <c r="BK158" s="1213">
        <f>SUM(AZ157:BK157)</f>
        <v>0</v>
      </c>
      <c r="BL158" s="1214"/>
      <c r="BM158" s="1215"/>
      <c r="BN158" s="1215"/>
      <c r="BO158" s="30"/>
      <c r="BP158" s="30"/>
    </row>
    <row r="159" spans="1:74" s="7" customFormat="1" outlineLevel="1" x14ac:dyDescent="0.2">
      <c r="A159" s="1494"/>
      <c r="B159" s="147" t="s">
        <v>712</v>
      </c>
      <c r="C159" s="885">
        <v>0</v>
      </c>
      <c r="D159" s="886">
        <f>C124</f>
        <v>0</v>
      </c>
      <c r="E159" s="886">
        <f t="shared" ref="E159:O159" si="118">D159</f>
        <v>0</v>
      </c>
      <c r="F159" s="886">
        <f t="shared" ref="F159" si="119">E159</f>
        <v>0</v>
      </c>
      <c r="G159" s="886">
        <f>F159</f>
        <v>0</v>
      </c>
      <c r="H159" s="886">
        <f>G159</f>
        <v>0</v>
      </c>
      <c r="I159" s="886">
        <f>H159</f>
        <v>0</v>
      </c>
      <c r="J159" s="886">
        <f>I159</f>
        <v>0</v>
      </c>
      <c r="K159" s="886">
        <f t="shared" si="118"/>
        <v>0</v>
      </c>
      <c r="L159" s="886">
        <f t="shared" si="118"/>
        <v>0</v>
      </c>
      <c r="M159" s="886">
        <f t="shared" si="118"/>
        <v>0</v>
      </c>
      <c r="N159" s="886">
        <f t="shared" si="118"/>
        <v>0</v>
      </c>
      <c r="O159" s="886">
        <f t="shared" si="118"/>
        <v>0</v>
      </c>
      <c r="P159" s="887">
        <f>D124</f>
        <v>0</v>
      </c>
      <c r="Q159" s="886">
        <f t="shared" ref="Q159:AA159" si="120">P159</f>
        <v>0</v>
      </c>
      <c r="R159" s="886">
        <f t="shared" si="120"/>
        <v>0</v>
      </c>
      <c r="S159" s="886">
        <f t="shared" si="120"/>
        <v>0</v>
      </c>
      <c r="T159" s="886">
        <f t="shared" si="120"/>
        <v>0</v>
      </c>
      <c r="U159" s="886">
        <f t="shared" si="120"/>
        <v>0</v>
      </c>
      <c r="V159" s="886">
        <f t="shared" si="120"/>
        <v>0</v>
      </c>
      <c r="W159" s="886">
        <f t="shared" si="120"/>
        <v>0</v>
      </c>
      <c r="X159" s="886">
        <f t="shared" si="120"/>
        <v>0</v>
      </c>
      <c r="Y159" s="886">
        <f t="shared" si="120"/>
        <v>0</v>
      </c>
      <c r="Z159" s="886">
        <f t="shared" si="120"/>
        <v>0</v>
      </c>
      <c r="AA159" s="886">
        <f t="shared" si="120"/>
        <v>0</v>
      </c>
      <c r="AB159" s="887">
        <f>E124</f>
        <v>0</v>
      </c>
      <c r="AC159" s="886">
        <f t="shared" ref="AC159:AM159" si="121">AB159</f>
        <v>0</v>
      </c>
      <c r="AD159" s="886">
        <f t="shared" si="121"/>
        <v>0</v>
      </c>
      <c r="AE159" s="886">
        <f t="shared" si="121"/>
        <v>0</v>
      </c>
      <c r="AF159" s="886">
        <f t="shared" si="121"/>
        <v>0</v>
      </c>
      <c r="AG159" s="886">
        <f t="shared" si="121"/>
        <v>0</v>
      </c>
      <c r="AH159" s="886">
        <f t="shared" si="121"/>
        <v>0</v>
      </c>
      <c r="AI159" s="886">
        <f t="shared" si="121"/>
        <v>0</v>
      </c>
      <c r="AJ159" s="886">
        <f t="shared" si="121"/>
        <v>0</v>
      </c>
      <c r="AK159" s="886">
        <f t="shared" si="121"/>
        <v>0</v>
      </c>
      <c r="AL159" s="886">
        <f t="shared" si="121"/>
        <v>0</v>
      </c>
      <c r="AM159" s="886">
        <f t="shared" si="121"/>
        <v>0</v>
      </c>
      <c r="AN159" s="887">
        <f>F124</f>
        <v>0</v>
      </c>
      <c r="AO159" s="886">
        <f t="shared" ref="AO159:AY159" si="122">AN159</f>
        <v>0</v>
      </c>
      <c r="AP159" s="886">
        <f t="shared" si="122"/>
        <v>0</v>
      </c>
      <c r="AQ159" s="886">
        <f t="shared" si="122"/>
        <v>0</v>
      </c>
      <c r="AR159" s="886">
        <f t="shared" si="122"/>
        <v>0</v>
      </c>
      <c r="AS159" s="886">
        <f t="shared" si="122"/>
        <v>0</v>
      </c>
      <c r="AT159" s="886">
        <f t="shared" si="122"/>
        <v>0</v>
      </c>
      <c r="AU159" s="886">
        <f t="shared" si="122"/>
        <v>0</v>
      </c>
      <c r="AV159" s="886">
        <f t="shared" si="122"/>
        <v>0</v>
      </c>
      <c r="AW159" s="886">
        <f t="shared" si="122"/>
        <v>0</v>
      </c>
      <c r="AX159" s="886">
        <f t="shared" si="122"/>
        <v>0</v>
      </c>
      <c r="AY159" s="886">
        <f t="shared" si="122"/>
        <v>0</v>
      </c>
      <c r="AZ159" s="887">
        <f>G124</f>
        <v>0</v>
      </c>
      <c r="BA159" s="886">
        <f t="shared" ref="BA159:BK159" si="123">AZ159</f>
        <v>0</v>
      </c>
      <c r="BB159" s="886">
        <f t="shared" si="123"/>
        <v>0</v>
      </c>
      <c r="BC159" s="886">
        <f t="shared" si="123"/>
        <v>0</v>
      </c>
      <c r="BD159" s="886">
        <f t="shared" si="123"/>
        <v>0</v>
      </c>
      <c r="BE159" s="886">
        <f t="shared" si="123"/>
        <v>0</v>
      </c>
      <c r="BF159" s="886">
        <f t="shared" si="123"/>
        <v>0</v>
      </c>
      <c r="BG159" s="886">
        <f t="shared" si="123"/>
        <v>0</v>
      </c>
      <c r="BH159" s="886">
        <f t="shared" si="123"/>
        <v>0</v>
      </c>
      <c r="BI159" s="886">
        <f t="shared" si="123"/>
        <v>0</v>
      </c>
      <c r="BJ159" s="886">
        <f t="shared" si="123"/>
        <v>0</v>
      </c>
      <c r="BK159" s="886">
        <f t="shared" si="123"/>
        <v>0</v>
      </c>
      <c r="BL159" s="203"/>
      <c r="BM159" s="12"/>
      <c r="BN159" s="12"/>
      <c r="BO159" s="20"/>
      <c r="BP159" s="20"/>
      <c r="BQ159" s="6"/>
      <c r="BR159" s="6"/>
      <c r="BS159" s="6"/>
      <c r="BT159" s="6"/>
      <c r="BU159" s="6"/>
      <c r="BV159" s="6"/>
    </row>
    <row r="160" spans="1:74" s="7" customFormat="1" outlineLevel="1" x14ac:dyDescent="0.2">
      <c r="A160" s="1494"/>
      <c r="B160" s="148" t="s">
        <v>68</v>
      </c>
      <c r="C160" s="888">
        <v>0</v>
      </c>
      <c r="D160" s="889">
        <f t="shared" ref="D160:AI160" si="124">D157*D159</f>
        <v>0</v>
      </c>
      <c r="E160" s="889">
        <f t="shared" si="124"/>
        <v>0</v>
      </c>
      <c r="F160" s="889">
        <f t="shared" si="124"/>
        <v>0</v>
      </c>
      <c r="G160" s="889">
        <f t="shared" si="124"/>
        <v>0</v>
      </c>
      <c r="H160" s="889">
        <f t="shared" si="124"/>
        <v>0</v>
      </c>
      <c r="I160" s="889">
        <f t="shared" si="124"/>
        <v>0</v>
      </c>
      <c r="J160" s="889">
        <f t="shared" si="124"/>
        <v>0</v>
      </c>
      <c r="K160" s="889">
        <f t="shared" si="124"/>
        <v>0</v>
      </c>
      <c r="L160" s="889">
        <f t="shared" si="124"/>
        <v>0</v>
      </c>
      <c r="M160" s="889">
        <f t="shared" si="124"/>
        <v>0</v>
      </c>
      <c r="N160" s="889">
        <f t="shared" si="124"/>
        <v>0</v>
      </c>
      <c r="O160" s="889">
        <f t="shared" si="124"/>
        <v>0</v>
      </c>
      <c r="P160" s="890">
        <f t="shared" si="124"/>
        <v>0</v>
      </c>
      <c r="Q160" s="889">
        <f t="shared" si="124"/>
        <v>0</v>
      </c>
      <c r="R160" s="889">
        <f t="shared" si="124"/>
        <v>0</v>
      </c>
      <c r="S160" s="889">
        <f t="shared" si="124"/>
        <v>0</v>
      </c>
      <c r="T160" s="889">
        <f t="shared" si="124"/>
        <v>0</v>
      </c>
      <c r="U160" s="889">
        <f t="shared" si="124"/>
        <v>0</v>
      </c>
      <c r="V160" s="889">
        <f t="shared" si="124"/>
        <v>0</v>
      </c>
      <c r="W160" s="889">
        <f t="shared" si="124"/>
        <v>0</v>
      </c>
      <c r="X160" s="889">
        <f t="shared" si="124"/>
        <v>0</v>
      </c>
      <c r="Y160" s="889">
        <f t="shared" si="124"/>
        <v>0</v>
      </c>
      <c r="Z160" s="889">
        <f t="shared" si="124"/>
        <v>0</v>
      </c>
      <c r="AA160" s="889">
        <f t="shared" si="124"/>
        <v>0</v>
      </c>
      <c r="AB160" s="890">
        <f t="shared" si="124"/>
        <v>0</v>
      </c>
      <c r="AC160" s="889">
        <f t="shared" si="124"/>
        <v>0</v>
      </c>
      <c r="AD160" s="889">
        <f t="shared" si="124"/>
        <v>0</v>
      </c>
      <c r="AE160" s="889">
        <f t="shared" si="124"/>
        <v>0</v>
      </c>
      <c r="AF160" s="889">
        <f t="shared" si="124"/>
        <v>0</v>
      </c>
      <c r="AG160" s="889">
        <f t="shared" si="124"/>
        <v>0</v>
      </c>
      <c r="AH160" s="889">
        <f t="shared" si="124"/>
        <v>0</v>
      </c>
      <c r="AI160" s="889">
        <f t="shared" si="124"/>
        <v>0</v>
      </c>
      <c r="AJ160" s="889">
        <f t="shared" ref="AJ160:BK160" si="125">AJ157*AJ159</f>
        <v>0</v>
      </c>
      <c r="AK160" s="889">
        <f t="shared" si="125"/>
        <v>0</v>
      </c>
      <c r="AL160" s="889">
        <f t="shared" si="125"/>
        <v>0</v>
      </c>
      <c r="AM160" s="889">
        <f t="shared" si="125"/>
        <v>0</v>
      </c>
      <c r="AN160" s="890">
        <f t="shared" si="125"/>
        <v>0</v>
      </c>
      <c r="AO160" s="889">
        <f t="shared" si="125"/>
        <v>0</v>
      </c>
      <c r="AP160" s="889">
        <f t="shared" si="125"/>
        <v>0</v>
      </c>
      <c r="AQ160" s="889">
        <f t="shared" si="125"/>
        <v>0</v>
      </c>
      <c r="AR160" s="889">
        <f t="shared" si="125"/>
        <v>0</v>
      </c>
      <c r="AS160" s="889">
        <f t="shared" si="125"/>
        <v>0</v>
      </c>
      <c r="AT160" s="889">
        <f t="shared" si="125"/>
        <v>0</v>
      </c>
      <c r="AU160" s="889">
        <f t="shared" si="125"/>
        <v>0</v>
      </c>
      <c r="AV160" s="889">
        <f t="shared" si="125"/>
        <v>0</v>
      </c>
      <c r="AW160" s="889">
        <f t="shared" si="125"/>
        <v>0</v>
      </c>
      <c r="AX160" s="889">
        <f t="shared" si="125"/>
        <v>0</v>
      </c>
      <c r="AY160" s="889">
        <f t="shared" si="125"/>
        <v>0</v>
      </c>
      <c r="AZ160" s="890">
        <f t="shared" si="125"/>
        <v>0</v>
      </c>
      <c r="BA160" s="889">
        <f t="shared" si="125"/>
        <v>0</v>
      </c>
      <c r="BB160" s="889">
        <f t="shared" si="125"/>
        <v>0</v>
      </c>
      <c r="BC160" s="889">
        <f t="shared" si="125"/>
        <v>0</v>
      </c>
      <c r="BD160" s="889">
        <f t="shared" si="125"/>
        <v>0</v>
      </c>
      <c r="BE160" s="889">
        <f t="shared" si="125"/>
        <v>0</v>
      </c>
      <c r="BF160" s="889">
        <f t="shared" si="125"/>
        <v>0</v>
      </c>
      <c r="BG160" s="889">
        <f t="shared" si="125"/>
        <v>0</v>
      </c>
      <c r="BH160" s="889">
        <f t="shared" si="125"/>
        <v>0</v>
      </c>
      <c r="BI160" s="889">
        <f t="shared" si="125"/>
        <v>0</v>
      </c>
      <c r="BJ160" s="889">
        <f t="shared" si="125"/>
        <v>0</v>
      </c>
      <c r="BK160" s="889">
        <f t="shared" si="125"/>
        <v>0</v>
      </c>
      <c r="BL160" s="204"/>
      <c r="BM160" s="13"/>
      <c r="BN160" s="13"/>
      <c r="BO160" s="30"/>
      <c r="BP160" s="30"/>
    </row>
    <row r="161" spans="1:74" s="7" customFormat="1" outlineLevel="1" x14ac:dyDescent="0.2">
      <c r="A161" s="1494"/>
      <c r="B161" s="147" t="s">
        <v>622</v>
      </c>
      <c r="C161" s="891">
        <v>0</v>
      </c>
      <c r="D161" s="892">
        <f t="shared" ref="D161:O161" si="126">$C139</f>
        <v>0</v>
      </c>
      <c r="E161" s="892">
        <f t="shared" si="126"/>
        <v>0</v>
      </c>
      <c r="F161" s="892">
        <f t="shared" si="126"/>
        <v>0</v>
      </c>
      <c r="G161" s="892">
        <f t="shared" si="126"/>
        <v>0</v>
      </c>
      <c r="H161" s="892">
        <f t="shared" si="126"/>
        <v>0</v>
      </c>
      <c r="I161" s="892">
        <f t="shared" si="126"/>
        <v>0</v>
      </c>
      <c r="J161" s="892">
        <f t="shared" si="126"/>
        <v>0</v>
      </c>
      <c r="K161" s="892">
        <f t="shared" si="126"/>
        <v>0</v>
      </c>
      <c r="L161" s="892">
        <f t="shared" si="126"/>
        <v>0</v>
      </c>
      <c r="M161" s="892">
        <f t="shared" si="126"/>
        <v>0</v>
      </c>
      <c r="N161" s="892">
        <f t="shared" si="126"/>
        <v>0</v>
      </c>
      <c r="O161" s="892">
        <f t="shared" si="126"/>
        <v>0</v>
      </c>
      <c r="P161" s="892">
        <f t="shared" ref="P161:AA161" si="127">$D139</f>
        <v>0</v>
      </c>
      <c r="Q161" s="892">
        <f t="shared" si="127"/>
        <v>0</v>
      </c>
      <c r="R161" s="892">
        <f t="shared" si="127"/>
        <v>0</v>
      </c>
      <c r="S161" s="892">
        <f t="shared" si="127"/>
        <v>0</v>
      </c>
      <c r="T161" s="892">
        <f t="shared" si="127"/>
        <v>0</v>
      </c>
      <c r="U161" s="892">
        <f t="shared" si="127"/>
        <v>0</v>
      </c>
      <c r="V161" s="892">
        <f t="shared" si="127"/>
        <v>0</v>
      </c>
      <c r="W161" s="892">
        <f t="shared" si="127"/>
        <v>0</v>
      </c>
      <c r="X161" s="892">
        <f t="shared" si="127"/>
        <v>0</v>
      </c>
      <c r="Y161" s="892">
        <f t="shared" si="127"/>
        <v>0</v>
      </c>
      <c r="Z161" s="892">
        <f t="shared" si="127"/>
        <v>0</v>
      </c>
      <c r="AA161" s="892">
        <f t="shared" si="127"/>
        <v>0</v>
      </c>
      <c r="AB161" s="892">
        <f t="shared" ref="AB161:AM161" si="128">$E139</f>
        <v>0</v>
      </c>
      <c r="AC161" s="892">
        <f t="shared" si="128"/>
        <v>0</v>
      </c>
      <c r="AD161" s="892">
        <f t="shared" si="128"/>
        <v>0</v>
      </c>
      <c r="AE161" s="892">
        <f t="shared" si="128"/>
        <v>0</v>
      </c>
      <c r="AF161" s="892">
        <f t="shared" si="128"/>
        <v>0</v>
      </c>
      <c r="AG161" s="892">
        <f t="shared" si="128"/>
        <v>0</v>
      </c>
      <c r="AH161" s="892">
        <f t="shared" si="128"/>
        <v>0</v>
      </c>
      <c r="AI161" s="892">
        <f t="shared" si="128"/>
        <v>0</v>
      </c>
      <c r="AJ161" s="892">
        <f t="shared" si="128"/>
        <v>0</v>
      </c>
      <c r="AK161" s="892">
        <f t="shared" si="128"/>
        <v>0</v>
      </c>
      <c r="AL161" s="892">
        <f t="shared" si="128"/>
        <v>0</v>
      </c>
      <c r="AM161" s="892">
        <f t="shared" si="128"/>
        <v>0</v>
      </c>
      <c r="AN161" s="892">
        <f t="shared" ref="AN161:AY161" si="129">$F139</f>
        <v>0</v>
      </c>
      <c r="AO161" s="892">
        <f t="shared" si="129"/>
        <v>0</v>
      </c>
      <c r="AP161" s="892">
        <f t="shared" si="129"/>
        <v>0</v>
      </c>
      <c r="AQ161" s="892">
        <f t="shared" si="129"/>
        <v>0</v>
      </c>
      <c r="AR161" s="892">
        <f t="shared" si="129"/>
        <v>0</v>
      </c>
      <c r="AS161" s="892">
        <f t="shared" si="129"/>
        <v>0</v>
      </c>
      <c r="AT161" s="892">
        <f t="shared" si="129"/>
        <v>0</v>
      </c>
      <c r="AU161" s="892">
        <f t="shared" si="129"/>
        <v>0</v>
      </c>
      <c r="AV161" s="892">
        <f t="shared" si="129"/>
        <v>0</v>
      </c>
      <c r="AW161" s="892">
        <f t="shared" si="129"/>
        <v>0</v>
      </c>
      <c r="AX161" s="892">
        <f t="shared" si="129"/>
        <v>0</v>
      </c>
      <c r="AY161" s="892">
        <f t="shared" si="129"/>
        <v>0</v>
      </c>
      <c r="AZ161" s="892">
        <f t="shared" ref="AZ161:BK161" si="130">$G139</f>
        <v>0</v>
      </c>
      <c r="BA161" s="892">
        <f t="shared" si="130"/>
        <v>0</v>
      </c>
      <c r="BB161" s="892">
        <f t="shared" si="130"/>
        <v>0</v>
      </c>
      <c r="BC161" s="892">
        <f t="shared" si="130"/>
        <v>0</v>
      </c>
      <c r="BD161" s="892">
        <f t="shared" si="130"/>
        <v>0</v>
      </c>
      <c r="BE161" s="892">
        <f t="shared" si="130"/>
        <v>0</v>
      </c>
      <c r="BF161" s="892">
        <f t="shared" si="130"/>
        <v>0</v>
      </c>
      <c r="BG161" s="892">
        <f t="shared" si="130"/>
        <v>0</v>
      </c>
      <c r="BH161" s="892">
        <f t="shared" si="130"/>
        <v>0</v>
      </c>
      <c r="BI161" s="892">
        <f t="shared" si="130"/>
        <v>0</v>
      </c>
      <c r="BJ161" s="892">
        <f t="shared" si="130"/>
        <v>0</v>
      </c>
      <c r="BK161" s="892">
        <f t="shared" si="130"/>
        <v>0</v>
      </c>
      <c r="BL161" s="205"/>
      <c r="BM161" s="16"/>
      <c r="BN161" s="16"/>
      <c r="BO161" s="20"/>
      <c r="BP161" s="20"/>
      <c r="BQ161" s="6"/>
      <c r="BR161" s="6"/>
      <c r="BS161" s="6"/>
      <c r="BT161" s="6"/>
      <c r="BU161" s="6"/>
      <c r="BV161" s="6"/>
    </row>
    <row r="162" spans="1:74" s="1" customFormat="1" ht="17" outlineLevel="1" x14ac:dyDescent="0.2">
      <c r="A162" s="1494"/>
      <c r="B162" s="149" t="s">
        <v>89</v>
      </c>
      <c r="C162" s="888">
        <v>0</v>
      </c>
      <c r="D162" s="889">
        <f>D160*D161</f>
        <v>0</v>
      </c>
      <c r="E162" s="889">
        <f t="shared" ref="E162:AI162" si="131">E160*(1-E161)</f>
        <v>0</v>
      </c>
      <c r="F162" s="889">
        <f t="shared" si="131"/>
        <v>0</v>
      </c>
      <c r="G162" s="889">
        <f t="shared" si="131"/>
        <v>0</v>
      </c>
      <c r="H162" s="889">
        <f t="shared" si="131"/>
        <v>0</v>
      </c>
      <c r="I162" s="889">
        <f t="shared" si="131"/>
        <v>0</v>
      </c>
      <c r="J162" s="889">
        <f t="shared" si="131"/>
        <v>0</v>
      </c>
      <c r="K162" s="889">
        <f t="shared" si="131"/>
        <v>0</v>
      </c>
      <c r="L162" s="889">
        <f t="shared" si="131"/>
        <v>0</v>
      </c>
      <c r="M162" s="889">
        <f t="shared" si="131"/>
        <v>0</v>
      </c>
      <c r="N162" s="889">
        <f t="shared" si="131"/>
        <v>0</v>
      </c>
      <c r="O162" s="889">
        <f t="shared" si="131"/>
        <v>0</v>
      </c>
      <c r="P162" s="890">
        <f t="shared" si="131"/>
        <v>0</v>
      </c>
      <c r="Q162" s="889">
        <f t="shared" si="131"/>
        <v>0</v>
      </c>
      <c r="R162" s="889">
        <f t="shared" si="131"/>
        <v>0</v>
      </c>
      <c r="S162" s="889">
        <f t="shared" si="131"/>
        <v>0</v>
      </c>
      <c r="T162" s="889">
        <f t="shared" si="131"/>
        <v>0</v>
      </c>
      <c r="U162" s="889">
        <f t="shared" si="131"/>
        <v>0</v>
      </c>
      <c r="V162" s="889">
        <f t="shared" si="131"/>
        <v>0</v>
      </c>
      <c r="W162" s="889">
        <f t="shared" si="131"/>
        <v>0</v>
      </c>
      <c r="X162" s="889">
        <f t="shared" si="131"/>
        <v>0</v>
      </c>
      <c r="Y162" s="889">
        <f t="shared" si="131"/>
        <v>0</v>
      </c>
      <c r="Z162" s="889">
        <f t="shared" si="131"/>
        <v>0</v>
      </c>
      <c r="AA162" s="889">
        <f t="shared" si="131"/>
        <v>0</v>
      </c>
      <c r="AB162" s="890">
        <f t="shared" si="131"/>
        <v>0</v>
      </c>
      <c r="AC162" s="889">
        <f t="shared" si="131"/>
        <v>0</v>
      </c>
      <c r="AD162" s="889">
        <f t="shared" si="131"/>
        <v>0</v>
      </c>
      <c r="AE162" s="889">
        <f t="shared" si="131"/>
        <v>0</v>
      </c>
      <c r="AF162" s="889">
        <f t="shared" si="131"/>
        <v>0</v>
      </c>
      <c r="AG162" s="889">
        <f t="shared" si="131"/>
        <v>0</v>
      </c>
      <c r="AH162" s="889">
        <f t="shared" si="131"/>
        <v>0</v>
      </c>
      <c r="AI162" s="889">
        <f t="shared" si="131"/>
        <v>0</v>
      </c>
      <c r="AJ162" s="889">
        <f t="shared" ref="AJ162:BK162" si="132">AJ160*(1-AJ161)</f>
        <v>0</v>
      </c>
      <c r="AK162" s="889">
        <f t="shared" si="132"/>
        <v>0</v>
      </c>
      <c r="AL162" s="889">
        <f t="shared" si="132"/>
        <v>0</v>
      </c>
      <c r="AM162" s="889">
        <f t="shared" si="132"/>
        <v>0</v>
      </c>
      <c r="AN162" s="890">
        <f t="shared" si="132"/>
        <v>0</v>
      </c>
      <c r="AO162" s="889">
        <f t="shared" si="132"/>
        <v>0</v>
      </c>
      <c r="AP162" s="889">
        <f t="shared" si="132"/>
        <v>0</v>
      </c>
      <c r="AQ162" s="889">
        <f t="shared" si="132"/>
        <v>0</v>
      </c>
      <c r="AR162" s="889">
        <f t="shared" si="132"/>
        <v>0</v>
      </c>
      <c r="AS162" s="889">
        <f t="shared" si="132"/>
        <v>0</v>
      </c>
      <c r="AT162" s="889">
        <f t="shared" si="132"/>
        <v>0</v>
      </c>
      <c r="AU162" s="889">
        <f t="shared" si="132"/>
        <v>0</v>
      </c>
      <c r="AV162" s="889">
        <f t="shared" si="132"/>
        <v>0</v>
      </c>
      <c r="AW162" s="889">
        <f t="shared" si="132"/>
        <v>0</v>
      </c>
      <c r="AX162" s="889">
        <f t="shared" si="132"/>
        <v>0</v>
      </c>
      <c r="AY162" s="889">
        <f t="shared" si="132"/>
        <v>0</v>
      </c>
      <c r="AZ162" s="890">
        <f t="shared" si="132"/>
        <v>0</v>
      </c>
      <c r="BA162" s="889">
        <f t="shared" si="132"/>
        <v>0</v>
      </c>
      <c r="BB162" s="889">
        <f t="shared" si="132"/>
        <v>0</v>
      </c>
      <c r="BC162" s="889">
        <f t="shared" si="132"/>
        <v>0</v>
      </c>
      <c r="BD162" s="889">
        <f t="shared" si="132"/>
        <v>0</v>
      </c>
      <c r="BE162" s="889">
        <f t="shared" si="132"/>
        <v>0</v>
      </c>
      <c r="BF162" s="889">
        <f t="shared" si="132"/>
        <v>0</v>
      </c>
      <c r="BG162" s="889">
        <f t="shared" si="132"/>
        <v>0</v>
      </c>
      <c r="BH162" s="889">
        <f t="shared" si="132"/>
        <v>0</v>
      </c>
      <c r="BI162" s="889">
        <f t="shared" si="132"/>
        <v>0</v>
      </c>
      <c r="BJ162" s="889">
        <f t="shared" si="132"/>
        <v>0</v>
      </c>
      <c r="BK162" s="889">
        <f t="shared" si="132"/>
        <v>0</v>
      </c>
      <c r="BL162" s="206"/>
      <c r="BM162" s="23"/>
      <c r="BN162" s="23"/>
      <c r="BO162" s="19"/>
      <c r="BP162" s="19"/>
    </row>
    <row r="163" spans="1:74" s="1" customFormat="1" ht="22" customHeight="1" outlineLevel="1" x14ac:dyDescent="0.2">
      <c r="A163" s="1495"/>
      <c r="B163" s="1017" t="s">
        <v>317</v>
      </c>
      <c r="C163" s="902">
        <v>0</v>
      </c>
      <c r="D163" s="903">
        <f t="shared" ref="D163:AI163" si="133">existencias_C*D162</f>
        <v>0</v>
      </c>
      <c r="E163" s="903">
        <f t="shared" si="133"/>
        <v>0</v>
      </c>
      <c r="F163" s="903">
        <f t="shared" si="133"/>
        <v>0</v>
      </c>
      <c r="G163" s="903">
        <f t="shared" si="133"/>
        <v>0</v>
      </c>
      <c r="H163" s="903">
        <f t="shared" si="133"/>
        <v>0</v>
      </c>
      <c r="I163" s="903">
        <f t="shared" si="133"/>
        <v>0</v>
      </c>
      <c r="J163" s="903">
        <f t="shared" si="133"/>
        <v>0</v>
      </c>
      <c r="K163" s="903">
        <f t="shared" si="133"/>
        <v>0</v>
      </c>
      <c r="L163" s="903">
        <f t="shared" si="133"/>
        <v>0</v>
      </c>
      <c r="M163" s="903">
        <f t="shared" si="133"/>
        <v>0</v>
      </c>
      <c r="N163" s="903">
        <f t="shared" si="133"/>
        <v>0</v>
      </c>
      <c r="O163" s="903">
        <f t="shared" si="133"/>
        <v>0</v>
      </c>
      <c r="P163" s="904">
        <f t="shared" si="133"/>
        <v>0</v>
      </c>
      <c r="Q163" s="903">
        <f t="shared" si="133"/>
        <v>0</v>
      </c>
      <c r="R163" s="903">
        <f t="shared" si="133"/>
        <v>0</v>
      </c>
      <c r="S163" s="903">
        <f t="shared" si="133"/>
        <v>0</v>
      </c>
      <c r="T163" s="903">
        <f t="shared" si="133"/>
        <v>0</v>
      </c>
      <c r="U163" s="903">
        <f t="shared" si="133"/>
        <v>0</v>
      </c>
      <c r="V163" s="903">
        <f t="shared" si="133"/>
        <v>0</v>
      </c>
      <c r="W163" s="903">
        <f t="shared" si="133"/>
        <v>0</v>
      </c>
      <c r="X163" s="903">
        <f t="shared" si="133"/>
        <v>0</v>
      </c>
      <c r="Y163" s="903">
        <f t="shared" si="133"/>
        <v>0</v>
      </c>
      <c r="Z163" s="903">
        <f t="shared" si="133"/>
        <v>0</v>
      </c>
      <c r="AA163" s="903">
        <f t="shared" si="133"/>
        <v>0</v>
      </c>
      <c r="AB163" s="904">
        <f t="shared" si="133"/>
        <v>0</v>
      </c>
      <c r="AC163" s="903">
        <f t="shared" si="133"/>
        <v>0</v>
      </c>
      <c r="AD163" s="903">
        <f t="shared" si="133"/>
        <v>0</v>
      </c>
      <c r="AE163" s="903">
        <f t="shared" si="133"/>
        <v>0</v>
      </c>
      <c r="AF163" s="903">
        <f t="shared" si="133"/>
        <v>0</v>
      </c>
      <c r="AG163" s="903">
        <f t="shared" si="133"/>
        <v>0</v>
      </c>
      <c r="AH163" s="903">
        <f t="shared" si="133"/>
        <v>0</v>
      </c>
      <c r="AI163" s="903">
        <f t="shared" si="133"/>
        <v>0</v>
      </c>
      <c r="AJ163" s="903">
        <f t="shared" ref="AJ163:BK163" si="134">existencias_C*AJ162</f>
        <v>0</v>
      </c>
      <c r="AK163" s="903">
        <f t="shared" si="134"/>
        <v>0</v>
      </c>
      <c r="AL163" s="903">
        <f t="shared" si="134"/>
        <v>0</v>
      </c>
      <c r="AM163" s="903">
        <f t="shared" si="134"/>
        <v>0</v>
      </c>
      <c r="AN163" s="896">
        <f t="shared" si="134"/>
        <v>0</v>
      </c>
      <c r="AO163" s="895">
        <f t="shared" si="134"/>
        <v>0</v>
      </c>
      <c r="AP163" s="895">
        <f t="shared" si="134"/>
        <v>0</v>
      </c>
      <c r="AQ163" s="895">
        <f t="shared" si="134"/>
        <v>0</v>
      </c>
      <c r="AR163" s="895">
        <f t="shared" si="134"/>
        <v>0</v>
      </c>
      <c r="AS163" s="895">
        <f t="shared" si="134"/>
        <v>0</v>
      </c>
      <c r="AT163" s="895">
        <f t="shared" si="134"/>
        <v>0</v>
      </c>
      <c r="AU163" s="895">
        <f t="shared" si="134"/>
        <v>0</v>
      </c>
      <c r="AV163" s="895">
        <f t="shared" si="134"/>
        <v>0</v>
      </c>
      <c r="AW163" s="895">
        <f t="shared" si="134"/>
        <v>0</v>
      </c>
      <c r="AX163" s="895">
        <f t="shared" si="134"/>
        <v>0</v>
      </c>
      <c r="AY163" s="895">
        <f t="shared" si="134"/>
        <v>0</v>
      </c>
      <c r="AZ163" s="896">
        <f t="shared" si="134"/>
        <v>0</v>
      </c>
      <c r="BA163" s="895">
        <f t="shared" si="134"/>
        <v>0</v>
      </c>
      <c r="BB163" s="895">
        <f t="shared" si="134"/>
        <v>0</v>
      </c>
      <c r="BC163" s="895">
        <f t="shared" si="134"/>
        <v>0</v>
      </c>
      <c r="BD163" s="895">
        <f t="shared" si="134"/>
        <v>0</v>
      </c>
      <c r="BE163" s="895">
        <f t="shared" si="134"/>
        <v>0</v>
      </c>
      <c r="BF163" s="895">
        <f t="shared" si="134"/>
        <v>0</v>
      </c>
      <c r="BG163" s="895">
        <f t="shared" si="134"/>
        <v>0</v>
      </c>
      <c r="BH163" s="895">
        <f t="shared" si="134"/>
        <v>0</v>
      </c>
      <c r="BI163" s="895">
        <f t="shared" si="134"/>
        <v>0</v>
      </c>
      <c r="BJ163" s="895">
        <f t="shared" si="134"/>
        <v>0</v>
      </c>
      <c r="BK163" s="895">
        <f t="shared" si="134"/>
        <v>0</v>
      </c>
      <c r="BL163" s="206"/>
      <c r="BM163" s="23"/>
      <c r="BN163" s="23"/>
      <c r="BO163" s="19"/>
      <c r="BP163" s="19"/>
    </row>
    <row r="164" spans="1:74" s="7" customFormat="1" ht="30" customHeight="1" outlineLevel="1" x14ac:dyDescent="0.2">
      <c r="B164" s="216" t="s">
        <v>65</v>
      </c>
      <c r="C164" s="905">
        <v>0</v>
      </c>
      <c r="D164" s="1344">
        <v>0</v>
      </c>
      <c r="E164" s="1344">
        <v>0</v>
      </c>
      <c r="F164" s="1344">
        <v>0</v>
      </c>
      <c r="G164" s="1345">
        <v>0</v>
      </c>
      <c r="H164" s="1345">
        <v>0</v>
      </c>
      <c r="I164" s="1345">
        <v>0</v>
      </c>
      <c r="J164" s="1345">
        <v>0</v>
      </c>
      <c r="K164" s="1345">
        <v>0</v>
      </c>
      <c r="L164" s="1345">
        <v>0</v>
      </c>
      <c r="M164" s="1345">
        <v>0</v>
      </c>
      <c r="N164" s="1345">
        <v>0</v>
      </c>
      <c r="O164" s="1346">
        <v>0</v>
      </c>
      <c r="P164" s="1347">
        <v>0</v>
      </c>
      <c r="Q164" s="1345">
        <v>0</v>
      </c>
      <c r="R164" s="1345">
        <v>0</v>
      </c>
      <c r="S164" s="1345">
        <v>0</v>
      </c>
      <c r="T164" s="1345">
        <v>0</v>
      </c>
      <c r="U164" s="1345">
        <v>0</v>
      </c>
      <c r="V164" s="1345">
        <v>0</v>
      </c>
      <c r="W164" s="1345">
        <v>0</v>
      </c>
      <c r="X164" s="1345">
        <v>0</v>
      </c>
      <c r="Y164" s="1345">
        <v>0</v>
      </c>
      <c r="Z164" s="1345">
        <v>0</v>
      </c>
      <c r="AA164" s="1346">
        <v>0</v>
      </c>
      <c r="AB164" s="1347">
        <v>0</v>
      </c>
      <c r="AC164" s="1345">
        <v>0</v>
      </c>
      <c r="AD164" s="1345">
        <v>0</v>
      </c>
      <c r="AE164" s="1345">
        <v>0</v>
      </c>
      <c r="AF164" s="1345">
        <v>0</v>
      </c>
      <c r="AG164" s="1345">
        <v>0</v>
      </c>
      <c r="AH164" s="1345">
        <v>0</v>
      </c>
      <c r="AI164" s="1345">
        <v>0</v>
      </c>
      <c r="AJ164" s="1345">
        <v>0</v>
      </c>
      <c r="AK164" s="1345">
        <v>0</v>
      </c>
      <c r="AL164" s="1345">
        <v>0</v>
      </c>
      <c r="AM164" s="1346">
        <v>0</v>
      </c>
      <c r="AN164" s="1347">
        <v>0</v>
      </c>
      <c r="AO164" s="1345">
        <v>0</v>
      </c>
      <c r="AP164" s="1345">
        <v>0</v>
      </c>
      <c r="AQ164" s="1345">
        <v>0</v>
      </c>
      <c r="AR164" s="1345">
        <v>0</v>
      </c>
      <c r="AS164" s="1345">
        <v>0</v>
      </c>
      <c r="AT164" s="1345">
        <v>0</v>
      </c>
      <c r="AU164" s="1345">
        <v>0</v>
      </c>
      <c r="AV164" s="1345">
        <v>0</v>
      </c>
      <c r="AW164" s="1345">
        <v>0</v>
      </c>
      <c r="AX164" s="1345">
        <v>0</v>
      </c>
      <c r="AY164" s="1345">
        <v>0</v>
      </c>
      <c r="AZ164" s="1347">
        <v>0</v>
      </c>
      <c r="BA164" s="1345">
        <v>0</v>
      </c>
      <c r="BB164" s="1345">
        <v>0</v>
      </c>
      <c r="BC164" s="1345">
        <v>0</v>
      </c>
      <c r="BD164" s="1345">
        <v>0</v>
      </c>
      <c r="BE164" s="1345">
        <v>0</v>
      </c>
      <c r="BF164" s="1345">
        <v>0</v>
      </c>
      <c r="BG164" s="1345">
        <v>0</v>
      </c>
      <c r="BH164" s="1345">
        <v>0</v>
      </c>
      <c r="BI164" s="1345">
        <v>0</v>
      </c>
      <c r="BJ164" s="1345">
        <v>0</v>
      </c>
      <c r="BK164" s="1345">
        <v>0</v>
      </c>
      <c r="BL164" s="215"/>
      <c r="BM164" s="14"/>
      <c r="BN164" s="14"/>
      <c r="BO164" s="30"/>
      <c r="BP164" s="30"/>
    </row>
    <row r="165" spans="1:74" s="6" customFormat="1" ht="15" x14ac:dyDescent="0.2">
      <c r="A165" s="120"/>
      <c r="B165" s="121"/>
      <c r="C165" s="121"/>
      <c r="D165" s="121"/>
      <c r="E165" s="121"/>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c r="AI165" s="120"/>
      <c r="AJ165" s="120"/>
      <c r="AK165" s="120"/>
      <c r="AL165" s="120"/>
      <c r="AM165" s="120"/>
      <c r="AN165" s="120"/>
      <c r="AO165" s="120"/>
      <c r="AP165" s="120"/>
      <c r="AQ165" s="120"/>
      <c r="AR165" s="120"/>
      <c r="AS165" s="120"/>
      <c r="AT165" s="120"/>
      <c r="AU165" s="120"/>
      <c r="AV165" s="120"/>
      <c r="AW165" s="120"/>
      <c r="AX165" s="120"/>
      <c r="AY165" s="120"/>
      <c r="AZ165" s="120"/>
      <c r="BA165" s="120"/>
      <c r="BB165" s="120"/>
      <c r="BC165" s="120"/>
      <c r="BD165" s="120"/>
      <c r="BE165" s="120"/>
      <c r="BF165" s="120"/>
      <c r="BG165" s="120"/>
      <c r="BH165" s="120"/>
      <c r="BI165" s="120"/>
      <c r="BJ165" s="120"/>
      <c r="BK165" s="120"/>
      <c r="BL165" s="200"/>
      <c r="BO165" s="20"/>
      <c r="BP165" s="20"/>
    </row>
    <row r="166" spans="1:74" s="7" customFormat="1" ht="80" customHeight="1" x14ac:dyDescent="0.2">
      <c r="A166" s="140"/>
      <c r="B166" s="121"/>
      <c r="C166" s="141"/>
      <c r="D166" s="141"/>
      <c r="E166" s="141"/>
      <c r="F166" s="142"/>
      <c r="G166" s="142"/>
      <c r="H166" s="142"/>
      <c r="I166" s="142"/>
      <c r="J166" s="142"/>
      <c r="K166" s="142"/>
      <c r="L166" s="142"/>
      <c r="M166" s="142"/>
      <c r="N166" s="142"/>
      <c r="O166" s="120"/>
      <c r="P166" s="120"/>
      <c r="Q166" s="120"/>
      <c r="R166" s="120"/>
      <c r="S166" s="120"/>
      <c r="T166" s="120"/>
      <c r="U166" s="120"/>
      <c r="V166" s="120"/>
      <c r="W166" s="120"/>
      <c r="X166" s="120"/>
      <c r="Y166" s="120"/>
      <c r="Z166" s="120"/>
      <c r="AA166" s="120"/>
      <c r="AB166" s="120"/>
      <c r="AC166" s="120"/>
      <c r="AD166" s="120"/>
      <c r="AE166" s="120"/>
      <c r="AF166" s="120"/>
      <c r="AG166" s="120"/>
      <c r="AH166" s="120"/>
      <c r="AI166" s="120"/>
      <c r="AJ166" s="120"/>
      <c r="AK166" s="120"/>
      <c r="AL166" s="120"/>
      <c r="AM166" s="120"/>
      <c r="AN166" s="120"/>
      <c r="AO166" s="120"/>
      <c r="AP166" s="120"/>
      <c r="AQ166" s="120"/>
      <c r="AR166" s="120"/>
      <c r="AS166" s="120"/>
      <c r="AT166" s="120"/>
      <c r="AU166" s="120"/>
      <c r="AV166" s="120"/>
      <c r="AW166" s="120"/>
      <c r="AX166" s="120"/>
      <c r="AY166" s="120"/>
      <c r="AZ166" s="120"/>
      <c r="BA166" s="120"/>
      <c r="BB166" s="120"/>
      <c r="BC166" s="120"/>
      <c r="BD166" s="120"/>
      <c r="BE166" s="120"/>
      <c r="BF166" s="120"/>
      <c r="BG166" s="120"/>
      <c r="BH166" s="120"/>
      <c r="BI166" s="120"/>
      <c r="BJ166" s="120"/>
      <c r="BK166" s="120"/>
      <c r="BL166" s="200"/>
      <c r="BM166" s="6"/>
      <c r="BN166" s="6"/>
      <c r="BO166" s="20"/>
      <c r="BP166" s="20"/>
      <c r="BQ166" s="6"/>
      <c r="BR166" s="6"/>
      <c r="BS166" s="6"/>
      <c r="BT166" s="6"/>
      <c r="BU166" s="6"/>
      <c r="BV166" s="6"/>
    </row>
    <row r="167" spans="1:74" x14ac:dyDescent="0.2">
      <c r="A167" s="87"/>
      <c r="B167" s="88"/>
      <c r="C167" s="88"/>
      <c r="D167" s="88"/>
      <c r="E167" s="88"/>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87"/>
      <c r="AX167" s="87"/>
      <c r="AY167" s="87"/>
      <c r="AZ167" s="87"/>
      <c r="BA167" s="87"/>
      <c r="BB167" s="87"/>
      <c r="BC167" s="87"/>
      <c r="BD167" s="87"/>
      <c r="BE167" s="87"/>
      <c r="BF167" s="87"/>
      <c r="BG167" s="87"/>
      <c r="BH167" s="87"/>
      <c r="BI167" s="87"/>
      <c r="BJ167" s="87"/>
      <c r="BK167" s="87"/>
    </row>
    <row r="168" spans="1:74" x14ac:dyDescent="0.2">
      <c r="A168" s="87"/>
      <c r="B168" s="88"/>
      <c r="C168" s="88"/>
      <c r="D168" s="88"/>
      <c r="E168" s="88"/>
      <c r="F168" s="87"/>
      <c r="G168" s="87"/>
      <c r="H168" s="87"/>
      <c r="I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87"/>
      <c r="AX168" s="87"/>
      <c r="AY168" s="87"/>
      <c r="AZ168" s="87"/>
      <c r="BA168" s="87"/>
      <c r="BB168" s="87"/>
      <c r="BC168" s="87"/>
      <c r="BD168" s="87"/>
      <c r="BE168" s="87"/>
      <c r="BF168" s="87"/>
      <c r="BG168" s="87"/>
      <c r="BH168" s="87"/>
      <c r="BI168" s="87"/>
      <c r="BJ168" s="87"/>
      <c r="BK168" s="87"/>
    </row>
    <row r="169" spans="1:74" x14ac:dyDescent="0.2">
      <c r="A169" s="87"/>
      <c r="B169" s="88"/>
      <c r="C169" s="88"/>
      <c r="D169" s="88"/>
      <c r="E169" s="88"/>
      <c r="F169" s="87"/>
      <c r="G169" s="87"/>
      <c r="H169" s="87"/>
      <c r="I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87"/>
      <c r="AX169" s="87"/>
      <c r="AY169" s="87"/>
      <c r="AZ169" s="87"/>
      <c r="BA169" s="87"/>
      <c r="BB169" s="87"/>
      <c r="BC169" s="87"/>
      <c r="BD169" s="87"/>
      <c r="BE169" s="87"/>
      <c r="BF169" s="87"/>
      <c r="BG169" s="87"/>
      <c r="BH169" s="87"/>
      <c r="BI169" s="87"/>
      <c r="BJ169" s="87"/>
      <c r="BK169" s="87"/>
    </row>
    <row r="170" spans="1:74" x14ac:dyDescent="0.2">
      <c r="A170" s="87"/>
      <c r="B170" s="88"/>
      <c r="C170" s="88"/>
      <c r="D170" s="88"/>
      <c r="E170" s="88"/>
      <c r="F170" s="87"/>
      <c r="G170" s="87"/>
      <c r="H170" s="87"/>
      <c r="I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87"/>
      <c r="AX170" s="87"/>
      <c r="AY170" s="87"/>
      <c r="AZ170" s="87"/>
      <c r="BA170" s="87"/>
      <c r="BB170" s="87"/>
      <c r="BC170" s="87"/>
      <c r="BD170" s="87"/>
      <c r="BE170" s="87"/>
      <c r="BF170" s="87"/>
      <c r="BG170" s="87"/>
      <c r="BH170" s="87"/>
      <c r="BI170" s="87"/>
      <c r="BJ170" s="87"/>
      <c r="BK170" s="87"/>
    </row>
    <row r="171" spans="1:74" x14ac:dyDescent="0.2">
      <c r="A171" s="87"/>
      <c r="B171" s="88"/>
      <c r="C171" s="88"/>
      <c r="D171" s="88"/>
      <c r="E171" s="88"/>
      <c r="F171" s="87"/>
      <c r="G171" s="87"/>
      <c r="H171" s="87"/>
      <c r="I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87"/>
      <c r="AX171" s="87"/>
      <c r="AY171" s="87"/>
      <c r="AZ171" s="87"/>
      <c r="BA171" s="87"/>
      <c r="BB171" s="87"/>
      <c r="BC171" s="87"/>
      <c r="BD171" s="87"/>
      <c r="BE171" s="87"/>
      <c r="BF171" s="87"/>
      <c r="BG171" s="87"/>
      <c r="BH171" s="87"/>
      <c r="BI171" s="87"/>
      <c r="BJ171" s="87"/>
      <c r="BK171" s="87"/>
    </row>
    <row r="172" spans="1:74" x14ac:dyDescent="0.2">
      <c r="A172" s="87"/>
      <c r="B172" s="88"/>
      <c r="C172" s="88"/>
      <c r="D172" s="88"/>
      <c r="E172" s="88"/>
      <c r="F172" s="87"/>
      <c r="G172" s="87"/>
      <c r="H172" s="87"/>
      <c r="I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87"/>
      <c r="AX172" s="87"/>
      <c r="AY172" s="87"/>
      <c r="AZ172" s="87"/>
      <c r="BA172" s="87"/>
      <c r="BB172" s="87"/>
      <c r="BC172" s="87"/>
      <c r="BD172" s="87"/>
      <c r="BE172" s="87"/>
      <c r="BF172" s="87"/>
      <c r="BG172" s="87"/>
      <c r="BH172" s="87"/>
      <c r="BI172" s="87"/>
      <c r="BJ172" s="87"/>
      <c r="BK172" s="87"/>
    </row>
    <row r="173" spans="1:74" x14ac:dyDescent="0.2">
      <c r="A173" s="87"/>
      <c r="B173" s="88"/>
      <c r="C173" s="88"/>
      <c r="D173" s="88"/>
      <c r="E173" s="88"/>
      <c r="F173" s="87"/>
      <c r="G173" s="87"/>
      <c r="H173" s="87"/>
      <c r="I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87"/>
      <c r="AX173" s="87"/>
      <c r="AY173" s="87"/>
      <c r="AZ173" s="87"/>
      <c r="BA173" s="87"/>
      <c r="BB173" s="87"/>
      <c r="BC173" s="87"/>
      <c r="BD173" s="87"/>
      <c r="BE173" s="87"/>
      <c r="BF173" s="87"/>
      <c r="BG173" s="87"/>
      <c r="BH173" s="87"/>
      <c r="BI173" s="87"/>
      <c r="BJ173" s="87"/>
      <c r="BK173" s="87"/>
    </row>
    <row r="174" spans="1:74" x14ac:dyDescent="0.2">
      <c r="A174" s="87"/>
      <c r="B174" s="88"/>
      <c r="C174" s="88"/>
      <c r="D174" s="88"/>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87"/>
      <c r="AX174" s="87"/>
      <c r="AY174" s="87"/>
      <c r="AZ174" s="87"/>
      <c r="BA174" s="87"/>
      <c r="BB174" s="87"/>
      <c r="BC174" s="87"/>
      <c r="BD174" s="87"/>
      <c r="BE174" s="87"/>
      <c r="BF174" s="87"/>
      <c r="BG174" s="87"/>
      <c r="BH174" s="87"/>
      <c r="BI174" s="87"/>
      <c r="BJ174" s="87"/>
      <c r="BK174" s="87"/>
    </row>
    <row r="175" spans="1:74" x14ac:dyDescent="0.2">
      <c r="A175" s="87"/>
      <c r="B175" s="88"/>
      <c r="C175" s="88"/>
      <c r="D175" s="88"/>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87"/>
      <c r="AX175" s="87"/>
      <c r="AY175" s="87"/>
      <c r="AZ175" s="87"/>
      <c r="BA175" s="87"/>
      <c r="BB175" s="87"/>
      <c r="BC175" s="87"/>
      <c r="BD175" s="87"/>
      <c r="BE175" s="87"/>
      <c r="BF175" s="87"/>
      <c r="BG175" s="87"/>
      <c r="BH175" s="87"/>
      <c r="BI175" s="87"/>
      <c r="BJ175" s="87"/>
      <c r="BK175" s="87"/>
    </row>
    <row r="176" spans="1:74" x14ac:dyDescent="0.2">
      <c r="A176" s="87"/>
      <c r="B176" s="88"/>
      <c r="C176" s="88"/>
      <c r="D176" s="88"/>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87"/>
      <c r="AX176" s="87"/>
      <c r="AY176" s="87"/>
      <c r="AZ176" s="87"/>
      <c r="BA176" s="87"/>
      <c r="BB176" s="87"/>
      <c r="BC176" s="87"/>
      <c r="BD176" s="87"/>
      <c r="BE176" s="87"/>
      <c r="BF176" s="87"/>
      <c r="BG176" s="87"/>
      <c r="BH176" s="87"/>
      <c r="BI176" s="87"/>
      <c r="BJ176" s="87"/>
      <c r="BK176" s="87"/>
    </row>
    <row r="177" spans="1:63" x14ac:dyDescent="0.2">
      <c r="A177" s="87"/>
      <c r="B177" s="88"/>
      <c r="C177" s="88"/>
      <c r="D177" s="88"/>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87"/>
      <c r="AX177" s="87"/>
      <c r="AY177" s="87"/>
      <c r="AZ177" s="87"/>
      <c r="BA177" s="87"/>
      <c r="BB177" s="87"/>
      <c r="BC177" s="87"/>
      <c r="BD177" s="87"/>
      <c r="BE177" s="87"/>
      <c r="BF177" s="87"/>
      <c r="BG177" s="87"/>
      <c r="BH177" s="87"/>
      <c r="BI177" s="87"/>
      <c r="BJ177" s="87"/>
      <c r="BK177" s="87"/>
    </row>
    <row r="178" spans="1:63" x14ac:dyDescent="0.2">
      <c r="A178" s="87"/>
      <c r="B178" s="88"/>
      <c r="C178" s="88"/>
      <c r="D178" s="88"/>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87"/>
      <c r="AX178" s="87"/>
      <c r="AY178" s="87"/>
      <c r="AZ178" s="87"/>
      <c r="BA178" s="87"/>
      <c r="BB178" s="87"/>
      <c r="BC178" s="87"/>
      <c r="BD178" s="87"/>
      <c r="BE178" s="87"/>
      <c r="BF178" s="87"/>
      <c r="BG178" s="87"/>
      <c r="BH178" s="87"/>
      <c r="BI178" s="87"/>
      <c r="BJ178" s="87"/>
      <c r="BK178" s="87"/>
    </row>
    <row r="179" spans="1:63" x14ac:dyDescent="0.2">
      <c r="A179" s="87"/>
      <c r="B179" s="88"/>
      <c r="C179" s="88"/>
      <c r="D179" s="88"/>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87"/>
      <c r="AX179" s="87"/>
      <c r="AY179" s="87"/>
      <c r="AZ179" s="87"/>
      <c r="BA179" s="87"/>
      <c r="BB179" s="87"/>
      <c r="BC179" s="87"/>
      <c r="BD179" s="87"/>
      <c r="BE179" s="87"/>
      <c r="BF179" s="87"/>
      <c r="BG179" s="87"/>
      <c r="BH179" s="87"/>
      <c r="BI179" s="87"/>
      <c r="BJ179" s="87"/>
      <c r="BK179" s="87"/>
    </row>
    <row r="180" spans="1:63" x14ac:dyDescent="0.2">
      <c r="A180" s="87"/>
      <c r="B180" s="88"/>
      <c r="C180" s="88"/>
      <c r="D180" s="88"/>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87"/>
      <c r="AX180" s="87"/>
      <c r="AY180" s="87"/>
      <c r="AZ180" s="87"/>
      <c r="BA180" s="87"/>
      <c r="BB180" s="87"/>
      <c r="BC180" s="87"/>
      <c r="BD180" s="87"/>
      <c r="BE180" s="87"/>
      <c r="BF180" s="87"/>
      <c r="BG180" s="87"/>
      <c r="BH180" s="87"/>
      <c r="BI180" s="87"/>
      <c r="BJ180" s="87"/>
      <c r="BK180" s="87"/>
    </row>
    <row r="181" spans="1:63" x14ac:dyDescent="0.2">
      <c r="A181" s="87"/>
      <c r="B181" s="88"/>
      <c r="C181" s="88"/>
      <c r="D181" s="88"/>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87"/>
      <c r="AX181" s="87"/>
      <c r="AY181" s="87"/>
      <c r="AZ181" s="87"/>
      <c r="BA181" s="87"/>
      <c r="BB181" s="87"/>
      <c r="BC181" s="87"/>
      <c r="BD181" s="87"/>
      <c r="BE181" s="87"/>
      <c r="BF181" s="87"/>
      <c r="BG181" s="87"/>
      <c r="BH181" s="87"/>
      <c r="BI181" s="87"/>
      <c r="BJ181" s="87"/>
      <c r="BK181" s="87"/>
    </row>
    <row r="182" spans="1:63" x14ac:dyDescent="0.2">
      <c r="A182" s="87"/>
      <c r="B182" s="88"/>
      <c r="C182" s="88"/>
      <c r="D182" s="88"/>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87"/>
      <c r="AX182" s="87"/>
      <c r="AY182" s="87"/>
      <c r="AZ182" s="87"/>
      <c r="BA182" s="87"/>
      <c r="BB182" s="87"/>
      <c r="BC182" s="87"/>
      <c r="BD182" s="87"/>
      <c r="BE182" s="87"/>
      <c r="BF182" s="87"/>
      <c r="BG182" s="87"/>
      <c r="BH182" s="87"/>
      <c r="BI182" s="87"/>
      <c r="BJ182" s="87"/>
      <c r="BK182" s="87"/>
    </row>
    <row r="183" spans="1:63" x14ac:dyDescent="0.2">
      <c r="A183" s="87"/>
      <c r="B183" s="88"/>
      <c r="C183" s="88"/>
      <c r="D183" s="88"/>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87"/>
      <c r="AX183" s="87"/>
      <c r="AY183" s="87"/>
      <c r="AZ183" s="87"/>
      <c r="BA183" s="87"/>
      <c r="BB183" s="87"/>
      <c r="BC183" s="87"/>
      <c r="BD183" s="87"/>
      <c r="BE183" s="87"/>
      <c r="BF183" s="87"/>
      <c r="BG183" s="87"/>
      <c r="BH183" s="87"/>
      <c r="BI183" s="87"/>
      <c r="BJ183" s="87"/>
      <c r="BK183" s="87"/>
    </row>
    <row r="184" spans="1:63" x14ac:dyDescent="0.2">
      <c r="A184" s="87"/>
      <c r="B184" s="88"/>
      <c r="C184" s="88"/>
      <c r="D184" s="88"/>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87"/>
      <c r="AX184" s="87"/>
      <c r="AY184" s="87"/>
      <c r="AZ184" s="87"/>
      <c r="BA184" s="87"/>
      <c r="BB184" s="87"/>
      <c r="BC184" s="87"/>
      <c r="BD184" s="87"/>
      <c r="BE184" s="87"/>
      <c r="BF184" s="87"/>
      <c r="BG184" s="87"/>
      <c r="BH184" s="87"/>
      <c r="BI184" s="87"/>
      <c r="BJ184" s="87"/>
      <c r="BK184" s="87"/>
    </row>
    <row r="185" spans="1:63" x14ac:dyDescent="0.2">
      <c r="A185" s="87"/>
      <c r="B185" s="88"/>
      <c r="C185" s="88"/>
      <c r="D185" s="88"/>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87"/>
      <c r="AX185" s="87"/>
      <c r="AY185" s="87"/>
      <c r="AZ185" s="87"/>
      <c r="BA185" s="87"/>
      <c r="BB185" s="87"/>
      <c r="BC185" s="87"/>
      <c r="BD185" s="87"/>
      <c r="BE185" s="87"/>
      <c r="BF185" s="87"/>
      <c r="BG185" s="87"/>
      <c r="BH185" s="87"/>
      <c r="BI185" s="87"/>
      <c r="BJ185" s="87"/>
      <c r="BK185" s="87"/>
    </row>
    <row r="186" spans="1:63" x14ac:dyDescent="0.2">
      <c r="A186" s="87"/>
      <c r="B186" s="88"/>
      <c r="C186" s="88"/>
      <c r="D186" s="88"/>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87"/>
      <c r="AX186" s="87"/>
      <c r="AY186" s="87"/>
      <c r="AZ186" s="87"/>
      <c r="BA186" s="87"/>
      <c r="BB186" s="87"/>
      <c r="BC186" s="87"/>
      <c r="BD186" s="87"/>
      <c r="BE186" s="87"/>
      <c r="BF186" s="87"/>
      <c r="BG186" s="87"/>
      <c r="BH186" s="87"/>
      <c r="BI186" s="87"/>
      <c r="BJ186" s="87"/>
      <c r="BK186" s="87"/>
    </row>
    <row r="187" spans="1:63" x14ac:dyDescent="0.2">
      <c r="A187" s="87"/>
      <c r="B187" s="88"/>
      <c r="C187" s="88"/>
      <c r="D187" s="88"/>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87"/>
      <c r="AX187" s="87"/>
      <c r="AY187" s="87"/>
      <c r="AZ187" s="87"/>
      <c r="BA187" s="87"/>
      <c r="BB187" s="87"/>
      <c r="BC187" s="87"/>
      <c r="BD187" s="87"/>
      <c r="BE187" s="87"/>
      <c r="BF187" s="87"/>
      <c r="BG187" s="87"/>
      <c r="BH187" s="87"/>
      <c r="BI187" s="87"/>
      <c r="BJ187" s="87"/>
      <c r="BK187" s="87"/>
    </row>
    <row r="188" spans="1:63" x14ac:dyDescent="0.2">
      <c r="A188" s="87"/>
      <c r="B188" s="88"/>
      <c r="C188" s="88"/>
      <c r="D188" s="88"/>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87"/>
      <c r="AX188" s="87"/>
      <c r="AY188" s="87"/>
      <c r="AZ188" s="87"/>
      <c r="BA188" s="87"/>
      <c r="BB188" s="87"/>
      <c r="BC188" s="87"/>
      <c r="BD188" s="87"/>
      <c r="BE188" s="87"/>
      <c r="BF188" s="87"/>
      <c r="BG188" s="87"/>
      <c r="BH188" s="87"/>
      <c r="BI188" s="87"/>
      <c r="BJ188" s="87"/>
      <c r="BK188" s="87"/>
    </row>
    <row r="189" spans="1:63" x14ac:dyDescent="0.2">
      <c r="A189" s="87"/>
      <c r="B189" s="88"/>
      <c r="C189" s="88"/>
      <c r="D189" s="88"/>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87"/>
      <c r="AX189" s="87"/>
      <c r="AY189" s="87"/>
      <c r="AZ189" s="87"/>
      <c r="BA189" s="87"/>
      <c r="BB189" s="87"/>
      <c r="BC189" s="87"/>
      <c r="BD189" s="87"/>
      <c r="BE189" s="87"/>
      <c r="BF189" s="87"/>
      <c r="BG189" s="87"/>
      <c r="BH189" s="87"/>
      <c r="BI189" s="87"/>
      <c r="BJ189" s="87"/>
      <c r="BK189" s="87"/>
    </row>
    <row r="190" spans="1:63" x14ac:dyDescent="0.2">
      <c r="A190" s="87"/>
      <c r="B190" s="88"/>
      <c r="C190" s="88"/>
      <c r="D190" s="88"/>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87"/>
      <c r="AX190" s="87"/>
      <c r="AY190" s="87"/>
      <c r="AZ190" s="87"/>
      <c r="BA190" s="87"/>
      <c r="BB190" s="87"/>
      <c r="BC190" s="87"/>
      <c r="BD190" s="87"/>
      <c r="BE190" s="87"/>
      <c r="BF190" s="87"/>
      <c r="BG190" s="87"/>
      <c r="BH190" s="87"/>
      <c r="BI190" s="87"/>
      <c r="BJ190" s="87"/>
      <c r="BK190" s="87"/>
    </row>
    <row r="191" spans="1:63" x14ac:dyDescent="0.2">
      <c r="A191" s="87"/>
      <c r="B191" s="88"/>
      <c r="C191" s="88"/>
      <c r="D191" s="88"/>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87"/>
      <c r="AX191" s="87"/>
      <c r="AY191" s="87"/>
      <c r="AZ191" s="87"/>
      <c r="BA191" s="87"/>
      <c r="BB191" s="87"/>
      <c r="BC191" s="87"/>
      <c r="BD191" s="87"/>
      <c r="BE191" s="87"/>
      <c r="BF191" s="87"/>
      <c r="BG191" s="87"/>
      <c r="BH191" s="87"/>
      <c r="BI191" s="87"/>
      <c r="BJ191" s="87"/>
      <c r="BK191" s="87"/>
    </row>
    <row r="192" spans="1:63" x14ac:dyDescent="0.2">
      <c r="A192" s="87"/>
      <c r="B192" s="88"/>
      <c r="C192" s="88"/>
      <c r="D192" s="88"/>
      <c r="E192" s="88"/>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87"/>
      <c r="AX192" s="87"/>
      <c r="AY192" s="87"/>
      <c r="AZ192" s="87"/>
      <c r="BA192" s="87"/>
      <c r="BB192" s="87"/>
      <c r="BC192" s="87"/>
      <c r="BD192" s="87"/>
      <c r="BE192" s="87"/>
      <c r="BF192" s="87"/>
      <c r="BG192" s="87"/>
      <c r="BH192" s="87"/>
      <c r="BI192" s="87"/>
      <c r="BJ192" s="87"/>
      <c r="BK192" s="87"/>
    </row>
    <row r="193" spans="1:63" x14ac:dyDescent="0.2">
      <c r="A193" s="87"/>
      <c r="B193" s="88"/>
      <c r="C193" s="88"/>
      <c r="D193" s="88"/>
      <c r="E193" s="88"/>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87"/>
      <c r="AX193" s="87"/>
      <c r="AY193" s="87"/>
      <c r="AZ193" s="87"/>
      <c r="BA193" s="87"/>
      <c r="BB193" s="87"/>
      <c r="BC193" s="87"/>
      <c r="BD193" s="87"/>
      <c r="BE193" s="87"/>
      <c r="BF193" s="87"/>
      <c r="BG193" s="87"/>
      <c r="BH193" s="87"/>
      <c r="BI193" s="87"/>
      <c r="BJ193" s="87"/>
      <c r="BK193" s="87"/>
    </row>
    <row r="194" spans="1:63" x14ac:dyDescent="0.2">
      <c r="A194" s="87"/>
      <c r="B194" s="88"/>
      <c r="C194" s="88"/>
      <c r="D194" s="88"/>
      <c r="E194" s="88"/>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87"/>
      <c r="AX194" s="87"/>
      <c r="AY194" s="87"/>
      <c r="AZ194" s="87"/>
      <c r="BA194" s="87"/>
      <c r="BB194" s="87"/>
      <c r="BC194" s="87"/>
      <c r="BD194" s="87"/>
      <c r="BE194" s="87"/>
      <c r="BF194" s="87"/>
      <c r="BG194" s="87"/>
      <c r="BH194" s="87"/>
      <c r="BI194" s="87"/>
      <c r="BJ194" s="87"/>
      <c r="BK194" s="87"/>
    </row>
    <row r="195" spans="1:63" x14ac:dyDescent="0.2">
      <c r="A195" s="87"/>
      <c r="B195" s="88"/>
      <c r="C195" s="88"/>
      <c r="D195" s="88"/>
      <c r="E195" s="88"/>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87"/>
      <c r="AX195" s="87"/>
      <c r="AY195" s="87"/>
      <c r="AZ195" s="87"/>
      <c r="BA195" s="87"/>
      <c r="BB195" s="87"/>
      <c r="BC195" s="87"/>
      <c r="BD195" s="87"/>
      <c r="BE195" s="87"/>
      <c r="BF195" s="87"/>
      <c r="BG195" s="87"/>
      <c r="BH195" s="87"/>
      <c r="BI195" s="87"/>
      <c r="BJ195" s="87"/>
      <c r="BK195" s="87"/>
    </row>
    <row r="196" spans="1:63" x14ac:dyDescent="0.2">
      <c r="A196" s="87"/>
      <c r="B196" s="88"/>
      <c r="C196" s="88"/>
      <c r="D196" s="88"/>
      <c r="E196" s="88"/>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87"/>
      <c r="AX196" s="87"/>
      <c r="AY196" s="87"/>
      <c r="AZ196" s="87"/>
      <c r="BA196" s="87"/>
      <c r="BB196" s="87"/>
      <c r="BC196" s="87"/>
      <c r="BD196" s="87"/>
      <c r="BE196" s="87"/>
      <c r="BF196" s="87"/>
      <c r="BG196" s="87"/>
      <c r="BH196" s="87"/>
      <c r="BI196" s="87"/>
      <c r="BJ196" s="87"/>
      <c r="BK196" s="87"/>
    </row>
    <row r="197" spans="1:63" x14ac:dyDescent="0.2">
      <c r="A197" s="87"/>
      <c r="B197" s="88"/>
      <c r="C197" s="88"/>
      <c r="D197" s="88"/>
      <c r="E197" s="88"/>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87"/>
      <c r="AX197" s="87"/>
      <c r="AY197" s="87"/>
      <c r="AZ197" s="87"/>
      <c r="BA197" s="87"/>
      <c r="BB197" s="87"/>
      <c r="BC197" s="87"/>
      <c r="BD197" s="87"/>
      <c r="BE197" s="87"/>
      <c r="BF197" s="87"/>
      <c r="BG197" s="87"/>
      <c r="BH197" s="87"/>
      <c r="BI197" s="87"/>
      <c r="BJ197" s="87"/>
      <c r="BK197" s="87"/>
    </row>
    <row r="198" spans="1:63" x14ac:dyDescent="0.2">
      <c r="A198" s="87"/>
      <c r="B198" s="88"/>
      <c r="C198" s="88"/>
      <c r="D198" s="88"/>
      <c r="E198" s="88"/>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87"/>
      <c r="AX198" s="87"/>
      <c r="AY198" s="87"/>
      <c r="AZ198" s="87"/>
      <c r="BA198" s="87"/>
      <c r="BB198" s="87"/>
      <c r="BC198" s="87"/>
      <c r="BD198" s="87"/>
      <c r="BE198" s="87"/>
      <c r="BF198" s="87"/>
      <c r="BG198" s="87"/>
      <c r="BH198" s="87"/>
      <c r="BI198" s="87"/>
      <c r="BJ198" s="87"/>
      <c r="BK198" s="87"/>
    </row>
    <row r="199" spans="1:63" x14ac:dyDescent="0.2">
      <c r="A199" s="87"/>
      <c r="B199" s="88"/>
      <c r="C199" s="88"/>
      <c r="D199" s="88"/>
      <c r="E199" s="88"/>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87"/>
      <c r="AX199" s="87"/>
      <c r="AY199" s="87"/>
      <c r="AZ199" s="87"/>
      <c r="BA199" s="87"/>
      <c r="BB199" s="87"/>
      <c r="BC199" s="87"/>
      <c r="BD199" s="87"/>
      <c r="BE199" s="87"/>
      <c r="BF199" s="87"/>
      <c r="BG199" s="87"/>
      <c r="BH199" s="87"/>
      <c r="BI199" s="87"/>
      <c r="BJ199" s="87"/>
      <c r="BK199" s="87"/>
    </row>
    <row r="200" spans="1:63" x14ac:dyDescent="0.2">
      <c r="A200" s="87"/>
      <c r="B200" s="88"/>
      <c r="C200" s="88"/>
      <c r="D200" s="88"/>
      <c r="E200" s="88"/>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87"/>
      <c r="AX200" s="87"/>
      <c r="AY200" s="87"/>
      <c r="AZ200" s="87"/>
      <c r="BA200" s="87"/>
      <c r="BB200" s="87"/>
      <c r="BC200" s="87"/>
      <c r="BD200" s="87"/>
      <c r="BE200" s="87"/>
      <c r="BF200" s="87"/>
      <c r="BG200" s="87"/>
      <c r="BH200" s="87"/>
      <c r="BI200" s="87"/>
      <c r="BJ200" s="87"/>
      <c r="BK200" s="87"/>
    </row>
    <row r="201" spans="1:63" x14ac:dyDescent="0.2">
      <c r="A201" s="87"/>
      <c r="B201" s="88"/>
      <c r="C201" s="88"/>
      <c r="D201" s="88"/>
      <c r="E201" s="88"/>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87"/>
      <c r="AX201" s="87"/>
      <c r="AY201" s="87"/>
      <c r="AZ201" s="87"/>
      <c r="BA201" s="87"/>
      <c r="BB201" s="87"/>
      <c r="BC201" s="87"/>
      <c r="BD201" s="87"/>
      <c r="BE201" s="87"/>
      <c r="BF201" s="87"/>
      <c r="BG201" s="87"/>
      <c r="BH201" s="87"/>
      <c r="BI201" s="87"/>
      <c r="BJ201" s="87"/>
      <c r="BK201" s="87"/>
    </row>
    <row r="202" spans="1:63" x14ac:dyDescent="0.2">
      <c r="A202" s="87"/>
      <c r="B202" s="88"/>
      <c r="C202" s="88"/>
      <c r="D202" s="88"/>
      <c r="E202" s="88"/>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87"/>
      <c r="AX202" s="87"/>
      <c r="AY202" s="87"/>
      <c r="AZ202" s="87"/>
      <c r="BA202" s="87"/>
      <c r="BB202" s="87"/>
      <c r="BC202" s="87"/>
      <c r="BD202" s="87"/>
      <c r="BE202" s="87"/>
      <c r="BF202" s="87"/>
      <c r="BG202" s="87"/>
      <c r="BH202" s="87"/>
      <c r="BI202" s="87"/>
      <c r="BJ202" s="87"/>
      <c r="BK202" s="87"/>
    </row>
    <row r="203" spans="1:63" x14ac:dyDescent="0.2">
      <c r="A203" s="87"/>
      <c r="B203" s="88"/>
      <c r="C203" s="88"/>
      <c r="D203" s="88"/>
      <c r="E203" s="88"/>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87"/>
      <c r="AX203" s="87"/>
      <c r="AY203" s="87"/>
      <c r="AZ203" s="87"/>
      <c r="BA203" s="87"/>
      <c r="BB203" s="87"/>
      <c r="BC203" s="87"/>
      <c r="BD203" s="87"/>
      <c r="BE203" s="87"/>
      <c r="BF203" s="87"/>
      <c r="BG203" s="87"/>
      <c r="BH203" s="87"/>
      <c r="BI203" s="87"/>
      <c r="BJ203" s="87"/>
      <c r="BK203" s="87"/>
    </row>
    <row r="204" spans="1:63" x14ac:dyDescent="0.2">
      <c r="A204" s="87"/>
      <c r="B204" s="88"/>
      <c r="C204" s="88"/>
      <c r="D204" s="88"/>
      <c r="E204" s="88"/>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87"/>
      <c r="AX204" s="87"/>
      <c r="AY204" s="87"/>
      <c r="AZ204" s="87"/>
      <c r="BA204" s="87"/>
      <c r="BB204" s="87"/>
      <c r="BC204" s="87"/>
      <c r="BD204" s="87"/>
      <c r="BE204" s="87"/>
      <c r="BF204" s="87"/>
      <c r="BG204" s="87"/>
      <c r="BH204" s="87"/>
      <c r="BI204" s="87"/>
      <c r="BJ204" s="87"/>
      <c r="BK204" s="87"/>
    </row>
    <row r="205" spans="1:63" x14ac:dyDescent="0.2">
      <c r="A205" s="87"/>
      <c r="B205" s="88"/>
      <c r="C205" s="88"/>
      <c r="D205" s="88"/>
      <c r="E205" s="88"/>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87"/>
      <c r="AX205" s="87"/>
      <c r="AY205" s="87"/>
      <c r="AZ205" s="87"/>
      <c r="BA205" s="87"/>
      <c r="BB205" s="87"/>
      <c r="BC205" s="87"/>
      <c r="BD205" s="87"/>
      <c r="BE205" s="87"/>
      <c r="BF205" s="87"/>
      <c r="BG205" s="87"/>
      <c r="BH205" s="87"/>
      <c r="BI205" s="87"/>
      <c r="BJ205" s="87"/>
      <c r="BK205" s="87"/>
    </row>
    <row r="206" spans="1:63" x14ac:dyDescent="0.2">
      <c r="A206" s="87"/>
      <c r="B206" s="88"/>
      <c r="C206" s="88"/>
      <c r="D206" s="88"/>
      <c r="E206" s="88"/>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87"/>
      <c r="AX206" s="87"/>
      <c r="AY206" s="87"/>
      <c r="AZ206" s="87"/>
      <c r="BA206" s="87"/>
      <c r="BB206" s="87"/>
      <c r="BC206" s="87"/>
      <c r="BD206" s="87"/>
      <c r="BE206" s="87"/>
      <c r="BF206" s="87"/>
      <c r="BG206" s="87"/>
      <c r="BH206" s="87"/>
      <c r="BI206" s="87"/>
      <c r="BJ206" s="87"/>
      <c r="BK206" s="87"/>
    </row>
    <row r="207" spans="1:63" x14ac:dyDescent="0.2">
      <c r="A207" s="87"/>
      <c r="B207" s="88"/>
      <c r="C207" s="88"/>
      <c r="D207" s="88"/>
      <c r="E207" s="88"/>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87"/>
      <c r="AX207" s="87"/>
      <c r="AY207" s="87"/>
      <c r="AZ207" s="87"/>
      <c r="BA207" s="87"/>
      <c r="BB207" s="87"/>
      <c r="BC207" s="87"/>
      <c r="BD207" s="87"/>
      <c r="BE207" s="87"/>
      <c r="BF207" s="87"/>
      <c r="BG207" s="87"/>
      <c r="BH207" s="87"/>
      <c r="BI207" s="87"/>
      <c r="BJ207" s="87"/>
      <c r="BK207" s="87"/>
    </row>
    <row r="208" spans="1:63" x14ac:dyDescent="0.2">
      <c r="A208" s="87"/>
      <c r="B208" s="88"/>
      <c r="C208" s="88"/>
      <c r="D208" s="88"/>
      <c r="E208" s="88"/>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87"/>
      <c r="AX208" s="87"/>
      <c r="AY208" s="87"/>
      <c r="AZ208" s="87"/>
      <c r="BA208" s="87"/>
      <c r="BB208" s="87"/>
      <c r="BC208" s="87"/>
      <c r="BD208" s="87"/>
      <c r="BE208" s="87"/>
      <c r="BF208" s="87"/>
      <c r="BG208" s="87"/>
      <c r="BH208" s="87"/>
      <c r="BI208" s="87"/>
      <c r="BJ208" s="87"/>
      <c r="BK208" s="87"/>
    </row>
    <row r="209" spans="1:63" x14ac:dyDescent="0.2">
      <c r="A209" s="87"/>
      <c r="B209" s="88"/>
      <c r="C209" s="88"/>
      <c r="D209" s="88"/>
      <c r="E209" s="88"/>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87"/>
      <c r="AX209" s="87"/>
      <c r="AY209" s="87"/>
      <c r="AZ209" s="87"/>
      <c r="BA209" s="87"/>
      <c r="BB209" s="87"/>
      <c r="BC209" s="87"/>
      <c r="BD209" s="87"/>
      <c r="BE209" s="87"/>
      <c r="BF209" s="87"/>
      <c r="BG209" s="87"/>
      <c r="BH209" s="87"/>
      <c r="BI209" s="87"/>
      <c r="BJ209" s="87"/>
      <c r="BK209" s="87"/>
    </row>
    <row r="210" spans="1:63" x14ac:dyDescent="0.2">
      <c r="A210" s="87"/>
      <c r="B210" s="88"/>
      <c r="C210" s="88"/>
      <c r="D210" s="88"/>
      <c r="E210" s="88"/>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87"/>
      <c r="AX210" s="87"/>
      <c r="AY210" s="87"/>
      <c r="AZ210" s="87"/>
      <c r="BA210" s="87"/>
      <c r="BB210" s="87"/>
      <c r="BC210" s="87"/>
      <c r="BD210" s="87"/>
      <c r="BE210" s="87"/>
      <c r="BF210" s="87"/>
      <c r="BG210" s="87"/>
      <c r="BH210" s="87"/>
      <c r="BI210" s="87"/>
      <c r="BJ210" s="87"/>
      <c r="BK210" s="87"/>
    </row>
    <row r="211" spans="1:63" x14ac:dyDescent="0.2">
      <c r="A211" s="87"/>
      <c r="B211" s="88"/>
      <c r="C211" s="88"/>
      <c r="D211" s="88"/>
      <c r="E211" s="88"/>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87"/>
      <c r="AX211" s="87"/>
      <c r="AY211" s="87"/>
      <c r="AZ211" s="87"/>
      <c r="BA211" s="87"/>
      <c r="BB211" s="87"/>
      <c r="BC211" s="87"/>
      <c r="BD211" s="87"/>
      <c r="BE211" s="87"/>
      <c r="BF211" s="87"/>
      <c r="BG211" s="87"/>
      <c r="BH211" s="87"/>
      <c r="BI211" s="87"/>
      <c r="BJ211" s="87"/>
      <c r="BK211" s="87"/>
    </row>
    <row r="212" spans="1:63" x14ac:dyDescent="0.2">
      <c r="A212" s="87"/>
      <c r="B212" s="88"/>
      <c r="C212" s="88"/>
      <c r="D212" s="88"/>
      <c r="E212" s="88"/>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87"/>
      <c r="AX212" s="87"/>
      <c r="AY212" s="87"/>
      <c r="AZ212" s="87"/>
      <c r="BA212" s="87"/>
      <c r="BB212" s="87"/>
      <c r="BC212" s="87"/>
      <c r="BD212" s="87"/>
      <c r="BE212" s="87"/>
      <c r="BF212" s="87"/>
      <c r="BG212" s="87"/>
      <c r="BH212" s="87"/>
      <c r="BI212" s="87"/>
      <c r="BJ212" s="87"/>
      <c r="BK212" s="87"/>
    </row>
    <row r="213" spans="1:63" x14ac:dyDescent="0.2">
      <c r="A213" s="87"/>
      <c r="B213" s="88"/>
      <c r="C213" s="88"/>
      <c r="D213" s="88"/>
      <c r="E213" s="88"/>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87"/>
      <c r="AX213" s="87"/>
      <c r="AY213" s="87"/>
      <c r="AZ213" s="87"/>
      <c r="BA213" s="87"/>
      <c r="BB213" s="87"/>
      <c r="BC213" s="87"/>
      <c r="BD213" s="87"/>
      <c r="BE213" s="87"/>
      <c r="BF213" s="87"/>
      <c r="BG213" s="87"/>
      <c r="BH213" s="87"/>
      <c r="BI213" s="87"/>
      <c r="BJ213" s="87"/>
      <c r="BK213" s="87"/>
    </row>
    <row r="214" spans="1:63" x14ac:dyDescent="0.2">
      <c r="A214" s="87"/>
      <c r="B214" s="88"/>
      <c r="C214" s="88"/>
      <c r="D214" s="88"/>
      <c r="E214" s="88"/>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87"/>
      <c r="AX214" s="87"/>
      <c r="AY214" s="87"/>
      <c r="AZ214" s="87"/>
      <c r="BA214" s="87"/>
      <c r="BB214" s="87"/>
      <c r="BC214" s="87"/>
      <c r="BD214" s="87"/>
      <c r="BE214" s="87"/>
      <c r="BF214" s="87"/>
      <c r="BG214" s="87"/>
      <c r="BH214" s="87"/>
      <c r="BI214" s="87"/>
      <c r="BJ214" s="87"/>
      <c r="BK214" s="87"/>
    </row>
    <row r="215" spans="1:63" x14ac:dyDescent="0.2">
      <c r="A215" s="87"/>
      <c r="B215" s="88"/>
      <c r="C215" s="88"/>
      <c r="D215" s="88"/>
      <c r="E215" s="88"/>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87"/>
      <c r="AX215" s="87"/>
      <c r="AY215" s="87"/>
      <c r="AZ215" s="87"/>
      <c r="BA215" s="87"/>
      <c r="BB215" s="87"/>
      <c r="BC215" s="87"/>
      <c r="BD215" s="87"/>
      <c r="BE215" s="87"/>
      <c r="BF215" s="87"/>
      <c r="BG215" s="87"/>
      <c r="BH215" s="87"/>
      <c r="BI215" s="87"/>
      <c r="BJ215" s="87"/>
      <c r="BK215" s="87"/>
    </row>
    <row r="216" spans="1:63" x14ac:dyDescent="0.2">
      <c r="A216" s="87"/>
      <c r="B216" s="88"/>
      <c r="C216" s="88"/>
      <c r="D216" s="88"/>
      <c r="E216" s="88"/>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87"/>
      <c r="AX216" s="87"/>
      <c r="AY216" s="87"/>
      <c r="AZ216" s="87"/>
      <c r="BA216" s="87"/>
      <c r="BB216" s="87"/>
      <c r="BC216" s="87"/>
      <c r="BD216" s="87"/>
      <c r="BE216" s="87"/>
      <c r="BF216" s="87"/>
      <c r="BG216" s="87"/>
      <c r="BH216" s="87"/>
      <c r="BI216" s="87"/>
      <c r="BJ216" s="87"/>
      <c r="BK216" s="87"/>
    </row>
    <row r="217" spans="1:63" x14ac:dyDescent="0.2">
      <c r="A217" s="87"/>
      <c r="B217" s="88"/>
      <c r="C217" s="88"/>
      <c r="D217" s="88"/>
      <c r="E217" s="88"/>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87"/>
      <c r="AX217" s="87"/>
      <c r="AY217" s="87"/>
      <c r="AZ217" s="87"/>
      <c r="BA217" s="87"/>
      <c r="BB217" s="87"/>
      <c r="BC217" s="87"/>
      <c r="BD217" s="87"/>
      <c r="BE217" s="87"/>
      <c r="BF217" s="87"/>
      <c r="BG217" s="87"/>
      <c r="BH217" s="87"/>
      <c r="BI217" s="87"/>
      <c r="BJ217" s="87"/>
      <c r="BK217" s="87"/>
    </row>
    <row r="218" spans="1:63" x14ac:dyDescent="0.2">
      <c r="A218" s="87"/>
      <c r="B218" s="88"/>
      <c r="C218" s="88"/>
      <c r="D218" s="88"/>
      <c r="E218" s="88"/>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87"/>
      <c r="AX218" s="87"/>
      <c r="AY218" s="87"/>
      <c r="AZ218" s="87"/>
      <c r="BA218" s="87"/>
      <c r="BB218" s="87"/>
      <c r="BC218" s="87"/>
      <c r="BD218" s="87"/>
      <c r="BE218" s="87"/>
      <c r="BF218" s="87"/>
      <c r="BG218" s="87"/>
      <c r="BH218" s="87"/>
      <c r="BI218" s="87"/>
      <c r="BJ218" s="87"/>
      <c r="BK218" s="87"/>
    </row>
    <row r="219" spans="1:63" x14ac:dyDescent="0.2">
      <c r="A219" s="87"/>
      <c r="B219" s="88"/>
      <c r="C219" s="88"/>
      <c r="D219" s="88"/>
      <c r="E219" s="88"/>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87"/>
      <c r="AX219" s="87"/>
      <c r="AY219" s="87"/>
      <c r="AZ219" s="87"/>
      <c r="BA219" s="87"/>
      <c r="BB219" s="87"/>
      <c r="BC219" s="87"/>
      <c r="BD219" s="87"/>
      <c r="BE219" s="87"/>
      <c r="BF219" s="87"/>
      <c r="BG219" s="87"/>
      <c r="BH219" s="87"/>
      <c r="BI219" s="87"/>
      <c r="BJ219" s="87"/>
      <c r="BK219" s="87"/>
    </row>
    <row r="220" spans="1:63" x14ac:dyDescent="0.2">
      <c r="A220" s="87"/>
      <c r="B220" s="88"/>
      <c r="C220" s="88"/>
      <c r="D220" s="88"/>
      <c r="E220" s="88"/>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87"/>
      <c r="AX220" s="87"/>
      <c r="AY220" s="87"/>
      <c r="AZ220" s="87"/>
      <c r="BA220" s="87"/>
      <c r="BB220" s="87"/>
      <c r="BC220" s="87"/>
      <c r="BD220" s="87"/>
      <c r="BE220" s="87"/>
      <c r="BF220" s="87"/>
      <c r="BG220" s="87"/>
      <c r="BH220" s="87"/>
      <c r="BI220" s="87"/>
      <c r="BJ220" s="87"/>
      <c r="BK220" s="87"/>
    </row>
    <row r="221" spans="1:63" x14ac:dyDescent="0.2">
      <c r="A221" s="87"/>
      <c r="B221" s="88"/>
      <c r="C221" s="88"/>
      <c r="D221" s="88"/>
      <c r="E221" s="88"/>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87"/>
      <c r="AX221" s="87"/>
      <c r="AY221" s="87"/>
      <c r="AZ221" s="87"/>
      <c r="BA221" s="87"/>
      <c r="BB221" s="87"/>
      <c r="BC221" s="87"/>
      <c r="BD221" s="87"/>
      <c r="BE221" s="87"/>
      <c r="BF221" s="87"/>
      <c r="BG221" s="87"/>
      <c r="BH221" s="87"/>
      <c r="BI221" s="87"/>
      <c r="BJ221" s="87"/>
      <c r="BK221" s="87"/>
    </row>
    <row r="222" spans="1:63" x14ac:dyDescent="0.2">
      <c r="A222" s="87"/>
      <c r="B222" s="88"/>
      <c r="C222" s="88"/>
      <c r="D222" s="88"/>
      <c r="E222" s="88"/>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87"/>
      <c r="AX222" s="87"/>
      <c r="AY222" s="87"/>
      <c r="AZ222" s="87"/>
      <c r="BA222" s="87"/>
      <c r="BB222" s="87"/>
      <c r="BC222" s="87"/>
      <c r="BD222" s="87"/>
      <c r="BE222" s="87"/>
      <c r="BF222" s="87"/>
      <c r="BG222" s="87"/>
      <c r="BH222" s="87"/>
      <c r="BI222" s="87"/>
      <c r="BJ222" s="87"/>
      <c r="BK222" s="87"/>
    </row>
    <row r="223" spans="1:63" x14ac:dyDescent="0.2">
      <c r="A223" s="87"/>
      <c r="B223" s="88"/>
      <c r="C223" s="88"/>
      <c r="D223" s="88"/>
      <c r="E223" s="88"/>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87"/>
      <c r="AX223" s="87"/>
      <c r="AY223" s="87"/>
      <c r="AZ223" s="87"/>
      <c r="BA223" s="87"/>
      <c r="BB223" s="87"/>
      <c r="BC223" s="87"/>
      <c r="BD223" s="87"/>
      <c r="BE223" s="87"/>
      <c r="BF223" s="87"/>
      <c r="BG223" s="87"/>
      <c r="BH223" s="87"/>
      <c r="BI223" s="87"/>
      <c r="BJ223" s="87"/>
      <c r="BK223" s="87"/>
    </row>
    <row r="224" spans="1:63" x14ac:dyDescent="0.2">
      <c r="A224" s="87"/>
      <c r="B224" s="88"/>
      <c r="C224" s="88"/>
      <c r="D224" s="88"/>
      <c r="E224" s="88"/>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87"/>
      <c r="AX224" s="87"/>
      <c r="AY224" s="87"/>
      <c r="AZ224" s="87"/>
      <c r="BA224" s="87"/>
      <c r="BB224" s="87"/>
      <c r="BC224" s="87"/>
      <c r="BD224" s="87"/>
      <c r="BE224" s="87"/>
      <c r="BF224" s="87"/>
      <c r="BG224" s="87"/>
      <c r="BH224" s="87"/>
      <c r="BI224" s="87"/>
      <c r="BJ224" s="87"/>
      <c r="BK224" s="87"/>
    </row>
    <row r="299" spans="1:63" outlineLevel="1" x14ac:dyDescent="0.2">
      <c r="A299" s="87"/>
      <c r="B299" s="88"/>
      <c r="C299" s="88"/>
      <c r="D299" s="88"/>
      <c r="E299" s="88"/>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87"/>
      <c r="AX299" s="87"/>
      <c r="AY299" s="87"/>
      <c r="AZ299" s="87"/>
      <c r="BA299" s="87"/>
      <c r="BB299" s="87"/>
      <c r="BC299" s="87"/>
      <c r="BD299" s="87"/>
      <c r="BE299" s="87"/>
      <c r="BF299" s="87"/>
      <c r="BG299" s="87"/>
      <c r="BH299" s="87"/>
      <c r="BI299" s="87"/>
      <c r="BJ299" s="87"/>
      <c r="BK299" s="87"/>
    </row>
    <row r="300" spans="1:63" outlineLevel="1" x14ac:dyDescent="0.2">
      <c r="A300" s="87"/>
      <c r="B300" s="88"/>
      <c r="C300" s="88"/>
      <c r="D300" s="88"/>
      <c r="E300" s="88"/>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87"/>
      <c r="AX300" s="87"/>
      <c r="AY300" s="87"/>
      <c r="AZ300" s="87"/>
      <c r="BA300" s="87"/>
      <c r="BB300" s="87"/>
      <c r="BC300" s="87"/>
      <c r="BD300" s="87"/>
      <c r="BE300" s="87"/>
      <c r="BF300" s="87"/>
      <c r="BG300" s="87"/>
      <c r="BH300" s="87"/>
      <c r="BI300" s="87"/>
      <c r="BJ300" s="87"/>
      <c r="BK300" s="87"/>
    </row>
    <row r="301" spans="1:63" outlineLevel="1" x14ac:dyDescent="0.2">
      <c r="A301" s="87"/>
      <c r="B301" s="88"/>
      <c r="C301" s="88"/>
      <c r="D301" s="88"/>
      <c r="E301" s="88"/>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87"/>
      <c r="AX301" s="87"/>
      <c r="AY301" s="87"/>
      <c r="AZ301" s="87"/>
      <c r="BA301" s="87"/>
      <c r="BB301" s="87"/>
      <c r="BC301" s="87"/>
      <c r="BD301" s="87"/>
      <c r="BE301" s="87"/>
      <c r="BF301" s="87"/>
      <c r="BG301" s="87"/>
      <c r="BH301" s="87"/>
      <c r="BI301" s="87"/>
      <c r="BJ301" s="87"/>
      <c r="BK301" s="87"/>
    </row>
    <row r="302" spans="1:63" outlineLevel="1" x14ac:dyDescent="0.2">
      <c r="A302" s="87"/>
      <c r="B302" s="88"/>
      <c r="C302" s="88"/>
      <c r="D302" s="88"/>
      <c r="E302" s="88"/>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87"/>
      <c r="AX302" s="87"/>
      <c r="AY302" s="87"/>
      <c r="AZ302" s="87"/>
      <c r="BA302" s="87"/>
      <c r="BB302" s="87"/>
      <c r="BC302" s="87"/>
      <c r="BD302" s="87"/>
      <c r="BE302" s="87"/>
      <c r="BF302" s="87"/>
      <c r="BG302" s="87"/>
      <c r="BH302" s="87"/>
      <c r="BI302" s="87"/>
      <c r="BJ302" s="87"/>
      <c r="BK302" s="87"/>
    </row>
    <row r="303" spans="1:63" x14ac:dyDescent="0.2">
      <c r="A303" s="87"/>
      <c r="B303" s="88"/>
      <c r="C303" s="88"/>
      <c r="D303" s="88"/>
      <c r="E303" s="88"/>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87"/>
      <c r="AX303" s="87"/>
      <c r="AY303" s="87"/>
      <c r="AZ303" s="87"/>
      <c r="BA303" s="87"/>
      <c r="BB303" s="87"/>
      <c r="BC303" s="87"/>
      <c r="BD303" s="87"/>
      <c r="BE303" s="87"/>
      <c r="BF303" s="87"/>
      <c r="BG303" s="87"/>
      <c r="BH303" s="87"/>
      <c r="BI303" s="87"/>
      <c r="BJ303" s="87"/>
      <c r="BK303" s="87"/>
    </row>
    <row r="304" spans="1:63" x14ac:dyDescent="0.2">
      <c r="A304" s="87"/>
      <c r="B304" s="88"/>
      <c r="C304" s="88"/>
      <c r="D304" s="88"/>
      <c r="E304" s="88"/>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87"/>
      <c r="AX304" s="87"/>
      <c r="AY304" s="87"/>
      <c r="AZ304" s="87"/>
      <c r="BA304" s="87"/>
      <c r="BB304" s="87"/>
      <c r="BC304" s="87"/>
      <c r="BD304" s="87"/>
      <c r="BE304" s="87"/>
      <c r="BF304" s="87"/>
      <c r="BG304" s="87"/>
      <c r="BH304" s="87"/>
      <c r="BI304" s="87"/>
      <c r="BJ304" s="87"/>
      <c r="BK304" s="87"/>
    </row>
    <row r="305" spans="1:63" x14ac:dyDescent="0.2">
      <c r="A305" s="87"/>
      <c r="B305" s="88"/>
      <c r="C305" s="88"/>
      <c r="D305" s="88"/>
      <c r="E305" s="88"/>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87"/>
      <c r="AX305" s="87"/>
      <c r="AY305" s="87"/>
      <c r="AZ305" s="87"/>
      <c r="BA305" s="87"/>
      <c r="BB305" s="87"/>
      <c r="BC305" s="87"/>
      <c r="BD305" s="87"/>
      <c r="BE305" s="87"/>
      <c r="BF305" s="87"/>
      <c r="BG305" s="87"/>
      <c r="BH305" s="87"/>
      <c r="BI305" s="87"/>
      <c r="BJ305" s="87"/>
      <c r="BK305" s="87"/>
    </row>
    <row r="306" spans="1:63" x14ac:dyDescent="0.2">
      <c r="A306" s="87"/>
      <c r="B306" s="88"/>
      <c r="C306" s="88"/>
      <c r="D306" s="88"/>
      <c r="E306" s="88"/>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87"/>
      <c r="AX306" s="87"/>
      <c r="AY306" s="87"/>
      <c r="AZ306" s="87"/>
      <c r="BA306" s="87"/>
      <c r="BB306" s="87"/>
      <c r="BC306" s="87"/>
      <c r="BD306" s="87"/>
      <c r="BE306" s="87"/>
      <c r="BF306" s="87"/>
      <c r="BG306" s="87"/>
      <c r="BH306" s="87"/>
      <c r="BI306" s="87"/>
      <c r="BJ306" s="87"/>
      <c r="BK306" s="87"/>
    </row>
    <row r="307" spans="1:63" x14ac:dyDescent="0.2">
      <c r="A307" s="87"/>
      <c r="B307" s="88"/>
      <c r="C307" s="88"/>
      <c r="D307" s="88"/>
      <c r="E307" s="88"/>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87"/>
      <c r="AX307" s="87"/>
      <c r="AY307" s="87"/>
      <c r="AZ307" s="87"/>
      <c r="BA307" s="87"/>
      <c r="BB307" s="87"/>
      <c r="BC307" s="87"/>
      <c r="BD307" s="87"/>
      <c r="BE307" s="87"/>
      <c r="BF307" s="87"/>
      <c r="BG307" s="87"/>
      <c r="BH307" s="87"/>
      <c r="BI307" s="87"/>
      <c r="BJ307" s="87"/>
      <c r="BK307" s="87"/>
    </row>
    <row r="308" spans="1:63" x14ac:dyDescent="0.2">
      <c r="A308" s="87"/>
      <c r="B308" s="88"/>
      <c r="C308" s="88"/>
      <c r="D308" s="88"/>
      <c r="E308" s="88"/>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87"/>
      <c r="AX308" s="87"/>
      <c r="AY308" s="87"/>
      <c r="AZ308" s="87"/>
      <c r="BA308" s="87"/>
      <c r="BB308" s="87"/>
      <c r="BC308" s="87"/>
      <c r="BD308" s="87"/>
      <c r="BE308" s="87"/>
      <c r="BF308" s="87"/>
      <c r="BG308" s="87"/>
      <c r="BH308" s="87"/>
      <c r="BI308" s="87"/>
      <c r="BJ308" s="87"/>
      <c r="BK308" s="87"/>
    </row>
    <row r="309" spans="1:63" x14ac:dyDescent="0.2">
      <c r="A309" s="87"/>
      <c r="B309" s="88"/>
      <c r="C309" s="88"/>
      <c r="D309" s="88"/>
      <c r="E309" s="88"/>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87"/>
      <c r="AX309" s="87"/>
      <c r="AY309" s="87"/>
      <c r="AZ309" s="87"/>
      <c r="BA309" s="87"/>
      <c r="BB309" s="87"/>
      <c r="BC309" s="87"/>
      <c r="BD309" s="87"/>
      <c r="BE309" s="87"/>
      <c r="BF309" s="87"/>
      <c r="BG309" s="87"/>
      <c r="BH309" s="87"/>
      <c r="BI309" s="87"/>
      <c r="BJ309" s="87"/>
      <c r="BK309" s="87"/>
    </row>
    <row r="310" spans="1:63" x14ac:dyDescent="0.2">
      <c r="A310" s="87"/>
      <c r="B310" s="88"/>
      <c r="C310" s="88"/>
      <c r="D310" s="88"/>
      <c r="E310" s="88"/>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87"/>
      <c r="AX310" s="87"/>
      <c r="AY310" s="87"/>
      <c r="AZ310" s="87"/>
      <c r="BA310" s="87"/>
      <c r="BB310" s="87"/>
      <c r="BC310" s="87"/>
      <c r="BD310" s="87"/>
      <c r="BE310" s="87"/>
      <c r="BF310" s="87"/>
      <c r="BG310" s="87"/>
      <c r="BH310" s="87"/>
      <c r="BI310" s="87"/>
      <c r="BJ310" s="87"/>
      <c r="BK310" s="87"/>
    </row>
    <row r="311" spans="1:63" x14ac:dyDescent="0.2">
      <c r="A311" s="87"/>
      <c r="B311" s="88"/>
      <c r="C311" s="88"/>
      <c r="D311" s="88"/>
      <c r="E311" s="88"/>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87"/>
      <c r="AX311" s="87"/>
      <c r="AY311" s="87"/>
      <c r="AZ311" s="87"/>
      <c r="BA311" s="87"/>
      <c r="BB311" s="87"/>
      <c r="BC311" s="87"/>
      <c r="BD311" s="87"/>
      <c r="BE311" s="87"/>
      <c r="BF311" s="87"/>
      <c r="BG311" s="87"/>
      <c r="BH311" s="87"/>
      <c r="BI311" s="87"/>
      <c r="BJ311" s="87"/>
      <c r="BK311" s="87"/>
    </row>
    <row r="312" spans="1:63" x14ac:dyDescent="0.2">
      <c r="A312" s="87"/>
      <c r="B312" s="88"/>
      <c r="C312" s="88"/>
      <c r="D312" s="88"/>
      <c r="E312" s="88"/>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87"/>
      <c r="AX312" s="87"/>
      <c r="AY312" s="87"/>
      <c r="AZ312" s="87"/>
      <c r="BA312" s="87"/>
      <c r="BB312" s="87"/>
      <c r="BC312" s="87"/>
      <c r="BD312" s="87"/>
      <c r="BE312" s="87"/>
      <c r="BF312" s="87"/>
      <c r="BG312" s="87"/>
      <c r="BH312" s="87"/>
      <c r="BI312" s="87"/>
      <c r="BJ312" s="87"/>
      <c r="BK312" s="87"/>
    </row>
    <row r="313" spans="1:63" x14ac:dyDescent="0.2">
      <c r="A313" s="87"/>
      <c r="B313" s="88"/>
      <c r="C313" s="88"/>
      <c r="D313" s="88"/>
      <c r="E313" s="88"/>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87"/>
      <c r="AX313" s="87"/>
      <c r="AY313" s="87"/>
      <c r="AZ313" s="87"/>
      <c r="BA313" s="87"/>
      <c r="BB313" s="87"/>
      <c r="BC313" s="87"/>
      <c r="BD313" s="87"/>
      <c r="BE313" s="87"/>
      <c r="BF313" s="87"/>
      <c r="BG313" s="87"/>
      <c r="BH313" s="87"/>
      <c r="BI313" s="87"/>
      <c r="BJ313" s="87"/>
      <c r="BK313" s="87"/>
    </row>
    <row r="314" spans="1:63" x14ac:dyDescent="0.2">
      <c r="A314" s="87"/>
      <c r="B314" s="88"/>
      <c r="C314" s="88"/>
      <c r="D314" s="88"/>
      <c r="E314" s="88"/>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87"/>
      <c r="AX314" s="87"/>
      <c r="AY314" s="87"/>
      <c r="AZ314" s="87"/>
      <c r="BA314" s="87"/>
      <c r="BB314" s="87"/>
      <c r="BC314" s="87"/>
      <c r="BD314" s="87"/>
      <c r="BE314" s="87"/>
      <c r="BF314" s="87"/>
      <c r="BG314" s="87"/>
      <c r="BH314" s="87"/>
      <c r="BI314" s="87"/>
      <c r="BJ314" s="87"/>
      <c r="BK314" s="87"/>
    </row>
    <row r="315" spans="1:63" x14ac:dyDescent="0.2">
      <c r="A315" s="87"/>
      <c r="B315" s="88"/>
      <c r="C315" s="88"/>
      <c r="D315" s="88"/>
      <c r="E315" s="88"/>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87"/>
      <c r="AX315" s="87"/>
      <c r="AY315" s="87"/>
      <c r="AZ315" s="87"/>
      <c r="BA315" s="87"/>
      <c r="BB315" s="87"/>
      <c r="BC315" s="87"/>
      <c r="BD315" s="87"/>
      <c r="BE315" s="87"/>
      <c r="BF315" s="87"/>
      <c r="BG315" s="87"/>
      <c r="BH315" s="87"/>
      <c r="BI315" s="87"/>
      <c r="BJ315" s="87"/>
      <c r="BK315" s="87"/>
    </row>
    <row r="316" spans="1:63" x14ac:dyDescent="0.2">
      <c r="A316" s="87"/>
      <c r="B316" s="88"/>
      <c r="C316" s="88"/>
      <c r="D316" s="88"/>
      <c r="E316" s="88"/>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87"/>
      <c r="AX316" s="87"/>
      <c r="AY316" s="87"/>
      <c r="AZ316" s="87"/>
      <c r="BA316" s="87"/>
      <c r="BB316" s="87"/>
      <c r="BC316" s="87"/>
      <c r="BD316" s="87"/>
      <c r="BE316" s="87"/>
      <c r="BF316" s="87"/>
      <c r="BG316" s="87"/>
      <c r="BH316" s="87"/>
      <c r="BI316" s="87"/>
      <c r="BJ316" s="87"/>
      <c r="BK316" s="87"/>
    </row>
    <row r="317" spans="1:63" x14ac:dyDescent="0.2">
      <c r="A317" s="87"/>
      <c r="B317" s="88"/>
      <c r="C317" s="88"/>
      <c r="D317" s="88"/>
      <c r="E317" s="88"/>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87"/>
      <c r="AX317" s="87"/>
      <c r="AY317" s="87"/>
      <c r="AZ317" s="87"/>
      <c r="BA317" s="87"/>
      <c r="BB317" s="87"/>
      <c r="BC317" s="87"/>
      <c r="BD317" s="87"/>
      <c r="BE317" s="87"/>
      <c r="BF317" s="87"/>
      <c r="BG317" s="87"/>
      <c r="BH317" s="87"/>
      <c r="BI317" s="87"/>
      <c r="BJ317" s="87"/>
      <c r="BK317" s="87"/>
    </row>
    <row r="318" spans="1:63" x14ac:dyDescent="0.2">
      <c r="A318" s="87"/>
      <c r="B318" s="88"/>
      <c r="C318" s="88"/>
      <c r="D318" s="88"/>
      <c r="E318" s="88"/>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87"/>
      <c r="AX318" s="87"/>
      <c r="AY318" s="87"/>
      <c r="AZ318" s="87"/>
      <c r="BA318" s="87"/>
      <c r="BB318" s="87"/>
      <c r="BC318" s="87"/>
      <c r="BD318" s="87"/>
      <c r="BE318" s="87"/>
      <c r="BF318" s="87"/>
      <c r="BG318" s="87"/>
      <c r="BH318" s="87"/>
      <c r="BI318" s="87"/>
      <c r="BJ318" s="87"/>
      <c r="BK318" s="87"/>
    </row>
    <row r="319" spans="1:63" x14ac:dyDescent="0.2">
      <c r="A319" s="87"/>
      <c r="B319" s="88"/>
      <c r="C319" s="88"/>
      <c r="D319" s="88"/>
      <c r="E319" s="88"/>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87"/>
      <c r="AX319" s="87"/>
      <c r="AY319" s="87"/>
      <c r="AZ319" s="87"/>
      <c r="BA319" s="87"/>
      <c r="BB319" s="87"/>
      <c r="BC319" s="87"/>
      <c r="BD319" s="87"/>
      <c r="BE319" s="87"/>
      <c r="BF319" s="87"/>
      <c r="BG319" s="87"/>
      <c r="BH319" s="87"/>
      <c r="BI319" s="87"/>
      <c r="BJ319" s="87"/>
      <c r="BK319" s="87"/>
    </row>
    <row r="320" spans="1:63" x14ac:dyDescent="0.2">
      <c r="A320" s="87"/>
      <c r="B320" s="88"/>
      <c r="C320" s="88"/>
      <c r="D320" s="88"/>
      <c r="E320" s="88"/>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87"/>
      <c r="AX320" s="87"/>
      <c r="AY320" s="87"/>
      <c r="AZ320" s="87"/>
      <c r="BA320" s="87"/>
      <c r="BB320" s="87"/>
      <c r="BC320" s="87"/>
      <c r="BD320" s="87"/>
      <c r="BE320" s="87"/>
      <c r="BF320" s="87"/>
      <c r="BG320" s="87"/>
      <c r="BH320" s="87"/>
      <c r="BI320" s="87"/>
      <c r="BJ320" s="87"/>
      <c r="BK320" s="87"/>
    </row>
    <row r="321" spans="1:63" x14ac:dyDescent="0.2">
      <c r="A321" s="87"/>
      <c r="B321" s="88"/>
      <c r="C321" s="88"/>
      <c r="D321" s="88"/>
      <c r="E321" s="88"/>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87"/>
      <c r="AX321" s="87"/>
      <c r="AY321" s="87"/>
      <c r="AZ321" s="87"/>
      <c r="BA321" s="87"/>
      <c r="BB321" s="87"/>
      <c r="BC321" s="87"/>
      <c r="BD321" s="87"/>
      <c r="BE321" s="87"/>
      <c r="BF321" s="87"/>
      <c r="BG321" s="87"/>
      <c r="BH321" s="87"/>
      <c r="BI321" s="87"/>
      <c r="BJ321" s="87"/>
      <c r="BK321" s="87"/>
    </row>
    <row r="322" spans="1:63" x14ac:dyDescent="0.2">
      <c r="A322" s="87"/>
      <c r="B322" s="88"/>
      <c r="C322" s="88"/>
      <c r="D322" s="88"/>
      <c r="E322" s="88"/>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87"/>
      <c r="AX322" s="87"/>
      <c r="AY322" s="87"/>
      <c r="AZ322" s="87"/>
      <c r="BA322" s="87"/>
      <c r="BB322" s="87"/>
      <c r="BC322" s="87"/>
      <c r="BD322" s="87"/>
      <c r="BE322" s="87"/>
      <c r="BF322" s="87"/>
      <c r="BG322" s="87"/>
      <c r="BH322" s="87"/>
      <c r="BI322" s="87"/>
      <c r="BJ322" s="87"/>
      <c r="BK322" s="87"/>
    </row>
    <row r="323" spans="1:63" x14ac:dyDescent="0.2">
      <c r="A323" s="87"/>
      <c r="B323" s="88"/>
      <c r="C323" s="88"/>
      <c r="D323" s="88"/>
      <c r="E323" s="88"/>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87"/>
      <c r="AX323" s="87"/>
      <c r="AY323" s="87"/>
      <c r="AZ323" s="87"/>
      <c r="BA323" s="87"/>
      <c r="BB323" s="87"/>
      <c r="BC323" s="87"/>
      <c r="BD323" s="87"/>
      <c r="BE323" s="87"/>
      <c r="BF323" s="87"/>
      <c r="BG323" s="87"/>
      <c r="BH323" s="87"/>
      <c r="BI323" s="87"/>
      <c r="BJ323" s="87"/>
      <c r="BK323" s="87"/>
    </row>
    <row r="324" spans="1:63" x14ac:dyDescent="0.2">
      <c r="A324" s="87"/>
      <c r="B324" s="88"/>
      <c r="C324" s="88"/>
      <c r="D324" s="88"/>
      <c r="E324" s="88"/>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87"/>
      <c r="AX324" s="87"/>
      <c r="AY324" s="87"/>
      <c r="AZ324" s="87"/>
      <c r="BA324" s="87"/>
      <c r="BB324" s="87"/>
      <c r="BC324" s="87"/>
      <c r="BD324" s="87"/>
      <c r="BE324" s="87"/>
      <c r="BF324" s="87"/>
      <c r="BG324" s="87"/>
      <c r="BH324" s="87"/>
      <c r="BI324" s="87"/>
      <c r="BJ324" s="87"/>
      <c r="BK324" s="87"/>
    </row>
    <row r="325" spans="1:63" x14ac:dyDescent="0.2">
      <c r="A325" s="87"/>
      <c r="B325" s="88"/>
      <c r="C325" s="88"/>
      <c r="D325" s="88"/>
      <c r="E325" s="88"/>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87"/>
      <c r="AX325" s="87"/>
      <c r="AY325" s="87"/>
      <c r="AZ325" s="87"/>
      <c r="BA325" s="87"/>
      <c r="BB325" s="87"/>
      <c r="BC325" s="87"/>
      <c r="BD325" s="87"/>
      <c r="BE325" s="87"/>
      <c r="BF325" s="87"/>
      <c r="BG325" s="87"/>
      <c r="BH325" s="87"/>
      <c r="BI325" s="87"/>
      <c r="BJ325" s="87"/>
      <c r="BK325" s="87"/>
    </row>
    <row r="326" spans="1:63" x14ac:dyDescent="0.2">
      <c r="A326" s="87"/>
      <c r="B326" s="88"/>
      <c r="C326" s="88"/>
      <c r="D326" s="88"/>
      <c r="E326" s="88"/>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87"/>
      <c r="AX326" s="87"/>
      <c r="AY326" s="87"/>
      <c r="AZ326" s="87"/>
      <c r="BA326" s="87"/>
      <c r="BB326" s="87"/>
      <c r="BC326" s="87"/>
      <c r="BD326" s="87"/>
      <c r="BE326" s="87"/>
      <c r="BF326" s="87"/>
      <c r="BG326" s="87"/>
      <c r="BH326" s="87"/>
      <c r="BI326" s="87"/>
      <c r="BJ326" s="87"/>
      <c r="BK326" s="87"/>
    </row>
    <row r="327" spans="1:63" x14ac:dyDescent="0.2">
      <c r="A327" s="87"/>
      <c r="B327" s="88"/>
      <c r="C327" s="88"/>
      <c r="D327" s="88"/>
      <c r="E327" s="88"/>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87"/>
      <c r="AX327" s="87"/>
      <c r="AY327" s="87"/>
      <c r="AZ327" s="87"/>
      <c r="BA327" s="87"/>
      <c r="BB327" s="87"/>
      <c r="BC327" s="87"/>
      <c r="BD327" s="87"/>
      <c r="BE327" s="87"/>
      <c r="BF327" s="87"/>
      <c r="BG327" s="87"/>
      <c r="BH327" s="87"/>
      <c r="BI327" s="87"/>
      <c r="BJ327" s="87"/>
      <c r="BK327" s="87"/>
    </row>
    <row r="328" spans="1:63" x14ac:dyDescent="0.2">
      <c r="A328" s="87"/>
      <c r="B328" s="88"/>
      <c r="C328" s="88"/>
      <c r="D328" s="88"/>
      <c r="E328" s="88"/>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87"/>
      <c r="AX328" s="87"/>
      <c r="AY328" s="87"/>
      <c r="AZ328" s="87"/>
      <c r="BA328" s="87"/>
      <c r="BB328" s="87"/>
      <c r="BC328" s="87"/>
      <c r="BD328" s="87"/>
      <c r="BE328" s="87"/>
      <c r="BF328" s="87"/>
      <c r="BG328" s="87"/>
      <c r="BH328" s="87"/>
      <c r="BI328" s="87"/>
      <c r="BJ328" s="87"/>
      <c r="BK328" s="87"/>
    </row>
    <row r="329" spans="1:63" x14ac:dyDescent="0.2">
      <c r="A329" s="87"/>
      <c r="B329" s="88"/>
      <c r="C329" s="88"/>
      <c r="D329" s="88"/>
      <c r="E329" s="88"/>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87"/>
      <c r="AX329" s="87"/>
      <c r="AY329" s="87"/>
      <c r="AZ329" s="87"/>
      <c r="BA329" s="87"/>
      <c r="BB329" s="87"/>
      <c r="BC329" s="87"/>
      <c r="BD329" s="87"/>
      <c r="BE329" s="87"/>
      <c r="BF329" s="87"/>
      <c r="BG329" s="87"/>
      <c r="BH329" s="87"/>
      <c r="BI329" s="87"/>
      <c r="BJ329" s="87"/>
      <c r="BK329" s="87"/>
    </row>
    <row r="330" spans="1:63" x14ac:dyDescent="0.2">
      <c r="A330" s="87"/>
      <c r="B330" s="88"/>
      <c r="C330" s="88"/>
      <c r="D330" s="88"/>
      <c r="E330" s="88"/>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87"/>
      <c r="AX330" s="87"/>
      <c r="AY330" s="87"/>
      <c r="AZ330" s="87"/>
      <c r="BA330" s="87"/>
      <c r="BB330" s="87"/>
      <c r="BC330" s="87"/>
      <c r="BD330" s="87"/>
      <c r="BE330" s="87"/>
      <c r="BF330" s="87"/>
      <c r="BG330" s="87"/>
      <c r="BH330" s="87"/>
      <c r="BI330" s="87"/>
      <c r="BJ330" s="87"/>
      <c r="BK330" s="87"/>
    </row>
    <row r="331" spans="1:63" x14ac:dyDescent="0.2">
      <c r="A331" s="87"/>
      <c r="B331" s="88"/>
      <c r="C331" s="88"/>
      <c r="D331" s="88"/>
      <c r="E331" s="88"/>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87"/>
      <c r="AX331" s="87"/>
      <c r="AY331" s="87"/>
      <c r="AZ331" s="87"/>
      <c r="BA331" s="87"/>
      <c r="BB331" s="87"/>
      <c r="BC331" s="87"/>
      <c r="BD331" s="87"/>
      <c r="BE331" s="87"/>
      <c r="BF331" s="87"/>
      <c r="BG331" s="87"/>
      <c r="BH331" s="87"/>
      <c r="BI331" s="87"/>
      <c r="BJ331" s="87"/>
      <c r="BK331" s="87"/>
    </row>
    <row r="332" spans="1:63" x14ac:dyDescent="0.2">
      <c r="A332" s="87"/>
      <c r="B332" s="88"/>
      <c r="C332" s="88"/>
      <c r="D332" s="88"/>
      <c r="E332" s="88"/>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87"/>
      <c r="AX332" s="87"/>
      <c r="AY332" s="87"/>
      <c r="AZ332" s="87"/>
      <c r="BA332" s="87"/>
      <c r="BB332" s="87"/>
      <c r="BC332" s="87"/>
      <c r="BD332" s="87"/>
      <c r="BE332" s="87"/>
      <c r="BF332" s="87"/>
      <c r="BG332" s="87"/>
      <c r="BH332" s="87"/>
      <c r="BI332" s="87"/>
      <c r="BJ332" s="87"/>
      <c r="BK332" s="87"/>
    </row>
    <row r="333" spans="1:63" x14ac:dyDescent="0.2">
      <c r="A333" s="87"/>
      <c r="B333" s="88"/>
      <c r="C333" s="88"/>
      <c r="D333" s="88"/>
      <c r="E333" s="88"/>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87"/>
      <c r="AX333" s="87"/>
      <c r="AY333" s="87"/>
      <c r="AZ333" s="87"/>
      <c r="BA333" s="87"/>
      <c r="BB333" s="87"/>
      <c r="BC333" s="87"/>
      <c r="BD333" s="87"/>
      <c r="BE333" s="87"/>
      <c r="BF333" s="87"/>
      <c r="BG333" s="87"/>
      <c r="BH333" s="87"/>
      <c r="BI333" s="87"/>
      <c r="BJ333" s="87"/>
      <c r="BK333" s="87"/>
    </row>
    <row r="334" spans="1:63" x14ac:dyDescent="0.2">
      <c r="A334" s="87"/>
      <c r="B334" s="88"/>
      <c r="C334" s="88"/>
      <c r="D334" s="88"/>
      <c r="E334" s="88"/>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87"/>
      <c r="AX334" s="87"/>
      <c r="AY334" s="87"/>
      <c r="AZ334" s="87"/>
      <c r="BA334" s="87"/>
      <c r="BB334" s="87"/>
      <c r="BC334" s="87"/>
      <c r="BD334" s="87"/>
      <c r="BE334" s="87"/>
      <c r="BF334" s="87"/>
      <c r="BG334" s="87"/>
      <c r="BH334" s="87"/>
      <c r="BI334" s="87"/>
      <c r="BJ334" s="87"/>
      <c r="BK334" s="87"/>
    </row>
    <row r="335" spans="1:63" x14ac:dyDescent="0.2">
      <c r="A335" s="87"/>
      <c r="B335" s="88"/>
      <c r="C335" s="88"/>
      <c r="D335" s="88"/>
      <c r="E335" s="88"/>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87"/>
      <c r="AX335" s="87"/>
      <c r="AY335" s="87"/>
      <c r="AZ335" s="87"/>
      <c r="BA335" s="87"/>
      <c r="BB335" s="87"/>
      <c r="BC335" s="87"/>
      <c r="BD335" s="87"/>
      <c r="BE335" s="87"/>
      <c r="BF335" s="87"/>
      <c r="BG335" s="87"/>
      <c r="BH335" s="87"/>
      <c r="BI335" s="87"/>
      <c r="BJ335" s="87"/>
      <c r="BK335" s="87"/>
    </row>
    <row r="336" spans="1:63" x14ac:dyDescent="0.2">
      <c r="A336" s="87"/>
      <c r="B336" s="88"/>
      <c r="C336" s="88"/>
      <c r="D336" s="88"/>
      <c r="E336" s="88"/>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87"/>
      <c r="AX336" s="87"/>
      <c r="AY336" s="87"/>
      <c r="AZ336" s="87"/>
      <c r="BA336" s="87"/>
      <c r="BB336" s="87"/>
      <c r="BC336" s="87"/>
      <c r="BD336" s="87"/>
      <c r="BE336" s="87"/>
      <c r="BF336" s="87"/>
      <c r="BG336" s="87"/>
      <c r="BH336" s="87"/>
      <c r="BI336" s="87"/>
      <c r="BJ336" s="87"/>
      <c r="BK336" s="87"/>
    </row>
    <row r="337" spans="1:63" x14ac:dyDescent="0.2">
      <c r="A337" s="87"/>
      <c r="B337" s="88"/>
      <c r="C337" s="88"/>
      <c r="D337" s="88"/>
      <c r="E337" s="88"/>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87"/>
      <c r="AX337" s="87"/>
      <c r="AY337" s="87"/>
      <c r="AZ337" s="87"/>
      <c r="BA337" s="87"/>
      <c r="BB337" s="87"/>
      <c r="BC337" s="87"/>
      <c r="BD337" s="87"/>
      <c r="BE337" s="87"/>
      <c r="BF337" s="87"/>
      <c r="BG337" s="87"/>
      <c r="BH337" s="87"/>
      <c r="BI337" s="87"/>
      <c r="BJ337" s="87"/>
      <c r="BK337" s="87"/>
    </row>
    <row r="338" spans="1:63" x14ac:dyDescent="0.2">
      <c r="A338" s="87"/>
      <c r="B338" s="88"/>
      <c r="C338" s="88"/>
      <c r="D338" s="88"/>
      <c r="E338" s="88"/>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87"/>
      <c r="AX338" s="87"/>
      <c r="AY338" s="87"/>
      <c r="AZ338" s="87"/>
      <c r="BA338" s="87"/>
      <c r="BB338" s="87"/>
      <c r="BC338" s="87"/>
      <c r="BD338" s="87"/>
      <c r="BE338" s="87"/>
      <c r="BF338" s="87"/>
      <c r="BG338" s="87"/>
      <c r="BH338" s="87"/>
      <c r="BI338" s="87"/>
      <c r="BJ338" s="87"/>
      <c r="BK338" s="87"/>
    </row>
    <row r="339" spans="1:63" x14ac:dyDescent="0.2">
      <c r="A339" s="87"/>
      <c r="B339" s="88"/>
      <c r="C339" s="88"/>
      <c r="D339" s="88"/>
      <c r="E339" s="88"/>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87"/>
      <c r="AX339" s="87"/>
      <c r="AY339" s="87"/>
      <c r="AZ339" s="87"/>
      <c r="BA339" s="87"/>
      <c r="BB339" s="87"/>
      <c r="BC339" s="87"/>
      <c r="BD339" s="87"/>
      <c r="BE339" s="87"/>
      <c r="BF339" s="87"/>
      <c r="BG339" s="87"/>
      <c r="BH339" s="87"/>
      <c r="BI339" s="87"/>
      <c r="BJ339" s="87"/>
      <c r="BK339" s="87"/>
    </row>
    <row r="340" spans="1:63" x14ac:dyDescent="0.2">
      <c r="A340" s="87"/>
      <c r="B340" s="88"/>
      <c r="C340" s="88"/>
      <c r="D340" s="88"/>
      <c r="E340" s="88"/>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87"/>
      <c r="AX340" s="87"/>
      <c r="AY340" s="87"/>
      <c r="AZ340" s="87"/>
      <c r="BA340" s="87"/>
      <c r="BB340" s="87"/>
      <c r="BC340" s="87"/>
      <c r="BD340" s="87"/>
      <c r="BE340" s="87"/>
      <c r="BF340" s="87"/>
      <c r="BG340" s="87"/>
      <c r="BH340" s="87"/>
      <c r="BI340" s="87"/>
      <c r="BJ340" s="87"/>
      <c r="BK340" s="87"/>
    </row>
    <row r="341" spans="1:63" x14ac:dyDescent="0.2">
      <c r="A341" s="87"/>
      <c r="B341" s="88"/>
      <c r="C341" s="88"/>
      <c r="D341" s="88"/>
      <c r="E341" s="88"/>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87"/>
      <c r="AX341" s="87"/>
      <c r="AY341" s="87"/>
      <c r="AZ341" s="87"/>
      <c r="BA341" s="87"/>
      <c r="BB341" s="87"/>
      <c r="BC341" s="87"/>
      <c r="BD341" s="87"/>
      <c r="BE341" s="87"/>
      <c r="BF341" s="87"/>
      <c r="BG341" s="87"/>
      <c r="BH341" s="87"/>
      <c r="BI341" s="87"/>
      <c r="BJ341" s="87"/>
      <c r="BK341" s="87"/>
    </row>
    <row r="342" spans="1:63" x14ac:dyDescent="0.2">
      <c r="A342" s="87"/>
      <c r="B342" s="88"/>
      <c r="C342" s="88"/>
      <c r="D342" s="88"/>
      <c r="E342" s="88"/>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87"/>
      <c r="AX342" s="87"/>
      <c r="AY342" s="87"/>
      <c r="AZ342" s="87"/>
      <c r="BA342" s="87"/>
      <c r="BB342" s="87"/>
      <c r="BC342" s="87"/>
      <c r="BD342" s="87"/>
      <c r="BE342" s="87"/>
      <c r="BF342" s="87"/>
      <c r="BG342" s="87"/>
      <c r="BH342" s="87"/>
      <c r="BI342" s="87"/>
      <c r="BJ342" s="87"/>
      <c r="BK342" s="87"/>
    </row>
    <row r="343" spans="1:63" x14ac:dyDescent="0.2">
      <c r="A343" s="87"/>
      <c r="B343" s="88"/>
      <c r="C343" s="88"/>
      <c r="D343" s="88"/>
      <c r="E343" s="88"/>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87"/>
      <c r="AX343" s="87"/>
      <c r="AY343" s="87"/>
      <c r="AZ343" s="87"/>
      <c r="BA343" s="87"/>
      <c r="BB343" s="87"/>
      <c r="BC343" s="87"/>
      <c r="BD343" s="87"/>
      <c r="BE343" s="87"/>
      <c r="BF343" s="87"/>
      <c r="BG343" s="87"/>
      <c r="BH343" s="87"/>
      <c r="BI343" s="87"/>
      <c r="BJ343" s="87"/>
      <c r="BK343" s="87"/>
    </row>
    <row r="344" spans="1:63" x14ac:dyDescent="0.2">
      <c r="A344" s="87"/>
      <c r="B344" s="88"/>
      <c r="C344" s="88"/>
      <c r="D344" s="88"/>
      <c r="E344" s="88"/>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87"/>
      <c r="AX344" s="87"/>
      <c r="AY344" s="87"/>
      <c r="AZ344" s="87"/>
      <c r="BA344" s="87"/>
      <c r="BB344" s="87"/>
      <c r="BC344" s="87"/>
      <c r="BD344" s="87"/>
      <c r="BE344" s="87"/>
      <c r="BF344" s="87"/>
      <c r="BG344" s="87"/>
      <c r="BH344" s="87"/>
      <c r="BI344" s="87"/>
      <c r="BJ344" s="87"/>
      <c r="BK344" s="87"/>
    </row>
    <row r="345" spans="1:63" x14ac:dyDescent="0.2">
      <c r="A345" s="87"/>
      <c r="B345" s="88"/>
      <c r="C345" s="88"/>
      <c r="D345" s="88"/>
      <c r="E345" s="88"/>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87"/>
      <c r="AX345" s="87"/>
      <c r="AY345" s="87"/>
      <c r="AZ345" s="87"/>
      <c r="BA345" s="87"/>
      <c r="BB345" s="87"/>
      <c r="BC345" s="87"/>
      <c r="BD345" s="87"/>
      <c r="BE345" s="87"/>
      <c r="BF345" s="87"/>
      <c r="BG345" s="87"/>
      <c r="BH345" s="87"/>
      <c r="BI345" s="87"/>
      <c r="BJ345" s="87"/>
      <c r="BK345" s="87"/>
    </row>
    <row r="346" spans="1:63" x14ac:dyDescent="0.2">
      <c r="A346" s="87"/>
      <c r="B346" s="88"/>
      <c r="C346" s="88"/>
      <c r="D346" s="88"/>
      <c r="E346" s="88"/>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87"/>
      <c r="AX346" s="87"/>
      <c r="AY346" s="87"/>
      <c r="AZ346" s="87"/>
      <c r="BA346" s="87"/>
      <c r="BB346" s="87"/>
      <c r="BC346" s="87"/>
      <c r="BD346" s="87"/>
      <c r="BE346" s="87"/>
      <c r="BF346" s="87"/>
      <c r="BG346" s="87"/>
      <c r="BH346" s="87"/>
      <c r="BI346" s="87"/>
      <c r="BJ346" s="87"/>
      <c r="BK346" s="87"/>
    </row>
    <row r="347" spans="1:63" x14ac:dyDescent="0.2">
      <c r="A347" s="87"/>
      <c r="B347" s="88"/>
      <c r="C347" s="88"/>
      <c r="D347" s="88"/>
      <c r="E347" s="88"/>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87"/>
      <c r="AX347" s="87"/>
      <c r="AY347" s="87"/>
      <c r="AZ347" s="87"/>
      <c r="BA347" s="87"/>
      <c r="BB347" s="87"/>
      <c r="BC347" s="87"/>
      <c r="BD347" s="87"/>
      <c r="BE347" s="87"/>
      <c r="BF347" s="87"/>
      <c r="BG347" s="87"/>
      <c r="BH347" s="87"/>
      <c r="BI347" s="87"/>
      <c r="BJ347" s="87"/>
      <c r="BK347" s="87"/>
    </row>
    <row r="348" spans="1:63" x14ac:dyDescent="0.2">
      <c r="A348" s="87"/>
      <c r="B348" s="88"/>
      <c r="C348" s="88"/>
      <c r="D348" s="88"/>
      <c r="E348" s="88"/>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87"/>
      <c r="AX348" s="87"/>
      <c r="AY348" s="87"/>
      <c r="AZ348" s="87"/>
      <c r="BA348" s="87"/>
      <c r="BB348" s="87"/>
      <c r="BC348" s="87"/>
      <c r="BD348" s="87"/>
      <c r="BE348" s="87"/>
      <c r="BF348" s="87"/>
      <c r="BG348" s="87"/>
      <c r="BH348" s="87"/>
      <c r="BI348" s="87"/>
      <c r="BJ348" s="87"/>
      <c r="BK348" s="87"/>
    </row>
    <row r="349" spans="1:63" x14ac:dyDescent="0.2">
      <c r="A349" s="87"/>
      <c r="B349" s="88"/>
      <c r="C349" s="88"/>
      <c r="D349" s="88"/>
      <c r="E349" s="88"/>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87"/>
      <c r="AX349" s="87"/>
      <c r="AY349" s="87"/>
      <c r="AZ349" s="87"/>
      <c r="BA349" s="87"/>
      <c r="BB349" s="87"/>
      <c r="BC349" s="87"/>
      <c r="BD349" s="87"/>
      <c r="BE349" s="87"/>
      <c r="BF349" s="87"/>
      <c r="BG349" s="87"/>
      <c r="BH349" s="87"/>
      <c r="BI349" s="87"/>
      <c r="BJ349" s="87"/>
      <c r="BK349" s="87"/>
    </row>
    <row r="350" spans="1:63" x14ac:dyDescent="0.2">
      <c r="A350" s="87"/>
      <c r="B350" s="88"/>
      <c r="C350" s="88"/>
      <c r="D350" s="88"/>
      <c r="E350" s="88"/>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87"/>
      <c r="AX350" s="87"/>
      <c r="AY350" s="87"/>
      <c r="AZ350" s="87"/>
      <c r="BA350" s="87"/>
      <c r="BB350" s="87"/>
      <c r="BC350" s="87"/>
      <c r="BD350" s="87"/>
      <c r="BE350" s="87"/>
      <c r="BF350" s="87"/>
      <c r="BG350" s="87"/>
      <c r="BH350" s="87"/>
      <c r="BI350" s="87"/>
      <c r="BJ350" s="87"/>
      <c r="BK350" s="87"/>
    </row>
    <row r="351" spans="1:63" x14ac:dyDescent="0.2">
      <c r="A351" s="87"/>
      <c r="B351" s="88"/>
      <c r="C351" s="88"/>
      <c r="D351" s="88"/>
      <c r="E351" s="88"/>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87"/>
      <c r="AX351" s="87"/>
      <c r="AY351" s="87"/>
      <c r="AZ351" s="87"/>
      <c r="BA351" s="87"/>
      <c r="BB351" s="87"/>
      <c r="BC351" s="87"/>
      <c r="BD351" s="87"/>
      <c r="BE351" s="87"/>
      <c r="BF351" s="87"/>
      <c r="BG351" s="87"/>
      <c r="BH351" s="87"/>
      <c r="BI351" s="87"/>
      <c r="BJ351" s="87"/>
      <c r="BK351" s="87"/>
    </row>
    <row r="352" spans="1:63" x14ac:dyDescent="0.2">
      <c r="A352" s="87"/>
      <c r="B352" s="88"/>
      <c r="C352" s="88"/>
      <c r="D352" s="88"/>
      <c r="E352" s="88"/>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87"/>
      <c r="AX352" s="87"/>
      <c r="AY352" s="87"/>
      <c r="AZ352" s="87"/>
      <c r="BA352" s="87"/>
      <c r="BB352" s="87"/>
      <c r="BC352" s="87"/>
      <c r="BD352" s="87"/>
      <c r="BE352" s="87"/>
      <c r="BF352" s="87"/>
      <c r="BG352" s="87"/>
      <c r="BH352" s="87"/>
      <c r="BI352" s="87"/>
      <c r="BJ352" s="87"/>
      <c r="BK352" s="87"/>
    </row>
    <row r="353" spans="1:68" x14ac:dyDescent="0.2">
      <c r="A353" s="87"/>
      <c r="B353" s="88"/>
      <c r="C353" s="88"/>
      <c r="D353" s="88"/>
      <c r="E353" s="88"/>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87"/>
      <c r="AX353" s="87"/>
      <c r="AY353" s="87"/>
      <c r="AZ353" s="87"/>
      <c r="BA353" s="87"/>
      <c r="BB353" s="87"/>
      <c r="BC353" s="87"/>
      <c r="BD353" s="87"/>
      <c r="BE353" s="87"/>
      <c r="BF353" s="87"/>
      <c r="BG353" s="87"/>
      <c r="BH353" s="87"/>
      <c r="BI353" s="87"/>
      <c r="BJ353" s="87"/>
      <c r="BK353" s="87"/>
    </row>
    <row r="354" spans="1:68" x14ac:dyDescent="0.2">
      <c r="A354" s="87"/>
      <c r="B354" s="88"/>
      <c r="C354" s="88"/>
      <c r="D354" s="88"/>
      <c r="E354" s="88"/>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87"/>
      <c r="AX354" s="87"/>
      <c r="AY354" s="87"/>
      <c r="AZ354" s="87"/>
      <c r="BA354" s="87"/>
      <c r="BB354" s="87"/>
      <c r="BC354" s="87"/>
      <c r="BD354" s="87"/>
      <c r="BE354" s="87"/>
      <c r="BF354" s="87"/>
      <c r="BG354" s="87"/>
      <c r="BH354" s="87"/>
      <c r="BI354" s="87"/>
      <c r="BJ354" s="87"/>
      <c r="BK354" s="87"/>
    </row>
    <row r="355" spans="1:68" x14ac:dyDescent="0.2">
      <c r="A355" s="87"/>
      <c r="B355" s="88"/>
      <c r="C355" s="88"/>
      <c r="D355" s="88"/>
      <c r="E355" s="88"/>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87"/>
      <c r="AX355" s="87"/>
      <c r="AY355" s="87"/>
      <c r="AZ355" s="87"/>
      <c r="BA355" s="87"/>
      <c r="BB355" s="87"/>
      <c r="BC355" s="87"/>
      <c r="BD355" s="87"/>
      <c r="BE355" s="87"/>
      <c r="BF355" s="87"/>
      <c r="BG355" s="87"/>
      <c r="BH355" s="87"/>
      <c r="BI355" s="87"/>
      <c r="BJ355" s="87"/>
      <c r="BK355" s="87"/>
    </row>
    <row r="356" spans="1:68" x14ac:dyDescent="0.2">
      <c r="A356" s="87"/>
      <c r="B356" s="88"/>
      <c r="C356" s="88"/>
      <c r="D356" s="88"/>
      <c r="E356" s="88"/>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87"/>
      <c r="AX356" s="87"/>
      <c r="AY356" s="87"/>
      <c r="AZ356" s="87"/>
      <c r="BA356" s="87"/>
      <c r="BB356" s="87"/>
      <c r="BC356" s="87"/>
      <c r="BD356" s="87"/>
      <c r="BE356" s="87"/>
      <c r="BF356" s="87"/>
      <c r="BG356" s="87"/>
      <c r="BH356" s="87"/>
      <c r="BI356" s="87"/>
      <c r="BJ356" s="87"/>
      <c r="BK356" s="87"/>
    </row>
    <row r="357" spans="1:68" x14ac:dyDescent="0.2">
      <c r="A357" s="87"/>
      <c r="B357" s="88"/>
      <c r="C357" s="88"/>
      <c r="D357" s="88"/>
      <c r="E357" s="88"/>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87"/>
      <c r="AX357" s="87"/>
      <c r="AY357" s="87"/>
      <c r="AZ357" s="87"/>
      <c r="BA357" s="87"/>
      <c r="BB357" s="87"/>
      <c r="BC357" s="87"/>
      <c r="BD357" s="87"/>
      <c r="BE357" s="87"/>
      <c r="BF357" s="87"/>
      <c r="BG357" s="87"/>
      <c r="BH357" s="87"/>
      <c r="BI357" s="87"/>
      <c r="BJ357" s="87"/>
      <c r="BK357" s="87"/>
    </row>
    <row r="358" spans="1:68" x14ac:dyDescent="0.2">
      <c r="A358" s="87"/>
      <c r="B358" s="88"/>
      <c r="C358" s="88"/>
      <c r="D358" s="88"/>
      <c r="E358" s="88"/>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87"/>
      <c r="AX358" s="87"/>
      <c r="AY358" s="87"/>
      <c r="AZ358" s="87"/>
      <c r="BA358" s="87"/>
      <c r="BB358" s="87"/>
      <c r="BC358" s="87"/>
      <c r="BD358" s="87"/>
      <c r="BE358" s="87"/>
      <c r="BF358" s="87"/>
      <c r="BG358" s="87"/>
      <c r="BH358" s="87"/>
      <c r="BI358" s="87"/>
      <c r="BJ358" s="87"/>
      <c r="BK358" s="87"/>
    </row>
    <row r="359" spans="1:68" s="166" customFormat="1" x14ac:dyDescent="0.2">
      <c r="B359" s="167"/>
      <c r="C359" s="167"/>
      <c r="D359" s="167"/>
      <c r="E359" s="167"/>
      <c r="BL359" s="207"/>
      <c r="BO359" s="86"/>
      <c r="BP359" s="86"/>
    </row>
  </sheetData>
  <sheetProtection algorithmName="SHA-512" hashValue="GfNbXljd9c0T02s/FvMXr2WRwU+UpLgR2j73cZnf1kJbtUN/scLle7Hd0xZtfQhQ7G06PzIwFsUhSdcYsDJJ/A==" saltValue="fNkXnkULf0Xvxt7ywl+oLg==" spinCount="100000" sheet="1" formatCells="0" formatColumns="0" formatRows="0"/>
  <mergeCells count="83">
    <mergeCell ref="F9:O9"/>
    <mergeCell ref="F10:O12"/>
    <mergeCell ref="F13:O14"/>
    <mergeCell ref="F15:O15"/>
    <mergeCell ref="B6:O6"/>
    <mergeCell ref="I65:P65"/>
    <mergeCell ref="H62:P62"/>
    <mergeCell ref="H63:P63"/>
    <mergeCell ref="A73:B73"/>
    <mergeCell ref="B69:B70"/>
    <mergeCell ref="E70:P70"/>
    <mergeCell ref="E69:P69"/>
    <mergeCell ref="I67:P67"/>
    <mergeCell ref="I66:P66"/>
    <mergeCell ref="A4:E4"/>
    <mergeCell ref="V50:Z56"/>
    <mergeCell ref="I42:P42"/>
    <mergeCell ref="I43:P45"/>
    <mergeCell ref="I46:P48"/>
    <mergeCell ref="L50:P50"/>
    <mergeCell ref="I38:P38"/>
    <mergeCell ref="I39:P40"/>
    <mergeCell ref="A51:A53"/>
    <mergeCell ref="A54:A56"/>
    <mergeCell ref="I24:P24"/>
    <mergeCell ref="I25:P30"/>
    <mergeCell ref="I31:P37"/>
    <mergeCell ref="L51:P56"/>
    <mergeCell ref="A21:B21"/>
    <mergeCell ref="F8:O8"/>
    <mergeCell ref="C90:C94"/>
    <mergeCell ref="C95:C99"/>
    <mergeCell ref="C100:C104"/>
    <mergeCell ref="N90:N94"/>
    <mergeCell ref="A157:A163"/>
    <mergeCell ref="K125:O125"/>
    <mergeCell ref="K126:O126"/>
    <mergeCell ref="K127:O127"/>
    <mergeCell ref="J124:J125"/>
    <mergeCell ref="J126:J127"/>
    <mergeCell ref="A143:A149"/>
    <mergeCell ref="A150:A156"/>
    <mergeCell ref="K124:O124"/>
    <mergeCell ref="K133:O133"/>
    <mergeCell ref="K130:O130"/>
    <mergeCell ref="A128:A131"/>
    <mergeCell ref="O89:P89"/>
    <mergeCell ref="O90:P94"/>
    <mergeCell ref="O95:P99"/>
    <mergeCell ref="O100:P104"/>
    <mergeCell ref="N95:N99"/>
    <mergeCell ref="N100:N104"/>
    <mergeCell ref="A59:B59"/>
    <mergeCell ref="A43:A45"/>
    <mergeCell ref="A46:A48"/>
    <mergeCell ref="A25:A40"/>
    <mergeCell ref="A110:A112"/>
    <mergeCell ref="A106:B106"/>
    <mergeCell ref="A90:A94"/>
    <mergeCell ref="A95:A99"/>
    <mergeCell ref="A100:A104"/>
    <mergeCell ref="A66:A67"/>
    <mergeCell ref="A77:A85"/>
    <mergeCell ref="AN141:AY141"/>
    <mergeCell ref="AZ141:BK141"/>
    <mergeCell ref="P141:AA141"/>
    <mergeCell ref="D141:O141"/>
    <mergeCell ref="A132:A135"/>
    <mergeCell ref="A136:A139"/>
    <mergeCell ref="AB141:AM141"/>
    <mergeCell ref="K132:O132"/>
    <mergeCell ref="K121:O121"/>
    <mergeCell ref="K122:O122"/>
    <mergeCell ref="K123:O123"/>
    <mergeCell ref="K131:O131"/>
    <mergeCell ref="C110:G110"/>
    <mergeCell ref="C113:G113"/>
    <mergeCell ref="C116:G116"/>
    <mergeCell ref="H109:J109"/>
    <mergeCell ref="H110:J112"/>
    <mergeCell ref="H113:J115"/>
    <mergeCell ref="H116:J118"/>
    <mergeCell ref="J122:J123"/>
  </mergeCells>
  <dataValidations disablePrompts="1" count="50">
    <dataValidation allowBlank="1" showInputMessage="1" showErrorMessage="1" errorTitle=" " sqref="D62" xr:uid="{494ED28A-F309-0E46-9DC9-6732A246991D}"/>
    <dataValidation type="whole" allowBlank="1" showInputMessage="1" showErrorMessage="1" errorTitle="Mes" error="Entre mes 0 y mes 60" sqref="G47" xr:uid="{F8A03DB6-A0CF-CD4F-A624-3DD216D27FD0}">
      <formula1>0</formula1>
      <formula2>60</formula2>
    </dataValidation>
    <dataValidation type="whole" allowBlank="1" showInputMessage="1" showErrorMessage="1" errorTitle="Valor numérico" error="Entre 1 y 25 años" sqref="F47" xr:uid="{340B7F46-287E-DA46-B787-C9C497122135}">
      <formula1>1</formula1>
      <formula2>25</formula2>
    </dataValidation>
    <dataValidation type="whole" allowBlank="1" showInputMessage="1" showErrorMessage="1" errorTitle="Mes " error="Entre  0 y 60" sqref="G52" xr:uid="{9F1925BA-E2E7-A64C-A0CA-C3A000091129}">
      <formula1>0</formula1>
      <formula2>60</formula2>
    </dataValidation>
    <dataValidation type="whole" allowBlank="1" showInputMessage="1" showErrorMessage="1" errorTitle="Mes " error="Entre 0 y 60 " sqref="G55" xr:uid="{456CBEFF-B6E7-B041-A0A4-DA2294BF3418}">
      <formula1>0</formula1>
      <formula2>60</formula2>
    </dataValidation>
    <dataValidation type="decimal" allowBlank="1" showInputMessage="1" showErrorMessage="1" errorTitle="Porcentage" error="Entre 0 y 1000" sqref="N77:N85 E77:E85 K77:K85 H77:H85" xr:uid="{BA1FE562-490F-DB49-AFB4-73158E943A7A}">
      <formula1>0</formula1>
      <formula2>1000</formula2>
    </dataValidation>
    <dataValidation type="decimal" allowBlank="1" showInputMessage="1" showErrorMessage="1" errorTitle="Valor numérico" error="Entre 0 y 100" sqref="N90:N104" xr:uid="{FCDDED62-881D-7E44-B76E-D7FD09954671}">
      <formula1>0</formula1>
      <formula2>100</formula2>
    </dataValidation>
    <dataValidation type="decimal" allowBlank="1" showInputMessage="1" showErrorMessage="1" errorTitle="Valor positivo!" sqref="D70" xr:uid="{FFDFC2E6-DBB0-A041-961D-C2927D69DD71}">
      <formula1>0</formula1>
      <formula2>100000</formula2>
    </dataValidation>
    <dataValidation type="decimal" allowBlank="1" showInputMessage="1" showErrorMessage="1" sqref="C114:G114 D66:D67 C77:D85" xr:uid="{DEDBFC50-1101-BF4C-9B32-2F0D1871472A}">
      <formula1>0</formula1>
      <formula2>1000000000</formula2>
    </dataValidation>
    <dataValidation type="decimal" allowBlank="1" showInputMessage="1" showErrorMessage="1" sqref="C26:E29 C31:E40 C132:G139" xr:uid="{124EF422-BAA0-204E-BD9D-87577B0EE701}">
      <formula1>0</formula1>
      <formula2>100000000</formula2>
    </dataValidation>
    <dataValidation type="whole" allowBlank="1" showInputMessage="1" showErrorMessage="1" errorTitle="Valor numérico" error="Debe ser un valor numérico" sqref="F26:F40" xr:uid="{CA5FF634-58E5-6D4A-B21B-07269D372796}">
      <formula1>0</formula1>
      <formula2>50</formula2>
    </dataValidation>
    <dataValidation type="whole" allowBlank="1" showInputMessage="1" showErrorMessage="1" sqref="G26:G40" xr:uid="{B1531839-AB9C-5C4C-AA27-C227A407F2A7}">
      <formula1>0</formula1>
      <formula2>60</formula2>
    </dataValidation>
    <dataValidation type="decimal" allowBlank="1" showInputMessage="1" showErrorMessage="1" errorTitle="Valor numérico" sqref="C25:E25" xr:uid="{2245307C-31BE-5C45-8DE7-2A42F905C0D1}">
      <formula1>1</formula1>
      <formula2>100000000000</formula2>
    </dataValidation>
    <dataValidation type="decimal" allowBlank="1" showInputMessage="1" showErrorMessage="1" sqref="C46:E46" xr:uid="{8DE24AFE-9889-AE42-B0AC-36DB6115C169}">
      <formula1>1</formula1>
      <formula2>10000000000000</formula2>
    </dataValidation>
    <dataValidation type="decimal" allowBlank="1" showInputMessage="1" showErrorMessage="1" sqref="C47:E47 C44:E44" xr:uid="{1CE3990B-42C8-3449-A77B-70A7654EAAC3}">
      <formula1>0</formula1>
      <formula2>10000000000000</formula2>
    </dataValidation>
    <dataValidation type="whole" allowBlank="1" showInputMessage="1" showErrorMessage="1" sqref="E63" xr:uid="{CD3FBA97-F61F-2A4F-825B-1060C37A4DD5}">
      <formula1>1</formula1>
      <formula2>1000000000</formula2>
    </dataValidation>
    <dataValidation type="decimal" allowBlank="1" showInputMessage="1" showErrorMessage="1" errorTitle="Solamente valores numéricos" sqref="C122:G124" xr:uid="{5CBFA96D-5CCE-C94C-BB83-AEA1A62E2037}">
      <formula1>0</formula1>
      <formula2>10000000000000000</formula2>
    </dataValidation>
    <dataValidation type="custom" allowBlank="1" showInputMessage="1" showErrorMessage="1" errorTitle="Mes" error="El mes de baja debe ser posterior al mes de alta" sqref="F90:F104" xr:uid="{104532F2-9278-4543-A073-5EDD6832E9B7}">
      <formula1>F90&gt;E90</formula1>
    </dataValidation>
    <dataValidation type="whole" allowBlank="1" showInputMessage="1" showErrorMessage="1" errorTitle="Mínimo de 1 año y máximo de 25 " sqref="F44" xr:uid="{0E52A837-9B9C-044A-ABCA-929E56670EB5}">
      <formula1>1</formula1>
      <formula2>25</formula2>
    </dataValidation>
    <dataValidation type="whole" allowBlank="1" showInputMessage="1" showErrorMessage="1" errorTitle="Meses de carencia" error="Entre 0 y 24" sqref="E66:E67" xr:uid="{F017F2B9-BABA-9345-8EDE-351F7D89C1B2}">
      <formula1>0</formula1>
      <formula2>24</formula2>
    </dataValidation>
    <dataValidation type="whole" allowBlank="1" showInputMessage="1" showErrorMessage="1" sqref="F66:F67" xr:uid="{B648302F-9157-CB4A-9A37-4902F431C652}">
      <formula1>1</formula1>
      <formula2>240</formula2>
    </dataValidation>
    <dataValidation type="decimal" allowBlank="1" showInputMessage="1" showErrorMessage="1" sqref="H66:H67" xr:uid="{E7C76442-95CE-0B47-915A-8D3078B05EAD}">
      <formula1>0</formula1>
      <formula2>100</formula2>
    </dataValidation>
    <dataValidation type="whole" allowBlank="1" showInputMessage="1" showErrorMessage="1" errorTitle="Entre 1 y 60" sqref="C66" xr:uid="{628B125F-AE78-A649-9799-40939ECB34AF}">
      <formula1>1</formula1>
      <formula2>60</formula2>
    </dataValidation>
    <dataValidation type="whole" allowBlank="1" showInputMessage="1" showErrorMessage="1" errorTitle="Entre 1 y 60!" sqref="C67" xr:uid="{F8CE650C-1D30-294D-BA9E-213B5FC298DE}">
      <formula1>1</formula1>
      <formula2>60</formula2>
    </dataValidation>
    <dataValidation type="decimal" allowBlank="1" showInputMessage="1" showErrorMessage="1" errorTitle="Mínimo de 1 año" sqref="F55 F52" xr:uid="{FFEB383E-C6EF-924B-83E2-8BEB520D4AA2}">
      <formula1>1</formula1>
      <formula2>10000000</formula2>
    </dataValidation>
    <dataValidation type="whole" allowBlank="1" showInputMessage="1" showErrorMessage="1" errorTitle="Mes" error="Entre 0 y 60" sqref="D63" xr:uid="{276BBA8E-6C0A-0048-8B7B-5971D8044819}">
      <formula1>0</formula1>
      <formula2>1000000000000</formula2>
    </dataValidation>
    <dataValidation type="decimal" allowBlank="1" showInputMessage="1" showErrorMessage="1" sqref="E52 C55:E55" xr:uid="{538894A1-A12E-D748-84F0-A836B9C9E159}">
      <formula1>0</formula1>
      <formula2>10000000</formula2>
    </dataValidation>
    <dataValidation type="whole" allowBlank="1" showInputMessage="1" showErrorMessage="1" errorTitle="Mes de alta" error="Entre 1 y 60" sqref="G95:G104 E90:F104" xr:uid="{F23AC586-822B-1B4F-B18F-94A217C190CF}">
      <formula1>1</formula1>
      <formula2>60</formula2>
    </dataValidation>
    <dataValidation type="whole" allowBlank="1" showInputMessage="1" showErrorMessage="1" sqref="D90:G104" xr:uid="{5C398584-4920-8C42-86A2-95F701EBDB17}">
      <formula1>0</formula1>
      <formula2>1000000</formula2>
    </dataValidation>
    <dataValidation type="decimal" allowBlank="1" showInputMessage="1" showErrorMessage="1" errorTitle="Valor numérico" sqref="D90:G94" xr:uid="{556D961D-0A9A-3642-A6B4-53C9F627D2DC}">
      <formula1>0</formula1>
      <formula2>10000000</formula2>
    </dataValidation>
    <dataValidation type="decimal" allowBlank="1" showInputMessage="1" showErrorMessage="1" sqref="C52:D52 C128:G131" xr:uid="{B1490010-F600-B040-8022-F3F6C6A7D021}">
      <formula1>0</formula1>
      <formula2>10000000000</formula2>
    </dataValidation>
    <dataValidation type="custom" allowBlank="1" showInputMessage="1" showErrorMessage="1" errorTitle="Mes final (valor entero)" error="El mes final debe ser mayor al mes inicial" sqref="G44" xr:uid="{EB960A0E-09F3-1D4F-B127-23E5E1DE250E}">
      <formula1>H55&gt;=G55</formula1>
    </dataValidation>
    <dataValidation type="whole" allowBlank="1" showInputMessage="1" showErrorMessage="1" errorTitle="Mes" error="Entre 0 y 60" sqref="C63" xr:uid="{D48A35F0-00D1-9A4F-9237-E14E5537AF4D}">
      <formula1>0</formula1>
      <formula2>60</formula2>
    </dataValidation>
    <dataValidation type="custom" allowBlank="1" showInputMessage="1" showErrorMessage="1" errorTitle="Mes final (valor entero)" error="El mes final debe ser mayor al mes inicial" sqref="H55 H52" xr:uid="{0772BDDA-3184-0B47-87A6-0A66DCB990E0}">
      <formula1>H52&gt;=G52</formula1>
    </dataValidation>
    <dataValidation type="custom" allowBlank="1" showInputMessage="1" showErrorMessage="1" errorTitle="Exceso de subvención" error="La subvención de capital no puede ser superior a la inversión" sqref="C48:E48 C53:E53 C56:E56 C45:E45" xr:uid="{7F84E2D4-3802-054C-9C6F-69AFAA938DBF}">
      <formula1>C45&lt;=C44</formula1>
    </dataValidation>
    <dataValidation type="decimal" allowBlank="1" showInputMessage="1" showErrorMessage="1" errorTitle="Valor positivo" sqref="D63" xr:uid="{703A10E9-103C-6D4C-A248-58DFA348AFDF}">
      <formula1>0</formula1>
      <formula2>1000000000</formula2>
    </dataValidation>
    <dataValidation type="whole" allowBlank="1" showInputMessage="1" showErrorMessage="1" errorTitle="Mes de alta" error="Entre 1 y 60" sqref="G90:G94" xr:uid="{C9C93744-C3B8-8649-A3C2-B6C9AD35F073}">
      <formula1>1</formula1>
      <formula2>800000</formula2>
    </dataValidation>
    <dataValidation type="decimal" allowBlank="1" showInputMessage="1" showErrorMessage="1" errorTitle="Solamente valores positivos" sqref="P131:P133" xr:uid="{C7F0336F-38C7-BB4D-B9C0-6B7A5FE7FFB3}">
      <formula1>0</formula1>
      <formula2>100000</formula2>
    </dataValidation>
    <dataValidation type="decimal" allowBlank="1" showInputMessage="1" showErrorMessage="1" sqref="C117:G117 C111:G111" xr:uid="{B9652AB6-7591-DE41-A4A2-F826E7EE8108}">
      <formula1>0</formula1>
      <formula2>100000000000</formula2>
    </dataValidation>
    <dataValidation type="decimal" allowBlank="1" showInputMessage="1" showErrorMessage="1" errorTitle="Solamente valores numéricos." sqref="AC143:AM143 AN143:BK144 AC144:AL144 C143:AB144 C145:BK164" xr:uid="{22C084BF-AB8C-7846-8FF7-B454D960312A}">
      <formula1>0</formula1>
      <formula2>100000000000</formula2>
    </dataValidation>
    <dataValidation type="decimal" allowBlank="1" showInputMessage="1" showErrorMessage="1" sqref="C125" xr:uid="{704B3F33-7DCB-4B41-A24F-43092514A446}">
      <formula1>0</formula1>
      <formula2>1000</formula2>
    </dataValidation>
    <dataValidation type="decimal" allowBlank="1" showInputMessage="1" showErrorMessage="1" sqref="D125:G125" xr:uid="{6C298EFA-967A-C94C-9F2C-9F3C06A25BEB}">
      <formula1>-1000</formula1>
      <formula2>1000</formula2>
    </dataValidation>
    <dataValidation type="decimal" allowBlank="1" showInputMessage="1" showErrorMessage="1" errorTitle="Solamente valores numéricos." sqref="AM144" xr:uid="{26F197EE-3997-E547-8D82-0086D34A2AA3}">
      <formula1>-10000000000000</formula1>
      <formula2>100000000000</formula2>
    </dataValidation>
    <dataValidation type="whole" allowBlank="1" showInputMessage="1" showErrorMessage="1" sqref="C110:G110 C116:G116" xr:uid="{D57FC315-B724-6B44-B7FC-A74081094B07}">
      <formula1>0</formula1>
      <formula2>100000000000</formula2>
    </dataValidation>
    <dataValidation type="whole" allowBlank="1" showInputMessage="1" showErrorMessage="1" sqref="C113:G113" xr:uid="{399DC533-DA73-1F4B-9CDF-EC437BCF2DAE}">
      <formula1>0</formula1>
      <formula2>1000000000</formula2>
    </dataValidation>
    <dataValidation type="whole" allowBlank="1" showInputMessage="1" showErrorMessage="1" sqref="F63" xr:uid="{45EBF7B9-070A-F343-B520-387E9EB3BDC3}">
      <formula1>1</formula1>
      <formula2>10000000000</formula2>
    </dataValidation>
    <dataValidation allowBlank="1" showInputMessage="1" showErrorMessage="1" errorTitle="Valor numérico " error="Porcentage entre 1 y 100" sqref="C15:D15" xr:uid="{A39D6621-2673-4547-ADF0-62999BBEDCC9}"/>
    <dataValidation allowBlank="1" showInputMessage="1" showErrorMessage="1" errorTitle="Valor numérico" error="Valor numérico" sqref="E15" xr:uid="{E9136E32-F057-CE47-B773-12C5C5098633}"/>
    <dataValidation type="decimal" allowBlank="1" showInputMessage="1" showErrorMessage="1" errorTitle="Entre 0 y 50!" sqref="C9:D14" xr:uid="{E2073FAD-978D-8241-9375-1BE63264DF25}">
      <formula1>0</formula1>
      <formula2>0.5</formula2>
    </dataValidation>
    <dataValidation type="decimal" allowBlank="1" showInputMessage="1" showErrorMessage="1" errorTitle="Valor numérico" error="Valor numérico" sqref="E10:E12 E14" xr:uid="{E20578A5-D441-D64E-B35E-045844653FAF}">
      <formula1>1</formula1>
      <formula2>100000000</formula2>
    </dataValidation>
  </dataValidations>
  <pageMargins left="0.7" right="0.7" top="0.75" bottom="0.75" header="0.3" footer="0.3"/>
  <pageSetup paperSize="9" orientation="portrait" horizontalDpi="0" verticalDpi="0"/>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E17C6A6-30E4-EC4A-B12C-7EC27B46E826}">
          <x14:formula1>
            <xm:f>'C'!$BO$4:$BO$7</xm:f>
          </x14:formula1>
          <xm:sqref>P122:P127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94DDB-A9AF-B643-BA40-DC3DCDD215FA}">
  <sheetPr>
    <tabColor theme="0" tint="-0.249977111117893"/>
  </sheetPr>
  <dimension ref="A1:CS268"/>
  <sheetViews>
    <sheetView topLeftCell="A116" workbookViewId="0">
      <pane xSplit="2" topLeftCell="C1" activePane="topRight" state="frozen"/>
      <selection pane="topRight" activeCell="E144" sqref="E144"/>
    </sheetView>
  </sheetViews>
  <sheetFormatPr baseColWidth="10" defaultRowHeight="16" x14ac:dyDescent="0.2"/>
  <cols>
    <col min="1" max="1" width="4.83203125" customWidth="1"/>
    <col min="2" max="2" width="49.83203125" customWidth="1"/>
    <col min="10" max="10" width="11.5" customWidth="1"/>
    <col min="28" max="30" width="11" bestFit="1" customWidth="1"/>
    <col min="31" max="31" width="11.1640625" bestFit="1" customWidth="1"/>
    <col min="32" max="33" width="11" bestFit="1" customWidth="1"/>
    <col min="34" max="34" width="12.33203125" bestFit="1" customWidth="1"/>
  </cols>
  <sheetData>
    <row r="1" spans="1:97" s="2" customFormat="1" ht="79" customHeight="1" x14ac:dyDescent="0.2">
      <c r="A1" s="1552" t="s">
        <v>289</v>
      </c>
      <c r="B1" s="1553"/>
      <c r="C1" s="88"/>
      <c r="D1" s="566"/>
      <c r="E1" s="88"/>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87"/>
      <c r="BJ1" s="87"/>
      <c r="BK1" s="567"/>
    </row>
    <row r="2" spans="1:97" s="2" customFormat="1" x14ac:dyDescent="0.2">
      <c r="B2" s="3"/>
      <c r="C2" s="88"/>
      <c r="D2" s="88"/>
      <c r="E2" s="88"/>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567"/>
      <c r="BN2" s="1544" t="s">
        <v>444</v>
      </c>
      <c r="BO2" s="1545"/>
      <c r="BP2" s="1545"/>
      <c r="BQ2" s="1546"/>
    </row>
    <row r="3" spans="1:97" s="568" customFormat="1" ht="17" customHeight="1" x14ac:dyDescent="0.2">
      <c r="B3" s="1554" t="s">
        <v>94</v>
      </c>
      <c r="C3" s="1556" t="s">
        <v>18</v>
      </c>
      <c r="D3" s="1556"/>
      <c r="E3" s="1556"/>
      <c r="F3" s="1556"/>
      <c r="G3" s="1556"/>
      <c r="H3" s="1556"/>
      <c r="I3" s="1556"/>
      <c r="J3" s="1556"/>
      <c r="K3" s="1556"/>
      <c r="L3" s="1556"/>
      <c r="M3" s="1556"/>
      <c r="N3" s="1556"/>
      <c r="O3" s="1556"/>
      <c r="P3" s="1556"/>
      <c r="Q3" s="1556"/>
      <c r="R3" s="1556"/>
      <c r="S3" s="1556"/>
      <c r="T3" s="1556"/>
      <c r="U3" s="1556"/>
      <c r="V3" s="1556"/>
      <c r="W3" s="1556"/>
      <c r="X3" s="1556"/>
      <c r="Y3" s="1556"/>
      <c r="Z3" s="1556"/>
      <c r="AA3" s="1556"/>
      <c r="AB3" s="1556"/>
      <c r="AC3" s="1556"/>
      <c r="AD3" s="1556"/>
      <c r="AE3" s="1556"/>
      <c r="AF3" s="1556"/>
      <c r="AG3" s="1556"/>
      <c r="AH3" s="1556"/>
      <c r="AI3" s="1556"/>
      <c r="AJ3" s="1556"/>
      <c r="AK3" s="1556"/>
      <c r="AL3" s="1556"/>
      <c r="AM3" s="1556"/>
      <c r="AN3" s="1556"/>
      <c r="AO3" s="1556"/>
      <c r="AP3" s="1556"/>
      <c r="AQ3" s="1556"/>
      <c r="AR3" s="1556"/>
      <c r="AS3" s="1556"/>
      <c r="AT3" s="1556"/>
      <c r="AU3" s="1556"/>
      <c r="AV3" s="1556"/>
      <c r="AW3" s="1556"/>
      <c r="AX3" s="1556"/>
      <c r="AY3" s="1556"/>
      <c r="AZ3" s="1556"/>
      <c r="BA3" s="1556"/>
      <c r="BB3" s="1556"/>
      <c r="BC3" s="1556"/>
      <c r="BD3" s="1556"/>
      <c r="BE3" s="1556"/>
      <c r="BF3" s="1556"/>
      <c r="BG3" s="1556"/>
      <c r="BH3" s="1556"/>
      <c r="BI3" s="1556"/>
      <c r="BJ3" s="1556"/>
      <c r="BK3" s="1557"/>
      <c r="BN3" s="1547"/>
      <c r="BO3" s="1548"/>
      <c r="BP3" s="1548"/>
      <c r="BQ3" s="1549"/>
    </row>
    <row r="4" spans="1:97" s="1" customFormat="1" ht="30" customHeight="1" x14ac:dyDescent="0.2">
      <c r="B4" s="1555"/>
      <c r="C4" s="569">
        <v>0</v>
      </c>
      <c r="D4" s="569">
        <v>1</v>
      </c>
      <c r="E4" s="570">
        <v>2</v>
      </c>
      <c r="F4" s="569">
        <v>3</v>
      </c>
      <c r="G4" s="569">
        <v>4</v>
      </c>
      <c r="H4" s="569">
        <v>5</v>
      </c>
      <c r="I4" s="569">
        <v>6</v>
      </c>
      <c r="J4" s="569">
        <v>7</v>
      </c>
      <c r="K4" s="569">
        <v>8</v>
      </c>
      <c r="L4" s="569">
        <v>9</v>
      </c>
      <c r="M4" s="569">
        <v>10</v>
      </c>
      <c r="N4" s="569">
        <v>11</v>
      </c>
      <c r="O4" s="571">
        <v>12</v>
      </c>
      <c r="P4" s="569">
        <v>13</v>
      </c>
      <c r="Q4" s="569">
        <v>14</v>
      </c>
      <c r="R4" s="569">
        <v>15</v>
      </c>
      <c r="S4" s="569">
        <v>16</v>
      </c>
      <c r="T4" s="569">
        <v>17</v>
      </c>
      <c r="U4" s="569">
        <v>18</v>
      </c>
      <c r="V4" s="569">
        <v>19</v>
      </c>
      <c r="W4" s="569">
        <v>20</v>
      </c>
      <c r="X4" s="569">
        <v>21</v>
      </c>
      <c r="Y4" s="569">
        <v>22</v>
      </c>
      <c r="Z4" s="569">
        <v>23</v>
      </c>
      <c r="AA4" s="571">
        <v>24</v>
      </c>
      <c r="AB4" s="569">
        <v>25</v>
      </c>
      <c r="AC4" s="569">
        <v>26</v>
      </c>
      <c r="AD4" s="569">
        <v>27</v>
      </c>
      <c r="AE4" s="569">
        <v>28</v>
      </c>
      <c r="AF4" s="569">
        <v>29</v>
      </c>
      <c r="AG4" s="569">
        <v>30</v>
      </c>
      <c r="AH4" s="569">
        <v>31</v>
      </c>
      <c r="AI4" s="569">
        <v>32</v>
      </c>
      <c r="AJ4" s="569">
        <v>33</v>
      </c>
      <c r="AK4" s="569">
        <v>34</v>
      </c>
      <c r="AL4" s="569">
        <v>35</v>
      </c>
      <c r="AM4" s="571">
        <v>36</v>
      </c>
      <c r="AN4" s="569">
        <v>37</v>
      </c>
      <c r="AO4" s="569">
        <v>38</v>
      </c>
      <c r="AP4" s="569">
        <v>39</v>
      </c>
      <c r="AQ4" s="569">
        <v>40</v>
      </c>
      <c r="AR4" s="569">
        <v>41</v>
      </c>
      <c r="AS4" s="569">
        <v>42</v>
      </c>
      <c r="AT4" s="569">
        <v>43</v>
      </c>
      <c r="AU4" s="569">
        <v>44</v>
      </c>
      <c r="AV4" s="569">
        <v>45</v>
      </c>
      <c r="AW4" s="569">
        <v>46</v>
      </c>
      <c r="AX4" s="569">
        <v>47</v>
      </c>
      <c r="AY4" s="571">
        <v>48</v>
      </c>
      <c r="AZ4" s="569">
        <v>49</v>
      </c>
      <c r="BA4" s="569">
        <v>50</v>
      </c>
      <c r="BB4" s="569">
        <v>51</v>
      </c>
      <c r="BC4" s="569">
        <v>52</v>
      </c>
      <c r="BD4" s="569">
        <v>53</v>
      </c>
      <c r="BE4" s="569">
        <v>54</v>
      </c>
      <c r="BF4" s="569">
        <v>55</v>
      </c>
      <c r="BG4" s="569">
        <v>56</v>
      </c>
      <c r="BH4" s="569">
        <v>57</v>
      </c>
      <c r="BI4" s="569">
        <v>58</v>
      </c>
      <c r="BJ4" s="569">
        <v>59</v>
      </c>
      <c r="BK4" s="571">
        <v>60</v>
      </c>
      <c r="BL4" s="2"/>
      <c r="BM4" s="2"/>
      <c r="BN4" s="572"/>
      <c r="BO4" s="573">
        <v>0</v>
      </c>
      <c r="BP4" s="573">
        <v>0</v>
      </c>
      <c r="BQ4" s="574"/>
      <c r="BR4" s="2"/>
      <c r="BS4" s="2"/>
      <c r="BT4" s="2"/>
      <c r="BU4" s="2"/>
      <c r="BV4" s="2"/>
    </row>
    <row r="5" spans="1:97" s="583" customFormat="1" ht="17" x14ac:dyDescent="0.2">
      <c r="A5" s="575"/>
      <c r="B5" s="576" t="s">
        <v>101</v>
      </c>
      <c r="C5" s="577"/>
      <c r="D5" s="578"/>
      <c r="E5" s="578"/>
      <c r="F5" s="578"/>
      <c r="G5" s="578"/>
      <c r="H5" s="578"/>
      <c r="I5" s="578"/>
      <c r="J5" s="578"/>
      <c r="K5" s="578"/>
      <c r="L5" s="578"/>
      <c r="M5" s="578"/>
      <c r="N5" s="578"/>
      <c r="O5" s="579"/>
      <c r="P5" s="578"/>
      <c r="Q5" s="578"/>
      <c r="R5" s="578"/>
      <c r="S5" s="578"/>
      <c r="T5" s="578"/>
      <c r="U5" s="578"/>
      <c r="V5" s="578"/>
      <c r="W5" s="578"/>
      <c r="X5" s="578"/>
      <c r="Y5" s="578"/>
      <c r="Z5" s="578"/>
      <c r="AA5" s="579"/>
      <c r="AB5" s="578"/>
      <c r="AC5" s="578"/>
      <c r="AD5" s="578"/>
      <c r="AE5" s="578"/>
      <c r="AF5" s="578"/>
      <c r="AG5" s="578"/>
      <c r="AH5" s="578"/>
      <c r="AI5" s="578"/>
      <c r="AJ5" s="578"/>
      <c r="AK5" s="578"/>
      <c r="AL5" s="578"/>
      <c r="AM5" s="579"/>
      <c r="AN5" s="578"/>
      <c r="AO5" s="578"/>
      <c r="AP5" s="578"/>
      <c r="AQ5" s="578"/>
      <c r="AR5" s="578"/>
      <c r="AS5" s="578"/>
      <c r="AT5" s="578"/>
      <c r="AU5" s="578"/>
      <c r="AV5" s="578"/>
      <c r="AW5" s="578"/>
      <c r="AX5" s="578"/>
      <c r="AY5" s="579"/>
      <c r="AZ5" s="578"/>
      <c r="BA5" s="578"/>
      <c r="BB5" s="578"/>
      <c r="BC5" s="578"/>
      <c r="BD5" s="578"/>
      <c r="BE5" s="578"/>
      <c r="BF5" s="578"/>
      <c r="BG5" s="578"/>
      <c r="BH5" s="578"/>
      <c r="BI5" s="578"/>
      <c r="BJ5" s="578"/>
      <c r="BK5" s="579"/>
      <c r="BL5" s="568"/>
      <c r="BM5" s="568"/>
      <c r="BN5" s="580"/>
      <c r="BO5" s="581">
        <v>1</v>
      </c>
      <c r="BP5" s="581">
        <v>1</v>
      </c>
      <c r="BQ5" s="582"/>
      <c r="BR5" s="568"/>
      <c r="BS5" s="568"/>
      <c r="BT5" s="568"/>
      <c r="BU5" s="568"/>
      <c r="BV5" s="568"/>
      <c r="BW5" s="575"/>
      <c r="BX5" s="575"/>
      <c r="BY5" s="575"/>
      <c r="BZ5" s="575"/>
      <c r="CA5" s="575"/>
      <c r="CB5" s="575"/>
      <c r="CC5" s="575"/>
      <c r="CD5" s="575"/>
      <c r="CE5" s="575"/>
      <c r="CF5" s="575"/>
      <c r="CG5" s="575"/>
      <c r="CH5" s="575"/>
      <c r="CI5" s="575"/>
      <c r="CJ5" s="575"/>
      <c r="CK5" s="575"/>
      <c r="CL5" s="575"/>
      <c r="CM5" s="575"/>
      <c r="CN5" s="575"/>
      <c r="CO5" s="575"/>
      <c r="CP5" s="575"/>
      <c r="CQ5" s="575"/>
      <c r="CR5" s="575"/>
      <c r="CS5" s="575"/>
    </row>
    <row r="6" spans="1:97" s="583" customFormat="1" ht="17" x14ac:dyDescent="0.2">
      <c r="A6" s="575"/>
      <c r="B6" s="584" t="s">
        <v>28</v>
      </c>
      <c r="C6" s="585">
        <v>0</v>
      </c>
      <c r="D6" s="586">
        <f>IF(D$4&lt;=('HIPOTESIS '!$F26*12),'HIPOTESIS '!$C$26/('HIPOTESIS '!$F$26*12),0)</f>
        <v>0</v>
      </c>
      <c r="E6" s="586">
        <f>IF(E$4&lt;=('HIPOTESIS '!$F26*12),'HIPOTESIS '!$C$26/('HIPOTESIS '!$F$26*12),0)</f>
        <v>0</v>
      </c>
      <c r="F6" s="586">
        <f>IF(F$4&lt;=('HIPOTESIS '!$F26*12),'HIPOTESIS '!$C$26/('HIPOTESIS '!$F$26*12),0)</f>
        <v>0</v>
      </c>
      <c r="G6" s="586">
        <f>IF(G$4&lt;=('HIPOTESIS '!$F26*12),'HIPOTESIS '!$C$26/('HIPOTESIS '!$F$26*12),0)</f>
        <v>0</v>
      </c>
      <c r="H6" s="586">
        <f>IF(H$4&lt;=('HIPOTESIS '!$F26*12),'HIPOTESIS '!$C$26/('HIPOTESIS '!$F$26*12),0)</f>
        <v>0</v>
      </c>
      <c r="I6" s="586">
        <f>IF(I$4&lt;=('HIPOTESIS '!$F26*12),'HIPOTESIS '!$C$26/('HIPOTESIS '!$F$26*12),0)</f>
        <v>0</v>
      </c>
      <c r="J6" s="586">
        <f>IF(J$4&lt;=('HIPOTESIS '!$F26*12),'HIPOTESIS '!$C$26/('HIPOTESIS '!$F$26*12),0)</f>
        <v>0</v>
      </c>
      <c r="K6" s="586">
        <f>IF(K$4&lt;=('HIPOTESIS '!$F26*12),'HIPOTESIS '!$C$26/('HIPOTESIS '!$F$26*12),0)</f>
        <v>0</v>
      </c>
      <c r="L6" s="586">
        <f>IF(L$4&lt;=('HIPOTESIS '!$F26*12),'HIPOTESIS '!$C$26/('HIPOTESIS '!$F$26*12),0)</f>
        <v>0</v>
      </c>
      <c r="M6" s="586">
        <f>IF(M$4&lt;=('HIPOTESIS '!$F26*12),'HIPOTESIS '!$C$26/('HIPOTESIS '!$F$26*12),0)</f>
        <v>0</v>
      </c>
      <c r="N6" s="586">
        <f>IF(N$4&lt;=('HIPOTESIS '!$F26*12),'HIPOTESIS '!$C$26/('HIPOTESIS '!$F$26*12),0)</f>
        <v>0</v>
      </c>
      <c r="O6" s="587">
        <f>IF(O$4&lt;=('HIPOTESIS '!$F26*12),'HIPOTESIS '!$C$26/('HIPOTESIS '!$F$26*12),0)</f>
        <v>0</v>
      </c>
      <c r="P6" s="586">
        <f>IF(P$4&lt;=('HIPOTESIS '!$F26*12),'HIPOTESIS '!$C$26/('HIPOTESIS '!$F$26*12),0)</f>
        <v>0</v>
      </c>
      <c r="Q6" s="586">
        <f>IF(Q$4&lt;=('HIPOTESIS '!$F26*12),'HIPOTESIS '!$C$26/('HIPOTESIS '!$F$26*12),0)</f>
        <v>0</v>
      </c>
      <c r="R6" s="586">
        <f>IF(R$4&lt;=('HIPOTESIS '!$F26*12),'HIPOTESIS '!$C$26/('HIPOTESIS '!$F$26*12),0)</f>
        <v>0</v>
      </c>
      <c r="S6" s="586">
        <f>IF(S$4&lt;=('HIPOTESIS '!$F26*12),'HIPOTESIS '!$C$26/('HIPOTESIS '!$F$26*12),0)</f>
        <v>0</v>
      </c>
      <c r="T6" s="586">
        <f>IF(T$4&lt;=('HIPOTESIS '!$F26*12),'HIPOTESIS '!$C$26/('HIPOTESIS '!$F$26*12),0)</f>
        <v>0</v>
      </c>
      <c r="U6" s="586">
        <f>IF(U$4&lt;=('HIPOTESIS '!$F26*12),'HIPOTESIS '!$C$26/('HIPOTESIS '!$F$26*12),0)</f>
        <v>0</v>
      </c>
      <c r="V6" s="586">
        <f>IF(V$4&lt;=('HIPOTESIS '!$F26*12),'HIPOTESIS '!$C$26/('HIPOTESIS '!$F$26*12),0)</f>
        <v>0</v>
      </c>
      <c r="W6" s="586">
        <f>IF(W$4&lt;=('HIPOTESIS '!$F26*12),'HIPOTESIS '!$C$26/('HIPOTESIS '!$F$26*12),0)</f>
        <v>0</v>
      </c>
      <c r="X6" s="586">
        <f>IF(X$4&lt;=('HIPOTESIS '!$F26*12),'HIPOTESIS '!$C$26/('HIPOTESIS '!$F$26*12),0)</f>
        <v>0</v>
      </c>
      <c r="Y6" s="586">
        <f>IF(Y$4&lt;=('HIPOTESIS '!$F26*12),'HIPOTESIS '!$C$26/('HIPOTESIS '!$F$26*12),0)</f>
        <v>0</v>
      </c>
      <c r="Z6" s="586">
        <f>IF(Z$4&lt;=('HIPOTESIS '!$F26*12),'HIPOTESIS '!$C$26/('HIPOTESIS '!$F$26*12),0)</f>
        <v>0</v>
      </c>
      <c r="AA6" s="587">
        <f>IF(AA$4&lt;=('HIPOTESIS '!$F26*12),'HIPOTESIS '!$C$26/('HIPOTESIS '!$F$26*12),0)</f>
        <v>0</v>
      </c>
      <c r="AB6" s="586">
        <f>IF(AB$4&lt;=('HIPOTESIS '!$F26*12),'HIPOTESIS '!$C$26/('HIPOTESIS '!$F$26*12),0)</f>
        <v>0</v>
      </c>
      <c r="AC6" s="586">
        <f>IF(AC$4&lt;=('HIPOTESIS '!$F26*12),'HIPOTESIS '!$C$26/('HIPOTESIS '!$F$26*12),0)</f>
        <v>0</v>
      </c>
      <c r="AD6" s="586">
        <f>IF(AD$4&lt;=('HIPOTESIS '!$F26*12),'HIPOTESIS '!$C$26/('HIPOTESIS '!$F$26*12),0)</f>
        <v>0</v>
      </c>
      <c r="AE6" s="586">
        <f>IF(AE$4&lt;=('HIPOTESIS '!$F26*12),'HIPOTESIS '!$C$26/('HIPOTESIS '!$F$26*12),0)</f>
        <v>0</v>
      </c>
      <c r="AF6" s="586">
        <f>IF(AF$4&lt;=('HIPOTESIS '!$F26*12),'HIPOTESIS '!$C$26/('HIPOTESIS '!$F$26*12),0)</f>
        <v>0</v>
      </c>
      <c r="AG6" s="586">
        <f>IF(AG$4&lt;=('HIPOTESIS '!$F26*12),'HIPOTESIS '!$C$26/('HIPOTESIS '!$F$26*12),0)</f>
        <v>0</v>
      </c>
      <c r="AH6" s="586">
        <f>IF(AH$4&lt;=('HIPOTESIS '!$F26*12),'HIPOTESIS '!$C$26/('HIPOTESIS '!$F$26*12),0)</f>
        <v>0</v>
      </c>
      <c r="AI6" s="586">
        <f>IF(AI$4&lt;=('HIPOTESIS '!$F26*12),'HIPOTESIS '!$C$26/('HIPOTESIS '!$F$26*12),0)</f>
        <v>0</v>
      </c>
      <c r="AJ6" s="586">
        <f>IF(AJ$4&lt;=('HIPOTESIS '!$F26*12),'HIPOTESIS '!$C$26/('HIPOTESIS '!$F$26*12),0)</f>
        <v>0</v>
      </c>
      <c r="AK6" s="586">
        <f>IF(AK$4&lt;=('HIPOTESIS '!$F26*12),'HIPOTESIS '!$C$26/('HIPOTESIS '!$F$26*12),0)</f>
        <v>0</v>
      </c>
      <c r="AL6" s="586">
        <f>IF(AL$4&lt;=('HIPOTESIS '!$F26*12),'HIPOTESIS '!$C$26/('HIPOTESIS '!$F$26*12),0)</f>
        <v>0</v>
      </c>
      <c r="AM6" s="587">
        <f>IF(AM$4&lt;=('HIPOTESIS '!$F26*12),'HIPOTESIS '!$C$26/('HIPOTESIS '!$F$26*12),0)</f>
        <v>0</v>
      </c>
      <c r="AN6" s="586">
        <f>IF(AN$4&lt;=('HIPOTESIS '!$F26*12),'HIPOTESIS '!$C$26/('HIPOTESIS '!$F$26*12),0)</f>
        <v>0</v>
      </c>
      <c r="AO6" s="586">
        <f>IF(AO$4&lt;=('HIPOTESIS '!$F26*12),'HIPOTESIS '!$C$26/('HIPOTESIS '!$F$26*12),0)</f>
        <v>0</v>
      </c>
      <c r="AP6" s="586">
        <f>IF(AP$4&lt;=('HIPOTESIS '!$F26*12),'HIPOTESIS '!$C$26/('HIPOTESIS '!$F$26*12),0)</f>
        <v>0</v>
      </c>
      <c r="AQ6" s="586">
        <f>IF(AQ$4&lt;=('HIPOTESIS '!$F26*12),'HIPOTESIS '!$C$26/('HIPOTESIS '!$F$26*12),0)</f>
        <v>0</v>
      </c>
      <c r="AR6" s="586">
        <f>IF(AR$4&lt;=('HIPOTESIS '!$F26*12),'HIPOTESIS '!$C$26/('HIPOTESIS '!$F$26*12),0)</f>
        <v>0</v>
      </c>
      <c r="AS6" s="586">
        <f>IF(AS$4&lt;=('HIPOTESIS '!$F26*12),'HIPOTESIS '!$C$26/('HIPOTESIS '!$F$26*12),0)</f>
        <v>0</v>
      </c>
      <c r="AT6" s="586">
        <f>IF(AT$4&lt;=('HIPOTESIS '!$F26*12),'HIPOTESIS '!$C$26/('HIPOTESIS '!$F$26*12),0)</f>
        <v>0</v>
      </c>
      <c r="AU6" s="586">
        <f>IF(AU$4&lt;=('HIPOTESIS '!$F26*12),'HIPOTESIS '!$C$26/('HIPOTESIS '!$F$26*12),0)</f>
        <v>0</v>
      </c>
      <c r="AV6" s="586">
        <f>IF(AV$4&lt;=('HIPOTESIS '!$F26*12),'HIPOTESIS '!$C$26/('HIPOTESIS '!$F$26*12),0)</f>
        <v>0</v>
      </c>
      <c r="AW6" s="586">
        <f>IF(AW$4&lt;=('HIPOTESIS '!$F26*12),'HIPOTESIS '!$C$26/('HIPOTESIS '!$F$26*12),0)</f>
        <v>0</v>
      </c>
      <c r="AX6" s="586">
        <f>IF(AX$4&lt;=('HIPOTESIS '!$F26*12),'HIPOTESIS '!$C$26/('HIPOTESIS '!$F$26*12),0)</f>
        <v>0</v>
      </c>
      <c r="AY6" s="587">
        <f>IF(AY$4&lt;=('HIPOTESIS '!$F26*12),'HIPOTESIS '!$C$26/('HIPOTESIS '!$F$26*12),0)</f>
        <v>0</v>
      </c>
      <c r="AZ6" s="586">
        <f>IF(AZ$4&lt;=('HIPOTESIS '!$F26*12),'HIPOTESIS '!$C$26/('HIPOTESIS '!$F$26*12),0)</f>
        <v>0</v>
      </c>
      <c r="BA6" s="586">
        <f>IF(BA$4&lt;=('HIPOTESIS '!$F26*12),'HIPOTESIS '!$C$26/('HIPOTESIS '!$F$26*12),0)</f>
        <v>0</v>
      </c>
      <c r="BB6" s="586">
        <f>IF(BB$4&lt;=('HIPOTESIS '!$F26*12),'HIPOTESIS '!$C$26/('HIPOTESIS '!$F$26*12),0)</f>
        <v>0</v>
      </c>
      <c r="BC6" s="586">
        <f>IF(BC$4&lt;=('HIPOTESIS '!$F26*12),'HIPOTESIS '!$C$26/('HIPOTESIS '!$F$26*12),0)</f>
        <v>0</v>
      </c>
      <c r="BD6" s="586">
        <f>IF(BD$4&lt;=('HIPOTESIS '!$F26*12),'HIPOTESIS '!$C$26/('HIPOTESIS '!$F$26*12),0)</f>
        <v>0</v>
      </c>
      <c r="BE6" s="586">
        <f>IF(BE$4&lt;=('HIPOTESIS '!$F26*12),'HIPOTESIS '!$C$26/('HIPOTESIS '!$F$26*12),0)</f>
        <v>0</v>
      </c>
      <c r="BF6" s="586">
        <f>IF(BF$4&lt;=('HIPOTESIS '!$F26*12),'HIPOTESIS '!$C$26/('HIPOTESIS '!$F$26*12),0)</f>
        <v>0</v>
      </c>
      <c r="BG6" s="586">
        <f>IF(BG$4&lt;=('HIPOTESIS '!$F26*12),'HIPOTESIS '!$C$26/('HIPOTESIS '!$F$26*12),0)</f>
        <v>0</v>
      </c>
      <c r="BH6" s="586">
        <f>IF(BH$4&lt;=('HIPOTESIS '!$F26*12),'HIPOTESIS '!$C$26/('HIPOTESIS '!$F$26*12),0)</f>
        <v>0</v>
      </c>
      <c r="BI6" s="586">
        <f>IF(BI$4&lt;=('HIPOTESIS '!$F26*12),'HIPOTESIS '!$C$26/('HIPOTESIS '!$F$26*12),0)</f>
        <v>0</v>
      </c>
      <c r="BJ6" s="586">
        <f>IF(BJ$4&lt;=('HIPOTESIS '!$F26*12),'HIPOTESIS '!$C$26/('HIPOTESIS '!$F$26*12),0)</f>
        <v>0</v>
      </c>
      <c r="BK6" s="587">
        <f>IF(BK$4&lt;=('HIPOTESIS '!$F26*12),'HIPOTESIS '!$C$26/('HIPOTESIS '!$F$26*12),0)</f>
        <v>0</v>
      </c>
      <c r="BL6" s="588"/>
      <c r="BM6" s="588"/>
      <c r="BN6" s="589"/>
      <c r="BO6" s="590">
        <v>2</v>
      </c>
      <c r="BP6" s="590">
        <v>2</v>
      </c>
      <c r="BQ6" s="591"/>
      <c r="BR6" s="588"/>
      <c r="BS6" s="588"/>
      <c r="BT6" s="588"/>
      <c r="BU6" s="588"/>
      <c r="BV6" s="588"/>
      <c r="BW6" s="588"/>
      <c r="BX6" s="588"/>
      <c r="BY6" s="588"/>
      <c r="BZ6" s="588"/>
      <c r="CA6" s="588"/>
      <c r="CB6" s="588"/>
      <c r="CC6" s="588"/>
      <c r="CD6" s="588"/>
      <c r="CE6" s="575"/>
      <c r="CF6" s="575"/>
      <c r="CG6" s="575"/>
      <c r="CH6" s="575"/>
      <c r="CI6" s="575"/>
      <c r="CJ6" s="575"/>
      <c r="CK6" s="575"/>
      <c r="CL6" s="575"/>
      <c r="CM6" s="575"/>
      <c r="CN6" s="575"/>
      <c r="CO6" s="575"/>
      <c r="CP6" s="575"/>
      <c r="CQ6" s="575"/>
      <c r="CR6" s="575"/>
      <c r="CS6" s="575"/>
    </row>
    <row r="7" spans="1:97" s="583" customFormat="1" ht="17" x14ac:dyDescent="0.2">
      <c r="A7" s="575"/>
      <c r="B7" s="584" t="s">
        <v>29</v>
      </c>
      <c r="C7" s="585">
        <v>0</v>
      </c>
      <c r="D7" s="586">
        <f>IF(D$4&lt;='HIPOTESIS '!$F27*12,'HIPOTESIS '!$C27/('HIPOTESIS '!$F27*12),0)</f>
        <v>0</v>
      </c>
      <c r="E7" s="586">
        <f>IF(E$4&lt;='HIPOTESIS '!$F27*12,'HIPOTESIS '!$C27/('HIPOTESIS '!$F27*12),0)</f>
        <v>0</v>
      </c>
      <c r="F7" s="586">
        <f>IF(F$4&lt;='HIPOTESIS '!$F27*12,'HIPOTESIS '!$C27/('HIPOTESIS '!$F27*12),0)</f>
        <v>0</v>
      </c>
      <c r="G7" s="586">
        <f>IF(G$4&lt;='HIPOTESIS '!$F27*12,'HIPOTESIS '!$C27/('HIPOTESIS '!$F27*12),0)</f>
        <v>0</v>
      </c>
      <c r="H7" s="586">
        <f>IF(H$4&lt;='HIPOTESIS '!$F27*12,'HIPOTESIS '!$C27/('HIPOTESIS '!$F27*12),0)</f>
        <v>0</v>
      </c>
      <c r="I7" s="586">
        <f>IF(I$4&lt;='HIPOTESIS '!$F27*12,'HIPOTESIS '!$C27/('HIPOTESIS '!$F27*12),0)</f>
        <v>0</v>
      </c>
      <c r="J7" s="586">
        <f>IF(J$4&lt;='HIPOTESIS '!$F27*12,'HIPOTESIS '!$C27/('HIPOTESIS '!$F27*12),0)</f>
        <v>0</v>
      </c>
      <c r="K7" s="586">
        <f>IF(K$4&lt;='HIPOTESIS '!$F27*12,'HIPOTESIS '!$C27/('HIPOTESIS '!$F27*12),0)</f>
        <v>0</v>
      </c>
      <c r="L7" s="586">
        <f>IF(L$4&lt;='HIPOTESIS '!$F27*12,'HIPOTESIS '!$C27/('HIPOTESIS '!$F27*12),0)</f>
        <v>0</v>
      </c>
      <c r="M7" s="586">
        <f>IF(M$4&lt;='HIPOTESIS '!$F27*12,'HIPOTESIS '!$C27/('HIPOTESIS '!$F27*12),0)</f>
        <v>0</v>
      </c>
      <c r="N7" s="586">
        <f>IF(N$4&lt;='HIPOTESIS '!$F27*12,'HIPOTESIS '!$C27/('HIPOTESIS '!$F27*12),0)</f>
        <v>0</v>
      </c>
      <c r="O7" s="587">
        <f>IF(O$4&lt;='HIPOTESIS '!$F27*12,'HIPOTESIS '!$C27/('HIPOTESIS '!$F27*12),0)</f>
        <v>0</v>
      </c>
      <c r="P7" s="586">
        <f>IF(P$4&lt;='HIPOTESIS '!$F27*12,'HIPOTESIS '!$C27/('HIPOTESIS '!$F27*12),0)</f>
        <v>0</v>
      </c>
      <c r="Q7" s="586">
        <f>IF(Q$4&lt;='HIPOTESIS '!$F27*12,'HIPOTESIS '!$C27/('HIPOTESIS '!$F27*12),0)</f>
        <v>0</v>
      </c>
      <c r="R7" s="586">
        <f>IF(R$4&lt;='HIPOTESIS '!$F27*12,'HIPOTESIS '!$C27/('HIPOTESIS '!$F27*12),0)</f>
        <v>0</v>
      </c>
      <c r="S7" s="586">
        <f>IF(S$4&lt;='HIPOTESIS '!$F27*12,'HIPOTESIS '!$C27/('HIPOTESIS '!$F27*12),0)</f>
        <v>0</v>
      </c>
      <c r="T7" s="586">
        <f>IF(T$4&lt;='HIPOTESIS '!$F27*12,'HIPOTESIS '!$C27/('HIPOTESIS '!$F27*12),0)</f>
        <v>0</v>
      </c>
      <c r="U7" s="586">
        <f>IF(U$4&lt;='HIPOTESIS '!$F27*12,'HIPOTESIS '!$C27/('HIPOTESIS '!$F27*12),0)</f>
        <v>0</v>
      </c>
      <c r="V7" s="586">
        <f>IF(V$4&lt;='HIPOTESIS '!$F27*12,'HIPOTESIS '!$C27/('HIPOTESIS '!$F27*12),0)</f>
        <v>0</v>
      </c>
      <c r="W7" s="586">
        <f>IF(W$4&lt;='HIPOTESIS '!$F27*12,'HIPOTESIS '!$C27/('HIPOTESIS '!$F27*12),0)</f>
        <v>0</v>
      </c>
      <c r="X7" s="586">
        <f>IF(X$4&lt;='HIPOTESIS '!$F27*12,'HIPOTESIS '!$C27/('HIPOTESIS '!$F27*12),0)</f>
        <v>0</v>
      </c>
      <c r="Y7" s="586">
        <f>IF(Y$4&lt;='HIPOTESIS '!$F27*12,'HIPOTESIS '!$C27/('HIPOTESIS '!$F27*12),0)</f>
        <v>0</v>
      </c>
      <c r="Z7" s="586">
        <f>IF(Z$4&lt;='HIPOTESIS '!$F27*12,'HIPOTESIS '!$C27/('HIPOTESIS '!$F27*12),0)</f>
        <v>0</v>
      </c>
      <c r="AA7" s="587">
        <f>IF(AA$4&lt;='HIPOTESIS '!$F27*12,'HIPOTESIS '!$C27/('HIPOTESIS '!$F27*12),0)</f>
        <v>0</v>
      </c>
      <c r="AB7" s="586">
        <f>IF(AB$4&lt;='HIPOTESIS '!$F27*12,'HIPOTESIS '!$C27/('HIPOTESIS '!$F27*12),0)</f>
        <v>0</v>
      </c>
      <c r="AC7" s="586">
        <f>IF(AC$4&lt;='HIPOTESIS '!$F27*12,'HIPOTESIS '!$C27/('HIPOTESIS '!$F27*12),0)</f>
        <v>0</v>
      </c>
      <c r="AD7" s="586">
        <f>IF(AD$4&lt;='HIPOTESIS '!$F27*12,'HIPOTESIS '!$C27/('HIPOTESIS '!$F27*12),0)</f>
        <v>0</v>
      </c>
      <c r="AE7" s="586">
        <f>IF(AE$4&lt;='HIPOTESIS '!$F27*12,'HIPOTESIS '!$C27/('HIPOTESIS '!$F27*12),0)</f>
        <v>0</v>
      </c>
      <c r="AF7" s="586">
        <f>IF(AF$4&lt;='HIPOTESIS '!$F27*12,'HIPOTESIS '!$C27/('HIPOTESIS '!$F27*12),0)</f>
        <v>0</v>
      </c>
      <c r="AG7" s="586">
        <f>IF(AG$4&lt;='HIPOTESIS '!$F27*12,'HIPOTESIS '!$C27/('HIPOTESIS '!$F27*12),0)</f>
        <v>0</v>
      </c>
      <c r="AH7" s="586">
        <f>IF(AH$4&lt;='HIPOTESIS '!$F27*12,'HIPOTESIS '!$C27/('HIPOTESIS '!$F27*12),0)</f>
        <v>0</v>
      </c>
      <c r="AI7" s="586">
        <f>IF(AI$4&lt;='HIPOTESIS '!$F27*12,'HIPOTESIS '!$C27/('HIPOTESIS '!$F27*12),0)</f>
        <v>0</v>
      </c>
      <c r="AJ7" s="586">
        <f>IF(AJ$4&lt;='HIPOTESIS '!$F27*12,'HIPOTESIS '!$C27/('HIPOTESIS '!$F27*12),0)</f>
        <v>0</v>
      </c>
      <c r="AK7" s="586">
        <f>IF(AK$4&lt;='HIPOTESIS '!$F27*12,'HIPOTESIS '!$C27/('HIPOTESIS '!$F27*12),0)</f>
        <v>0</v>
      </c>
      <c r="AL7" s="586">
        <f>IF(AL$4&lt;='HIPOTESIS '!$F27*12,'HIPOTESIS '!$C27/('HIPOTESIS '!$F27*12),0)</f>
        <v>0</v>
      </c>
      <c r="AM7" s="587">
        <f>IF(AM$4&lt;='HIPOTESIS '!$F27*12,'HIPOTESIS '!$C27/('HIPOTESIS '!$F27*12),0)</f>
        <v>0</v>
      </c>
      <c r="AN7" s="586">
        <f>IF(AN$4&lt;='HIPOTESIS '!$F27*12,'HIPOTESIS '!$C27/('HIPOTESIS '!$F27*12),0)</f>
        <v>0</v>
      </c>
      <c r="AO7" s="586">
        <f>IF(AO$4&lt;='HIPOTESIS '!$F27*12,'HIPOTESIS '!$C27/('HIPOTESIS '!$F27*12),0)</f>
        <v>0</v>
      </c>
      <c r="AP7" s="586">
        <f>IF(AP$4&lt;='HIPOTESIS '!$F27*12,'HIPOTESIS '!$C27/('HIPOTESIS '!$F27*12),0)</f>
        <v>0</v>
      </c>
      <c r="AQ7" s="586">
        <f>IF(AQ$4&lt;='HIPOTESIS '!$F27*12,'HIPOTESIS '!$C27/('HIPOTESIS '!$F27*12),0)</f>
        <v>0</v>
      </c>
      <c r="AR7" s="586">
        <f>IF(AR$4&lt;='HIPOTESIS '!$F27*12,'HIPOTESIS '!$C27/('HIPOTESIS '!$F27*12),0)</f>
        <v>0</v>
      </c>
      <c r="AS7" s="586">
        <f>IF(AS$4&lt;='HIPOTESIS '!$F27*12,'HIPOTESIS '!$C27/('HIPOTESIS '!$F27*12),0)</f>
        <v>0</v>
      </c>
      <c r="AT7" s="586">
        <f>IF(AT$4&lt;='HIPOTESIS '!$F27*12,'HIPOTESIS '!$C27/('HIPOTESIS '!$F27*12),0)</f>
        <v>0</v>
      </c>
      <c r="AU7" s="586">
        <f>IF(AU$4&lt;='HIPOTESIS '!$F27*12,'HIPOTESIS '!$C27/('HIPOTESIS '!$F27*12),0)</f>
        <v>0</v>
      </c>
      <c r="AV7" s="586">
        <f>IF(AV$4&lt;='HIPOTESIS '!$F27*12,'HIPOTESIS '!$C27/('HIPOTESIS '!$F27*12),0)</f>
        <v>0</v>
      </c>
      <c r="AW7" s="586">
        <f>IF(AW$4&lt;='HIPOTESIS '!$F27*12,'HIPOTESIS '!$C27/('HIPOTESIS '!$F27*12),0)</f>
        <v>0</v>
      </c>
      <c r="AX7" s="586">
        <f>IF(AX$4&lt;='HIPOTESIS '!$F27*12,'HIPOTESIS '!$C27/('HIPOTESIS '!$F27*12),0)</f>
        <v>0</v>
      </c>
      <c r="AY7" s="587">
        <f>IF(AY$4&lt;='HIPOTESIS '!$F27*12,'HIPOTESIS '!$C27/('HIPOTESIS '!$F27*12),0)</f>
        <v>0</v>
      </c>
      <c r="AZ7" s="586">
        <f>IF(AZ$4&lt;='HIPOTESIS '!$F27*12,'HIPOTESIS '!$C27/('HIPOTESIS '!$F27*12),0)</f>
        <v>0</v>
      </c>
      <c r="BA7" s="586">
        <f>IF(BA$4&lt;='HIPOTESIS '!$F27*12,'HIPOTESIS '!$C27/('HIPOTESIS '!$F27*12),0)</f>
        <v>0</v>
      </c>
      <c r="BB7" s="586">
        <f>IF(BB$4&lt;='HIPOTESIS '!$F27*12,'HIPOTESIS '!$C27/('HIPOTESIS '!$F27*12),0)</f>
        <v>0</v>
      </c>
      <c r="BC7" s="586">
        <f>IF(BC$4&lt;='HIPOTESIS '!$F27*12,'HIPOTESIS '!$C27/('HIPOTESIS '!$F27*12),0)</f>
        <v>0</v>
      </c>
      <c r="BD7" s="586">
        <f>IF(BD$4&lt;='HIPOTESIS '!$F27*12,'HIPOTESIS '!$C27/('HIPOTESIS '!$F27*12),0)</f>
        <v>0</v>
      </c>
      <c r="BE7" s="586">
        <f>IF(BE$4&lt;='HIPOTESIS '!$F27*12,'HIPOTESIS '!$C27/('HIPOTESIS '!$F27*12),0)</f>
        <v>0</v>
      </c>
      <c r="BF7" s="586">
        <f>IF(BF$4&lt;='HIPOTESIS '!$F27*12,'HIPOTESIS '!$C27/('HIPOTESIS '!$F27*12),0)</f>
        <v>0</v>
      </c>
      <c r="BG7" s="586">
        <f>IF(BG$4&lt;='HIPOTESIS '!$F27*12,'HIPOTESIS '!$C27/('HIPOTESIS '!$F27*12),0)</f>
        <v>0</v>
      </c>
      <c r="BH7" s="586">
        <f>IF(BH$4&lt;='HIPOTESIS '!$F27*12,'HIPOTESIS '!$C27/('HIPOTESIS '!$F27*12),0)</f>
        <v>0</v>
      </c>
      <c r="BI7" s="586">
        <f>IF(BI$4&lt;='HIPOTESIS '!$F27*12,'HIPOTESIS '!$C27/('HIPOTESIS '!$F27*12),0)</f>
        <v>0</v>
      </c>
      <c r="BJ7" s="586">
        <f>IF(BJ$4&lt;='HIPOTESIS '!$F27*12,'HIPOTESIS '!$C27/('HIPOTESIS '!$F27*12),0)</f>
        <v>0</v>
      </c>
      <c r="BK7" s="587">
        <f>IF(BK$4&lt;='HIPOTESIS '!$F27*12,'HIPOTESIS '!$C27/('HIPOTESIS '!$F27*12),0)</f>
        <v>0</v>
      </c>
      <c r="BL7" s="588"/>
      <c r="BM7" s="588"/>
      <c r="BN7" s="589"/>
      <c r="BO7" s="590">
        <v>3</v>
      </c>
      <c r="BP7" s="581">
        <v>3</v>
      </c>
      <c r="BQ7" s="582"/>
      <c r="BR7" s="568"/>
      <c r="BS7" s="568"/>
      <c r="BT7" s="568"/>
      <c r="BU7" s="568"/>
      <c r="BV7" s="568"/>
      <c r="BW7" s="575"/>
      <c r="BX7" s="575"/>
      <c r="BY7" s="575"/>
      <c r="BZ7" s="575"/>
      <c r="CA7" s="575"/>
      <c r="CB7" s="575"/>
      <c r="CC7" s="575"/>
      <c r="CD7" s="575"/>
      <c r="CE7" s="575"/>
      <c r="CF7" s="575"/>
      <c r="CG7" s="575"/>
      <c r="CH7" s="575"/>
      <c r="CI7" s="575"/>
      <c r="CJ7" s="575"/>
      <c r="CK7" s="575"/>
      <c r="CL7" s="575"/>
      <c r="CM7" s="575"/>
      <c r="CN7" s="575"/>
      <c r="CO7" s="575"/>
      <c r="CP7" s="575"/>
      <c r="CQ7" s="575"/>
      <c r="CR7" s="575"/>
      <c r="CS7" s="575"/>
    </row>
    <row r="8" spans="1:97" s="583" customFormat="1" ht="17" x14ac:dyDescent="0.2">
      <c r="A8" s="575"/>
      <c r="B8" s="584" t="s">
        <v>24</v>
      </c>
      <c r="C8" s="585">
        <v>0</v>
      </c>
      <c r="D8" s="586">
        <f>IF(D$4&lt;='HIPOTESIS '!$F28*12,'HIPOTESIS '!$C28/('HIPOTESIS '!$F28*12),0)</f>
        <v>0</v>
      </c>
      <c r="E8" s="586">
        <f>IF(E$4&lt;='HIPOTESIS '!$F28*12,'HIPOTESIS '!$C28/('HIPOTESIS '!$F28*12),0)</f>
        <v>0</v>
      </c>
      <c r="F8" s="586">
        <f>IF(F$4&lt;='HIPOTESIS '!$F28*12,'HIPOTESIS '!$C28/('HIPOTESIS '!$F28*12),0)</f>
        <v>0</v>
      </c>
      <c r="G8" s="586">
        <f>IF(G$4&lt;='HIPOTESIS '!$F28*12,'HIPOTESIS '!$C28/('HIPOTESIS '!$F28*12),0)</f>
        <v>0</v>
      </c>
      <c r="H8" s="586">
        <f>IF(H$4&lt;='HIPOTESIS '!$F28*12,'HIPOTESIS '!$C28/('HIPOTESIS '!$F28*12),0)</f>
        <v>0</v>
      </c>
      <c r="I8" s="586">
        <f>IF(I$4&lt;='HIPOTESIS '!$F28*12,'HIPOTESIS '!$C28/('HIPOTESIS '!$F28*12),0)</f>
        <v>0</v>
      </c>
      <c r="J8" s="586">
        <f>IF(J$4&lt;='HIPOTESIS '!$F28*12,'HIPOTESIS '!$C28/('HIPOTESIS '!$F28*12),0)</f>
        <v>0</v>
      </c>
      <c r="K8" s="586">
        <f>IF(K$4&lt;='HIPOTESIS '!$F28*12,'HIPOTESIS '!$C28/('HIPOTESIS '!$F28*12),0)</f>
        <v>0</v>
      </c>
      <c r="L8" s="586">
        <f>IF(L$4&lt;='HIPOTESIS '!$F28*12,'HIPOTESIS '!$C28/('HIPOTESIS '!$F28*12),0)</f>
        <v>0</v>
      </c>
      <c r="M8" s="586">
        <f>IF(M$4&lt;='HIPOTESIS '!$F28*12,'HIPOTESIS '!$C28/('HIPOTESIS '!$F28*12),0)</f>
        <v>0</v>
      </c>
      <c r="N8" s="586">
        <f>IF(N$4&lt;='HIPOTESIS '!$F28*12,'HIPOTESIS '!$C28/('HIPOTESIS '!$F28*12),0)</f>
        <v>0</v>
      </c>
      <c r="O8" s="587">
        <f>IF(O$4&lt;='HIPOTESIS '!$F28*12,'HIPOTESIS '!$C28/('HIPOTESIS '!$F28*12),0)</f>
        <v>0</v>
      </c>
      <c r="P8" s="586">
        <f>IF(P$4&lt;='HIPOTESIS '!$F28*12,'HIPOTESIS '!$C28/('HIPOTESIS '!$F28*12),0)</f>
        <v>0</v>
      </c>
      <c r="Q8" s="586">
        <f>IF(Q$4&lt;='HIPOTESIS '!$F28*12,'HIPOTESIS '!$C28/('HIPOTESIS '!$F28*12),0)</f>
        <v>0</v>
      </c>
      <c r="R8" s="586">
        <f>IF(R$4&lt;='HIPOTESIS '!$F28*12,'HIPOTESIS '!$C28/('HIPOTESIS '!$F28*12),0)</f>
        <v>0</v>
      </c>
      <c r="S8" s="586">
        <f>IF(S$4&lt;='HIPOTESIS '!$F28*12,'HIPOTESIS '!$C28/('HIPOTESIS '!$F28*12),0)</f>
        <v>0</v>
      </c>
      <c r="T8" s="586">
        <f>IF(T$4&lt;='HIPOTESIS '!$F28*12,'HIPOTESIS '!$C28/('HIPOTESIS '!$F28*12),0)</f>
        <v>0</v>
      </c>
      <c r="U8" s="586">
        <f>IF(U$4&lt;='HIPOTESIS '!$F28*12,'HIPOTESIS '!$C28/('HIPOTESIS '!$F28*12),0)</f>
        <v>0</v>
      </c>
      <c r="V8" s="586">
        <f>IF(V$4&lt;='HIPOTESIS '!$F28*12,'HIPOTESIS '!$C28/('HIPOTESIS '!$F28*12),0)</f>
        <v>0</v>
      </c>
      <c r="W8" s="586">
        <f>IF(W$4&lt;='HIPOTESIS '!$F28*12,'HIPOTESIS '!$C28/('HIPOTESIS '!$F28*12),0)</f>
        <v>0</v>
      </c>
      <c r="X8" s="586">
        <f>IF(X$4&lt;='HIPOTESIS '!$F28*12,'HIPOTESIS '!$C28/('HIPOTESIS '!$F28*12),0)</f>
        <v>0</v>
      </c>
      <c r="Y8" s="586">
        <f>IF(Y$4&lt;='HIPOTESIS '!$F28*12,'HIPOTESIS '!$C28/('HIPOTESIS '!$F28*12),0)</f>
        <v>0</v>
      </c>
      <c r="Z8" s="586">
        <f>IF(Z$4&lt;='HIPOTESIS '!$F28*12,'HIPOTESIS '!$C28/('HIPOTESIS '!$F28*12),0)</f>
        <v>0</v>
      </c>
      <c r="AA8" s="587">
        <f>IF(AA$4&lt;='HIPOTESIS '!$F28*12,'HIPOTESIS '!$C28/('HIPOTESIS '!$F28*12),0)</f>
        <v>0</v>
      </c>
      <c r="AB8" s="586">
        <f>IF(AB$4&lt;='HIPOTESIS '!$F28*12,'HIPOTESIS '!$C28/('HIPOTESIS '!$F28*12),0)</f>
        <v>0</v>
      </c>
      <c r="AC8" s="586">
        <f>IF(AC$4&lt;='HIPOTESIS '!$F28*12,'HIPOTESIS '!$C28/('HIPOTESIS '!$F28*12),0)</f>
        <v>0</v>
      </c>
      <c r="AD8" s="586">
        <f>IF(AD$4&lt;='HIPOTESIS '!$F28*12,'HIPOTESIS '!$C28/('HIPOTESIS '!$F28*12),0)</f>
        <v>0</v>
      </c>
      <c r="AE8" s="586">
        <f>IF(AE$4&lt;='HIPOTESIS '!$F28*12,'HIPOTESIS '!$C28/('HIPOTESIS '!$F28*12),0)</f>
        <v>0</v>
      </c>
      <c r="AF8" s="586">
        <f>IF(AF$4&lt;='HIPOTESIS '!$F28*12,'HIPOTESIS '!$C28/('HIPOTESIS '!$F28*12),0)</f>
        <v>0</v>
      </c>
      <c r="AG8" s="586">
        <f>IF(AG$4&lt;='HIPOTESIS '!$F28*12,'HIPOTESIS '!$C28/('HIPOTESIS '!$F28*12),0)</f>
        <v>0</v>
      </c>
      <c r="AH8" s="586">
        <f>IF(AH$4&lt;='HIPOTESIS '!$F28*12,'HIPOTESIS '!$C28/('HIPOTESIS '!$F28*12),0)</f>
        <v>0</v>
      </c>
      <c r="AI8" s="586">
        <f>IF(AI$4&lt;='HIPOTESIS '!$F28*12,'HIPOTESIS '!$C28/('HIPOTESIS '!$F28*12),0)</f>
        <v>0</v>
      </c>
      <c r="AJ8" s="586">
        <f>IF(AJ$4&lt;='HIPOTESIS '!$F28*12,'HIPOTESIS '!$C28/('HIPOTESIS '!$F28*12),0)</f>
        <v>0</v>
      </c>
      <c r="AK8" s="586">
        <f>IF(AK$4&lt;='HIPOTESIS '!$F28*12,'HIPOTESIS '!$C28/('HIPOTESIS '!$F28*12),0)</f>
        <v>0</v>
      </c>
      <c r="AL8" s="586">
        <f>IF(AL$4&lt;='HIPOTESIS '!$F28*12,'HIPOTESIS '!$C28/('HIPOTESIS '!$F28*12),0)</f>
        <v>0</v>
      </c>
      <c r="AM8" s="587">
        <f>IF(AM$4&lt;='HIPOTESIS '!$F28*12,'HIPOTESIS '!$C28/('HIPOTESIS '!$F28*12),0)</f>
        <v>0</v>
      </c>
      <c r="AN8" s="586">
        <f>IF(AN$4&lt;='HIPOTESIS '!$F28*12,'HIPOTESIS '!$C28/('HIPOTESIS '!$F28*12),0)</f>
        <v>0</v>
      </c>
      <c r="AO8" s="586">
        <f>IF(AO$4&lt;='HIPOTESIS '!$F28*12,'HIPOTESIS '!$C28/('HIPOTESIS '!$F28*12),0)</f>
        <v>0</v>
      </c>
      <c r="AP8" s="586">
        <f>IF(AP$4&lt;='HIPOTESIS '!$F28*12,'HIPOTESIS '!$C28/('HIPOTESIS '!$F28*12),0)</f>
        <v>0</v>
      </c>
      <c r="AQ8" s="586">
        <f>IF(AQ$4&lt;='HIPOTESIS '!$F28*12,'HIPOTESIS '!$C28/('HIPOTESIS '!$F28*12),0)</f>
        <v>0</v>
      </c>
      <c r="AR8" s="586">
        <f>IF(AR$4&lt;='HIPOTESIS '!$F28*12,'HIPOTESIS '!$C28/('HIPOTESIS '!$F28*12),0)</f>
        <v>0</v>
      </c>
      <c r="AS8" s="586">
        <f>IF(AS$4&lt;='HIPOTESIS '!$F28*12,'HIPOTESIS '!$C28/('HIPOTESIS '!$F28*12),0)</f>
        <v>0</v>
      </c>
      <c r="AT8" s="586">
        <f>IF(AT$4&lt;='HIPOTESIS '!$F28*12,'HIPOTESIS '!$C28/('HIPOTESIS '!$F28*12),0)</f>
        <v>0</v>
      </c>
      <c r="AU8" s="586">
        <f>IF(AU$4&lt;='HIPOTESIS '!$F28*12,'HIPOTESIS '!$C28/('HIPOTESIS '!$F28*12),0)</f>
        <v>0</v>
      </c>
      <c r="AV8" s="586">
        <f>IF(AV$4&lt;='HIPOTESIS '!$F28*12,'HIPOTESIS '!$C28/('HIPOTESIS '!$F28*12),0)</f>
        <v>0</v>
      </c>
      <c r="AW8" s="586">
        <f>IF(AW$4&lt;='HIPOTESIS '!$F28*12,'HIPOTESIS '!$C28/('HIPOTESIS '!$F28*12),0)</f>
        <v>0</v>
      </c>
      <c r="AX8" s="586">
        <f>IF(AX$4&lt;='HIPOTESIS '!$F28*12,'HIPOTESIS '!$C28/('HIPOTESIS '!$F28*12),0)</f>
        <v>0</v>
      </c>
      <c r="AY8" s="587">
        <f>IF(AY$4&lt;='HIPOTESIS '!$F28*12,'HIPOTESIS '!$C28/('HIPOTESIS '!$F28*12),0)</f>
        <v>0</v>
      </c>
      <c r="AZ8" s="586">
        <f>IF(AZ$4&lt;='HIPOTESIS '!$F28*12,'HIPOTESIS '!$C28/('HIPOTESIS '!$F28*12),0)</f>
        <v>0</v>
      </c>
      <c r="BA8" s="586">
        <f>IF(BA$4&lt;='HIPOTESIS '!$F28*12,'HIPOTESIS '!$C28/('HIPOTESIS '!$F28*12),0)</f>
        <v>0</v>
      </c>
      <c r="BB8" s="586">
        <f>IF(BB$4&lt;='HIPOTESIS '!$F28*12,'HIPOTESIS '!$C28/('HIPOTESIS '!$F28*12),0)</f>
        <v>0</v>
      </c>
      <c r="BC8" s="586">
        <f>IF(BC$4&lt;='HIPOTESIS '!$F28*12,'HIPOTESIS '!$C28/('HIPOTESIS '!$F28*12),0)</f>
        <v>0</v>
      </c>
      <c r="BD8" s="586">
        <f>IF(BD$4&lt;='HIPOTESIS '!$F28*12,'HIPOTESIS '!$C28/('HIPOTESIS '!$F28*12),0)</f>
        <v>0</v>
      </c>
      <c r="BE8" s="586">
        <f>IF(BE$4&lt;='HIPOTESIS '!$F28*12,'HIPOTESIS '!$C28/('HIPOTESIS '!$F28*12),0)</f>
        <v>0</v>
      </c>
      <c r="BF8" s="586">
        <f>IF(BF$4&lt;='HIPOTESIS '!$F28*12,'HIPOTESIS '!$C28/('HIPOTESIS '!$F28*12),0)</f>
        <v>0</v>
      </c>
      <c r="BG8" s="586">
        <f>IF(BG$4&lt;='HIPOTESIS '!$F28*12,'HIPOTESIS '!$C28/('HIPOTESIS '!$F28*12),0)</f>
        <v>0</v>
      </c>
      <c r="BH8" s="586">
        <f>IF(BH$4&lt;='HIPOTESIS '!$F28*12,'HIPOTESIS '!$C28/('HIPOTESIS '!$F28*12),0)</f>
        <v>0</v>
      </c>
      <c r="BI8" s="586">
        <f>IF(BI$4&lt;='HIPOTESIS '!$F28*12,'HIPOTESIS '!$C28/('HIPOTESIS '!$F28*12),0)</f>
        <v>0</v>
      </c>
      <c r="BJ8" s="586">
        <f>IF(BJ$4&lt;='HIPOTESIS '!$F28*12,'HIPOTESIS '!$C28/('HIPOTESIS '!$F28*12),0)</f>
        <v>0</v>
      </c>
      <c r="BK8" s="587">
        <f>IF(BK$4&lt;='HIPOTESIS '!$F28*12,'HIPOTESIS '!$C28/('HIPOTESIS '!$F28*12),0)</f>
        <v>0</v>
      </c>
      <c r="BL8" s="588"/>
      <c r="BM8" s="588"/>
      <c r="BN8" s="589"/>
      <c r="BO8" s="592"/>
      <c r="BP8" s="581">
        <v>4</v>
      </c>
      <c r="BQ8" s="582"/>
      <c r="BR8" s="568"/>
      <c r="BS8" s="568"/>
      <c r="BT8" s="568"/>
      <c r="BU8" s="568"/>
      <c r="BV8" s="568"/>
      <c r="BW8" s="575"/>
      <c r="BX8" s="575"/>
      <c r="BY8" s="575"/>
      <c r="BZ8" s="575"/>
      <c r="CA8" s="575"/>
      <c r="CB8" s="575"/>
      <c r="CC8" s="575"/>
      <c r="CD8" s="575"/>
      <c r="CE8" s="575"/>
      <c r="CF8" s="575"/>
      <c r="CG8" s="575"/>
      <c r="CH8" s="575"/>
      <c r="CI8" s="575"/>
      <c r="CJ8" s="575"/>
      <c r="CK8" s="575"/>
      <c r="CL8" s="575"/>
      <c r="CM8" s="575"/>
      <c r="CN8" s="575"/>
      <c r="CO8" s="575"/>
      <c r="CP8" s="575"/>
      <c r="CQ8" s="575"/>
      <c r="CR8" s="575"/>
      <c r="CS8" s="575"/>
    </row>
    <row r="9" spans="1:97" s="583" customFormat="1" ht="17" x14ac:dyDescent="0.2">
      <c r="A9" s="575"/>
      <c r="B9" s="584" t="s">
        <v>30</v>
      </c>
      <c r="C9" s="593">
        <v>0</v>
      </c>
      <c r="D9" s="594">
        <f>IF(D$4&lt;='HIPOTESIS '!$F29*12,'HIPOTESIS '!$C29/('HIPOTESIS '!$F29*12),0)</f>
        <v>0</v>
      </c>
      <c r="E9" s="594">
        <f>IF(E$4&lt;='HIPOTESIS '!$F29*12,'HIPOTESIS '!$C29/('HIPOTESIS '!$F29*12),0)</f>
        <v>0</v>
      </c>
      <c r="F9" s="594">
        <f>IF(F$4&lt;='HIPOTESIS '!$F29*12,'HIPOTESIS '!$C29/('HIPOTESIS '!$F29*12),0)</f>
        <v>0</v>
      </c>
      <c r="G9" s="594">
        <f>IF(G$4&lt;='HIPOTESIS '!$F29*12,'HIPOTESIS '!$C29/('HIPOTESIS '!$F29*12),0)</f>
        <v>0</v>
      </c>
      <c r="H9" s="594">
        <f>IF(H$4&lt;='HIPOTESIS '!$F29*12,'HIPOTESIS '!$C29/('HIPOTESIS '!$F29*12),0)</f>
        <v>0</v>
      </c>
      <c r="I9" s="594">
        <f>IF(I$4&lt;='HIPOTESIS '!$F29*12,'HIPOTESIS '!$C29/('HIPOTESIS '!$F29*12),0)</f>
        <v>0</v>
      </c>
      <c r="J9" s="594">
        <f>IF(J$4&lt;='HIPOTESIS '!$F29*12,'HIPOTESIS '!$C29/('HIPOTESIS '!$F29*12),0)</f>
        <v>0</v>
      </c>
      <c r="K9" s="594">
        <f>IF(K$4&lt;='HIPOTESIS '!$F29*12,'HIPOTESIS '!$C29/('HIPOTESIS '!$F29*12),0)</f>
        <v>0</v>
      </c>
      <c r="L9" s="594">
        <f>IF(L$4&lt;='HIPOTESIS '!$F29*12,'HIPOTESIS '!$C29/('HIPOTESIS '!$F29*12),0)</f>
        <v>0</v>
      </c>
      <c r="M9" s="594">
        <f>IF(M$4&lt;='HIPOTESIS '!$F29*12,'HIPOTESIS '!$C29/('HIPOTESIS '!$F29*12),0)</f>
        <v>0</v>
      </c>
      <c r="N9" s="594">
        <f>IF(N$4&lt;='HIPOTESIS '!$F29*12,'HIPOTESIS '!$C29/('HIPOTESIS '!$F29*12),0)</f>
        <v>0</v>
      </c>
      <c r="O9" s="595">
        <f>IF(O$4&lt;='HIPOTESIS '!$F29*12,'HIPOTESIS '!$C29/('HIPOTESIS '!$F29*12),0)</f>
        <v>0</v>
      </c>
      <c r="P9" s="594">
        <f>IF(P$4&lt;='HIPOTESIS '!$F29*12,'HIPOTESIS '!$C29/('HIPOTESIS '!$F29*12),0)</f>
        <v>0</v>
      </c>
      <c r="Q9" s="594">
        <f>IF(Q$4&lt;='HIPOTESIS '!$F29*12,'HIPOTESIS '!$C29/('HIPOTESIS '!$F29*12),0)</f>
        <v>0</v>
      </c>
      <c r="R9" s="594">
        <f>IF(R$4&lt;='HIPOTESIS '!$F29*12,'HIPOTESIS '!$C29/('HIPOTESIS '!$F29*12),0)</f>
        <v>0</v>
      </c>
      <c r="S9" s="594">
        <f>IF(S$4&lt;='HIPOTESIS '!$F29*12,'HIPOTESIS '!$C29/('HIPOTESIS '!$F29*12),0)</f>
        <v>0</v>
      </c>
      <c r="T9" s="594">
        <f>IF(T$4&lt;='HIPOTESIS '!$F29*12,'HIPOTESIS '!$C29/('HIPOTESIS '!$F29*12),0)</f>
        <v>0</v>
      </c>
      <c r="U9" s="594">
        <f>IF(U$4&lt;='HIPOTESIS '!$F29*12,'HIPOTESIS '!$C29/('HIPOTESIS '!$F29*12),0)</f>
        <v>0</v>
      </c>
      <c r="V9" s="594">
        <f>IF(V$4&lt;='HIPOTESIS '!$F29*12,'HIPOTESIS '!$C29/('HIPOTESIS '!$F29*12),0)</f>
        <v>0</v>
      </c>
      <c r="W9" s="594">
        <f>IF(W$4&lt;='HIPOTESIS '!$F29*12,'HIPOTESIS '!$C29/('HIPOTESIS '!$F29*12),0)</f>
        <v>0</v>
      </c>
      <c r="X9" s="594">
        <f>IF(X$4&lt;='HIPOTESIS '!$F29*12,'HIPOTESIS '!$C29/('HIPOTESIS '!$F29*12),0)</f>
        <v>0</v>
      </c>
      <c r="Y9" s="594">
        <f>IF(Y$4&lt;='HIPOTESIS '!$F29*12,'HIPOTESIS '!$C29/('HIPOTESIS '!$F29*12),0)</f>
        <v>0</v>
      </c>
      <c r="Z9" s="594">
        <f>IF(Z$4&lt;='HIPOTESIS '!$F29*12,'HIPOTESIS '!$C29/('HIPOTESIS '!$F29*12),0)</f>
        <v>0</v>
      </c>
      <c r="AA9" s="595">
        <f>IF(AA$4&lt;='HIPOTESIS '!$F29*12,'HIPOTESIS '!$C29/('HIPOTESIS '!$F29*12),0)</f>
        <v>0</v>
      </c>
      <c r="AB9" s="594">
        <f>IF(AB$4&lt;='HIPOTESIS '!$F29*12,'HIPOTESIS '!$C29/('HIPOTESIS '!$F29*12),0)</f>
        <v>0</v>
      </c>
      <c r="AC9" s="594">
        <f>IF(AC$4&lt;='HIPOTESIS '!$F29*12,'HIPOTESIS '!$C29/('HIPOTESIS '!$F29*12),0)</f>
        <v>0</v>
      </c>
      <c r="AD9" s="594">
        <f>IF(AD$4&lt;='HIPOTESIS '!$F29*12,'HIPOTESIS '!$C29/('HIPOTESIS '!$F29*12),0)</f>
        <v>0</v>
      </c>
      <c r="AE9" s="594">
        <f>IF(AE$4&lt;='HIPOTESIS '!$F29*12,'HIPOTESIS '!$C29/('HIPOTESIS '!$F29*12),0)</f>
        <v>0</v>
      </c>
      <c r="AF9" s="594">
        <f>IF(AF$4&lt;='HIPOTESIS '!$F29*12,'HIPOTESIS '!$C29/('HIPOTESIS '!$F29*12),0)</f>
        <v>0</v>
      </c>
      <c r="AG9" s="594">
        <f>IF(AG$4&lt;='HIPOTESIS '!$F29*12,'HIPOTESIS '!$C29/('HIPOTESIS '!$F29*12),0)</f>
        <v>0</v>
      </c>
      <c r="AH9" s="594">
        <f>IF(AH$4&lt;='HIPOTESIS '!$F29*12,'HIPOTESIS '!$C29/('HIPOTESIS '!$F29*12),0)</f>
        <v>0</v>
      </c>
      <c r="AI9" s="594">
        <f>IF(AI$4&lt;='HIPOTESIS '!$F29*12,'HIPOTESIS '!$C29/('HIPOTESIS '!$F29*12),0)</f>
        <v>0</v>
      </c>
      <c r="AJ9" s="594">
        <f>IF(AJ$4&lt;='HIPOTESIS '!$F29*12,'HIPOTESIS '!$C29/('HIPOTESIS '!$F29*12),0)</f>
        <v>0</v>
      </c>
      <c r="AK9" s="594">
        <f>IF(AK$4&lt;='HIPOTESIS '!$F29*12,'HIPOTESIS '!$C29/('HIPOTESIS '!$F29*12),0)</f>
        <v>0</v>
      </c>
      <c r="AL9" s="594">
        <f>IF(AL$4&lt;='HIPOTESIS '!$F29*12,'HIPOTESIS '!$C29/('HIPOTESIS '!$F29*12),0)</f>
        <v>0</v>
      </c>
      <c r="AM9" s="595">
        <f>IF(AM$4&lt;='HIPOTESIS '!$F29*12,'HIPOTESIS '!$C29/('HIPOTESIS '!$F29*12),0)</f>
        <v>0</v>
      </c>
      <c r="AN9" s="594">
        <f>IF(AN$4&lt;='HIPOTESIS '!$F29*12,'HIPOTESIS '!$C29/('HIPOTESIS '!$F29*12),0)</f>
        <v>0</v>
      </c>
      <c r="AO9" s="594">
        <f>IF(AO$4&lt;='HIPOTESIS '!$F29*12,'HIPOTESIS '!$C29/('HIPOTESIS '!$F29*12),0)</f>
        <v>0</v>
      </c>
      <c r="AP9" s="594">
        <f>IF(AP$4&lt;='HIPOTESIS '!$F29*12,'HIPOTESIS '!$C29/('HIPOTESIS '!$F29*12),0)</f>
        <v>0</v>
      </c>
      <c r="AQ9" s="594">
        <f>IF(AQ$4&lt;='HIPOTESIS '!$F29*12,'HIPOTESIS '!$C29/('HIPOTESIS '!$F29*12),0)</f>
        <v>0</v>
      </c>
      <c r="AR9" s="594">
        <f>IF(AR$4&lt;='HIPOTESIS '!$F29*12,'HIPOTESIS '!$C29/('HIPOTESIS '!$F29*12),0)</f>
        <v>0</v>
      </c>
      <c r="AS9" s="594">
        <f>IF(AS$4&lt;='HIPOTESIS '!$F29*12,'HIPOTESIS '!$C29/('HIPOTESIS '!$F29*12),0)</f>
        <v>0</v>
      </c>
      <c r="AT9" s="594">
        <f>IF(AT$4&lt;='HIPOTESIS '!$F29*12,'HIPOTESIS '!$C29/('HIPOTESIS '!$F29*12),0)</f>
        <v>0</v>
      </c>
      <c r="AU9" s="594">
        <f>IF(AU$4&lt;='HIPOTESIS '!$F29*12,'HIPOTESIS '!$C29/('HIPOTESIS '!$F29*12),0)</f>
        <v>0</v>
      </c>
      <c r="AV9" s="594">
        <f>IF(AV$4&lt;='HIPOTESIS '!$F29*12,'HIPOTESIS '!$C29/('HIPOTESIS '!$F29*12),0)</f>
        <v>0</v>
      </c>
      <c r="AW9" s="594">
        <f>IF(AW$4&lt;='HIPOTESIS '!$F29*12,'HIPOTESIS '!$C29/('HIPOTESIS '!$F29*12),0)</f>
        <v>0</v>
      </c>
      <c r="AX9" s="594">
        <f>IF(AX$4&lt;='HIPOTESIS '!$F29*12,'HIPOTESIS '!$C29/('HIPOTESIS '!$F29*12),0)</f>
        <v>0</v>
      </c>
      <c r="AY9" s="595">
        <f>IF(AY$4&lt;='HIPOTESIS '!$F29*12,'HIPOTESIS '!$C29/('HIPOTESIS '!$F29*12),0)</f>
        <v>0</v>
      </c>
      <c r="AZ9" s="594">
        <f>IF(AZ$4&lt;='HIPOTESIS '!$F29*12,'HIPOTESIS '!$C29/('HIPOTESIS '!$F29*12),0)</f>
        <v>0</v>
      </c>
      <c r="BA9" s="594">
        <f>IF(BA$4&lt;='HIPOTESIS '!$F29*12,'HIPOTESIS '!$C29/('HIPOTESIS '!$F29*12),0)</f>
        <v>0</v>
      </c>
      <c r="BB9" s="594">
        <f>IF(BB$4&lt;='HIPOTESIS '!$F29*12,'HIPOTESIS '!$C29/('HIPOTESIS '!$F29*12),0)</f>
        <v>0</v>
      </c>
      <c r="BC9" s="594">
        <f>IF(BC$4&lt;='HIPOTESIS '!$F29*12,'HIPOTESIS '!$C29/('HIPOTESIS '!$F29*12),0)</f>
        <v>0</v>
      </c>
      <c r="BD9" s="594">
        <f>IF(BD$4&lt;='HIPOTESIS '!$F29*12,'HIPOTESIS '!$C29/('HIPOTESIS '!$F29*12),0)</f>
        <v>0</v>
      </c>
      <c r="BE9" s="594">
        <f>IF(BE$4&lt;='HIPOTESIS '!$F29*12,'HIPOTESIS '!$C29/('HIPOTESIS '!$F29*12),0)</f>
        <v>0</v>
      </c>
      <c r="BF9" s="594">
        <f>IF(BF$4&lt;='HIPOTESIS '!$F29*12,'HIPOTESIS '!$C29/('HIPOTESIS '!$F29*12),0)</f>
        <v>0</v>
      </c>
      <c r="BG9" s="594">
        <f>IF(BG$4&lt;='HIPOTESIS '!$F29*12,'HIPOTESIS '!$C29/('HIPOTESIS '!$F29*12),0)</f>
        <v>0</v>
      </c>
      <c r="BH9" s="594">
        <f>IF(BH$4&lt;='HIPOTESIS '!$F29*12,'HIPOTESIS '!$C29/('HIPOTESIS '!$F29*12),0)</f>
        <v>0</v>
      </c>
      <c r="BI9" s="594">
        <f>IF(BI$4&lt;='HIPOTESIS '!$F29*12,'HIPOTESIS '!$C29/('HIPOTESIS '!$F29*12),0)</f>
        <v>0</v>
      </c>
      <c r="BJ9" s="594">
        <f>IF(BJ$4&lt;='HIPOTESIS '!$F29*12,'HIPOTESIS '!$C29/('HIPOTESIS '!$F29*12),0)</f>
        <v>0</v>
      </c>
      <c r="BK9" s="595">
        <f>IF(BK$4&lt;='HIPOTESIS '!$F29*12,'HIPOTESIS '!$C29/('HIPOTESIS '!$F29*12),0)</f>
        <v>0</v>
      </c>
      <c r="BL9" s="588"/>
      <c r="BM9" s="588"/>
      <c r="BN9" s="596">
        <v>0</v>
      </c>
      <c r="BO9" s="592"/>
      <c r="BP9" s="581">
        <v>5</v>
      </c>
      <c r="BQ9" s="582"/>
      <c r="BR9" s="568"/>
      <c r="BS9" s="568"/>
      <c r="BT9" s="568"/>
      <c r="BU9" s="568"/>
      <c r="BV9" s="568"/>
      <c r="BW9" s="575"/>
      <c r="BX9" s="575"/>
      <c r="BY9" s="575"/>
      <c r="BZ9" s="575"/>
      <c r="CA9" s="575"/>
      <c r="CB9" s="575"/>
      <c r="CC9" s="575"/>
      <c r="CD9" s="575"/>
      <c r="CE9" s="575"/>
      <c r="CF9" s="575"/>
      <c r="CG9" s="575"/>
      <c r="CH9" s="575"/>
      <c r="CI9" s="575"/>
      <c r="CJ9" s="575"/>
      <c r="CK9" s="575"/>
      <c r="CL9" s="575"/>
      <c r="CM9" s="575"/>
      <c r="CN9" s="575"/>
      <c r="CO9" s="575"/>
      <c r="CP9" s="575"/>
      <c r="CQ9" s="575"/>
      <c r="CR9" s="575"/>
      <c r="CS9" s="575"/>
    </row>
    <row r="10" spans="1:97" s="583" customFormat="1" ht="17" x14ac:dyDescent="0.2">
      <c r="A10" s="575"/>
      <c r="B10" s="597" t="s">
        <v>102</v>
      </c>
      <c r="C10" s="577"/>
      <c r="D10" s="578" t="s">
        <v>0</v>
      </c>
      <c r="E10" s="578" t="s">
        <v>0</v>
      </c>
      <c r="F10" s="578" t="s">
        <v>0</v>
      </c>
      <c r="G10" s="578" t="s">
        <v>0</v>
      </c>
      <c r="H10" s="578" t="s">
        <v>0</v>
      </c>
      <c r="I10" s="578" t="s">
        <v>0</v>
      </c>
      <c r="J10" s="578" t="s">
        <v>0</v>
      </c>
      <c r="K10" s="578" t="s">
        <v>0</v>
      </c>
      <c r="L10" s="578" t="s">
        <v>0</v>
      </c>
      <c r="M10" s="578" t="s">
        <v>0</v>
      </c>
      <c r="N10" s="578" t="s">
        <v>0</v>
      </c>
      <c r="O10" s="579" t="s">
        <v>0</v>
      </c>
      <c r="P10" s="578" t="s">
        <v>0</v>
      </c>
      <c r="Q10" s="578" t="s">
        <v>0</v>
      </c>
      <c r="R10" s="578" t="s">
        <v>0</v>
      </c>
      <c r="S10" s="578" t="s">
        <v>0</v>
      </c>
      <c r="T10" s="578" t="s">
        <v>0</v>
      </c>
      <c r="U10" s="578" t="s">
        <v>0</v>
      </c>
      <c r="V10" s="578" t="s">
        <v>0</v>
      </c>
      <c r="W10" s="578" t="s">
        <v>0</v>
      </c>
      <c r="X10" s="578" t="s">
        <v>0</v>
      </c>
      <c r="Y10" s="578" t="s">
        <v>0</v>
      </c>
      <c r="Z10" s="578" t="s">
        <v>0</v>
      </c>
      <c r="AA10" s="579" t="s">
        <v>0</v>
      </c>
      <c r="AB10" s="578" t="s">
        <v>0</v>
      </c>
      <c r="AC10" s="578" t="s">
        <v>0</v>
      </c>
      <c r="AD10" s="578" t="s">
        <v>0</v>
      </c>
      <c r="AE10" s="578" t="s">
        <v>0</v>
      </c>
      <c r="AF10" s="578" t="s">
        <v>0</v>
      </c>
      <c r="AG10" s="578" t="s">
        <v>0</v>
      </c>
      <c r="AH10" s="578" t="s">
        <v>0</v>
      </c>
      <c r="AI10" s="578" t="s">
        <v>0</v>
      </c>
      <c r="AJ10" s="578" t="s">
        <v>0</v>
      </c>
      <c r="AK10" s="578" t="s">
        <v>0</v>
      </c>
      <c r="AL10" s="578" t="s">
        <v>0</v>
      </c>
      <c r="AM10" s="579" t="s">
        <v>0</v>
      </c>
      <c r="AN10" s="578" t="s">
        <v>0</v>
      </c>
      <c r="AO10" s="578" t="s">
        <v>0</v>
      </c>
      <c r="AP10" s="578" t="s">
        <v>0</v>
      </c>
      <c r="AQ10" s="578" t="s">
        <v>0</v>
      </c>
      <c r="AR10" s="578" t="s">
        <v>0</v>
      </c>
      <c r="AS10" s="578" t="s">
        <v>0</v>
      </c>
      <c r="AT10" s="578" t="s">
        <v>0</v>
      </c>
      <c r="AU10" s="578" t="s">
        <v>0</v>
      </c>
      <c r="AV10" s="578" t="s">
        <v>0</v>
      </c>
      <c r="AW10" s="578" t="s">
        <v>0</v>
      </c>
      <c r="AX10" s="578" t="s">
        <v>0</v>
      </c>
      <c r="AY10" s="579" t="s">
        <v>0</v>
      </c>
      <c r="AZ10" s="578" t="s">
        <v>0</v>
      </c>
      <c r="BA10" s="578" t="s">
        <v>0</v>
      </c>
      <c r="BB10" s="578" t="s">
        <v>0</v>
      </c>
      <c r="BC10" s="578" t="s">
        <v>0</v>
      </c>
      <c r="BD10" s="578" t="s">
        <v>0</v>
      </c>
      <c r="BE10" s="578" t="s">
        <v>0</v>
      </c>
      <c r="BF10" s="578" t="s">
        <v>0</v>
      </c>
      <c r="BG10" s="578" t="s">
        <v>0</v>
      </c>
      <c r="BH10" s="578" t="s">
        <v>0</v>
      </c>
      <c r="BI10" s="578" t="s">
        <v>0</v>
      </c>
      <c r="BJ10" s="578" t="s">
        <v>0</v>
      </c>
      <c r="BK10" s="579" t="s">
        <v>0</v>
      </c>
      <c r="BL10" s="588"/>
      <c r="BM10" s="588"/>
      <c r="BN10" s="596">
        <v>2</v>
      </c>
      <c r="BO10" s="592"/>
      <c r="BP10" s="598">
        <v>6</v>
      </c>
      <c r="BQ10" s="599">
        <v>-0.2</v>
      </c>
      <c r="BR10" s="568"/>
      <c r="BS10" s="568"/>
      <c r="BT10" s="568"/>
      <c r="BU10" s="568"/>
      <c r="BV10" s="568"/>
      <c r="BW10" s="575"/>
      <c r="BX10" s="575"/>
      <c r="BY10" s="575"/>
      <c r="BZ10" s="575"/>
      <c r="CA10" s="575"/>
      <c r="CB10" s="575"/>
      <c r="CC10" s="575"/>
      <c r="CD10" s="575"/>
      <c r="CE10" s="575"/>
      <c r="CF10" s="575"/>
      <c r="CG10" s="575"/>
      <c r="CH10" s="575"/>
      <c r="CI10" s="575"/>
      <c r="CJ10" s="575"/>
      <c r="CK10" s="575"/>
      <c r="CL10" s="575"/>
      <c r="CM10" s="575"/>
      <c r="CN10" s="575"/>
      <c r="CO10" s="575"/>
      <c r="CP10" s="575"/>
      <c r="CQ10" s="575"/>
      <c r="CR10" s="575"/>
      <c r="CS10" s="575"/>
    </row>
    <row r="11" spans="1:97" s="583" customFormat="1" ht="17" x14ac:dyDescent="0.2">
      <c r="A11" s="575"/>
      <c r="B11" s="584" t="s">
        <v>36</v>
      </c>
      <c r="C11" s="585">
        <v>0</v>
      </c>
      <c r="D11" s="586">
        <f>IF(D$4&lt;='HIPOTESIS '!$F31*12,'HIPOTESIS '!$C31/('HIPOTESIS '!$F31*12),0)</f>
        <v>0</v>
      </c>
      <c r="E11" s="586">
        <f>IF(E$4&lt;='HIPOTESIS '!$F31*12,'HIPOTESIS '!$C31/('HIPOTESIS '!$F31*12),0)</f>
        <v>0</v>
      </c>
      <c r="F11" s="586">
        <f>IF(F$4&lt;='HIPOTESIS '!$F31*12,'HIPOTESIS '!$C31/('HIPOTESIS '!$F31*12),0)</f>
        <v>0</v>
      </c>
      <c r="G11" s="586">
        <f>IF(G$4&lt;='HIPOTESIS '!$F31*12,'HIPOTESIS '!$C31/('HIPOTESIS '!$F31*12),0)</f>
        <v>0</v>
      </c>
      <c r="H11" s="586">
        <f>IF(H$4&lt;='HIPOTESIS '!$F31*12,'HIPOTESIS '!$C31/('HIPOTESIS '!$F31*12),0)</f>
        <v>0</v>
      </c>
      <c r="I11" s="586">
        <f>IF(I$4&lt;='HIPOTESIS '!$F31*12,'HIPOTESIS '!$C31/('HIPOTESIS '!$F31*12),0)</f>
        <v>0</v>
      </c>
      <c r="J11" s="586">
        <f>IF(J$4&lt;='HIPOTESIS '!$F31*12,'HIPOTESIS '!$C31/('HIPOTESIS '!$F31*12),0)</f>
        <v>0</v>
      </c>
      <c r="K11" s="586">
        <f>IF(K$4&lt;='HIPOTESIS '!$F31*12,'HIPOTESIS '!$C31/('HIPOTESIS '!$F31*12),0)</f>
        <v>0</v>
      </c>
      <c r="L11" s="586">
        <f>IF(L$4&lt;='HIPOTESIS '!$F31*12,'HIPOTESIS '!$C31/('HIPOTESIS '!$F31*12),0)</f>
        <v>0</v>
      </c>
      <c r="M11" s="586">
        <f>IF(M$4&lt;='HIPOTESIS '!$F31*12,'HIPOTESIS '!$C31/('HIPOTESIS '!$F31*12),0)</f>
        <v>0</v>
      </c>
      <c r="N11" s="586">
        <f>IF(N$4&lt;='HIPOTESIS '!$F31*12,'HIPOTESIS '!$C31/('HIPOTESIS '!$F31*12),0)</f>
        <v>0</v>
      </c>
      <c r="O11" s="587">
        <f>IF(O$4&lt;='HIPOTESIS '!$F31*12,'HIPOTESIS '!$C31/('HIPOTESIS '!$F31*12),0)</f>
        <v>0</v>
      </c>
      <c r="P11" s="586">
        <f>IF(P$4&lt;='HIPOTESIS '!$F31*12,'HIPOTESIS '!$C31/('HIPOTESIS '!$F31*12),0)</f>
        <v>0</v>
      </c>
      <c r="Q11" s="586">
        <f>IF(Q$4&lt;='HIPOTESIS '!$F31*12,'HIPOTESIS '!$C31/('HIPOTESIS '!$F31*12),0)</f>
        <v>0</v>
      </c>
      <c r="R11" s="586">
        <f>IF(R$4&lt;='HIPOTESIS '!$F31*12,'HIPOTESIS '!$C31/('HIPOTESIS '!$F31*12),0)</f>
        <v>0</v>
      </c>
      <c r="S11" s="586">
        <f>IF(S$4&lt;='HIPOTESIS '!$F31*12,'HIPOTESIS '!$C31/('HIPOTESIS '!$F31*12),0)</f>
        <v>0</v>
      </c>
      <c r="T11" s="586">
        <f>IF(T$4&lt;='HIPOTESIS '!$F31*12,'HIPOTESIS '!$C31/('HIPOTESIS '!$F31*12),0)</f>
        <v>0</v>
      </c>
      <c r="U11" s="586">
        <f>IF(U$4&lt;='HIPOTESIS '!$F31*12,'HIPOTESIS '!$C31/('HIPOTESIS '!$F31*12),0)</f>
        <v>0</v>
      </c>
      <c r="V11" s="586">
        <f>IF(V$4&lt;='HIPOTESIS '!$F31*12,'HIPOTESIS '!$C31/('HIPOTESIS '!$F31*12),0)</f>
        <v>0</v>
      </c>
      <c r="W11" s="586">
        <f>IF(W$4&lt;='HIPOTESIS '!$F31*12,'HIPOTESIS '!$C31/('HIPOTESIS '!$F31*12),0)</f>
        <v>0</v>
      </c>
      <c r="X11" s="586">
        <f>IF(X$4&lt;='HIPOTESIS '!$F31*12,'HIPOTESIS '!$C31/('HIPOTESIS '!$F31*12),0)</f>
        <v>0</v>
      </c>
      <c r="Y11" s="586">
        <f>IF(Y$4&lt;='HIPOTESIS '!$F31*12,'HIPOTESIS '!$C31/('HIPOTESIS '!$F31*12),0)</f>
        <v>0</v>
      </c>
      <c r="Z11" s="586">
        <f>IF(Z$4&lt;='HIPOTESIS '!$F31*12,'HIPOTESIS '!$C31/('HIPOTESIS '!$F31*12),0)</f>
        <v>0</v>
      </c>
      <c r="AA11" s="587">
        <f>IF(AA$4&lt;='HIPOTESIS '!$F31*12,'HIPOTESIS '!$C31/('HIPOTESIS '!$F31*12),0)</f>
        <v>0</v>
      </c>
      <c r="AB11" s="586">
        <f>IF(AB$4&lt;='HIPOTESIS '!$F31*12,'HIPOTESIS '!$C31/('HIPOTESIS '!$F31*12),0)</f>
        <v>0</v>
      </c>
      <c r="AC11" s="586">
        <f>IF(AC$4&lt;='HIPOTESIS '!$F31*12,'HIPOTESIS '!$C31/('HIPOTESIS '!$F31*12),0)</f>
        <v>0</v>
      </c>
      <c r="AD11" s="586">
        <f>IF(AD$4&lt;='HIPOTESIS '!$F31*12,'HIPOTESIS '!$C31/('HIPOTESIS '!$F31*12),0)</f>
        <v>0</v>
      </c>
      <c r="AE11" s="586">
        <f>IF(AE$4&lt;='HIPOTESIS '!$F31*12,'HIPOTESIS '!$C31/('HIPOTESIS '!$F31*12),0)</f>
        <v>0</v>
      </c>
      <c r="AF11" s="586">
        <f>IF(AF$4&lt;='HIPOTESIS '!$F31*12,'HIPOTESIS '!$C31/('HIPOTESIS '!$F31*12),0)</f>
        <v>0</v>
      </c>
      <c r="AG11" s="586">
        <f>IF(AG$4&lt;='HIPOTESIS '!$F31*12,'HIPOTESIS '!$C31/('HIPOTESIS '!$F31*12),0)</f>
        <v>0</v>
      </c>
      <c r="AH11" s="586">
        <f>IF(AH$4&lt;='HIPOTESIS '!$F31*12,'HIPOTESIS '!$C31/('HIPOTESIS '!$F31*12),0)</f>
        <v>0</v>
      </c>
      <c r="AI11" s="586">
        <f>IF(AI$4&lt;='HIPOTESIS '!$F31*12,'HIPOTESIS '!$C31/('HIPOTESIS '!$F31*12),0)</f>
        <v>0</v>
      </c>
      <c r="AJ11" s="586">
        <f>IF(AJ$4&lt;='HIPOTESIS '!$F31*12,'HIPOTESIS '!$C31/('HIPOTESIS '!$F31*12),0)</f>
        <v>0</v>
      </c>
      <c r="AK11" s="586">
        <f>IF(AK$4&lt;='HIPOTESIS '!$F31*12,'HIPOTESIS '!$C31/('HIPOTESIS '!$F31*12),0)</f>
        <v>0</v>
      </c>
      <c r="AL11" s="586">
        <f>IF(AL$4&lt;='HIPOTESIS '!$F31*12,'HIPOTESIS '!$C31/('HIPOTESIS '!$F31*12),0)</f>
        <v>0</v>
      </c>
      <c r="AM11" s="587">
        <f>IF(AM$4&lt;='HIPOTESIS '!$F31*12,'HIPOTESIS '!$C31/('HIPOTESIS '!$F31*12),0)</f>
        <v>0</v>
      </c>
      <c r="AN11" s="586">
        <f>IF(AN$4&lt;='HIPOTESIS '!$F31*12,'HIPOTESIS '!$C31/('HIPOTESIS '!$F31*12),0)</f>
        <v>0</v>
      </c>
      <c r="AO11" s="586">
        <f>IF(AO$4&lt;='HIPOTESIS '!$F31*12,'HIPOTESIS '!$C31/('HIPOTESIS '!$F31*12),0)</f>
        <v>0</v>
      </c>
      <c r="AP11" s="586">
        <f>IF(AP$4&lt;='HIPOTESIS '!$F31*12,'HIPOTESIS '!$C31/('HIPOTESIS '!$F31*12),0)</f>
        <v>0</v>
      </c>
      <c r="AQ11" s="586">
        <f>IF(AQ$4&lt;='HIPOTESIS '!$F31*12,'HIPOTESIS '!$C31/('HIPOTESIS '!$F31*12),0)</f>
        <v>0</v>
      </c>
      <c r="AR11" s="586">
        <f>IF(AR$4&lt;='HIPOTESIS '!$F31*12,'HIPOTESIS '!$C31/('HIPOTESIS '!$F31*12),0)</f>
        <v>0</v>
      </c>
      <c r="AS11" s="586">
        <f>IF(AS$4&lt;='HIPOTESIS '!$F31*12,'HIPOTESIS '!$C31/('HIPOTESIS '!$F31*12),0)</f>
        <v>0</v>
      </c>
      <c r="AT11" s="586">
        <f>IF(AT$4&lt;='HIPOTESIS '!$F31*12,'HIPOTESIS '!$C31/('HIPOTESIS '!$F31*12),0)</f>
        <v>0</v>
      </c>
      <c r="AU11" s="586">
        <f>IF(AU$4&lt;='HIPOTESIS '!$F31*12,'HIPOTESIS '!$C31/('HIPOTESIS '!$F31*12),0)</f>
        <v>0</v>
      </c>
      <c r="AV11" s="586">
        <f>IF(AV$4&lt;='HIPOTESIS '!$F31*12,'HIPOTESIS '!$C31/('HIPOTESIS '!$F31*12),0)</f>
        <v>0</v>
      </c>
      <c r="AW11" s="586">
        <f>IF(AW$4&lt;='HIPOTESIS '!$F31*12,'HIPOTESIS '!$C31/('HIPOTESIS '!$F31*12),0)</f>
        <v>0</v>
      </c>
      <c r="AX11" s="586">
        <f>IF(AX$4&lt;='HIPOTESIS '!$F31*12,'HIPOTESIS '!$C31/('HIPOTESIS '!$F31*12),0)</f>
        <v>0</v>
      </c>
      <c r="AY11" s="587">
        <f>IF(AY$4&lt;='HIPOTESIS '!$F31*12,'HIPOTESIS '!$C31/('HIPOTESIS '!$F31*12),0)</f>
        <v>0</v>
      </c>
      <c r="AZ11" s="586">
        <f>IF(AZ$4&lt;='HIPOTESIS '!$F31*12,'HIPOTESIS '!$C31/('HIPOTESIS '!$F31*12),0)</f>
        <v>0</v>
      </c>
      <c r="BA11" s="586">
        <f>IF(BA$4&lt;='HIPOTESIS '!$F31*12,'HIPOTESIS '!$C31/('HIPOTESIS '!$F31*12),0)</f>
        <v>0</v>
      </c>
      <c r="BB11" s="586">
        <f>IF(BB$4&lt;='HIPOTESIS '!$F31*12,'HIPOTESIS '!$C31/('HIPOTESIS '!$F31*12),0)</f>
        <v>0</v>
      </c>
      <c r="BC11" s="586">
        <f>IF(BC$4&lt;='HIPOTESIS '!$F31*12,'HIPOTESIS '!$C31/('HIPOTESIS '!$F31*12),0)</f>
        <v>0</v>
      </c>
      <c r="BD11" s="586">
        <f>IF(BD$4&lt;='HIPOTESIS '!$F31*12,'HIPOTESIS '!$C31/('HIPOTESIS '!$F31*12),0)</f>
        <v>0</v>
      </c>
      <c r="BE11" s="586">
        <f>IF(BE$4&lt;='HIPOTESIS '!$F31*12,'HIPOTESIS '!$C31/('HIPOTESIS '!$F31*12),0)</f>
        <v>0</v>
      </c>
      <c r="BF11" s="586">
        <f>IF(BF$4&lt;='HIPOTESIS '!$F31*12,'HIPOTESIS '!$C31/('HIPOTESIS '!$F31*12),0)</f>
        <v>0</v>
      </c>
      <c r="BG11" s="586">
        <f>IF(BG$4&lt;='HIPOTESIS '!$F31*12,'HIPOTESIS '!$C31/('HIPOTESIS '!$F31*12),0)</f>
        <v>0</v>
      </c>
      <c r="BH11" s="586">
        <f>IF(BH$4&lt;='HIPOTESIS '!$F31*12,'HIPOTESIS '!$C31/('HIPOTESIS '!$F31*12),0)</f>
        <v>0</v>
      </c>
      <c r="BI11" s="586">
        <f>IF(BI$4&lt;='HIPOTESIS '!$F31*12,'HIPOTESIS '!$C31/('HIPOTESIS '!$F31*12),0)</f>
        <v>0</v>
      </c>
      <c r="BJ11" s="586">
        <f>IF(BJ$4&lt;='HIPOTESIS '!$F31*12,'HIPOTESIS '!$C31/('HIPOTESIS '!$F31*12),0)</f>
        <v>0</v>
      </c>
      <c r="BK11" s="587">
        <f>IF(BK$4&lt;='HIPOTESIS '!$F31*12,'HIPOTESIS '!$C31/('HIPOTESIS '!$F31*12),0)</f>
        <v>0</v>
      </c>
      <c r="BL11" s="588"/>
      <c r="BM11" s="588"/>
      <c r="BN11" s="596">
        <v>4</v>
      </c>
      <c r="BO11" s="592"/>
      <c r="BP11" s="598">
        <v>7</v>
      </c>
      <c r="BQ11" s="600">
        <v>-0.1</v>
      </c>
      <c r="BR11" s="568"/>
      <c r="BS11" s="568"/>
      <c r="BT11" s="568"/>
      <c r="BU11" s="568"/>
      <c r="BV11" s="568"/>
      <c r="BW11" s="575"/>
      <c r="BX11" s="575"/>
      <c r="BY11" s="575"/>
      <c r="BZ11" s="575"/>
      <c r="CA11" s="575"/>
      <c r="CB11" s="575"/>
      <c r="CC11" s="575"/>
      <c r="CD11" s="575"/>
      <c r="CE11" s="575"/>
      <c r="CF11" s="575"/>
      <c r="CG11" s="575"/>
      <c r="CH11" s="575"/>
      <c r="CI11" s="575"/>
      <c r="CJ11" s="575"/>
      <c r="CK11" s="575"/>
      <c r="CL11" s="575"/>
      <c r="CM11" s="575"/>
      <c r="CN11" s="575"/>
      <c r="CO11" s="575"/>
      <c r="CP11" s="575"/>
      <c r="CQ11" s="575"/>
      <c r="CR11" s="575"/>
      <c r="CS11" s="575"/>
    </row>
    <row r="12" spans="1:97" s="583" customFormat="1" ht="17" x14ac:dyDescent="0.2">
      <c r="A12" s="575"/>
      <c r="B12" s="584" t="s">
        <v>35</v>
      </c>
      <c r="C12" s="585">
        <v>0</v>
      </c>
      <c r="D12" s="586">
        <f>IF(D$4&lt;='HIPOTESIS '!$F32*12,'HIPOTESIS '!$C32/('HIPOTESIS '!$F32*12),0)</f>
        <v>0</v>
      </c>
      <c r="E12" s="586">
        <f>IF(E$4&lt;='HIPOTESIS '!$F32*12,'HIPOTESIS '!$C32/('HIPOTESIS '!$F32*12),0)</f>
        <v>0</v>
      </c>
      <c r="F12" s="586">
        <f>IF(F$4&lt;='HIPOTESIS '!$F32*12,'HIPOTESIS '!$C32/('HIPOTESIS '!$F32*12),0)</f>
        <v>0</v>
      </c>
      <c r="G12" s="586">
        <f>IF(G$4&lt;='HIPOTESIS '!$F32*12,'HIPOTESIS '!$C32/('HIPOTESIS '!$F32*12),0)</f>
        <v>0</v>
      </c>
      <c r="H12" s="586">
        <f>IF(H$4&lt;='HIPOTESIS '!$F32*12,'HIPOTESIS '!$C32/('HIPOTESIS '!$F32*12),0)</f>
        <v>0</v>
      </c>
      <c r="I12" s="586">
        <f>IF(I$4&lt;='HIPOTESIS '!$F32*12,'HIPOTESIS '!$C32/('HIPOTESIS '!$F32*12),0)</f>
        <v>0</v>
      </c>
      <c r="J12" s="586">
        <f>IF(J$4&lt;='HIPOTESIS '!$F32*12,'HIPOTESIS '!$C32/('HIPOTESIS '!$F32*12),0)</f>
        <v>0</v>
      </c>
      <c r="K12" s="586">
        <f>IF(K$4&lt;='HIPOTESIS '!$F32*12,'HIPOTESIS '!$C32/('HIPOTESIS '!$F32*12),0)</f>
        <v>0</v>
      </c>
      <c r="L12" s="586">
        <f>IF(L$4&lt;='HIPOTESIS '!$F32*12,'HIPOTESIS '!$C32/('HIPOTESIS '!$F32*12),0)</f>
        <v>0</v>
      </c>
      <c r="M12" s="586">
        <f>IF(M$4&lt;='HIPOTESIS '!$F32*12,'HIPOTESIS '!$C32/('HIPOTESIS '!$F32*12),0)</f>
        <v>0</v>
      </c>
      <c r="N12" s="586">
        <f>IF(N$4&lt;='HIPOTESIS '!$F32*12,'HIPOTESIS '!$C32/('HIPOTESIS '!$F32*12),0)</f>
        <v>0</v>
      </c>
      <c r="O12" s="587">
        <f>IF(O$4&lt;='HIPOTESIS '!$F32*12,'HIPOTESIS '!$C32/('HIPOTESIS '!$F32*12),0)</f>
        <v>0</v>
      </c>
      <c r="P12" s="586">
        <f>IF(P$4&lt;='HIPOTESIS '!$F32*12,'HIPOTESIS '!$C32/('HIPOTESIS '!$F32*12),0)</f>
        <v>0</v>
      </c>
      <c r="Q12" s="586">
        <f>IF(Q$4&lt;='HIPOTESIS '!$F32*12,'HIPOTESIS '!$C32/('HIPOTESIS '!$F32*12),0)</f>
        <v>0</v>
      </c>
      <c r="R12" s="586">
        <f>IF(R$4&lt;='HIPOTESIS '!$F32*12,'HIPOTESIS '!$C32/('HIPOTESIS '!$F32*12),0)</f>
        <v>0</v>
      </c>
      <c r="S12" s="586">
        <f>IF(S$4&lt;='HIPOTESIS '!$F32*12,'HIPOTESIS '!$C32/('HIPOTESIS '!$F32*12),0)</f>
        <v>0</v>
      </c>
      <c r="T12" s="586">
        <f>IF(T$4&lt;='HIPOTESIS '!$F32*12,'HIPOTESIS '!$C32/('HIPOTESIS '!$F32*12),0)</f>
        <v>0</v>
      </c>
      <c r="U12" s="586">
        <f>IF(U$4&lt;='HIPOTESIS '!$F32*12,'HIPOTESIS '!$C32/('HIPOTESIS '!$F32*12),0)</f>
        <v>0</v>
      </c>
      <c r="V12" s="586">
        <f>IF(V$4&lt;='HIPOTESIS '!$F32*12,'HIPOTESIS '!$C32/('HIPOTESIS '!$F32*12),0)</f>
        <v>0</v>
      </c>
      <c r="W12" s="586">
        <f>IF(W$4&lt;='HIPOTESIS '!$F32*12,'HIPOTESIS '!$C32/('HIPOTESIS '!$F32*12),0)</f>
        <v>0</v>
      </c>
      <c r="X12" s="586">
        <f>IF(X$4&lt;='HIPOTESIS '!$F32*12,'HIPOTESIS '!$C32/('HIPOTESIS '!$F32*12),0)</f>
        <v>0</v>
      </c>
      <c r="Y12" s="586">
        <f>IF(Y$4&lt;='HIPOTESIS '!$F32*12,'HIPOTESIS '!$C32/('HIPOTESIS '!$F32*12),0)</f>
        <v>0</v>
      </c>
      <c r="Z12" s="586">
        <f>IF(Z$4&lt;='HIPOTESIS '!$F32*12,'HIPOTESIS '!$C32/('HIPOTESIS '!$F32*12),0)</f>
        <v>0</v>
      </c>
      <c r="AA12" s="587">
        <f>IF(AA$4&lt;='HIPOTESIS '!$F32*12,'HIPOTESIS '!$C32/('HIPOTESIS '!$F32*12),0)</f>
        <v>0</v>
      </c>
      <c r="AB12" s="586">
        <f>IF(AB$4&lt;='HIPOTESIS '!$F32*12,'HIPOTESIS '!$C32/('HIPOTESIS '!$F32*12),0)</f>
        <v>0</v>
      </c>
      <c r="AC12" s="586">
        <f>IF(AC$4&lt;='HIPOTESIS '!$F32*12,'HIPOTESIS '!$C32/('HIPOTESIS '!$F32*12),0)</f>
        <v>0</v>
      </c>
      <c r="AD12" s="586">
        <f>IF(AD$4&lt;='HIPOTESIS '!$F32*12,'HIPOTESIS '!$C32/('HIPOTESIS '!$F32*12),0)</f>
        <v>0</v>
      </c>
      <c r="AE12" s="586">
        <f>IF(AE$4&lt;='HIPOTESIS '!$F32*12,'HIPOTESIS '!$C32/('HIPOTESIS '!$F32*12),0)</f>
        <v>0</v>
      </c>
      <c r="AF12" s="586">
        <f>IF(AF$4&lt;='HIPOTESIS '!$F32*12,'HIPOTESIS '!$C32/('HIPOTESIS '!$F32*12),0)</f>
        <v>0</v>
      </c>
      <c r="AG12" s="586">
        <f>IF(AG$4&lt;='HIPOTESIS '!$F32*12,'HIPOTESIS '!$C32/('HIPOTESIS '!$F32*12),0)</f>
        <v>0</v>
      </c>
      <c r="AH12" s="586">
        <f>IF(AH$4&lt;='HIPOTESIS '!$F32*12,'HIPOTESIS '!$C32/('HIPOTESIS '!$F32*12),0)</f>
        <v>0</v>
      </c>
      <c r="AI12" s="586">
        <f>IF(AI$4&lt;='HIPOTESIS '!$F32*12,'HIPOTESIS '!$C32/('HIPOTESIS '!$F32*12),0)</f>
        <v>0</v>
      </c>
      <c r="AJ12" s="586">
        <f>IF(AJ$4&lt;='HIPOTESIS '!$F32*12,'HIPOTESIS '!$C32/('HIPOTESIS '!$F32*12),0)</f>
        <v>0</v>
      </c>
      <c r="AK12" s="586">
        <f>IF(AK$4&lt;='HIPOTESIS '!$F32*12,'HIPOTESIS '!$C32/('HIPOTESIS '!$F32*12),0)</f>
        <v>0</v>
      </c>
      <c r="AL12" s="586">
        <f>IF(AL$4&lt;='HIPOTESIS '!$F32*12,'HIPOTESIS '!$C32/('HIPOTESIS '!$F32*12),0)</f>
        <v>0</v>
      </c>
      <c r="AM12" s="587">
        <f>IF(AM$4&lt;='HIPOTESIS '!$F32*12,'HIPOTESIS '!$C32/('HIPOTESIS '!$F32*12),0)</f>
        <v>0</v>
      </c>
      <c r="AN12" s="586">
        <f>IF(AN$4&lt;='HIPOTESIS '!$F32*12,'HIPOTESIS '!$C32/('HIPOTESIS '!$F32*12),0)</f>
        <v>0</v>
      </c>
      <c r="AO12" s="586">
        <f>IF(AO$4&lt;='HIPOTESIS '!$F32*12,'HIPOTESIS '!$C32/('HIPOTESIS '!$F32*12),0)</f>
        <v>0</v>
      </c>
      <c r="AP12" s="586">
        <f>IF(AP$4&lt;='HIPOTESIS '!$F32*12,'HIPOTESIS '!$C32/('HIPOTESIS '!$F32*12),0)</f>
        <v>0</v>
      </c>
      <c r="AQ12" s="586">
        <f>IF(AQ$4&lt;='HIPOTESIS '!$F32*12,'HIPOTESIS '!$C32/('HIPOTESIS '!$F32*12),0)</f>
        <v>0</v>
      </c>
      <c r="AR12" s="586">
        <f>IF(AR$4&lt;='HIPOTESIS '!$F32*12,'HIPOTESIS '!$C32/('HIPOTESIS '!$F32*12),0)</f>
        <v>0</v>
      </c>
      <c r="AS12" s="586">
        <f>IF(AS$4&lt;='HIPOTESIS '!$F32*12,'HIPOTESIS '!$C32/('HIPOTESIS '!$F32*12),0)</f>
        <v>0</v>
      </c>
      <c r="AT12" s="586">
        <f>IF(AT$4&lt;='HIPOTESIS '!$F32*12,'HIPOTESIS '!$C32/('HIPOTESIS '!$F32*12),0)</f>
        <v>0</v>
      </c>
      <c r="AU12" s="586">
        <f>IF(AU$4&lt;='HIPOTESIS '!$F32*12,'HIPOTESIS '!$C32/('HIPOTESIS '!$F32*12),0)</f>
        <v>0</v>
      </c>
      <c r="AV12" s="586">
        <f>IF(AV$4&lt;='HIPOTESIS '!$F32*12,'HIPOTESIS '!$C32/('HIPOTESIS '!$F32*12),0)</f>
        <v>0</v>
      </c>
      <c r="AW12" s="586">
        <f>IF(AW$4&lt;='HIPOTESIS '!$F32*12,'HIPOTESIS '!$C32/('HIPOTESIS '!$F32*12),0)</f>
        <v>0</v>
      </c>
      <c r="AX12" s="586">
        <f>IF(AX$4&lt;='HIPOTESIS '!$F32*12,'HIPOTESIS '!$C32/('HIPOTESIS '!$F32*12),0)</f>
        <v>0</v>
      </c>
      <c r="AY12" s="587">
        <f>IF(AY$4&lt;='HIPOTESIS '!$F32*12,'HIPOTESIS '!$C32/('HIPOTESIS '!$F32*12),0)</f>
        <v>0</v>
      </c>
      <c r="AZ12" s="586">
        <f>IF(AZ$4&lt;='HIPOTESIS '!$F32*12,'HIPOTESIS '!$C32/('HIPOTESIS '!$F32*12),0)</f>
        <v>0</v>
      </c>
      <c r="BA12" s="586">
        <f>IF(BA$4&lt;='HIPOTESIS '!$F32*12,'HIPOTESIS '!$C32/('HIPOTESIS '!$F32*12),0)</f>
        <v>0</v>
      </c>
      <c r="BB12" s="586">
        <f>IF(BB$4&lt;='HIPOTESIS '!$F32*12,'HIPOTESIS '!$C32/('HIPOTESIS '!$F32*12),0)</f>
        <v>0</v>
      </c>
      <c r="BC12" s="586">
        <f>IF(BC$4&lt;='HIPOTESIS '!$F32*12,'HIPOTESIS '!$C32/('HIPOTESIS '!$F32*12),0)</f>
        <v>0</v>
      </c>
      <c r="BD12" s="586">
        <f>IF(BD$4&lt;='HIPOTESIS '!$F32*12,'HIPOTESIS '!$C32/('HIPOTESIS '!$F32*12),0)</f>
        <v>0</v>
      </c>
      <c r="BE12" s="586">
        <f>IF(BE$4&lt;='HIPOTESIS '!$F32*12,'HIPOTESIS '!$C32/('HIPOTESIS '!$F32*12),0)</f>
        <v>0</v>
      </c>
      <c r="BF12" s="586">
        <f>IF(BF$4&lt;='HIPOTESIS '!$F32*12,'HIPOTESIS '!$C32/('HIPOTESIS '!$F32*12),0)</f>
        <v>0</v>
      </c>
      <c r="BG12" s="586">
        <f>IF(BG$4&lt;='HIPOTESIS '!$F32*12,'HIPOTESIS '!$C32/('HIPOTESIS '!$F32*12),0)</f>
        <v>0</v>
      </c>
      <c r="BH12" s="586">
        <f>IF(BH$4&lt;='HIPOTESIS '!$F32*12,'HIPOTESIS '!$C32/('HIPOTESIS '!$F32*12),0)</f>
        <v>0</v>
      </c>
      <c r="BI12" s="586">
        <f>IF(BI$4&lt;='HIPOTESIS '!$F32*12,'HIPOTESIS '!$C32/('HIPOTESIS '!$F32*12),0)</f>
        <v>0</v>
      </c>
      <c r="BJ12" s="586">
        <f>IF(BJ$4&lt;='HIPOTESIS '!$F32*12,'HIPOTESIS '!$C32/('HIPOTESIS '!$F32*12),0)</f>
        <v>0</v>
      </c>
      <c r="BK12" s="587">
        <f>IF(BK$4&lt;='HIPOTESIS '!$F32*12,'HIPOTESIS '!$C32/('HIPOTESIS '!$F32*12),0)</f>
        <v>0</v>
      </c>
      <c r="BL12" s="588"/>
      <c r="BM12" s="588"/>
      <c r="BN12" s="596">
        <v>6</v>
      </c>
      <c r="BO12" s="592"/>
      <c r="BP12" s="598">
        <v>8</v>
      </c>
      <c r="BQ12" s="600">
        <v>-0.09</v>
      </c>
      <c r="BR12" s="568"/>
      <c r="BS12" s="568"/>
      <c r="BT12" s="568"/>
      <c r="BU12" s="568"/>
      <c r="BV12" s="568"/>
      <c r="BW12" s="575"/>
      <c r="BX12" s="575"/>
      <c r="BY12" s="575"/>
      <c r="BZ12" s="575"/>
      <c r="CA12" s="575"/>
      <c r="CB12" s="575"/>
      <c r="CC12" s="575"/>
      <c r="CD12" s="575"/>
      <c r="CE12" s="575"/>
      <c r="CF12" s="575"/>
      <c r="CG12" s="575"/>
      <c r="CH12" s="575"/>
      <c r="CI12" s="575"/>
      <c r="CJ12" s="575"/>
      <c r="CK12" s="575"/>
      <c r="CL12" s="575"/>
      <c r="CM12" s="575"/>
      <c r="CN12" s="575"/>
      <c r="CO12" s="575"/>
      <c r="CP12" s="575"/>
      <c r="CQ12" s="575"/>
      <c r="CR12" s="575"/>
      <c r="CS12" s="575"/>
    </row>
    <row r="13" spans="1:97" s="583" customFormat="1" ht="17" x14ac:dyDescent="0.2">
      <c r="A13" s="575"/>
      <c r="B13" s="584" t="s">
        <v>31</v>
      </c>
      <c r="C13" s="585">
        <v>0</v>
      </c>
      <c r="D13" s="586">
        <f>IF(D$4&lt;='HIPOTESIS '!$F33*12,'HIPOTESIS '!$C33/('HIPOTESIS '!$F33*12),0)</f>
        <v>0</v>
      </c>
      <c r="E13" s="586">
        <f>IF(E$4&lt;='HIPOTESIS '!$F33*12,'HIPOTESIS '!$C33/('HIPOTESIS '!$F33*12),0)</f>
        <v>0</v>
      </c>
      <c r="F13" s="586">
        <f>IF(F$4&lt;='HIPOTESIS '!$F33*12,'HIPOTESIS '!$C33/('HIPOTESIS '!$F33*12),0)</f>
        <v>0</v>
      </c>
      <c r="G13" s="586">
        <f>IF(G$4&lt;='HIPOTESIS '!$F33*12,'HIPOTESIS '!$C33/('HIPOTESIS '!$F33*12),0)</f>
        <v>0</v>
      </c>
      <c r="H13" s="586">
        <f>IF(H$4&lt;='HIPOTESIS '!$F33*12,'HIPOTESIS '!$C33/('HIPOTESIS '!$F33*12),0)</f>
        <v>0</v>
      </c>
      <c r="I13" s="586">
        <f>IF(I$4&lt;='HIPOTESIS '!$F33*12,'HIPOTESIS '!$C33/('HIPOTESIS '!$F33*12),0)</f>
        <v>0</v>
      </c>
      <c r="J13" s="586">
        <f>IF(J$4&lt;='HIPOTESIS '!$F33*12,'HIPOTESIS '!$C33/('HIPOTESIS '!$F33*12),0)</f>
        <v>0</v>
      </c>
      <c r="K13" s="586">
        <f>IF(K$4&lt;='HIPOTESIS '!$F33*12,'HIPOTESIS '!$C33/('HIPOTESIS '!$F33*12),0)</f>
        <v>0</v>
      </c>
      <c r="L13" s="586">
        <f>IF(L$4&lt;='HIPOTESIS '!$F33*12,'HIPOTESIS '!$C33/('HIPOTESIS '!$F33*12),0)</f>
        <v>0</v>
      </c>
      <c r="M13" s="586">
        <f>IF(M$4&lt;='HIPOTESIS '!$F33*12,'HIPOTESIS '!$C33/('HIPOTESIS '!$F33*12),0)</f>
        <v>0</v>
      </c>
      <c r="N13" s="586">
        <f>IF(N$4&lt;='HIPOTESIS '!$F33*12,'HIPOTESIS '!$C33/('HIPOTESIS '!$F33*12),0)</f>
        <v>0</v>
      </c>
      <c r="O13" s="587">
        <f>IF(O$4&lt;='HIPOTESIS '!$F33*12,'HIPOTESIS '!$C33/('HIPOTESIS '!$F33*12),0)</f>
        <v>0</v>
      </c>
      <c r="P13" s="586">
        <f>IF(P$4&lt;='HIPOTESIS '!$F33*12,'HIPOTESIS '!$C33/('HIPOTESIS '!$F33*12),0)</f>
        <v>0</v>
      </c>
      <c r="Q13" s="586">
        <f>IF(Q$4&lt;='HIPOTESIS '!$F33*12,'HIPOTESIS '!$C33/('HIPOTESIS '!$F33*12),0)</f>
        <v>0</v>
      </c>
      <c r="R13" s="586">
        <f>IF(R$4&lt;='HIPOTESIS '!$F33*12,'HIPOTESIS '!$C33/('HIPOTESIS '!$F33*12),0)</f>
        <v>0</v>
      </c>
      <c r="S13" s="586">
        <f>IF(S$4&lt;='HIPOTESIS '!$F33*12,'HIPOTESIS '!$C33/('HIPOTESIS '!$F33*12),0)</f>
        <v>0</v>
      </c>
      <c r="T13" s="586">
        <f>IF(T$4&lt;='HIPOTESIS '!$F33*12,'HIPOTESIS '!$C33/('HIPOTESIS '!$F33*12),0)</f>
        <v>0</v>
      </c>
      <c r="U13" s="586">
        <f>IF(U$4&lt;='HIPOTESIS '!$F33*12,'HIPOTESIS '!$C33/('HIPOTESIS '!$F33*12),0)</f>
        <v>0</v>
      </c>
      <c r="V13" s="586">
        <f>IF(V$4&lt;='HIPOTESIS '!$F33*12,'HIPOTESIS '!$C33/('HIPOTESIS '!$F33*12),0)</f>
        <v>0</v>
      </c>
      <c r="W13" s="586">
        <f>IF(W$4&lt;='HIPOTESIS '!$F33*12,'HIPOTESIS '!$C33/('HIPOTESIS '!$F33*12),0)</f>
        <v>0</v>
      </c>
      <c r="X13" s="586">
        <f>IF(X$4&lt;='HIPOTESIS '!$F33*12,'HIPOTESIS '!$C33/('HIPOTESIS '!$F33*12),0)</f>
        <v>0</v>
      </c>
      <c r="Y13" s="586">
        <f>IF(Y$4&lt;='HIPOTESIS '!$F33*12,'HIPOTESIS '!$C33/('HIPOTESIS '!$F33*12),0)</f>
        <v>0</v>
      </c>
      <c r="Z13" s="586">
        <f>IF(Z$4&lt;='HIPOTESIS '!$F33*12,'HIPOTESIS '!$C33/('HIPOTESIS '!$F33*12),0)</f>
        <v>0</v>
      </c>
      <c r="AA13" s="587">
        <f>IF(AA$4&lt;='HIPOTESIS '!$F33*12,'HIPOTESIS '!$C33/('HIPOTESIS '!$F33*12),0)</f>
        <v>0</v>
      </c>
      <c r="AB13" s="586">
        <f>IF(AB$4&lt;='HIPOTESIS '!$F33*12,'HIPOTESIS '!$C33/('HIPOTESIS '!$F33*12),0)</f>
        <v>0</v>
      </c>
      <c r="AC13" s="586">
        <f>IF(AC$4&lt;='HIPOTESIS '!$F33*12,'HIPOTESIS '!$C33/('HIPOTESIS '!$F33*12),0)</f>
        <v>0</v>
      </c>
      <c r="AD13" s="586">
        <f>IF(AD$4&lt;='HIPOTESIS '!$F33*12,'HIPOTESIS '!$C33/('HIPOTESIS '!$F33*12),0)</f>
        <v>0</v>
      </c>
      <c r="AE13" s="586">
        <f>IF(AE$4&lt;='HIPOTESIS '!$F33*12,'HIPOTESIS '!$C33/('HIPOTESIS '!$F33*12),0)</f>
        <v>0</v>
      </c>
      <c r="AF13" s="586">
        <f>IF(AF$4&lt;='HIPOTESIS '!$F33*12,'HIPOTESIS '!$C33/('HIPOTESIS '!$F33*12),0)</f>
        <v>0</v>
      </c>
      <c r="AG13" s="586">
        <f>IF(AG$4&lt;='HIPOTESIS '!$F33*12,'HIPOTESIS '!$C33/('HIPOTESIS '!$F33*12),0)</f>
        <v>0</v>
      </c>
      <c r="AH13" s="586">
        <f>IF(AH$4&lt;='HIPOTESIS '!$F33*12,'HIPOTESIS '!$C33/('HIPOTESIS '!$F33*12),0)</f>
        <v>0</v>
      </c>
      <c r="AI13" s="586">
        <f>IF(AI$4&lt;='HIPOTESIS '!$F33*12,'HIPOTESIS '!$C33/('HIPOTESIS '!$F33*12),0)</f>
        <v>0</v>
      </c>
      <c r="AJ13" s="586">
        <f>IF(AJ$4&lt;='HIPOTESIS '!$F33*12,'HIPOTESIS '!$C33/('HIPOTESIS '!$F33*12),0)</f>
        <v>0</v>
      </c>
      <c r="AK13" s="586">
        <f>IF(AK$4&lt;='HIPOTESIS '!$F33*12,'HIPOTESIS '!$C33/('HIPOTESIS '!$F33*12),0)</f>
        <v>0</v>
      </c>
      <c r="AL13" s="586">
        <f>IF(AL$4&lt;='HIPOTESIS '!$F33*12,'HIPOTESIS '!$C33/('HIPOTESIS '!$F33*12),0)</f>
        <v>0</v>
      </c>
      <c r="AM13" s="587">
        <f>IF(AM$4&lt;='HIPOTESIS '!$F33*12,'HIPOTESIS '!$C33/('HIPOTESIS '!$F33*12),0)</f>
        <v>0</v>
      </c>
      <c r="AN13" s="586">
        <f>IF(AN$4&lt;='HIPOTESIS '!$F33*12,'HIPOTESIS '!$C33/('HIPOTESIS '!$F33*12),0)</f>
        <v>0</v>
      </c>
      <c r="AO13" s="586">
        <f>IF(AO$4&lt;='HIPOTESIS '!$F33*12,'HIPOTESIS '!$C33/('HIPOTESIS '!$F33*12),0)</f>
        <v>0</v>
      </c>
      <c r="AP13" s="586">
        <f>IF(AP$4&lt;='HIPOTESIS '!$F33*12,'HIPOTESIS '!$C33/('HIPOTESIS '!$F33*12),0)</f>
        <v>0</v>
      </c>
      <c r="AQ13" s="586">
        <f>IF(AQ$4&lt;='HIPOTESIS '!$F33*12,'HIPOTESIS '!$C33/('HIPOTESIS '!$F33*12),0)</f>
        <v>0</v>
      </c>
      <c r="AR13" s="586">
        <f>IF(AR$4&lt;='HIPOTESIS '!$F33*12,'HIPOTESIS '!$C33/('HIPOTESIS '!$F33*12),0)</f>
        <v>0</v>
      </c>
      <c r="AS13" s="586">
        <f>IF(AS$4&lt;='HIPOTESIS '!$F33*12,'HIPOTESIS '!$C33/('HIPOTESIS '!$F33*12),0)</f>
        <v>0</v>
      </c>
      <c r="AT13" s="586">
        <f>IF(AT$4&lt;='HIPOTESIS '!$F33*12,'HIPOTESIS '!$C33/('HIPOTESIS '!$F33*12),0)</f>
        <v>0</v>
      </c>
      <c r="AU13" s="586">
        <f>IF(AU$4&lt;='HIPOTESIS '!$F33*12,'HIPOTESIS '!$C33/('HIPOTESIS '!$F33*12),0)</f>
        <v>0</v>
      </c>
      <c r="AV13" s="586">
        <f>IF(AV$4&lt;='HIPOTESIS '!$F33*12,'HIPOTESIS '!$C33/('HIPOTESIS '!$F33*12),0)</f>
        <v>0</v>
      </c>
      <c r="AW13" s="586">
        <f>IF(AW$4&lt;='HIPOTESIS '!$F33*12,'HIPOTESIS '!$C33/('HIPOTESIS '!$F33*12),0)</f>
        <v>0</v>
      </c>
      <c r="AX13" s="586">
        <f>IF(AX$4&lt;='HIPOTESIS '!$F33*12,'HIPOTESIS '!$C33/('HIPOTESIS '!$F33*12),0)</f>
        <v>0</v>
      </c>
      <c r="AY13" s="587">
        <f>IF(AY$4&lt;='HIPOTESIS '!$F33*12,'HIPOTESIS '!$C33/('HIPOTESIS '!$F33*12),0)</f>
        <v>0</v>
      </c>
      <c r="AZ13" s="586">
        <f>IF(AZ$4&lt;='HIPOTESIS '!$F33*12,'HIPOTESIS '!$C33/('HIPOTESIS '!$F33*12),0)</f>
        <v>0</v>
      </c>
      <c r="BA13" s="586">
        <f>IF(BA$4&lt;='HIPOTESIS '!$F33*12,'HIPOTESIS '!$C33/('HIPOTESIS '!$F33*12),0)</f>
        <v>0</v>
      </c>
      <c r="BB13" s="586">
        <f>IF(BB$4&lt;='HIPOTESIS '!$F33*12,'HIPOTESIS '!$C33/('HIPOTESIS '!$F33*12),0)</f>
        <v>0</v>
      </c>
      <c r="BC13" s="586">
        <f>IF(BC$4&lt;='HIPOTESIS '!$F33*12,'HIPOTESIS '!$C33/('HIPOTESIS '!$F33*12),0)</f>
        <v>0</v>
      </c>
      <c r="BD13" s="586">
        <f>IF(BD$4&lt;='HIPOTESIS '!$F33*12,'HIPOTESIS '!$C33/('HIPOTESIS '!$F33*12),0)</f>
        <v>0</v>
      </c>
      <c r="BE13" s="586">
        <f>IF(BE$4&lt;='HIPOTESIS '!$F33*12,'HIPOTESIS '!$C33/('HIPOTESIS '!$F33*12),0)</f>
        <v>0</v>
      </c>
      <c r="BF13" s="586">
        <f>IF(BF$4&lt;='HIPOTESIS '!$F33*12,'HIPOTESIS '!$C33/('HIPOTESIS '!$F33*12),0)</f>
        <v>0</v>
      </c>
      <c r="BG13" s="586">
        <f>IF(BG$4&lt;='HIPOTESIS '!$F33*12,'HIPOTESIS '!$C33/('HIPOTESIS '!$F33*12),0)</f>
        <v>0</v>
      </c>
      <c r="BH13" s="586">
        <f>IF(BH$4&lt;='HIPOTESIS '!$F33*12,'HIPOTESIS '!$C33/('HIPOTESIS '!$F33*12),0)</f>
        <v>0</v>
      </c>
      <c r="BI13" s="586">
        <f>IF(BI$4&lt;='HIPOTESIS '!$F33*12,'HIPOTESIS '!$C33/('HIPOTESIS '!$F33*12),0)</f>
        <v>0</v>
      </c>
      <c r="BJ13" s="586">
        <f>IF(BJ$4&lt;='HIPOTESIS '!$F33*12,'HIPOTESIS '!$C33/('HIPOTESIS '!$F33*12),0)</f>
        <v>0</v>
      </c>
      <c r="BK13" s="587">
        <f>IF(BK$4&lt;='HIPOTESIS '!$F33*12,'HIPOTESIS '!$C33/('HIPOTESIS '!$F33*12),0)</f>
        <v>0</v>
      </c>
      <c r="BL13" s="588"/>
      <c r="BM13" s="588"/>
      <c r="BN13" s="596">
        <v>8</v>
      </c>
      <c r="BO13" s="592"/>
      <c r="BP13" s="598">
        <v>9</v>
      </c>
      <c r="BQ13" s="600">
        <v>-0.08</v>
      </c>
      <c r="BR13" s="568"/>
      <c r="BS13" s="568"/>
      <c r="BT13" s="568"/>
      <c r="BU13" s="568"/>
      <c r="BV13" s="568"/>
      <c r="BW13" s="575"/>
      <c r="BX13" s="575"/>
      <c r="BY13" s="575"/>
      <c r="BZ13" s="575"/>
      <c r="CA13" s="575"/>
      <c r="CB13" s="575"/>
      <c r="CC13" s="575"/>
      <c r="CD13" s="575"/>
      <c r="CE13" s="575"/>
      <c r="CF13" s="575"/>
      <c r="CG13" s="575"/>
      <c r="CH13" s="575"/>
      <c r="CI13" s="575"/>
      <c r="CJ13" s="575"/>
      <c r="CK13" s="575"/>
      <c r="CL13" s="575"/>
      <c r="CM13" s="575"/>
      <c r="CN13" s="575"/>
      <c r="CO13" s="575"/>
      <c r="CP13" s="575"/>
      <c r="CQ13" s="575"/>
      <c r="CR13" s="575"/>
      <c r="CS13" s="575"/>
    </row>
    <row r="14" spans="1:97" s="583" customFormat="1" ht="17" x14ac:dyDescent="0.2">
      <c r="A14" s="575"/>
      <c r="B14" s="584" t="s">
        <v>33</v>
      </c>
      <c r="C14" s="585">
        <v>0</v>
      </c>
      <c r="D14" s="586">
        <f>IF(D$4&lt;='HIPOTESIS '!$F34*12,'HIPOTESIS '!$C34/('HIPOTESIS '!$F34*12),0)</f>
        <v>0</v>
      </c>
      <c r="E14" s="586">
        <f>IF(E$4&lt;='HIPOTESIS '!$F34*12,'HIPOTESIS '!$C34/('HIPOTESIS '!$F34*12),0)</f>
        <v>0</v>
      </c>
      <c r="F14" s="586">
        <f>IF(F$4&lt;='HIPOTESIS '!$F34*12,'HIPOTESIS '!$C34/('HIPOTESIS '!$F34*12),0)</f>
        <v>0</v>
      </c>
      <c r="G14" s="586">
        <f>IF(G$4&lt;='HIPOTESIS '!$F34*12,'HIPOTESIS '!$C34/('HIPOTESIS '!$F34*12),0)</f>
        <v>0</v>
      </c>
      <c r="H14" s="586">
        <f>IF(H$4&lt;='HIPOTESIS '!$F34*12,'HIPOTESIS '!$C34/('HIPOTESIS '!$F34*12),0)</f>
        <v>0</v>
      </c>
      <c r="I14" s="586">
        <f>IF(I$4&lt;='HIPOTESIS '!$F34*12,'HIPOTESIS '!$C34/('HIPOTESIS '!$F34*12),0)</f>
        <v>0</v>
      </c>
      <c r="J14" s="586">
        <f>IF(J$4&lt;='HIPOTESIS '!$F34*12,'HIPOTESIS '!$C34/('HIPOTESIS '!$F34*12),0)</f>
        <v>0</v>
      </c>
      <c r="K14" s="586">
        <f>IF(K$4&lt;='HIPOTESIS '!$F34*12,'HIPOTESIS '!$C34/('HIPOTESIS '!$F34*12),0)</f>
        <v>0</v>
      </c>
      <c r="L14" s="586">
        <f>IF(L$4&lt;='HIPOTESIS '!$F34*12,'HIPOTESIS '!$C34/('HIPOTESIS '!$F34*12),0)</f>
        <v>0</v>
      </c>
      <c r="M14" s="586">
        <f>IF(M$4&lt;='HIPOTESIS '!$F34*12,'HIPOTESIS '!$C34/('HIPOTESIS '!$F34*12),0)</f>
        <v>0</v>
      </c>
      <c r="N14" s="586">
        <f>IF(N$4&lt;='HIPOTESIS '!$F34*12,'HIPOTESIS '!$C34/('HIPOTESIS '!$F34*12),0)</f>
        <v>0</v>
      </c>
      <c r="O14" s="587">
        <f>IF(O$4&lt;='HIPOTESIS '!$F34*12,'HIPOTESIS '!$C34/('HIPOTESIS '!$F34*12),0)</f>
        <v>0</v>
      </c>
      <c r="P14" s="586">
        <f>IF(P$4&lt;='HIPOTESIS '!$F34*12,'HIPOTESIS '!$C34/('HIPOTESIS '!$F34*12),0)</f>
        <v>0</v>
      </c>
      <c r="Q14" s="586">
        <f>IF(Q$4&lt;='HIPOTESIS '!$F34*12,'HIPOTESIS '!$C34/('HIPOTESIS '!$F34*12),0)</f>
        <v>0</v>
      </c>
      <c r="R14" s="586">
        <f>IF(R$4&lt;='HIPOTESIS '!$F34*12,'HIPOTESIS '!$C34/('HIPOTESIS '!$F34*12),0)</f>
        <v>0</v>
      </c>
      <c r="S14" s="586">
        <f>IF(S$4&lt;='HIPOTESIS '!$F34*12,'HIPOTESIS '!$C34/('HIPOTESIS '!$F34*12),0)</f>
        <v>0</v>
      </c>
      <c r="T14" s="586">
        <f>IF(T$4&lt;='HIPOTESIS '!$F34*12,'HIPOTESIS '!$C34/('HIPOTESIS '!$F34*12),0)</f>
        <v>0</v>
      </c>
      <c r="U14" s="586">
        <f>IF(U$4&lt;='HIPOTESIS '!$F34*12,'HIPOTESIS '!$C34/('HIPOTESIS '!$F34*12),0)</f>
        <v>0</v>
      </c>
      <c r="V14" s="586">
        <f>IF(V$4&lt;='HIPOTESIS '!$F34*12,'HIPOTESIS '!$C34/('HIPOTESIS '!$F34*12),0)</f>
        <v>0</v>
      </c>
      <c r="W14" s="586">
        <f>IF(W$4&lt;='HIPOTESIS '!$F34*12,'HIPOTESIS '!$C34/('HIPOTESIS '!$F34*12),0)</f>
        <v>0</v>
      </c>
      <c r="X14" s="586">
        <f>IF(X$4&lt;='HIPOTESIS '!$F34*12,'HIPOTESIS '!$C34/('HIPOTESIS '!$F34*12),0)</f>
        <v>0</v>
      </c>
      <c r="Y14" s="586">
        <f>IF(Y$4&lt;='HIPOTESIS '!$F34*12,'HIPOTESIS '!$C34/('HIPOTESIS '!$F34*12),0)</f>
        <v>0</v>
      </c>
      <c r="Z14" s="586">
        <f>IF(Z$4&lt;='HIPOTESIS '!$F34*12,'HIPOTESIS '!$C34/('HIPOTESIS '!$F34*12),0)</f>
        <v>0</v>
      </c>
      <c r="AA14" s="587">
        <f>IF(AA$4&lt;='HIPOTESIS '!$F34*12,'HIPOTESIS '!$C34/('HIPOTESIS '!$F34*12),0)</f>
        <v>0</v>
      </c>
      <c r="AB14" s="586">
        <f>IF(AB$4&lt;='HIPOTESIS '!$F34*12,'HIPOTESIS '!$C34/('HIPOTESIS '!$F34*12),0)</f>
        <v>0</v>
      </c>
      <c r="AC14" s="586">
        <f>IF(AC$4&lt;='HIPOTESIS '!$F34*12,'HIPOTESIS '!$C34/('HIPOTESIS '!$F34*12),0)</f>
        <v>0</v>
      </c>
      <c r="AD14" s="586">
        <f>IF(AD$4&lt;='HIPOTESIS '!$F34*12,'HIPOTESIS '!$C34/('HIPOTESIS '!$F34*12),0)</f>
        <v>0</v>
      </c>
      <c r="AE14" s="586">
        <f>IF(AE$4&lt;='HIPOTESIS '!$F34*12,'HIPOTESIS '!$C34/('HIPOTESIS '!$F34*12),0)</f>
        <v>0</v>
      </c>
      <c r="AF14" s="586">
        <f>IF(AF$4&lt;='HIPOTESIS '!$F34*12,'HIPOTESIS '!$C34/('HIPOTESIS '!$F34*12),0)</f>
        <v>0</v>
      </c>
      <c r="AG14" s="586">
        <f>IF(AG$4&lt;='HIPOTESIS '!$F34*12,'HIPOTESIS '!$C34/('HIPOTESIS '!$F34*12),0)</f>
        <v>0</v>
      </c>
      <c r="AH14" s="586">
        <f>IF(AH$4&lt;='HIPOTESIS '!$F34*12,'HIPOTESIS '!$C34/('HIPOTESIS '!$F34*12),0)</f>
        <v>0</v>
      </c>
      <c r="AI14" s="586">
        <f>IF(AI$4&lt;='HIPOTESIS '!$F34*12,'HIPOTESIS '!$C34/('HIPOTESIS '!$F34*12),0)</f>
        <v>0</v>
      </c>
      <c r="AJ14" s="586">
        <f>IF(AJ$4&lt;='HIPOTESIS '!$F34*12,'HIPOTESIS '!$C34/('HIPOTESIS '!$F34*12),0)</f>
        <v>0</v>
      </c>
      <c r="AK14" s="586">
        <f>IF(AK$4&lt;='HIPOTESIS '!$F34*12,'HIPOTESIS '!$C34/('HIPOTESIS '!$F34*12),0)</f>
        <v>0</v>
      </c>
      <c r="AL14" s="586">
        <f>IF(AL$4&lt;='HIPOTESIS '!$F34*12,'HIPOTESIS '!$C34/('HIPOTESIS '!$F34*12),0)</f>
        <v>0</v>
      </c>
      <c r="AM14" s="587">
        <f>IF(AM$4&lt;='HIPOTESIS '!$F34*12,'HIPOTESIS '!$C34/('HIPOTESIS '!$F34*12),0)</f>
        <v>0</v>
      </c>
      <c r="AN14" s="586">
        <f>IF(AN$4&lt;='HIPOTESIS '!$F34*12,'HIPOTESIS '!$C34/('HIPOTESIS '!$F34*12),0)</f>
        <v>0</v>
      </c>
      <c r="AO14" s="586">
        <f>IF(AO$4&lt;='HIPOTESIS '!$F34*12,'HIPOTESIS '!$C34/('HIPOTESIS '!$F34*12),0)</f>
        <v>0</v>
      </c>
      <c r="AP14" s="586">
        <f>IF(AP$4&lt;='HIPOTESIS '!$F34*12,'HIPOTESIS '!$C34/('HIPOTESIS '!$F34*12),0)</f>
        <v>0</v>
      </c>
      <c r="AQ14" s="586">
        <f>IF(AQ$4&lt;='HIPOTESIS '!$F34*12,'HIPOTESIS '!$C34/('HIPOTESIS '!$F34*12),0)</f>
        <v>0</v>
      </c>
      <c r="AR14" s="586">
        <f>IF(AR$4&lt;='HIPOTESIS '!$F34*12,'HIPOTESIS '!$C34/('HIPOTESIS '!$F34*12),0)</f>
        <v>0</v>
      </c>
      <c r="AS14" s="586">
        <f>IF(AS$4&lt;='HIPOTESIS '!$F34*12,'HIPOTESIS '!$C34/('HIPOTESIS '!$F34*12),0)</f>
        <v>0</v>
      </c>
      <c r="AT14" s="586">
        <f>IF(AT$4&lt;='HIPOTESIS '!$F34*12,'HIPOTESIS '!$C34/('HIPOTESIS '!$F34*12),0)</f>
        <v>0</v>
      </c>
      <c r="AU14" s="586">
        <f>IF(AU$4&lt;='HIPOTESIS '!$F34*12,'HIPOTESIS '!$C34/('HIPOTESIS '!$F34*12),0)</f>
        <v>0</v>
      </c>
      <c r="AV14" s="586">
        <f>IF(AV$4&lt;='HIPOTESIS '!$F34*12,'HIPOTESIS '!$C34/('HIPOTESIS '!$F34*12),0)</f>
        <v>0</v>
      </c>
      <c r="AW14" s="586">
        <f>IF(AW$4&lt;='HIPOTESIS '!$F34*12,'HIPOTESIS '!$C34/('HIPOTESIS '!$F34*12),0)</f>
        <v>0</v>
      </c>
      <c r="AX14" s="586">
        <f>IF(AX$4&lt;='HIPOTESIS '!$F34*12,'HIPOTESIS '!$C34/('HIPOTESIS '!$F34*12),0)</f>
        <v>0</v>
      </c>
      <c r="AY14" s="587">
        <f>IF(AY$4&lt;='HIPOTESIS '!$F34*12,'HIPOTESIS '!$C34/('HIPOTESIS '!$F34*12),0)</f>
        <v>0</v>
      </c>
      <c r="AZ14" s="586">
        <f>IF(AZ$4&lt;='HIPOTESIS '!$F34*12,'HIPOTESIS '!$C34/('HIPOTESIS '!$F34*12),0)</f>
        <v>0</v>
      </c>
      <c r="BA14" s="586">
        <f>IF(BA$4&lt;='HIPOTESIS '!$F34*12,'HIPOTESIS '!$C34/('HIPOTESIS '!$F34*12),0)</f>
        <v>0</v>
      </c>
      <c r="BB14" s="586">
        <f>IF(BB$4&lt;='HIPOTESIS '!$F34*12,'HIPOTESIS '!$C34/('HIPOTESIS '!$F34*12),0)</f>
        <v>0</v>
      </c>
      <c r="BC14" s="586">
        <f>IF(BC$4&lt;='HIPOTESIS '!$F34*12,'HIPOTESIS '!$C34/('HIPOTESIS '!$F34*12),0)</f>
        <v>0</v>
      </c>
      <c r="BD14" s="586">
        <f>IF(BD$4&lt;='HIPOTESIS '!$F34*12,'HIPOTESIS '!$C34/('HIPOTESIS '!$F34*12),0)</f>
        <v>0</v>
      </c>
      <c r="BE14" s="586">
        <f>IF(BE$4&lt;='HIPOTESIS '!$F34*12,'HIPOTESIS '!$C34/('HIPOTESIS '!$F34*12),0)</f>
        <v>0</v>
      </c>
      <c r="BF14" s="586">
        <f>IF(BF$4&lt;='HIPOTESIS '!$F34*12,'HIPOTESIS '!$C34/('HIPOTESIS '!$F34*12),0)</f>
        <v>0</v>
      </c>
      <c r="BG14" s="586">
        <f>IF(BG$4&lt;='HIPOTESIS '!$F34*12,'HIPOTESIS '!$C34/('HIPOTESIS '!$F34*12),0)</f>
        <v>0</v>
      </c>
      <c r="BH14" s="586">
        <f>IF(BH$4&lt;='HIPOTESIS '!$F34*12,'HIPOTESIS '!$C34/('HIPOTESIS '!$F34*12),0)</f>
        <v>0</v>
      </c>
      <c r="BI14" s="586">
        <f>IF(BI$4&lt;='HIPOTESIS '!$F34*12,'HIPOTESIS '!$C34/('HIPOTESIS '!$F34*12),0)</f>
        <v>0</v>
      </c>
      <c r="BJ14" s="586">
        <f>IF(BJ$4&lt;='HIPOTESIS '!$F34*12,'HIPOTESIS '!$C34/('HIPOTESIS '!$F34*12),0)</f>
        <v>0</v>
      </c>
      <c r="BK14" s="587">
        <f>IF(BK$4&lt;='HIPOTESIS '!$F34*12,'HIPOTESIS '!$C34/('HIPOTESIS '!$F34*12),0)</f>
        <v>0</v>
      </c>
      <c r="BL14" s="588"/>
      <c r="BM14" s="588"/>
      <c r="BN14" s="596">
        <v>10</v>
      </c>
      <c r="BO14" s="592"/>
      <c r="BP14" s="598">
        <v>10</v>
      </c>
      <c r="BQ14" s="600">
        <v>-7.0000000000000007E-2</v>
      </c>
      <c r="BR14" s="568"/>
      <c r="BS14" s="568"/>
      <c r="BT14" s="568"/>
      <c r="BU14" s="568"/>
      <c r="BV14" s="568"/>
      <c r="BW14" s="575"/>
      <c r="BX14" s="575"/>
      <c r="BY14" s="575"/>
      <c r="BZ14" s="575"/>
      <c r="CA14" s="575"/>
      <c r="CB14" s="575"/>
      <c r="CC14" s="575"/>
      <c r="CD14" s="575"/>
      <c r="CE14" s="575"/>
      <c r="CF14" s="575"/>
      <c r="CG14" s="575"/>
      <c r="CH14" s="575"/>
      <c r="CI14" s="575"/>
      <c r="CJ14" s="575"/>
      <c r="CK14" s="575"/>
      <c r="CL14" s="575"/>
      <c r="CM14" s="575"/>
      <c r="CN14" s="575"/>
      <c r="CO14" s="575"/>
      <c r="CP14" s="575"/>
      <c r="CQ14" s="575"/>
      <c r="CR14" s="575"/>
      <c r="CS14" s="575"/>
    </row>
    <row r="15" spans="1:97" s="583" customFormat="1" ht="17" x14ac:dyDescent="0.2">
      <c r="A15" s="575"/>
      <c r="B15" s="584" t="s">
        <v>25</v>
      </c>
      <c r="C15" s="585">
        <v>0</v>
      </c>
      <c r="D15" s="586">
        <f>IF(D$4&lt;='HIPOTESIS '!$F35*12,'HIPOTESIS '!$C35/('HIPOTESIS '!$F35*12),0)</f>
        <v>0</v>
      </c>
      <c r="E15" s="586">
        <f>IF(E$4&lt;='HIPOTESIS '!$F35*12,'HIPOTESIS '!$C35/('HIPOTESIS '!$F35*12),0)</f>
        <v>0</v>
      </c>
      <c r="F15" s="586">
        <f>IF(F$4&lt;='HIPOTESIS '!$F35*12,'HIPOTESIS '!$C35/('HIPOTESIS '!$F35*12),0)</f>
        <v>0</v>
      </c>
      <c r="G15" s="586">
        <f>IF(G$4&lt;='HIPOTESIS '!$F35*12,'HIPOTESIS '!$C35/('HIPOTESIS '!$F35*12),0)</f>
        <v>0</v>
      </c>
      <c r="H15" s="586">
        <f>IF(H$4&lt;='HIPOTESIS '!$F35*12,'HIPOTESIS '!$C35/('HIPOTESIS '!$F35*12),0)</f>
        <v>0</v>
      </c>
      <c r="I15" s="586">
        <f>IF(I$4&lt;='HIPOTESIS '!$F35*12,'HIPOTESIS '!$C35/('HIPOTESIS '!$F35*12),0)</f>
        <v>0</v>
      </c>
      <c r="J15" s="586">
        <f>IF(J$4&lt;='HIPOTESIS '!$F35*12,'HIPOTESIS '!$C35/('HIPOTESIS '!$F35*12),0)</f>
        <v>0</v>
      </c>
      <c r="K15" s="586">
        <f>IF(K$4&lt;='HIPOTESIS '!$F35*12,'HIPOTESIS '!$C35/('HIPOTESIS '!$F35*12),0)</f>
        <v>0</v>
      </c>
      <c r="L15" s="586">
        <f>IF(L$4&lt;='HIPOTESIS '!$F35*12,'HIPOTESIS '!$C35/('HIPOTESIS '!$F35*12),0)</f>
        <v>0</v>
      </c>
      <c r="M15" s="586">
        <f>IF(M$4&lt;='HIPOTESIS '!$F35*12,'HIPOTESIS '!$C35/('HIPOTESIS '!$F35*12),0)</f>
        <v>0</v>
      </c>
      <c r="N15" s="586">
        <f>IF(N$4&lt;='HIPOTESIS '!$F35*12,'HIPOTESIS '!$C35/('HIPOTESIS '!$F35*12),0)</f>
        <v>0</v>
      </c>
      <c r="O15" s="587">
        <f>IF(O$4&lt;='HIPOTESIS '!$F35*12,'HIPOTESIS '!$C35/('HIPOTESIS '!$F35*12),0)</f>
        <v>0</v>
      </c>
      <c r="P15" s="586">
        <f>IF(P$4&lt;='HIPOTESIS '!$F35*12,'HIPOTESIS '!$C35/('HIPOTESIS '!$F35*12),0)</f>
        <v>0</v>
      </c>
      <c r="Q15" s="586">
        <f>IF(Q$4&lt;='HIPOTESIS '!$F35*12,'HIPOTESIS '!$C35/('HIPOTESIS '!$F35*12),0)</f>
        <v>0</v>
      </c>
      <c r="R15" s="586">
        <f>IF(R$4&lt;='HIPOTESIS '!$F35*12,'HIPOTESIS '!$C35/('HIPOTESIS '!$F35*12),0)</f>
        <v>0</v>
      </c>
      <c r="S15" s="586">
        <f>IF(S$4&lt;='HIPOTESIS '!$F35*12,'HIPOTESIS '!$C35/('HIPOTESIS '!$F35*12),0)</f>
        <v>0</v>
      </c>
      <c r="T15" s="586">
        <f>IF(T$4&lt;='HIPOTESIS '!$F35*12,'HIPOTESIS '!$C35/('HIPOTESIS '!$F35*12),0)</f>
        <v>0</v>
      </c>
      <c r="U15" s="586">
        <f>IF(U$4&lt;='HIPOTESIS '!$F35*12,'HIPOTESIS '!$C35/('HIPOTESIS '!$F35*12),0)</f>
        <v>0</v>
      </c>
      <c r="V15" s="586">
        <f>IF(V$4&lt;='HIPOTESIS '!$F35*12,'HIPOTESIS '!$C35/('HIPOTESIS '!$F35*12),0)</f>
        <v>0</v>
      </c>
      <c r="W15" s="586">
        <f>IF(W$4&lt;='HIPOTESIS '!$F35*12,'HIPOTESIS '!$C35/('HIPOTESIS '!$F35*12),0)</f>
        <v>0</v>
      </c>
      <c r="X15" s="586">
        <f>IF(X$4&lt;='HIPOTESIS '!$F35*12,'HIPOTESIS '!$C35/('HIPOTESIS '!$F35*12),0)</f>
        <v>0</v>
      </c>
      <c r="Y15" s="586">
        <f>IF(Y$4&lt;='HIPOTESIS '!$F35*12,'HIPOTESIS '!$C35/('HIPOTESIS '!$F35*12),0)</f>
        <v>0</v>
      </c>
      <c r="Z15" s="586">
        <f>IF(Z$4&lt;='HIPOTESIS '!$F35*12,'HIPOTESIS '!$C35/('HIPOTESIS '!$F35*12),0)</f>
        <v>0</v>
      </c>
      <c r="AA15" s="587">
        <f>IF(AA$4&lt;='HIPOTESIS '!$F35*12,'HIPOTESIS '!$C35/('HIPOTESIS '!$F35*12),0)</f>
        <v>0</v>
      </c>
      <c r="AB15" s="586">
        <f>IF(AB$4&lt;='HIPOTESIS '!$F35*12,'HIPOTESIS '!$C35/('HIPOTESIS '!$F35*12),0)</f>
        <v>0</v>
      </c>
      <c r="AC15" s="586">
        <f>IF(AC$4&lt;='HIPOTESIS '!$F35*12,'HIPOTESIS '!$C35/('HIPOTESIS '!$F35*12),0)</f>
        <v>0</v>
      </c>
      <c r="AD15" s="586">
        <f>IF(AD$4&lt;='HIPOTESIS '!$F35*12,'HIPOTESIS '!$C35/('HIPOTESIS '!$F35*12),0)</f>
        <v>0</v>
      </c>
      <c r="AE15" s="586">
        <f>IF(AE$4&lt;='HIPOTESIS '!$F35*12,'HIPOTESIS '!$C35/('HIPOTESIS '!$F35*12),0)</f>
        <v>0</v>
      </c>
      <c r="AF15" s="586">
        <f>IF(AF$4&lt;='HIPOTESIS '!$F35*12,'HIPOTESIS '!$C35/('HIPOTESIS '!$F35*12),0)</f>
        <v>0</v>
      </c>
      <c r="AG15" s="586">
        <f>IF(AG$4&lt;='HIPOTESIS '!$F35*12,'HIPOTESIS '!$C35/('HIPOTESIS '!$F35*12),0)</f>
        <v>0</v>
      </c>
      <c r="AH15" s="586">
        <f>IF(AH$4&lt;='HIPOTESIS '!$F35*12,'HIPOTESIS '!$C35/('HIPOTESIS '!$F35*12),0)</f>
        <v>0</v>
      </c>
      <c r="AI15" s="586">
        <f>IF(AI$4&lt;='HIPOTESIS '!$F35*12,'HIPOTESIS '!$C35/('HIPOTESIS '!$F35*12),0)</f>
        <v>0</v>
      </c>
      <c r="AJ15" s="586">
        <f>IF(AJ$4&lt;='HIPOTESIS '!$F35*12,'HIPOTESIS '!$C35/('HIPOTESIS '!$F35*12),0)</f>
        <v>0</v>
      </c>
      <c r="AK15" s="586">
        <f>IF(AK$4&lt;='HIPOTESIS '!$F35*12,'HIPOTESIS '!$C35/('HIPOTESIS '!$F35*12),0)</f>
        <v>0</v>
      </c>
      <c r="AL15" s="586">
        <f>IF(AL$4&lt;='HIPOTESIS '!$F35*12,'HIPOTESIS '!$C35/('HIPOTESIS '!$F35*12),0)</f>
        <v>0</v>
      </c>
      <c r="AM15" s="587">
        <f>IF(AM$4&lt;='HIPOTESIS '!$F35*12,'HIPOTESIS '!$C35/('HIPOTESIS '!$F35*12),0)</f>
        <v>0</v>
      </c>
      <c r="AN15" s="586">
        <f>IF(AN$4&lt;='HIPOTESIS '!$F35*12,'HIPOTESIS '!$C35/('HIPOTESIS '!$F35*12),0)</f>
        <v>0</v>
      </c>
      <c r="AO15" s="586">
        <f>IF(AO$4&lt;='HIPOTESIS '!$F35*12,'HIPOTESIS '!$C35/('HIPOTESIS '!$F35*12),0)</f>
        <v>0</v>
      </c>
      <c r="AP15" s="586">
        <f>IF(AP$4&lt;='HIPOTESIS '!$F35*12,'HIPOTESIS '!$C35/('HIPOTESIS '!$F35*12),0)</f>
        <v>0</v>
      </c>
      <c r="AQ15" s="586">
        <f>IF(AQ$4&lt;='HIPOTESIS '!$F35*12,'HIPOTESIS '!$C35/('HIPOTESIS '!$F35*12),0)</f>
        <v>0</v>
      </c>
      <c r="AR15" s="586">
        <f>IF(AR$4&lt;='HIPOTESIS '!$F35*12,'HIPOTESIS '!$C35/('HIPOTESIS '!$F35*12),0)</f>
        <v>0</v>
      </c>
      <c r="AS15" s="586">
        <f>IF(AS$4&lt;='HIPOTESIS '!$F35*12,'HIPOTESIS '!$C35/('HIPOTESIS '!$F35*12),0)</f>
        <v>0</v>
      </c>
      <c r="AT15" s="586">
        <f>IF(AT$4&lt;='HIPOTESIS '!$F35*12,'HIPOTESIS '!$C35/('HIPOTESIS '!$F35*12),0)</f>
        <v>0</v>
      </c>
      <c r="AU15" s="586">
        <f>IF(AU$4&lt;='HIPOTESIS '!$F35*12,'HIPOTESIS '!$C35/('HIPOTESIS '!$F35*12),0)</f>
        <v>0</v>
      </c>
      <c r="AV15" s="586">
        <f>IF(AV$4&lt;='HIPOTESIS '!$F35*12,'HIPOTESIS '!$C35/('HIPOTESIS '!$F35*12),0)</f>
        <v>0</v>
      </c>
      <c r="AW15" s="586">
        <f>IF(AW$4&lt;='HIPOTESIS '!$F35*12,'HIPOTESIS '!$C35/('HIPOTESIS '!$F35*12),0)</f>
        <v>0</v>
      </c>
      <c r="AX15" s="586">
        <f>IF(AX$4&lt;='HIPOTESIS '!$F35*12,'HIPOTESIS '!$C35/('HIPOTESIS '!$F35*12),0)</f>
        <v>0</v>
      </c>
      <c r="AY15" s="587">
        <f>IF(AY$4&lt;='HIPOTESIS '!$F35*12,'HIPOTESIS '!$C35/('HIPOTESIS '!$F35*12),0)</f>
        <v>0</v>
      </c>
      <c r="AZ15" s="586">
        <f>IF(AZ$4&lt;='HIPOTESIS '!$F35*12,'HIPOTESIS '!$C35/('HIPOTESIS '!$F35*12),0)</f>
        <v>0</v>
      </c>
      <c r="BA15" s="586">
        <f>IF(BA$4&lt;='HIPOTESIS '!$F35*12,'HIPOTESIS '!$C35/('HIPOTESIS '!$F35*12),0)</f>
        <v>0</v>
      </c>
      <c r="BB15" s="586">
        <f>IF(BB$4&lt;='HIPOTESIS '!$F35*12,'HIPOTESIS '!$C35/('HIPOTESIS '!$F35*12),0)</f>
        <v>0</v>
      </c>
      <c r="BC15" s="586">
        <f>IF(BC$4&lt;='HIPOTESIS '!$F35*12,'HIPOTESIS '!$C35/('HIPOTESIS '!$F35*12),0)</f>
        <v>0</v>
      </c>
      <c r="BD15" s="586">
        <f>IF(BD$4&lt;='HIPOTESIS '!$F35*12,'HIPOTESIS '!$C35/('HIPOTESIS '!$F35*12),0)</f>
        <v>0</v>
      </c>
      <c r="BE15" s="586">
        <f>IF(BE$4&lt;='HIPOTESIS '!$F35*12,'HIPOTESIS '!$C35/('HIPOTESIS '!$F35*12),0)</f>
        <v>0</v>
      </c>
      <c r="BF15" s="586">
        <f>IF(BF$4&lt;='HIPOTESIS '!$F35*12,'HIPOTESIS '!$C35/('HIPOTESIS '!$F35*12),0)</f>
        <v>0</v>
      </c>
      <c r="BG15" s="586">
        <f>IF(BG$4&lt;='HIPOTESIS '!$F35*12,'HIPOTESIS '!$C35/('HIPOTESIS '!$F35*12),0)</f>
        <v>0</v>
      </c>
      <c r="BH15" s="586">
        <f>IF(BH$4&lt;='HIPOTESIS '!$F35*12,'HIPOTESIS '!$C35/('HIPOTESIS '!$F35*12),0)</f>
        <v>0</v>
      </c>
      <c r="BI15" s="586">
        <f>IF(BI$4&lt;='HIPOTESIS '!$F35*12,'HIPOTESIS '!$C35/('HIPOTESIS '!$F35*12),0)</f>
        <v>0</v>
      </c>
      <c r="BJ15" s="586">
        <f>IF(BJ$4&lt;='HIPOTESIS '!$F35*12,'HIPOTESIS '!$C35/('HIPOTESIS '!$F35*12),0)</f>
        <v>0</v>
      </c>
      <c r="BK15" s="587">
        <f>IF(BK$4&lt;='HIPOTESIS '!$F35*12,'HIPOTESIS '!$C35/('HIPOTESIS '!$F35*12),0)</f>
        <v>0</v>
      </c>
      <c r="BL15" s="588"/>
      <c r="BM15" s="588"/>
      <c r="BN15" s="596">
        <v>12</v>
      </c>
      <c r="BO15" s="592"/>
      <c r="BP15" s="598">
        <v>11</v>
      </c>
      <c r="BQ15" s="600">
        <v>-0.06</v>
      </c>
      <c r="BR15" s="568"/>
      <c r="BS15" s="568"/>
      <c r="BT15" s="568"/>
      <c r="BU15" s="568"/>
      <c r="BV15" s="568"/>
      <c r="BW15" s="575"/>
      <c r="BX15" s="575"/>
      <c r="BY15" s="575"/>
      <c r="BZ15" s="575"/>
      <c r="CA15" s="575"/>
      <c r="CB15" s="575"/>
      <c r="CC15" s="575"/>
      <c r="CD15" s="575"/>
      <c r="CE15" s="575"/>
      <c r="CF15" s="575"/>
      <c r="CG15" s="575"/>
      <c r="CH15" s="575"/>
      <c r="CI15" s="575"/>
      <c r="CJ15" s="575"/>
      <c r="CK15" s="575"/>
      <c r="CL15" s="575"/>
      <c r="CM15" s="575"/>
      <c r="CN15" s="575"/>
      <c r="CO15" s="575"/>
      <c r="CP15" s="575"/>
      <c r="CQ15" s="575"/>
      <c r="CR15" s="575"/>
      <c r="CS15" s="575"/>
    </row>
    <row r="16" spans="1:97" s="583" customFormat="1" ht="17" x14ac:dyDescent="0.2">
      <c r="A16" s="575"/>
      <c r="B16" s="584" t="s">
        <v>26</v>
      </c>
      <c r="C16" s="585">
        <v>0</v>
      </c>
      <c r="D16" s="586">
        <f>IF(D$4&lt;='HIPOTESIS '!$F36*12,'HIPOTESIS '!$C36/('HIPOTESIS '!$F36*12),0)</f>
        <v>0</v>
      </c>
      <c r="E16" s="586">
        <f>IF(E$4&lt;='HIPOTESIS '!$F36*12,'HIPOTESIS '!$C36/('HIPOTESIS '!$F36*12),0)</f>
        <v>0</v>
      </c>
      <c r="F16" s="586">
        <f>IF(F$4&lt;='HIPOTESIS '!$F36*12,'HIPOTESIS '!$C36/('HIPOTESIS '!$F36*12),0)</f>
        <v>0</v>
      </c>
      <c r="G16" s="586">
        <f>IF(G$4&lt;='HIPOTESIS '!$F36*12,'HIPOTESIS '!$C36/('HIPOTESIS '!$F36*12),0)</f>
        <v>0</v>
      </c>
      <c r="H16" s="586">
        <f>IF(H$4&lt;='HIPOTESIS '!$F36*12,'HIPOTESIS '!$C36/('HIPOTESIS '!$F36*12),0)</f>
        <v>0</v>
      </c>
      <c r="I16" s="586">
        <f>IF(I$4&lt;='HIPOTESIS '!$F36*12,'HIPOTESIS '!$C36/('HIPOTESIS '!$F36*12),0)</f>
        <v>0</v>
      </c>
      <c r="J16" s="586">
        <f>IF(J$4&lt;='HIPOTESIS '!$F36*12,'HIPOTESIS '!$C36/('HIPOTESIS '!$F36*12),0)</f>
        <v>0</v>
      </c>
      <c r="K16" s="586">
        <f>IF(K$4&lt;='HIPOTESIS '!$F36*12,'HIPOTESIS '!$C36/('HIPOTESIS '!$F36*12),0)</f>
        <v>0</v>
      </c>
      <c r="L16" s="586">
        <f>IF(L$4&lt;='HIPOTESIS '!$F36*12,'HIPOTESIS '!$C36/('HIPOTESIS '!$F36*12),0)</f>
        <v>0</v>
      </c>
      <c r="M16" s="586">
        <f>IF(M$4&lt;='HIPOTESIS '!$F36*12,'HIPOTESIS '!$C36/('HIPOTESIS '!$F36*12),0)</f>
        <v>0</v>
      </c>
      <c r="N16" s="586">
        <f>IF(N$4&lt;='HIPOTESIS '!$F36*12,'HIPOTESIS '!$C36/('HIPOTESIS '!$F36*12),0)</f>
        <v>0</v>
      </c>
      <c r="O16" s="587">
        <f>IF(O$4&lt;='HIPOTESIS '!$F36*12,'HIPOTESIS '!$C36/('HIPOTESIS '!$F36*12),0)</f>
        <v>0</v>
      </c>
      <c r="P16" s="586">
        <f>IF(P$4&lt;='HIPOTESIS '!$F36*12,'HIPOTESIS '!$C36/('HIPOTESIS '!$F36*12),0)</f>
        <v>0</v>
      </c>
      <c r="Q16" s="586">
        <f>IF(Q$4&lt;='HIPOTESIS '!$F36*12,'HIPOTESIS '!$C36/('HIPOTESIS '!$F36*12),0)</f>
        <v>0</v>
      </c>
      <c r="R16" s="586">
        <f>IF(R$4&lt;='HIPOTESIS '!$F36*12,'HIPOTESIS '!$C36/('HIPOTESIS '!$F36*12),0)</f>
        <v>0</v>
      </c>
      <c r="S16" s="586">
        <f>IF(S$4&lt;='HIPOTESIS '!$F36*12,'HIPOTESIS '!$C36/('HIPOTESIS '!$F36*12),0)</f>
        <v>0</v>
      </c>
      <c r="T16" s="586">
        <f>IF(T$4&lt;='HIPOTESIS '!$F36*12,'HIPOTESIS '!$C36/('HIPOTESIS '!$F36*12),0)</f>
        <v>0</v>
      </c>
      <c r="U16" s="586">
        <f>IF(U$4&lt;='HIPOTESIS '!$F36*12,'HIPOTESIS '!$C36/('HIPOTESIS '!$F36*12),0)</f>
        <v>0</v>
      </c>
      <c r="V16" s="586">
        <f>IF(V$4&lt;='HIPOTESIS '!$F36*12,'HIPOTESIS '!$C36/('HIPOTESIS '!$F36*12),0)</f>
        <v>0</v>
      </c>
      <c r="W16" s="586">
        <f>IF(W$4&lt;='HIPOTESIS '!$F36*12,'HIPOTESIS '!$C36/('HIPOTESIS '!$F36*12),0)</f>
        <v>0</v>
      </c>
      <c r="X16" s="586">
        <f>IF(X$4&lt;='HIPOTESIS '!$F36*12,'HIPOTESIS '!$C36/('HIPOTESIS '!$F36*12),0)</f>
        <v>0</v>
      </c>
      <c r="Y16" s="586">
        <f>IF(Y$4&lt;='HIPOTESIS '!$F36*12,'HIPOTESIS '!$C36/('HIPOTESIS '!$F36*12),0)</f>
        <v>0</v>
      </c>
      <c r="Z16" s="586">
        <f>IF(Z$4&lt;='HIPOTESIS '!$F36*12,'HIPOTESIS '!$C36/('HIPOTESIS '!$F36*12),0)</f>
        <v>0</v>
      </c>
      <c r="AA16" s="587">
        <f>IF(AA$4&lt;='HIPOTESIS '!$F36*12,'HIPOTESIS '!$C36/('HIPOTESIS '!$F36*12),0)</f>
        <v>0</v>
      </c>
      <c r="AB16" s="586">
        <f>IF(AB$4&lt;='HIPOTESIS '!$F36*12,'HIPOTESIS '!$C36/('HIPOTESIS '!$F36*12),0)</f>
        <v>0</v>
      </c>
      <c r="AC16" s="586">
        <f>IF(AC$4&lt;='HIPOTESIS '!$F36*12,'HIPOTESIS '!$C36/('HIPOTESIS '!$F36*12),0)</f>
        <v>0</v>
      </c>
      <c r="AD16" s="586">
        <f>IF(AD$4&lt;='HIPOTESIS '!$F36*12,'HIPOTESIS '!$C36/('HIPOTESIS '!$F36*12),0)</f>
        <v>0</v>
      </c>
      <c r="AE16" s="586">
        <f>IF(AE$4&lt;='HIPOTESIS '!$F36*12,'HIPOTESIS '!$C36/('HIPOTESIS '!$F36*12),0)</f>
        <v>0</v>
      </c>
      <c r="AF16" s="586">
        <f>IF(AF$4&lt;='HIPOTESIS '!$F36*12,'HIPOTESIS '!$C36/('HIPOTESIS '!$F36*12),0)</f>
        <v>0</v>
      </c>
      <c r="AG16" s="586">
        <f>IF(AG$4&lt;='HIPOTESIS '!$F36*12,'HIPOTESIS '!$C36/('HIPOTESIS '!$F36*12),0)</f>
        <v>0</v>
      </c>
      <c r="AH16" s="586">
        <f>IF(AH$4&lt;='HIPOTESIS '!$F36*12,'HIPOTESIS '!$C36/('HIPOTESIS '!$F36*12),0)</f>
        <v>0</v>
      </c>
      <c r="AI16" s="586">
        <f>IF(AI$4&lt;='HIPOTESIS '!$F36*12,'HIPOTESIS '!$C36/('HIPOTESIS '!$F36*12),0)</f>
        <v>0</v>
      </c>
      <c r="AJ16" s="586">
        <f>IF(AJ$4&lt;='HIPOTESIS '!$F36*12,'HIPOTESIS '!$C36/('HIPOTESIS '!$F36*12),0)</f>
        <v>0</v>
      </c>
      <c r="AK16" s="586">
        <f>IF(AK$4&lt;='HIPOTESIS '!$F36*12,'HIPOTESIS '!$C36/('HIPOTESIS '!$F36*12),0)</f>
        <v>0</v>
      </c>
      <c r="AL16" s="586">
        <f>IF(AL$4&lt;='HIPOTESIS '!$F36*12,'HIPOTESIS '!$C36/('HIPOTESIS '!$F36*12),0)</f>
        <v>0</v>
      </c>
      <c r="AM16" s="587">
        <f>IF(AM$4&lt;='HIPOTESIS '!$F36*12,'HIPOTESIS '!$C36/('HIPOTESIS '!$F36*12),0)</f>
        <v>0</v>
      </c>
      <c r="AN16" s="586">
        <f>IF(AN$4&lt;='HIPOTESIS '!$F36*12,'HIPOTESIS '!$C36/('HIPOTESIS '!$F36*12),0)</f>
        <v>0</v>
      </c>
      <c r="AO16" s="586">
        <f>IF(AO$4&lt;='HIPOTESIS '!$F36*12,'HIPOTESIS '!$C36/('HIPOTESIS '!$F36*12),0)</f>
        <v>0</v>
      </c>
      <c r="AP16" s="586">
        <f>IF(AP$4&lt;='HIPOTESIS '!$F36*12,'HIPOTESIS '!$C36/('HIPOTESIS '!$F36*12),0)</f>
        <v>0</v>
      </c>
      <c r="AQ16" s="586">
        <f>IF(AQ$4&lt;='HIPOTESIS '!$F36*12,'HIPOTESIS '!$C36/('HIPOTESIS '!$F36*12),0)</f>
        <v>0</v>
      </c>
      <c r="AR16" s="586">
        <f>IF(AR$4&lt;='HIPOTESIS '!$F36*12,'HIPOTESIS '!$C36/('HIPOTESIS '!$F36*12),0)</f>
        <v>0</v>
      </c>
      <c r="AS16" s="586">
        <f>IF(AS$4&lt;='HIPOTESIS '!$F36*12,'HIPOTESIS '!$C36/('HIPOTESIS '!$F36*12),0)</f>
        <v>0</v>
      </c>
      <c r="AT16" s="586">
        <f>IF(AT$4&lt;='HIPOTESIS '!$F36*12,'HIPOTESIS '!$C36/('HIPOTESIS '!$F36*12),0)</f>
        <v>0</v>
      </c>
      <c r="AU16" s="586">
        <f>IF(AU$4&lt;='HIPOTESIS '!$F36*12,'HIPOTESIS '!$C36/('HIPOTESIS '!$F36*12),0)</f>
        <v>0</v>
      </c>
      <c r="AV16" s="586">
        <f>IF(AV$4&lt;='HIPOTESIS '!$F36*12,'HIPOTESIS '!$C36/('HIPOTESIS '!$F36*12),0)</f>
        <v>0</v>
      </c>
      <c r="AW16" s="586">
        <f>IF(AW$4&lt;='HIPOTESIS '!$F36*12,'HIPOTESIS '!$C36/('HIPOTESIS '!$F36*12),0)</f>
        <v>0</v>
      </c>
      <c r="AX16" s="586">
        <f>IF(AX$4&lt;='HIPOTESIS '!$F36*12,'HIPOTESIS '!$C36/('HIPOTESIS '!$F36*12),0)</f>
        <v>0</v>
      </c>
      <c r="AY16" s="587">
        <f>IF(AY$4&lt;='HIPOTESIS '!$F36*12,'HIPOTESIS '!$C36/('HIPOTESIS '!$F36*12),0)</f>
        <v>0</v>
      </c>
      <c r="AZ16" s="586">
        <f>IF(AZ$4&lt;='HIPOTESIS '!$F36*12,'HIPOTESIS '!$C36/('HIPOTESIS '!$F36*12),0)</f>
        <v>0</v>
      </c>
      <c r="BA16" s="586">
        <f>IF(BA$4&lt;='HIPOTESIS '!$F36*12,'HIPOTESIS '!$C36/('HIPOTESIS '!$F36*12),0)</f>
        <v>0</v>
      </c>
      <c r="BB16" s="586">
        <f>IF(BB$4&lt;='HIPOTESIS '!$F36*12,'HIPOTESIS '!$C36/('HIPOTESIS '!$F36*12),0)</f>
        <v>0</v>
      </c>
      <c r="BC16" s="586">
        <f>IF(BC$4&lt;='HIPOTESIS '!$F36*12,'HIPOTESIS '!$C36/('HIPOTESIS '!$F36*12),0)</f>
        <v>0</v>
      </c>
      <c r="BD16" s="586">
        <f>IF(BD$4&lt;='HIPOTESIS '!$F36*12,'HIPOTESIS '!$C36/('HIPOTESIS '!$F36*12),0)</f>
        <v>0</v>
      </c>
      <c r="BE16" s="586">
        <f>IF(BE$4&lt;='HIPOTESIS '!$F36*12,'HIPOTESIS '!$C36/('HIPOTESIS '!$F36*12),0)</f>
        <v>0</v>
      </c>
      <c r="BF16" s="586">
        <f>IF(BF$4&lt;='HIPOTESIS '!$F36*12,'HIPOTESIS '!$C36/('HIPOTESIS '!$F36*12),0)</f>
        <v>0</v>
      </c>
      <c r="BG16" s="586">
        <f>IF(BG$4&lt;='HIPOTESIS '!$F36*12,'HIPOTESIS '!$C36/('HIPOTESIS '!$F36*12),0)</f>
        <v>0</v>
      </c>
      <c r="BH16" s="586">
        <f>IF(BH$4&lt;='HIPOTESIS '!$F36*12,'HIPOTESIS '!$C36/('HIPOTESIS '!$F36*12),0)</f>
        <v>0</v>
      </c>
      <c r="BI16" s="586">
        <f>IF(BI$4&lt;='HIPOTESIS '!$F36*12,'HIPOTESIS '!$C36/('HIPOTESIS '!$F36*12),0)</f>
        <v>0</v>
      </c>
      <c r="BJ16" s="586">
        <f>IF(BJ$4&lt;='HIPOTESIS '!$F36*12,'HIPOTESIS '!$C36/('HIPOTESIS '!$F36*12),0)</f>
        <v>0</v>
      </c>
      <c r="BK16" s="587">
        <f>IF(BK$4&lt;='HIPOTESIS '!$F36*12,'HIPOTESIS '!$C36/('HIPOTESIS '!$F36*12),0)</f>
        <v>0</v>
      </c>
      <c r="BL16" s="588"/>
      <c r="BM16" s="588"/>
      <c r="BN16" s="596">
        <v>14</v>
      </c>
      <c r="BO16" s="592"/>
      <c r="BP16" s="598">
        <v>12</v>
      </c>
      <c r="BQ16" s="600">
        <v>-0.05</v>
      </c>
      <c r="BR16" s="568"/>
      <c r="BS16" s="568"/>
      <c r="BT16" s="568"/>
      <c r="BU16" s="568"/>
      <c r="BV16" s="568"/>
      <c r="BW16" s="575"/>
      <c r="BX16" s="575"/>
      <c r="BY16" s="575"/>
      <c r="BZ16" s="575"/>
      <c r="CA16" s="575"/>
      <c r="CB16" s="575"/>
      <c r="CC16" s="575"/>
      <c r="CD16" s="575"/>
      <c r="CE16" s="575"/>
      <c r="CF16" s="575"/>
      <c r="CG16" s="575"/>
      <c r="CH16" s="575"/>
      <c r="CI16" s="575"/>
      <c r="CJ16" s="575"/>
      <c r="CK16" s="575"/>
      <c r="CL16" s="575"/>
      <c r="CM16" s="575"/>
      <c r="CN16" s="575"/>
      <c r="CO16" s="575"/>
      <c r="CP16" s="575"/>
      <c r="CQ16" s="575"/>
      <c r="CR16" s="575"/>
      <c r="CS16" s="575"/>
    </row>
    <row r="17" spans="1:97" s="583" customFormat="1" ht="17" x14ac:dyDescent="0.2">
      <c r="A17" s="575"/>
      <c r="B17" s="584" t="s">
        <v>32</v>
      </c>
      <c r="C17" s="593">
        <v>0</v>
      </c>
      <c r="D17" s="594">
        <f>IF(D$4&lt;='HIPOTESIS '!$F37*12,'HIPOTESIS '!$C37/('HIPOTESIS '!$F37*12),0)</f>
        <v>0</v>
      </c>
      <c r="E17" s="594">
        <f>IF(E$4&lt;='HIPOTESIS '!$F37*12,'HIPOTESIS '!$C37/('HIPOTESIS '!$F37*12),0)</f>
        <v>0</v>
      </c>
      <c r="F17" s="594">
        <f>IF(F$4&lt;='HIPOTESIS '!$F37*12,'HIPOTESIS '!$C37/('HIPOTESIS '!$F37*12),0)</f>
        <v>0</v>
      </c>
      <c r="G17" s="594">
        <f>IF(G$4&lt;='HIPOTESIS '!$F37*12,'HIPOTESIS '!$C37/('HIPOTESIS '!$F37*12),0)</f>
        <v>0</v>
      </c>
      <c r="H17" s="594">
        <f>IF(H$4&lt;='HIPOTESIS '!$F37*12,'HIPOTESIS '!$C37/('HIPOTESIS '!$F37*12),0)</f>
        <v>0</v>
      </c>
      <c r="I17" s="594">
        <f>IF(I$4&lt;='HIPOTESIS '!$F37*12,'HIPOTESIS '!$C37/('HIPOTESIS '!$F37*12),0)</f>
        <v>0</v>
      </c>
      <c r="J17" s="594">
        <f>IF(J$4&lt;='HIPOTESIS '!$F37*12,'HIPOTESIS '!$C37/('HIPOTESIS '!$F37*12),0)</f>
        <v>0</v>
      </c>
      <c r="K17" s="594">
        <f>IF(K$4&lt;='HIPOTESIS '!$F37*12,'HIPOTESIS '!$C37/('HIPOTESIS '!$F37*12),0)</f>
        <v>0</v>
      </c>
      <c r="L17" s="594">
        <f>IF(L$4&lt;='HIPOTESIS '!$F37*12,'HIPOTESIS '!$C37/('HIPOTESIS '!$F37*12),0)</f>
        <v>0</v>
      </c>
      <c r="M17" s="594">
        <f>IF(M$4&lt;='HIPOTESIS '!$F37*12,'HIPOTESIS '!$C37/('HIPOTESIS '!$F37*12),0)</f>
        <v>0</v>
      </c>
      <c r="N17" s="594">
        <f>IF(N$4&lt;='HIPOTESIS '!$F37*12,'HIPOTESIS '!$C37/('HIPOTESIS '!$F37*12),0)</f>
        <v>0</v>
      </c>
      <c r="O17" s="595">
        <f>IF(O$4&lt;='HIPOTESIS '!$F37*12,'HIPOTESIS '!$C37/('HIPOTESIS '!$F37*12),0)</f>
        <v>0</v>
      </c>
      <c r="P17" s="594">
        <f>IF(P$4&lt;='HIPOTESIS '!$F37*12,'HIPOTESIS '!$C37/('HIPOTESIS '!$F37*12),0)</f>
        <v>0</v>
      </c>
      <c r="Q17" s="594">
        <f>IF(Q$4&lt;='HIPOTESIS '!$F37*12,'HIPOTESIS '!$C37/('HIPOTESIS '!$F37*12),0)</f>
        <v>0</v>
      </c>
      <c r="R17" s="594">
        <f>IF(R$4&lt;='HIPOTESIS '!$F37*12,'HIPOTESIS '!$C37/('HIPOTESIS '!$F37*12),0)</f>
        <v>0</v>
      </c>
      <c r="S17" s="594">
        <f>IF(S$4&lt;='HIPOTESIS '!$F37*12,'HIPOTESIS '!$C37/('HIPOTESIS '!$F37*12),0)</f>
        <v>0</v>
      </c>
      <c r="T17" s="594">
        <f>IF(T$4&lt;='HIPOTESIS '!$F37*12,'HIPOTESIS '!$C37/('HIPOTESIS '!$F37*12),0)</f>
        <v>0</v>
      </c>
      <c r="U17" s="594">
        <f>IF(U$4&lt;='HIPOTESIS '!$F37*12,'HIPOTESIS '!$C37/('HIPOTESIS '!$F37*12),0)</f>
        <v>0</v>
      </c>
      <c r="V17" s="594">
        <f>IF(V$4&lt;='HIPOTESIS '!$F37*12,'HIPOTESIS '!$C37/('HIPOTESIS '!$F37*12),0)</f>
        <v>0</v>
      </c>
      <c r="W17" s="594">
        <f>IF(W$4&lt;='HIPOTESIS '!$F37*12,'HIPOTESIS '!$C37/('HIPOTESIS '!$F37*12),0)</f>
        <v>0</v>
      </c>
      <c r="X17" s="594">
        <f>IF(X$4&lt;='HIPOTESIS '!$F37*12,'HIPOTESIS '!$C37/('HIPOTESIS '!$F37*12),0)</f>
        <v>0</v>
      </c>
      <c r="Y17" s="594">
        <f>IF(Y$4&lt;='HIPOTESIS '!$F37*12,'HIPOTESIS '!$C37/('HIPOTESIS '!$F37*12),0)</f>
        <v>0</v>
      </c>
      <c r="Z17" s="594">
        <f>IF(Z$4&lt;='HIPOTESIS '!$F37*12,'HIPOTESIS '!$C37/('HIPOTESIS '!$F37*12),0)</f>
        <v>0</v>
      </c>
      <c r="AA17" s="595">
        <f>IF(AA$4&lt;='HIPOTESIS '!$F37*12,'HIPOTESIS '!$C37/('HIPOTESIS '!$F37*12),0)</f>
        <v>0</v>
      </c>
      <c r="AB17" s="594">
        <f>IF(AB$4&lt;='HIPOTESIS '!$F37*12,'HIPOTESIS '!$C37/('HIPOTESIS '!$F37*12),0)</f>
        <v>0</v>
      </c>
      <c r="AC17" s="594">
        <f>IF(AC$4&lt;='HIPOTESIS '!$F37*12,'HIPOTESIS '!$C37/('HIPOTESIS '!$F37*12),0)</f>
        <v>0</v>
      </c>
      <c r="AD17" s="594">
        <f>IF(AD$4&lt;='HIPOTESIS '!$F37*12,'HIPOTESIS '!$C37/('HIPOTESIS '!$F37*12),0)</f>
        <v>0</v>
      </c>
      <c r="AE17" s="594">
        <f>IF(AE$4&lt;='HIPOTESIS '!$F37*12,'HIPOTESIS '!$C37/('HIPOTESIS '!$F37*12),0)</f>
        <v>0</v>
      </c>
      <c r="AF17" s="594">
        <f>IF(AF$4&lt;='HIPOTESIS '!$F37*12,'HIPOTESIS '!$C37/('HIPOTESIS '!$F37*12),0)</f>
        <v>0</v>
      </c>
      <c r="AG17" s="594">
        <f>IF(AG$4&lt;='HIPOTESIS '!$F37*12,'HIPOTESIS '!$C37/('HIPOTESIS '!$F37*12),0)</f>
        <v>0</v>
      </c>
      <c r="AH17" s="594">
        <f>IF(AH$4&lt;='HIPOTESIS '!$F37*12,'HIPOTESIS '!$C37/('HIPOTESIS '!$F37*12),0)</f>
        <v>0</v>
      </c>
      <c r="AI17" s="594">
        <f>IF(AI$4&lt;='HIPOTESIS '!$F37*12,'HIPOTESIS '!$C37/('HIPOTESIS '!$F37*12),0)</f>
        <v>0</v>
      </c>
      <c r="AJ17" s="594">
        <f>IF(AJ$4&lt;='HIPOTESIS '!$F37*12,'HIPOTESIS '!$C37/('HIPOTESIS '!$F37*12),0)</f>
        <v>0</v>
      </c>
      <c r="AK17" s="594">
        <f>IF(AK$4&lt;='HIPOTESIS '!$F37*12,'HIPOTESIS '!$C37/('HIPOTESIS '!$F37*12),0)</f>
        <v>0</v>
      </c>
      <c r="AL17" s="594">
        <f>IF(AL$4&lt;='HIPOTESIS '!$F37*12,'HIPOTESIS '!$C37/('HIPOTESIS '!$F37*12),0)</f>
        <v>0</v>
      </c>
      <c r="AM17" s="595">
        <f>IF(AM$4&lt;='HIPOTESIS '!$F37*12,'HIPOTESIS '!$C37/('HIPOTESIS '!$F37*12),0)</f>
        <v>0</v>
      </c>
      <c r="AN17" s="594">
        <f>IF(AN$4&lt;='HIPOTESIS '!$F37*12,'HIPOTESIS '!$C37/('HIPOTESIS '!$F37*12),0)</f>
        <v>0</v>
      </c>
      <c r="AO17" s="594">
        <f>IF(AO$4&lt;='HIPOTESIS '!$F37*12,'HIPOTESIS '!$C37/('HIPOTESIS '!$F37*12),0)</f>
        <v>0</v>
      </c>
      <c r="AP17" s="594">
        <f>IF(AP$4&lt;='HIPOTESIS '!$F37*12,'HIPOTESIS '!$C37/('HIPOTESIS '!$F37*12),0)</f>
        <v>0</v>
      </c>
      <c r="AQ17" s="594">
        <f>IF(AQ$4&lt;='HIPOTESIS '!$F37*12,'HIPOTESIS '!$C37/('HIPOTESIS '!$F37*12),0)</f>
        <v>0</v>
      </c>
      <c r="AR17" s="594">
        <f>IF(AR$4&lt;='HIPOTESIS '!$F37*12,'HIPOTESIS '!$C37/('HIPOTESIS '!$F37*12),0)</f>
        <v>0</v>
      </c>
      <c r="AS17" s="594">
        <f>IF(AS$4&lt;='HIPOTESIS '!$F37*12,'HIPOTESIS '!$C37/('HIPOTESIS '!$F37*12),0)</f>
        <v>0</v>
      </c>
      <c r="AT17" s="594">
        <f>IF(AT$4&lt;='HIPOTESIS '!$F37*12,'HIPOTESIS '!$C37/('HIPOTESIS '!$F37*12),0)</f>
        <v>0</v>
      </c>
      <c r="AU17" s="594">
        <f>IF(AU$4&lt;='HIPOTESIS '!$F37*12,'HIPOTESIS '!$C37/('HIPOTESIS '!$F37*12),0)</f>
        <v>0</v>
      </c>
      <c r="AV17" s="594">
        <f>IF(AV$4&lt;='HIPOTESIS '!$F37*12,'HIPOTESIS '!$C37/('HIPOTESIS '!$F37*12),0)</f>
        <v>0</v>
      </c>
      <c r="AW17" s="594">
        <f>IF(AW$4&lt;='HIPOTESIS '!$F37*12,'HIPOTESIS '!$C37/('HIPOTESIS '!$F37*12),0)</f>
        <v>0</v>
      </c>
      <c r="AX17" s="594">
        <f>IF(AX$4&lt;='HIPOTESIS '!$F37*12,'HIPOTESIS '!$C37/('HIPOTESIS '!$F37*12),0)</f>
        <v>0</v>
      </c>
      <c r="AY17" s="595">
        <f>IF(AY$4&lt;='HIPOTESIS '!$F37*12,'HIPOTESIS '!$C37/('HIPOTESIS '!$F37*12),0)</f>
        <v>0</v>
      </c>
      <c r="AZ17" s="594">
        <f>IF(AZ$4&lt;='HIPOTESIS '!$F37*12,'HIPOTESIS '!$C37/('HIPOTESIS '!$F37*12),0)</f>
        <v>0</v>
      </c>
      <c r="BA17" s="594">
        <f>IF(BA$4&lt;='HIPOTESIS '!$F37*12,'HIPOTESIS '!$C37/('HIPOTESIS '!$F37*12),0)</f>
        <v>0</v>
      </c>
      <c r="BB17" s="594">
        <f>IF(BB$4&lt;='HIPOTESIS '!$F37*12,'HIPOTESIS '!$C37/('HIPOTESIS '!$F37*12),0)</f>
        <v>0</v>
      </c>
      <c r="BC17" s="594">
        <f>IF(BC$4&lt;='HIPOTESIS '!$F37*12,'HIPOTESIS '!$C37/('HIPOTESIS '!$F37*12),0)</f>
        <v>0</v>
      </c>
      <c r="BD17" s="594">
        <f>IF(BD$4&lt;='HIPOTESIS '!$F37*12,'HIPOTESIS '!$C37/('HIPOTESIS '!$F37*12),0)</f>
        <v>0</v>
      </c>
      <c r="BE17" s="594">
        <f>IF(BE$4&lt;='HIPOTESIS '!$F37*12,'HIPOTESIS '!$C37/('HIPOTESIS '!$F37*12),0)</f>
        <v>0</v>
      </c>
      <c r="BF17" s="594">
        <f>IF(BF$4&lt;='HIPOTESIS '!$F37*12,'HIPOTESIS '!$C37/('HIPOTESIS '!$F37*12),0)</f>
        <v>0</v>
      </c>
      <c r="BG17" s="594">
        <f>IF(BG$4&lt;='HIPOTESIS '!$F37*12,'HIPOTESIS '!$C37/('HIPOTESIS '!$F37*12),0)</f>
        <v>0</v>
      </c>
      <c r="BH17" s="594">
        <f>IF(BH$4&lt;='HIPOTESIS '!$F37*12,'HIPOTESIS '!$C37/('HIPOTESIS '!$F37*12),0)</f>
        <v>0</v>
      </c>
      <c r="BI17" s="594">
        <f>IF(BI$4&lt;='HIPOTESIS '!$F37*12,'HIPOTESIS '!$C37/('HIPOTESIS '!$F37*12),0)</f>
        <v>0</v>
      </c>
      <c r="BJ17" s="594">
        <f>IF(BJ$4&lt;='HIPOTESIS '!$F37*12,'HIPOTESIS '!$C37/('HIPOTESIS '!$F37*12),0)</f>
        <v>0</v>
      </c>
      <c r="BK17" s="595">
        <f>IF(BK$4&lt;='HIPOTESIS '!$F37*12,'HIPOTESIS '!$C37/('HIPOTESIS '!$F37*12),0)</f>
        <v>0</v>
      </c>
      <c r="BL17" s="588"/>
      <c r="BM17" s="588"/>
      <c r="BN17" s="596">
        <v>16</v>
      </c>
      <c r="BO17" s="592"/>
      <c r="BP17" s="598"/>
      <c r="BQ17" s="600">
        <v>-0.04</v>
      </c>
      <c r="BR17" s="568"/>
      <c r="BS17" s="568"/>
      <c r="BT17" s="568"/>
      <c r="BU17" s="568"/>
      <c r="BV17" s="568"/>
      <c r="BW17" s="575"/>
      <c r="BX17" s="575"/>
      <c r="BY17" s="575"/>
      <c r="BZ17" s="575"/>
      <c r="CA17" s="575"/>
      <c r="CB17" s="575"/>
      <c r="CC17" s="575"/>
      <c r="CD17" s="575"/>
      <c r="CE17" s="575"/>
      <c r="CF17" s="575"/>
      <c r="CG17" s="575"/>
      <c r="CH17" s="575"/>
      <c r="CI17" s="575"/>
      <c r="CJ17" s="575"/>
      <c r="CK17" s="575"/>
      <c r="CL17" s="575"/>
      <c r="CM17" s="575"/>
      <c r="CN17" s="575"/>
      <c r="CO17" s="575"/>
      <c r="CP17" s="575"/>
      <c r="CQ17" s="575"/>
      <c r="CR17" s="575"/>
      <c r="CS17" s="575"/>
    </row>
    <row r="18" spans="1:97" s="2" customFormat="1" ht="17" x14ac:dyDescent="0.2">
      <c r="B18" s="601" t="s">
        <v>103</v>
      </c>
      <c r="C18" s="602"/>
      <c r="D18" s="578"/>
      <c r="E18" s="603"/>
      <c r="F18" s="603"/>
      <c r="G18" s="603"/>
      <c r="H18" s="603"/>
      <c r="I18" s="603"/>
      <c r="J18" s="603"/>
      <c r="K18" s="603"/>
      <c r="L18" s="603"/>
      <c r="M18" s="603"/>
      <c r="N18" s="603"/>
      <c r="O18" s="604"/>
      <c r="P18" s="603"/>
      <c r="Q18" s="603"/>
      <c r="R18" s="603"/>
      <c r="S18" s="603"/>
      <c r="T18" s="603"/>
      <c r="U18" s="603"/>
      <c r="V18" s="603"/>
      <c r="W18" s="603"/>
      <c r="X18" s="603"/>
      <c r="Y18" s="603"/>
      <c r="Z18" s="603"/>
      <c r="AA18" s="604"/>
      <c r="AB18" s="603"/>
      <c r="AC18" s="603"/>
      <c r="AD18" s="603"/>
      <c r="AE18" s="603"/>
      <c r="AF18" s="603"/>
      <c r="AG18" s="603"/>
      <c r="AH18" s="603"/>
      <c r="AI18" s="603"/>
      <c r="AJ18" s="603"/>
      <c r="AK18" s="603"/>
      <c r="AL18" s="603"/>
      <c r="AM18" s="604"/>
      <c r="AN18" s="603"/>
      <c r="AO18" s="603"/>
      <c r="AP18" s="603"/>
      <c r="AQ18" s="603"/>
      <c r="AR18" s="603"/>
      <c r="AS18" s="603"/>
      <c r="AT18" s="603"/>
      <c r="AU18" s="603"/>
      <c r="AV18" s="603"/>
      <c r="AW18" s="603"/>
      <c r="AX18" s="603"/>
      <c r="AY18" s="604"/>
      <c r="AZ18" s="603"/>
      <c r="BA18" s="603"/>
      <c r="BB18" s="603"/>
      <c r="BC18" s="603"/>
      <c r="BD18" s="603"/>
      <c r="BE18" s="603"/>
      <c r="BF18" s="603"/>
      <c r="BG18" s="603"/>
      <c r="BH18" s="603"/>
      <c r="BI18" s="603"/>
      <c r="BJ18" s="603"/>
      <c r="BK18" s="604"/>
      <c r="BN18" s="605">
        <v>18</v>
      </c>
      <c r="BO18" s="598"/>
      <c r="BP18" s="606">
        <v>-0.2</v>
      </c>
      <c r="BQ18" s="600">
        <v>-0.03</v>
      </c>
    </row>
    <row r="19" spans="1:97" s="2" customFormat="1" ht="17" x14ac:dyDescent="0.2">
      <c r="B19" s="607" t="s">
        <v>90</v>
      </c>
      <c r="C19" s="608">
        <f t="shared" ref="C19:AH19" si="0">IF(AND(C4&gt;inicio_inv1,C4&lt;=(final_inv1)),imp_inv1/(años_amortiz_inv1*12),0)</f>
        <v>0</v>
      </c>
      <c r="D19" s="609">
        <f t="shared" si="0"/>
        <v>0</v>
      </c>
      <c r="E19" s="609">
        <f t="shared" si="0"/>
        <v>0</v>
      </c>
      <c r="F19" s="609">
        <f t="shared" si="0"/>
        <v>0</v>
      </c>
      <c r="G19" s="609">
        <f t="shared" si="0"/>
        <v>0</v>
      </c>
      <c r="H19" s="609">
        <f t="shared" si="0"/>
        <v>0</v>
      </c>
      <c r="I19" s="609">
        <f t="shared" si="0"/>
        <v>0</v>
      </c>
      <c r="J19" s="609">
        <f t="shared" si="0"/>
        <v>0</v>
      </c>
      <c r="K19" s="609">
        <f t="shared" si="0"/>
        <v>0</v>
      </c>
      <c r="L19" s="609">
        <f t="shared" si="0"/>
        <v>0</v>
      </c>
      <c r="M19" s="609">
        <f t="shared" si="0"/>
        <v>0</v>
      </c>
      <c r="N19" s="609">
        <f t="shared" si="0"/>
        <v>0</v>
      </c>
      <c r="O19" s="610">
        <f t="shared" si="0"/>
        <v>0</v>
      </c>
      <c r="P19" s="609">
        <f t="shared" si="0"/>
        <v>0</v>
      </c>
      <c r="Q19" s="609">
        <f t="shared" si="0"/>
        <v>0</v>
      </c>
      <c r="R19" s="609">
        <f t="shared" si="0"/>
        <v>0</v>
      </c>
      <c r="S19" s="609">
        <f t="shared" si="0"/>
        <v>0</v>
      </c>
      <c r="T19" s="609">
        <f t="shared" si="0"/>
        <v>0</v>
      </c>
      <c r="U19" s="609">
        <f t="shared" si="0"/>
        <v>0</v>
      </c>
      <c r="V19" s="609">
        <f t="shared" si="0"/>
        <v>0</v>
      </c>
      <c r="W19" s="609">
        <f t="shared" si="0"/>
        <v>0</v>
      </c>
      <c r="X19" s="609">
        <f t="shared" si="0"/>
        <v>0</v>
      </c>
      <c r="Y19" s="609">
        <f t="shared" si="0"/>
        <v>0</v>
      </c>
      <c r="Z19" s="609">
        <f t="shared" si="0"/>
        <v>0</v>
      </c>
      <c r="AA19" s="610">
        <f t="shared" si="0"/>
        <v>0</v>
      </c>
      <c r="AB19" s="609">
        <f t="shared" si="0"/>
        <v>0</v>
      </c>
      <c r="AC19" s="609">
        <f t="shared" si="0"/>
        <v>0</v>
      </c>
      <c r="AD19" s="609">
        <f t="shared" si="0"/>
        <v>0</v>
      </c>
      <c r="AE19" s="609">
        <f t="shared" si="0"/>
        <v>0</v>
      </c>
      <c r="AF19" s="609">
        <f t="shared" si="0"/>
        <v>0</v>
      </c>
      <c r="AG19" s="609">
        <f t="shared" si="0"/>
        <v>0</v>
      </c>
      <c r="AH19" s="609">
        <f t="shared" si="0"/>
        <v>0</v>
      </c>
      <c r="AI19" s="609">
        <f t="shared" ref="AI19:BK19" si="1">IF(AND(AI4&gt;inicio_inv1,AI4&lt;=(final_inv1)),imp_inv1/(años_amortiz_inv1*12),0)</f>
        <v>0</v>
      </c>
      <c r="AJ19" s="609">
        <f t="shared" si="1"/>
        <v>0</v>
      </c>
      <c r="AK19" s="609">
        <f t="shared" si="1"/>
        <v>0</v>
      </c>
      <c r="AL19" s="609">
        <f t="shared" si="1"/>
        <v>0</v>
      </c>
      <c r="AM19" s="610">
        <f t="shared" si="1"/>
        <v>0</v>
      </c>
      <c r="AN19" s="609">
        <f t="shared" si="1"/>
        <v>0</v>
      </c>
      <c r="AO19" s="609">
        <f t="shared" si="1"/>
        <v>0</v>
      </c>
      <c r="AP19" s="609">
        <f t="shared" si="1"/>
        <v>0</v>
      </c>
      <c r="AQ19" s="609">
        <f t="shared" si="1"/>
        <v>0</v>
      </c>
      <c r="AR19" s="609">
        <f t="shared" si="1"/>
        <v>0</v>
      </c>
      <c r="AS19" s="609">
        <f t="shared" si="1"/>
        <v>0</v>
      </c>
      <c r="AT19" s="609">
        <f t="shared" si="1"/>
        <v>0</v>
      </c>
      <c r="AU19" s="609">
        <f t="shared" si="1"/>
        <v>0</v>
      </c>
      <c r="AV19" s="609">
        <f t="shared" si="1"/>
        <v>0</v>
      </c>
      <c r="AW19" s="609">
        <f t="shared" si="1"/>
        <v>0</v>
      </c>
      <c r="AX19" s="609">
        <f t="shared" si="1"/>
        <v>0</v>
      </c>
      <c r="AY19" s="610">
        <f t="shared" si="1"/>
        <v>0</v>
      </c>
      <c r="AZ19" s="609">
        <f t="shared" si="1"/>
        <v>0</v>
      </c>
      <c r="BA19" s="609">
        <f t="shared" si="1"/>
        <v>0</v>
      </c>
      <c r="BB19" s="609">
        <f t="shared" si="1"/>
        <v>0</v>
      </c>
      <c r="BC19" s="609">
        <f t="shared" si="1"/>
        <v>0</v>
      </c>
      <c r="BD19" s="609">
        <f t="shared" si="1"/>
        <v>0</v>
      </c>
      <c r="BE19" s="609">
        <f t="shared" si="1"/>
        <v>0</v>
      </c>
      <c r="BF19" s="609">
        <f t="shared" si="1"/>
        <v>0</v>
      </c>
      <c r="BG19" s="609">
        <f t="shared" si="1"/>
        <v>0</v>
      </c>
      <c r="BH19" s="609">
        <f t="shared" si="1"/>
        <v>0</v>
      </c>
      <c r="BI19" s="609">
        <f t="shared" si="1"/>
        <v>0</v>
      </c>
      <c r="BJ19" s="609">
        <f t="shared" si="1"/>
        <v>0</v>
      </c>
      <c r="BK19" s="610">
        <f t="shared" si="1"/>
        <v>0</v>
      </c>
      <c r="BL19" s="611"/>
      <c r="BM19" s="611"/>
      <c r="BN19" s="612">
        <v>20</v>
      </c>
      <c r="BO19" s="613">
        <v>-0.3</v>
      </c>
      <c r="BP19" s="614">
        <v>-0.1</v>
      </c>
      <c r="BQ19" s="600">
        <v>-0.02</v>
      </c>
    </row>
    <row r="20" spans="1:97" s="2" customFormat="1" ht="17" x14ac:dyDescent="0.2">
      <c r="B20" s="607" t="s">
        <v>91</v>
      </c>
      <c r="C20" s="608">
        <f t="shared" ref="C20:AH20" si="2">IF(AND(C4&gt;inicio_inv2,C4&lt;=(final_inv2)),imp_inv2/(años_amortiz_inv2*12),0)</f>
        <v>0</v>
      </c>
      <c r="D20" s="609">
        <f t="shared" si="2"/>
        <v>0</v>
      </c>
      <c r="E20" s="609">
        <f t="shared" si="2"/>
        <v>0</v>
      </c>
      <c r="F20" s="609">
        <f t="shared" si="2"/>
        <v>0</v>
      </c>
      <c r="G20" s="609">
        <f t="shared" si="2"/>
        <v>0</v>
      </c>
      <c r="H20" s="609">
        <f t="shared" si="2"/>
        <v>0</v>
      </c>
      <c r="I20" s="609">
        <f t="shared" si="2"/>
        <v>0</v>
      </c>
      <c r="J20" s="609">
        <f t="shared" si="2"/>
        <v>0</v>
      </c>
      <c r="K20" s="609">
        <f t="shared" si="2"/>
        <v>0</v>
      </c>
      <c r="L20" s="609">
        <f t="shared" si="2"/>
        <v>0</v>
      </c>
      <c r="M20" s="609">
        <f t="shared" si="2"/>
        <v>0</v>
      </c>
      <c r="N20" s="609">
        <f t="shared" si="2"/>
        <v>0</v>
      </c>
      <c r="O20" s="610">
        <f t="shared" si="2"/>
        <v>0</v>
      </c>
      <c r="P20" s="609">
        <f t="shared" si="2"/>
        <v>0</v>
      </c>
      <c r="Q20" s="609">
        <f t="shared" si="2"/>
        <v>0</v>
      </c>
      <c r="R20" s="609">
        <f t="shared" si="2"/>
        <v>0</v>
      </c>
      <c r="S20" s="609">
        <f t="shared" si="2"/>
        <v>0</v>
      </c>
      <c r="T20" s="609">
        <f t="shared" si="2"/>
        <v>0</v>
      </c>
      <c r="U20" s="609">
        <f t="shared" si="2"/>
        <v>0</v>
      </c>
      <c r="V20" s="609">
        <f t="shared" si="2"/>
        <v>0</v>
      </c>
      <c r="W20" s="609">
        <f t="shared" si="2"/>
        <v>0</v>
      </c>
      <c r="X20" s="609">
        <f t="shared" si="2"/>
        <v>0</v>
      </c>
      <c r="Y20" s="609">
        <f t="shared" si="2"/>
        <v>0</v>
      </c>
      <c r="Z20" s="609">
        <f t="shared" si="2"/>
        <v>0</v>
      </c>
      <c r="AA20" s="610">
        <f t="shared" si="2"/>
        <v>0</v>
      </c>
      <c r="AB20" s="609">
        <f t="shared" si="2"/>
        <v>0</v>
      </c>
      <c r="AC20" s="609">
        <f t="shared" si="2"/>
        <v>0</v>
      </c>
      <c r="AD20" s="609">
        <f t="shared" si="2"/>
        <v>0</v>
      </c>
      <c r="AE20" s="609">
        <f t="shared" si="2"/>
        <v>0</v>
      </c>
      <c r="AF20" s="609">
        <f t="shared" si="2"/>
        <v>0</v>
      </c>
      <c r="AG20" s="609">
        <f t="shared" si="2"/>
        <v>0</v>
      </c>
      <c r="AH20" s="609">
        <f t="shared" si="2"/>
        <v>0</v>
      </c>
      <c r="AI20" s="609">
        <f t="shared" ref="AI20:BK20" si="3">IF(AND(AI4&gt;inicio_inv2,AI4&lt;=(final_inv2)),imp_inv2/(años_amortiz_inv2*12),0)</f>
        <v>0</v>
      </c>
      <c r="AJ20" s="609">
        <f t="shared" si="3"/>
        <v>0</v>
      </c>
      <c r="AK20" s="609">
        <f t="shared" si="3"/>
        <v>0</v>
      </c>
      <c r="AL20" s="609">
        <f t="shared" si="3"/>
        <v>0</v>
      </c>
      <c r="AM20" s="610">
        <f t="shared" si="3"/>
        <v>0</v>
      </c>
      <c r="AN20" s="609">
        <f t="shared" si="3"/>
        <v>0</v>
      </c>
      <c r="AO20" s="609">
        <f t="shared" si="3"/>
        <v>0</v>
      </c>
      <c r="AP20" s="609">
        <f t="shared" si="3"/>
        <v>0</v>
      </c>
      <c r="AQ20" s="609">
        <f t="shared" si="3"/>
        <v>0</v>
      </c>
      <c r="AR20" s="609">
        <f t="shared" si="3"/>
        <v>0</v>
      </c>
      <c r="AS20" s="609">
        <f t="shared" si="3"/>
        <v>0</v>
      </c>
      <c r="AT20" s="609">
        <f t="shared" si="3"/>
        <v>0</v>
      </c>
      <c r="AU20" s="609">
        <f t="shared" si="3"/>
        <v>0</v>
      </c>
      <c r="AV20" s="609">
        <f t="shared" si="3"/>
        <v>0</v>
      </c>
      <c r="AW20" s="609">
        <f t="shared" si="3"/>
        <v>0</v>
      </c>
      <c r="AX20" s="609">
        <f t="shared" si="3"/>
        <v>0</v>
      </c>
      <c r="AY20" s="610">
        <f t="shared" si="3"/>
        <v>0</v>
      </c>
      <c r="AZ20" s="609">
        <f t="shared" si="3"/>
        <v>0</v>
      </c>
      <c r="BA20" s="609">
        <f t="shared" si="3"/>
        <v>0</v>
      </c>
      <c r="BB20" s="609">
        <f t="shared" si="3"/>
        <v>0</v>
      </c>
      <c r="BC20" s="609">
        <f t="shared" si="3"/>
        <v>0</v>
      </c>
      <c r="BD20" s="609">
        <f t="shared" si="3"/>
        <v>0</v>
      </c>
      <c r="BE20" s="609">
        <f t="shared" si="3"/>
        <v>0</v>
      </c>
      <c r="BF20" s="609">
        <f t="shared" si="3"/>
        <v>0</v>
      </c>
      <c r="BG20" s="609">
        <f t="shared" si="3"/>
        <v>0</v>
      </c>
      <c r="BH20" s="609">
        <f t="shared" si="3"/>
        <v>0</v>
      </c>
      <c r="BI20" s="609">
        <f t="shared" si="3"/>
        <v>0</v>
      </c>
      <c r="BJ20" s="609">
        <f t="shared" si="3"/>
        <v>0</v>
      </c>
      <c r="BK20" s="610">
        <f t="shared" si="3"/>
        <v>0</v>
      </c>
      <c r="BL20" s="611"/>
      <c r="BM20" s="611"/>
      <c r="BN20" s="615"/>
      <c r="BO20" s="616">
        <v>-0.2</v>
      </c>
      <c r="BP20" s="614">
        <v>-0.08</v>
      </c>
      <c r="BQ20" s="600">
        <v>-0.01</v>
      </c>
    </row>
    <row r="21" spans="1:97" s="2" customFormat="1" ht="17" x14ac:dyDescent="0.2">
      <c r="B21" s="607" t="s">
        <v>92</v>
      </c>
      <c r="C21" s="608">
        <f t="shared" ref="C21:AH21" si="4">IF(AND(C4&gt;inicio_amortiz_activ1,C4&lt;=(final_amortiz_activ1)),imp_activacion1/(años_amortiz_activ1*12),0)</f>
        <v>0</v>
      </c>
      <c r="D21" s="609">
        <f t="shared" si="4"/>
        <v>0</v>
      </c>
      <c r="E21" s="609">
        <f t="shared" si="4"/>
        <v>0</v>
      </c>
      <c r="F21" s="609">
        <f t="shared" si="4"/>
        <v>0</v>
      </c>
      <c r="G21" s="609">
        <f t="shared" si="4"/>
        <v>0</v>
      </c>
      <c r="H21" s="609">
        <f t="shared" si="4"/>
        <v>0</v>
      </c>
      <c r="I21" s="609">
        <f t="shared" si="4"/>
        <v>0</v>
      </c>
      <c r="J21" s="609">
        <f t="shared" si="4"/>
        <v>0</v>
      </c>
      <c r="K21" s="609">
        <f t="shared" si="4"/>
        <v>0</v>
      </c>
      <c r="L21" s="609">
        <f t="shared" si="4"/>
        <v>0</v>
      </c>
      <c r="M21" s="609">
        <f t="shared" si="4"/>
        <v>0</v>
      </c>
      <c r="N21" s="609">
        <f t="shared" si="4"/>
        <v>0</v>
      </c>
      <c r="O21" s="610">
        <f t="shared" si="4"/>
        <v>0</v>
      </c>
      <c r="P21" s="609">
        <f t="shared" si="4"/>
        <v>0</v>
      </c>
      <c r="Q21" s="609">
        <f t="shared" si="4"/>
        <v>0</v>
      </c>
      <c r="R21" s="609">
        <f t="shared" si="4"/>
        <v>0</v>
      </c>
      <c r="S21" s="609">
        <f t="shared" si="4"/>
        <v>0</v>
      </c>
      <c r="T21" s="609">
        <f t="shared" si="4"/>
        <v>0</v>
      </c>
      <c r="U21" s="609">
        <f t="shared" si="4"/>
        <v>0</v>
      </c>
      <c r="V21" s="609">
        <f t="shared" si="4"/>
        <v>0</v>
      </c>
      <c r="W21" s="609">
        <f t="shared" si="4"/>
        <v>0</v>
      </c>
      <c r="X21" s="609">
        <f t="shared" si="4"/>
        <v>0</v>
      </c>
      <c r="Y21" s="609">
        <f t="shared" si="4"/>
        <v>0</v>
      </c>
      <c r="Z21" s="609">
        <f t="shared" si="4"/>
        <v>0</v>
      </c>
      <c r="AA21" s="610">
        <f t="shared" si="4"/>
        <v>0</v>
      </c>
      <c r="AB21" s="609">
        <f t="shared" si="4"/>
        <v>0</v>
      </c>
      <c r="AC21" s="609">
        <f t="shared" si="4"/>
        <v>0</v>
      </c>
      <c r="AD21" s="609">
        <f t="shared" si="4"/>
        <v>0</v>
      </c>
      <c r="AE21" s="609">
        <f t="shared" si="4"/>
        <v>0</v>
      </c>
      <c r="AF21" s="609">
        <f t="shared" si="4"/>
        <v>0</v>
      </c>
      <c r="AG21" s="609">
        <f t="shared" si="4"/>
        <v>0</v>
      </c>
      <c r="AH21" s="609">
        <f t="shared" si="4"/>
        <v>0</v>
      </c>
      <c r="AI21" s="609">
        <f t="shared" ref="AI21:BK21" si="5">IF(AND(AI4&gt;inicio_amortiz_activ1,AI4&lt;=(final_amortiz_activ1)),imp_activacion1/(años_amortiz_activ1*12),0)</f>
        <v>0</v>
      </c>
      <c r="AJ21" s="609">
        <f t="shared" si="5"/>
        <v>0</v>
      </c>
      <c r="AK21" s="609">
        <f t="shared" si="5"/>
        <v>0</v>
      </c>
      <c r="AL21" s="609">
        <f t="shared" si="5"/>
        <v>0</v>
      </c>
      <c r="AM21" s="610">
        <f t="shared" si="5"/>
        <v>0</v>
      </c>
      <c r="AN21" s="609">
        <f t="shared" si="5"/>
        <v>0</v>
      </c>
      <c r="AO21" s="609">
        <f t="shared" si="5"/>
        <v>0</v>
      </c>
      <c r="AP21" s="609">
        <f t="shared" si="5"/>
        <v>0</v>
      </c>
      <c r="AQ21" s="609">
        <f t="shared" si="5"/>
        <v>0</v>
      </c>
      <c r="AR21" s="609">
        <f t="shared" si="5"/>
        <v>0</v>
      </c>
      <c r="AS21" s="609">
        <f t="shared" si="5"/>
        <v>0</v>
      </c>
      <c r="AT21" s="609">
        <f t="shared" si="5"/>
        <v>0</v>
      </c>
      <c r="AU21" s="609">
        <f t="shared" si="5"/>
        <v>0</v>
      </c>
      <c r="AV21" s="609">
        <f t="shared" si="5"/>
        <v>0</v>
      </c>
      <c r="AW21" s="609">
        <f t="shared" si="5"/>
        <v>0</v>
      </c>
      <c r="AX21" s="609">
        <f t="shared" si="5"/>
        <v>0</v>
      </c>
      <c r="AY21" s="610">
        <f t="shared" si="5"/>
        <v>0</v>
      </c>
      <c r="AZ21" s="609">
        <f t="shared" si="5"/>
        <v>0</v>
      </c>
      <c r="BA21" s="609">
        <f t="shared" si="5"/>
        <v>0</v>
      </c>
      <c r="BB21" s="609">
        <f t="shared" si="5"/>
        <v>0</v>
      </c>
      <c r="BC21" s="609">
        <f t="shared" si="5"/>
        <v>0</v>
      </c>
      <c r="BD21" s="609">
        <f t="shared" si="5"/>
        <v>0</v>
      </c>
      <c r="BE21" s="609">
        <f t="shared" si="5"/>
        <v>0</v>
      </c>
      <c r="BF21" s="609">
        <f t="shared" si="5"/>
        <v>0</v>
      </c>
      <c r="BG21" s="609">
        <f t="shared" si="5"/>
        <v>0</v>
      </c>
      <c r="BH21" s="609">
        <f t="shared" si="5"/>
        <v>0</v>
      </c>
      <c r="BI21" s="609">
        <f t="shared" si="5"/>
        <v>0</v>
      </c>
      <c r="BJ21" s="609">
        <f t="shared" si="5"/>
        <v>0</v>
      </c>
      <c r="BK21" s="610">
        <f t="shared" si="5"/>
        <v>0</v>
      </c>
      <c r="BL21" s="611"/>
      <c r="BM21" s="611"/>
      <c r="BN21" s="615"/>
      <c r="BO21" s="616">
        <v>-0.15</v>
      </c>
      <c r="BP21" s="614">
        <v>-0.06</v>
      </c>
      <c r="BQ21" s="600">
        <v>0</v>
      </c>
    </row>
    <row r="22" spans="1:97" s="2" customFormat="1" ht="17" x14ac:dyDescent="0.2">
      <c r="B22" s="607" t="s">
        <v>93</v>
      </c>
      <c r="C22" s="608">
        <f t="shared" ref="C22:AH22" si="6">IF(AND(C4&gt;inicio_amortiz_activ2,C4&lt;=(final_amortiz_activ2)),imp_activacion2/(años_amortiz_activ2*12),0)</f>
        <v>0</v>
      </c>
      <c r="D22" s="609">
        <f t="shared" si="6"/>
        <v>0</v>
      </c>
      <c r="E22" s="609">
        <f t="shared" si="6"/>
        <v>0</v>
      </c>
      <c r="F22" s="609">
        <f t="shared" si="6"/>
        <v>0</v>
      </c>
      <c r="G22" s="609">
        <f t="shared" si="6"/>
        <v>0</v>
      </c>
      <c r="H22" s="609">
        <f t="shared" si="6"/>
        <v>0</v>
      </c>
      <c r="I22" s="609">
        <f t="shared" si="6"/>
        <v>0</v>
      </c>
      <c r="J22" s="609">
        <f t="shared" si="6"/>
        <v>0</v>
      </c>
      <c r="K22" s="609">
        <f t="shared" si="6"/>
        <v>0</v>
      </c>
      <c r="L22" s="609">
        <f t="shared" si="6"/>
        <v>0</v>
      </c>
      <c r="M22" s="609">
        <f t="shared" si="6"/>
        <v>0</v>
      </c>
      <c r="N22" s="609">
        <f t="shared" si="6"/>
        <v>0</v>
      </c>
      <c r="O22" s="610">
        <f t="shared" si="6"/>
        <v>0</v>
      </c>
      <c r="P22" s="609">
        <f t="shared" si="6"/>
        <v>0</v>
      </c>
      <c r="Q22" s="609">
        <f t="shared" si="6"/>
        <v>0</v>
      </c>
      <c r="R22" s="609">
        <f t="shared" si="6"/>
        <v>0</v>
      </c>
      <c r="S22" s="609">
        <f t="shared" si="6"/>
        <v>0</v>
      </c>
      <c r="T22" s="609">
        <f t="shared" si="6"/>
        <v>0</v>
      </c>
      <c r="U22" s="609">
        <f t="shared" si="6"/>
        <v>0</v>
      </c>
      <c r="V22" s="609">
        <f t="shared" si="6"/>
        <v>0</v>
      </c>
      <c r="W22" s="609">
        <f t="shared" si="6"/>
        <v>0</v>
      </c>
      <c r="X22" s="609">
        <f t="shared" si="6"/>
        <v>0</v>
      </c>
      <c r="Y22" s="609">
        <f t="shared" si="6"/>
        <v>0</v>
      </c>
      <c r="Z22" s="609">
        <f t="shared" si="6"/>
        <v>0</v>
      </c>
      <c r="AA22" s="610">
        <f t="shared" si="6"/>
        <v>0</v>
      </c>
      <c r="AB22" s="609">
        <f t="shared" si="6"/>
        <v>0</v>
      </c>
      <c r="AC22" s="609">
        <f t="shared" si="6"/>
        <v>0</v>
      </c>
      <c r="AD22" s="609">
        <f t="shared" si="6"/>
        <v>0</v>
      </c>
      <c r="AE22" s="609">
        <f t="shared" si="6"/>
        <v>0</v>
      </c>
      <c r="AF22" s="609">
        <f t="shared" si="6"/>
        <v>0</v>
      </c>
      <c r="AG22" s="609">
        <f t="shared" si="6"/>
        <v>0</v>
      </c>
      <c r="AH22" s="609">
        <f t="shared" si="6"/>
        <v>0</v>
      </c>
      <c r="AI22" s="609">
        <f t="shared" ref="AI22:BK22" si="7">IF(AND(AI4&gt;inicio_amortiz_activ2,AI4&lt;=(final_amortiz_activ2)),imp_activacion2/(años_amortiz_activ2*12),0)</f>
        <v>0</v>
      </c>
      <c r="AJ22" s="609">
        <f t="shared" si="7"/>
        <v>0</v>
      </c>
      <c r="AK22" s="609">
        <f t="shared" si="7"/>
        <v>0</v>
      </c>
      <c r="AL22" s="609">
        <f t="shared" si="7"/>
        <v>0</v>
      </c>
      <c r="AM22" s="610">
        <f t="shared" si="7"/>
        <v>0</v>
      </c>
      <c r="AN22" s="609">
        <f t="shared" si="7"/>
        <v>0</v>
      </c>
      <c r="AO22" s="609">
        <f t="shared" si="7"/>
        <v>0</v>
      </c>
      <c r="AP22" s="609">
        <f t="shared" si="7"/>
        <v>0</v>
      </c>
      <c r="AQ22" s="609">
        <f t="shared" si="7"/>
        <v>0</v>
      </c>
      <c r="AR22" s="609">
        <f t="shared" si="7"/>
        <v>0</v>
      </c>
      <c r="AS22" s="609">
        <f t="shared" si="7"/>
        <v>0</v>
      </c>
      <c r="AT22" s="609">
        <f t="shared" si="7"/>
        <v>0</v>
      </c>
      <c r="AU22" s="609">
        <f t="shared" si="7"/>
        <v>0</v>
      </c>
      <c r="AV22" s="609">
        <f t="shared" si="7"/>
        <v>0</v>
      </c>
      <c r="AW22" s="609">
        <f t="shared" si="7"/>
        <v>0</v>
      </c>
      <c r="AX22" s="609">
        <f t="shared" si="7"/>
        <v>0</v>
      </c>
      <c r="AY22" s="610">
        <f t="shared" si="7"/>
        <v>0</v>
      </c>
      <c r="AZ22" s="609">
        <f t="shared" si="7"/>
        <v>0</v>
      </c>
      <c r="BA22" s="609">
        <f t="shared" si="7"/>
        <v>0</v>
      </c>
      <c r="BB22" s="609">
        <f t="shared" si="7"/>
        <v>0</v>
      </c>
      <c r="BC22" s="609">
        <f t="shared" si="7"/>
        <v>0</v>
      </c>
      <c r="BD22" s="609">
        <f t="shared" si="7"/>
        <v>0</v>
      </c>
      <c r="BE22" s="609">
        <f t="shared" si="7"/>
        <v>0</v>
      </c>
      <c r="BF22" s="609">
        <f t="shared" si="7"/>
        <v>0</v>
      </c>
      <c r="BG22" s="609">
        <f t="shared" si="7"/>
        <v>0</v>
      </c>
      <c r="BH22" s="609">
        <f t="shared" si="7"/>
        <v>0</v>
      </c>
      <c r="BI22" s="609">
        <f t="shared" si="7"/>
        <v>0</v>
      </c>
      <c r="BJ22" s="609">
        <f t="shared" si="7"/>
        <v>0</v>
      </c>
      <c r="BK22" s="610">
        <f t="shared" si="7"/>
        <v>0</v>
      </c>
      <c r="BL22" s="611"/>
      <c r="BM22" s="611"/>
      <c r="BN22" s="615"/>
      <c r="BO22" s="616">
        <v>-0.1</v>
      </c>
      <c r="BP22" s="614">
        <v>-0.04</v>
      </c>
      <c r="BQ22" s="600">
        <v>0.01</v>
      </c>
    </row>
    <row r="23" spans="1:97" s="1" customFormat="1" ht="17" x14ac:dyDescent="0.2">
      <c r="B23" s="617" t="s">
        <v>162</v>
      </c>
      <c r="C23" s="618">
        <f t="shared" ref="C23:AH23" si="8">SUM(C6:C22)</f>
        <v>0</v>
      </c>
      <c r="D23" s="619">
        <f t="shared" si="8"/>
        <v>0</v>
      </c>
      <c r="E23" s="619">
        <f t="shared" si="8"/>
        <v>0</v>
      </c>
      <c r="F23" s="619">
        <f t="shared" si="8"/>
        <v>0</v>
      </c>
      <c r="G23" s="619">
        <f t="shared" si="8"/>
        <v>0</v>
      </c>
      <c r="H23" s="619">
        <f t="shared" si="8"/>
        <v>0</v>
      </c>
      <c r="I23" s="619">
        <f t="shared" si="8"/>
        <v>0</v>
      </c>
      <c r="J23" s="619">
        <f t="shared" si="8"/>
        <v>0</v>
      </c>
      <c r="K23" s="619">
        <f t="shared" si="8"/>
        <v>0</v>
      </c>
      <c r="L23" s="619">
        <f t="shared" si="8"/>
        <v>0</v>
      </c>
      <c r="M23" s="619">
        <f t="shared" si="8"/>
        <v>0</v>
      </c>
      <c r="N23" s="619">
        <f t="shared" si="8"/>
        <v>0</v>
      </c>
      <c r="O23" s="620">
        <f t="shared" si="8"/>
        <v>0</v>
      </c>
      <c r="P23" s="619">
        <f t="shared" si="8"/>
        <v>0</v>
      </c>
      <c r="Q23" s="619">
        <f t="shared" si="8"/>
        <v>0</v>
      </c>
      <c r="R23" s="619">
        <f t="shared" si="8"/>
        <v>0</v>
      </c>
      <c r="S23" s="619">
        <f t="shared" si="8"/>
        <v>0</v>
      </c>
      <c r="T23" s="619">
        <f t="shared" si="8"/>
        <v>0</v>
      </c>
      <c r="U23" s="619">
        <f t="shared" si="8"/>
        <v>0</v>
      </c>
      <c r="V23" s="619">
        <f t="shared" si="8"/>
        <v>0</v>
      </c>
      <c r="W23" s="619">
        <f t="shared" si="8"/>
        <v>0</v>
      </c>
      <c r="X23" s="619">
        <f t="shared" si="8"/>
        <v>0</v>
      </c>
      <c r="Y23" s="619">
        <f t="shared" si="8"/>
        <v>0</v>
      </c>
      <c r="Z23" s="619">
        <f t="shared" si="8"/>
        <v>0</v>
      </c>
      <c r="AA23" s="620">
        <f t="shared" si="8"/>
        <v>0</v>
      </c>
      <c r="AB23" s="619">
        <f t="shared" si="8"/>
        <v>0</v>
      </c>
      <c r="AC23" s="619">
        <f t="shared" si="8"/>
        <v>0</v>
      </c>
      <c r="AD23" s="619">
        <f t="shared" si="8"/>
        <v>0</v>
      </c>
      <c r="AE23" s="619">
        <f t="shared" si="8"/>
        <v>0</v>
      </c>
      <c r="AF23" s="619">
        <f t="shared" si="8"/>
        <v>0</v>
      </c>
      <c r="AG23" s="619">
        <f t="shared" si="8"/>
        <v>0</v>
      </c>
      <c r="AH23" s="619">
        <f t="shared" si="8"/>
        <v>0</v>
      </c>
      <c r="AI23" s="619">
        <f t="shared" ref="AI23:BK23" si="9">SUM(AI6:AI22)</f>
        <v>0</v>
      </c>
      <c r="AJ23" s="619">
        <f t="shared" si="9"/>
        <v>0</v>
      </c>
      <c r="AK23" s="619">
        <f t="shared" si="9"/>
        <v>0</v>
      </c>
      <c r="AL23" s="619">
        <f t="shared" si="9"/>
        <v>0</v>
      </c>
      <c r="AM23" s="620">
        <f t="shared" si="9"/>
        <v>0</v>
      </c>
      <c r="AN23" s="619">
        <f t="shared" si="9"/>
        <v>0</v>
      </c>
      <c r="AO23" s="619">
        <f t="shared" si="9"/>
        <v>0</v>
      </c>
      <c r="AP23" s="619">
        <f t="shared" si="9"/>
        <v>0</v>
      </c>
      <c r="AQ23" s="619">
        <f t="shared" si="9"/>
        <v>0</v>
      </c>
      <c r="AR23" s="619">
        <f t="shared" si="9"/>
        <v>0</v>
      </c>
      <c r="AS23" s="619">
        <f t="shared" si="9"/>
        <v>0</v>
      </c>
      <c r="AT23" s="619">
        <f t="shared" si="9"/>
        <v>0</v>
      </c>
      <c r="AU23" s="619">
        <f t="shared" si="9"/>
        <v>0</v>
      </c>
      <c r="AV23" s="619">
        <f t="shared" si="9"/>
        <v>0</v>
      </c>
      <c r="AW23" s="619">
        <f t="shared" si="9"/>
        <v>0</v>
      </c>
      <c r="AX23" s="619">
        <f t="shared" si="9"/>
        <v>0</v>
      </c>
      <c r="AY23" s="620">
        <f t="shared" si="9"/>
        <v>0</v>
      </c>
      <c r="AZ23" s="619">
        <f t="shared" si="9"/>
        <v>0</v>
      </c>
      <c r="BA23" s="619">
        <f t="shared" si="9"/>
        <v>0</v>
      </c>
      <c r="BB23" s="619">
        <f t="shared" si="9"/>
        <v>0</v>
      </c>
      <c r="BC23" s="619">
        <f t="shared" si="9"/>
        <v>0</v>
      </c>
      <c r="BD23" s="619">
        <f t="shared" si="9"/>
        <v>0</v>
      </c>
      <c r="BE23" s="619">
        <f t="shared" si="9"/>
        <v>0</v>
      </c>
      <c r="BF23" s="619">
        <f t="shared" si="9"/>
        <v>0</v>
      </c>
      <c r="BG23" s="619">
        <f t="shared" si="9"/>
        <v>0</v>
      </c>
      <c r="BH23" s="619">
        <f t="shared" si="9"/>
        <v>0</v>
      </c>
      <c r="BI23" s="619">
        <f t="shared" si="9"/>
        <v>0</v>
      </c>
      <c r="BJ23" s="619">
        <f t="shared" si="9"/>
        <v>0</v>
      </c>
      <c r="BK23" s="620">
        <f t="shared" si="9"/>
        <v>0</v>
      </c>
      <c r="BL23" s="611"/>
      <c r="BM23" s="611"/>
      <c r="BN23" s="615"/>
      <c r="BO23" s="616">
        <v>-0.05</v>
      </c>
      <c r="BP23" s="614">
        <v>-0.02</v>
      </c>
      <c r="BQ23" s="600">
        <v>0.02</v>
      </c>
      <c r="BR23" s="2"/>
      <c r="BS23" s="2"/>
      <c r="BT23" s="2"/>
      <c r="BU23" s="2"/>
      <c r="BV23" s="2"/>
    </row>
    <row r="24" spans="1:97" s="2" customFormat="1" ht="34" x14ac:dyDescent="0.2">
      <c r="B24" s="621" t="s">
        <v>163</v>
      </c>
      <c r="C24" s="622"/>
      <c r="D24" s="578"/>
      <c r="E24" s="603"/>
      <c r="F24" s="603"/>
      <c r="G24" s="603"/>
      <c r="H24" s="603"/>
      <c r="I24" s="603"/>
      <c r="J24" s="603"/>
      <c r="K24" s="603"/>
      <c r="L24" s="603"/>
      <c r="M24" s="603"/>
      <c r="N24" s="603"/>
      <c r="O24" s="604"/>
      <c r="P24" s="603"/>
      <c r="Q24" s="603"/>
      <c r="R24" s="603"/>
      <c r="S24" s="603"/>
      <c r="T24" s="603"/>
      <c r="U24" s="603"/>
      <c r="V24" s="603"/>
      <c r="W24" s="603"/>
      <c r="X24" s="603"/>
      <c r="Y24" s="603"/>
      <c r="Z24" s="603"/>
      <c r="AA24" s="604"/>
      <c r="AB24" s="603"/>
      <c r="AC24" s="603"/>
      <c r="AD24" s="603"/>
      <c r="AE24" s="603"/>
      <c r="AF24" s="603"/>
      <c r="AG24" s="603"/>
      <c r="AH24" s="603"/>
      <c r="AI24" s="603"/>
      <c r="AJ24" s="603"/>
      <c r="AK24" s="603"/>
      <c r="AL24" s="603"/>
      <c r="AM24" s="604"/>
      <c r="AN24" s="603"/>
      <c r="AO24" s="603"/>
      <c r="AP24" s="603"/>
      <c r="AQ24" s="603"/>
      <c r="AR24" s="603"/>
      <c r="AS24" s="603"/>
      <c r="AT24" s="603"/>
      <c r="AU24" s="603"/>
      <c r="AV24" s="603"/>
      <c r="AW24" s="603"/>
      <c r="AX24" s="603"/>
      <c r="AY24" s="604"/>
      <c r="AZ24" s="603"/>
      <c r="BA24" s="603"/>
      <c r="BB24" s="603"/>
      <c r="BC24" s="603"/>
      <c r="BD24" s="603"/>
      <c r="BE24" s="603"/>
      <c r="BF24" s="603"/>
      <c r="BG24" s="603"/>
      <c r="BH24" s="603"/>
      <c r="BI24" s="603"/>
      <c r="BJ24" s="603"/>
      <c r="BK24" s="604"/>
      <c r="BL24" s="623"/>
      <c r="BM24" s="623"/>
      <c r="BN24" s="624"/>
      <c r="BO24" s="616">
        <v>0</v>
      </c>
      <c r="BP24" s="614">
        <v>0</v>
      </c>
      <c r="BQ24" s="600">
        <v>0.03</v>
      </c>
    </row>
    <row r="25" spans="1:97" s="2" customFormat="1" ht="17" x14ac:dyDescent="0.2">
      <c r="B25" s="625" t="s">
        <v>95</v>
      </c>
      <c r="C25" s="626">
        <f t="shared" ref="C25:AH25" si="10">IF(AND(C4&gt;inicio_subv_inv1,C4&lt;=(final_subv_inv1)),imp_subv_inv1/(años_amortiz_inv1*12),0)</f>
        <v>0</v>
      </c>
      <c r="D25" s="609">
        <f t="shared" si="10"/>
        <v>0</v>
      </c>
      <c r="E25" s="609">
        <f t="shared" si="10"/>
        <v>0</v>
      </c>
      <c r="F25" s="609">
        <f t="shared" si="10"/>
        <v>0</v>
      </c>
      <c r="G25" s="609">
        <f t="shared" si="10"/>
        <v>0</v>
      </c>
      <c r="H25" s="609">
        <f t="shared" si="10"/>
        <v>0</v>
      </c>
      <c r="I25" s="609">
        <f t="shared" si="10"/>
        <v>0</v>
      </c>
      <c r="J25" s="609">
        <f t="shared" si="10"/>
        <v>0</v>
      </c>
      <c r="K25" s="609">
        <f t="shared" si="10"/>
        <v>0</v>
      </c>
      <c r="L25" s="609">
        <f t="shared" si="10"/>
        <v>0</v>
      </c>
      <c r="M25" s="609">
        <f t="shared" si="10"/>
        <v>0</v>
      </c>
      <c r="N25" s="609">
        <f t="shared" si="10"/>
        <v>0</v>
      </c>
      <c r="O25" s="610">
        <f t="shared" si="10"/>
        <v>0</v>
      </c>
      <c r="P25" s="609">
        <f t="shared" si="10"/>
        <v>0</v>
      </c>
      <c r="Q25" s="609">
        <f t="shared" si="10"/>
        <v>0</v>
      </c>
      <c r="R25" s="609">
        <f t="shared" si="10"/>
        <v>0</v>
      </c>
      <c r="S25" s="609">
        <f t="shared" si="10"/>
        <v>0</v>
      </c>
      <c r="T25" s="609">
        <f t="shared" si="10"/>
        <v>0</v>
      </c>
      <c r="U25" s="609">
        <f t="shared" si="10"/>
        <v>0</v>
      </c>
      <c r="V25" s="609">
        <f t="shared" si="10"/>
        <v>0</v>
      </c>
      <c r="W25" s="609">
        <f t="shared" si="10"/>
        <v>0</v>
      </c>
      <c r="X25" s="609">
        <f t="shared" si="10"/>
        <v>0</v>
      </c>
      <c r="Y25" s="609">
        <f t="shared" si="10"/>
        <v>0</v>
      </c>
      <c r="Z25" s="609">
        <f t="shared" si="10"/>
        <v>0</v>
      </c>
      <c r="AA25" s="610">
        <f t="shared" si="10"/>
        <v>0</v>
      </c>
      <c r="AB25" s="609">
        <f t="shared" si="10"/>
        <v>0</v>
      </c>
      <c r="AC25" s="609">
        <f t="shared" si="10"/>
        <v>0</v>
      </c>
      <c r="AD25" s="609">
        <f t="shared" si="10"/>
        <v>0</v>
      </c>
      <c r="AE25" s="609">
        <f t="shared" si="10"/>
        <v>0</v>
      </c>
      <c r="AF25" s="609">
        <f t="shared" si="10"/>
        <v>0</v>
      </c>
      <c r="AG25" s="609">
        <f t="shared" si="10"/>
        <v>0</v>
      </c>
      <c r="AH25" s="609">
        <f t="shared" si="10"/>
        <v>0</v>
      </c>
      <c r="AI25" s="609">
        <f t="shared" ref="AI25:BK25" si="11">IF(AND(AI4&gt;inicio_subv_inv1,AI4&lt;=(final_subv_inv1)),imp_subv_inv1/(años_amortiz_inv1*12),0)</f>
        <v>0</v>
      </c>
      <c r="AJ25" s="609">
        <f t="shared" si="11"/>
        <v>0</v>
      </c>
      <c r="AK25" s="609">
        <f t="shared" si="11"/>
        <v>0</v>
      </c>
      <c r="AL25" s="609">
        <f t="shared" si="11"/>
        <v>0</v>
      </c>
      <c r="AM25" s="610">
        <f t="shared" si="11"/>
        <v>0</v>
      </c>
      <c r="AN25" s="609">
        <f t="shared" si="11"/>
        <v>0</v>
      </c>
      <c r="AO25" s="609">
        <f t="shared" si="11"/>
        <v>0</v>
      </c>
      <c r="AP25" s="609">
        <f t="shared" si="11"/>
        <v>0</v>
      </c>
      <c r="AQ25" s="609">
        <f t="shared" si="11"/>
        <v>0</v>
      </c>
      <c r="AR25" s="609">
        <f t="shared" si="11"/>
        <v>0</v>
      </c>
      <c r="AS25" s="609">
        <f t="shared" si="11"/>
        <v>0</v>
      </c>
      <c r="AT25" s="609">
        <f t="shared" si="11"/>
        <v>0</v>
      </c>
      <c r="AU25" s="609">
        <f t="shared" si="11"/>
        <v>0</v>
      </c>
      <c r="AV25" s="609">
        <f t="shared" si="11"/>
        <v>0</v>
      </c>
      <c r="AW25" s="609">
        <f t="shared" si="11"/>
        <v>0</v>
      </c>
      <c r="AX25" s="609">
        <f t="shared" si="11"/>
        <v>0</v>
      </c>
      <c r="AY25" s="610">
        <f t="shared" si="11"/>
        <v>0</v>
      </c>
      <c r="AZ25" s="609">
        <f t="shared" si="11"/>
        <v>0</v>
      </c>
      <c r="BA25" s="609">
        <f t="shared" si="11"/>
        <v>0</v>
      </c>
      <c r="BB25" s="609">
        <f t="shared" si="11"/>
        <v>0</v>
      </c>
      <c r="BC25" s="609">
        <f t="shared" si="11"/>
        <v>0</v>
      </c>
      <c r="BD25" s="609">
        <f t="shared" si="11"/>
        <v>0</v>
      </c>
      <c r="BE25" s="609">
        <f t="shared" si="11"/>
        <v>0</v>
      </c>
      <c r="BF25" s="609">
        <f t="shared" si="11"/>
        <v>0</v>
      </c>
      <c r="BG25" s="609">
        <f t="shared" si="11"/>
        <v>0</v>
      </c>
      <c r="BH25" s="609">
        <f t="shared" si="11"/>
        <v>0</v>
      </c>
      <c r="BI25" s="609">
        <f t="shared" si="11"/>
        <v>0</v>
      </c>
      <c r="BJ25" s="609">
        <f t="shared" si="11"/>
        <v>0</v>
      </c>
      <c r="BK25" s="610">
        <f t="shared" si="11"/>
        <v>0</v>
      </c>
      <c r="BL25" s="611"/>
      <c r="BM25" s="611"/>
      <c r="BN25" s="615"/>
      <c r="BO25" s="616">
        <v>0.05</v>
      </c>
      <c r="BP25" s="614">
        <v>0.02</v>
      </c>
      <c r="BQ25" s="600">
        <v>0.04</v>
      </c>
    </row>
    <row r="26" spans="1:97" s="2" customFormat="1" ht="17" x14ac:dyDescent="0.2">
      <c r="B26" s="625" t="s">
        <v>96</v>
      </c>
      <c r="C26" s="626">
        <f t="shared" ref="C26:AH26" si="12">IF(AND(C4&gt;inicio_subv_inv2,C4&lt;=(final_subv_inv2)),imp_subv_inv2/(años_amortiz_inv2*12),0)</f>
        <v>0</v>
      </c>
      <c r="D26" s="609">
        <f t="shared" si="12"/>
        <v>0</v>
      </c>
      <c r="E26" s="609">
        <f t="shared" si="12"/>
        <v>0</v>
      </c>
      <c r="F26" s="609">
        <f t="shared" si="12"/>
        <v>0</v>
      </c>
      <c r="G26" s="609">
        <f t="shared" si="12"/>
        <v>0</v>
      </c>
      <c r="H26" s="609">
        <f t="shared" si="12"/>
        <v>0</v>
      </c>
      <c r="I26" s="609">
        <f t="shared" si="12"/>
        <v>0</v>
      </c>
      <c r="J26" s="609">
        <f t="shared" si="12"/>
        <v>0</v>
      </c>
      <c r="K26" s="609">
        <f t="shared" si="12"/>
        <v>0</v>
      </c>
      <c r="L26" s="609">
        <f t="shared" si="12"/>
        <v>0</v>
      </c>
      <c r="M26" s="609">
        <f t="shared" si="12"/>
        <v>0</v>
      </c>
      <c r="N26" s="609">
        <f t="shared" si="12"/>
        <v>0</v>
      </c>
      <c r="O26" s="610">
        <f t="shared" si="12"/>
        <v>0</v>
      </c>
      <c r="P26" s="609">
        <f t="shared" si="12"/>
        <v>0</v>
      </c>
      <c r="Q26" s="609">
        <f t="shared" si="12"/>
        <v>0</v>
      </c>
      <c r="R26" s="609">
        <f t="shared" si="12"/>
        <v>0</v>
      </c>
      <c r="S26" s="609">
        <f t="shared" si="12"/>
        <v>0</v>
      </c>
      <c r="T26" s="609">
        <f t="shared" si="12"/>
        <v>0</v>
      </c>
      <c r="U26" s="609">
        <f t="shared" si="12"/>
        <v>0</v>
      </c>
      <c r="V26" s="609">
        <f t="shared" si="12"/>
        <v>0</v>
      </c>
      <c r="W26" s="609">
        <f t="shared" si="12"/>
        <v>0</v>
      </c>
      <c r="X26" s="609">
        <f t="shared" si="12"/>
        <v>0</v>
      </c>
      <c r="Y26" s="609">
        <f t="shared" si="12"/>
        <v>0</v>
      </c>
      <c r="Z26" s="609">
        <f t="shared" si="12"/>
        <v>0</v>
      </c>
      <c r="AA26" s="610">
        <f t="shared" si="12"/>
        <v>0</v>
      </c>
      <c r="AB26" s="609">
        <f t="shared" si="12"/>
        <v>0</v>
      </c>
      <c r="AC26" s="609">
        <f t="shared" si="12"/>
        <v>0</v>
      </c>
      <c r="AD26" s="609">
        <f t="shared" si="12"/>
        <v>0</v>
      </c>
      <c r="AE26" s="609">
        <f t="shared" si="12"/>
        <v>0</v>
      </c>
      <c r="AF26" s="609">
        <f t="shared" si="12"/>
        <v>0</v>
      </c>
      <c r="AG26" s="609">
        <f t="shared" si="12"/>
        <v>0</v>
      </c>
      <c r="AH26" s="609">
        <f t="shared" si="12"/>
        <v>0</v>
      </c>
      <c r="AI26" s="609">
        <f t="shared" ref="AI26:BK26" si="13">IF(AND(AI4&gt;inicio_subv_inv2,AI4&lt;=(final_subv_inv2)),imp_subv_inv2/(años_amortiz_inv2*12),0)</f>
        <v>0</v>
      </c>
      <c r="AJ26" s="609">
        <f t="shared" si="13"/>
        <v>0</v>
      </c>
      <c r="AK26" s="609">
        <f t="shared" si="13"/>
        <v>0</v>
      </c>
      <c r="AL26" s="609">
        <f t="shared" si="13"/>
        <v>0</v>
      </c>
      <c r="AM26" s="610">
        <f t="shared" si="13"/>
        <v>0</v>
      </c>
      <c r="AN26" s="609">
        <f t="shared" si="13"/>
        <v>0</v>
      </c>
      <c r="AO26" s="609">
        <f t="shared" si="13"/>
        <v>0</v>
      </c>
      <c r="AP26" s="609">
        <f t="shared" si="13"/>
        <v>0</v>
      </c>
      <c r="AQ26" s="609">
        <f t="shared" si="13"/>
        <v>0</v>
      </c>
      <c r="AR26" s="609">
        <f t="shared" si="13"/>
        <v>0</v>
      </c>
      <c r="AS26" s="609">
        <f t="shared" si="13"/>
        <v>0</v>
      </c>
      <c r="AT26" s="609">
        <f t="shared" si="13"/>
        <v>0</v>
      </c>
      <c r="AU26" s="609">
        <f t="shared" si="13"/>
        <v>0</v>
      </c>
      <c r="AV26" s="609">
        <f t="shared" si="13"/>
        <v>0</v>
      </c>
      <c r="AW26" s="609">
        <f t="shared" si="13"/>
        <v>0</v>
      </c>
      <c r="AX26" s="609">
        <f t="shared" si="13"/>
        <v>0</v>
      </c>
      <c r="AY26" s="610">
        <f t="shared" si="13"/>
        <v>0</v>
      </c>
      <c r="AZ26" s="609">
        <f t="shared" si="13"/>
        <v>0</v>
      </c>
      <c r="BA26" s="609">
        <f t="shared" si="13"/>
        <v>0</v>
      </c>
      <c r="BB26" s="609">
        <f t="shared" si="13"/>
        <v>0</v>
      </c>
      <c r="BC26" s="609">
        <f t="shared" si="13"/>
        <v>0</v>
      </c>
      <c r="BD26" s="609">
        <f t="shared" si="13"/>
        <v>0</v>
      </c>
      <c r="BE26" s="609">
        <f t="shared" si="13"/>
        <v>0</v>
      </c>
      <c r="BF26" s="609">
        <f t="shared" si="13"/>
        <v>0</v>
      </c>
      <c r="BG26" s="609">
        <f t="shared" si="13"/>
        <v>0</v>
      </c>
      <c r="BH26" s="609">
        <f t="shared" si="13"/>
        <v>0</v>
      </c>
      <c r="BI26" s="609">
        <f t="shared" si="13"/>
        <v>0</v>
      </c>
      <c r="BJ26" s="609">
        <f t="shared" si="13"/>
        <v>0</v>
      </c>
      <c r="BK26" s="610">
        <f t="shared" si="13"/>
        <v>0</v>
      </c>
      <c r="BL26" s="611"/>
      <c r="BM26" s="611"/>
      <c r="BN26" s="615"/>
      <c r="BO26" s="616">
        <v>0.1</v>
      </c>
      <c r="BP26" s="614">
        <v>0.04</v>
      </c>
      <c r="BQ26" s="600">
        <v>0.05</v>
      </c>
    </row>
    <row r="27" spans="1:97" s="2" customFormat="1" ht="17" x14ac:dyDescent="0.2">
      <c r="B27" s="625" t="s">
        <v>97</v>
      </c>
      <c r="C27" s="626">
        <f t="shared" ref="C27:AH27" si="14">IF(AND(C4&gt;inicio_amortiz_activ1,C4&lt;=(final_amortiz_activ1)),imp_subv_activ1/(años_amortiz_activ1*12),0)</f>
        <v>0</v>
      </c>
      <c r="D27" s="609">
        <f t="shared" si="14"/>
        <v>0</v>
      </c>
      <c r="E27" s="609">
        <f t="shared" si="14"/>
        <v>0</v>
      </c>
      <c r="F27" s="609">
        <f t="shared" si="14"/>
        <v>0</v>
      </c>
      <c r="G27" s="609">
        <f t="shared" si="14"/>
        <v>0</v>
      </c>
      <c r="H27" s="609">
        <f t="shared" si="14"/>
        <v>0</v>
      </c>
      <c r="I27" s="609">
        <f t="shared" si="14"/>
        <v>0</v>
      </c>
      <c r="J27" s="609">
        <f t="shared" si="14"/>
        <v>0</v>
      </c>
      <c r="K27" s="609">
        <f t="shared" si="14"/>
        <v>0</v>
      </c>
      <c r="L27" s="609">
        <f t="shared" si="14"/>
        <v>0</v>
      </c>
      <c r="M27" s="609">
        <f t="shared" si="14"/>
        <v>0</v>
      </c>
      <c r="N27" s="609">
        <f t="shared" si="14"/>
        <v>0</v>
      </c>
      <c r="O27" s="610">
        <f t="shared" si="14"/>
        <v>0</v>
      </c>
      <c r="P27" s="609">
        <f t="shared" si="14"/>
        <v>0</v>
      </c>
      <c r="Q27" s="609">
        <f t="shared" si="14"/>
        <v>0</v>
      </c>
      <c r="R27" s="609">
        <f t="shared" si="14"/>
        <v>0</v>
      </c>
      <c r="S27" s="609">
        <f t="shared" si="14"/>
        <v>0</v>
      </c>
      <c r="T27" s="609">
        <f t="shared" si="14"/>
        <v>0</v>
      </c>
      <c r="U27" s="609">
        <f t="shared" si="14"/>
        <v>0</v>
      </c>
      <c r="V27" s="609">
        <f t="shared" si="14"/>
        <v>0</v>
      </c>
      <c r="W27" s="609">
        <f t="shared" si="14"/>
        <v>0</v>
      </c>
      <c r="X27" s="609">
        <f t="shared" si="14"/>
        <v>0</v>
      </c>
      <c r="Y27" s="609">
        <f t="shared" si="14"/>
        <v>0</v>
      </c>
      <c r="Z27" s="609">
        <f t="shared" si="14"/>
        <v>0</v>
      </c>
      <c r="AA27" s="610">
        <f t="shared" si="14"/>
        <v>0</v>
      </c>
      <c r="AB27" s="609">
        <f t="shared" si="14"/>
        <v>0</v>
      </c>
      <c r="AC27" s="609">
        <f t="shared" si="14"/>
        <v>0</v>
      </c>
      <c r="AD27" s="609">
        <f t="shared" si="14"/>
        <v>0</v>
      </c>
      <c r="AE27" s="609">
        <f t="shared" si="14"/>
        <v>0</v>
      </c>
      <c r="AF27" s="609">
        <f t="shared" si="14"/>
        <v>0</v>
      </c>
      <c r="AG27" s="609">
        <f t="shared" si="14"/>
        <v>0</v>
      </c>
      <c r="AH27" s="609">
        <f t="shared" si="14"/>
        <v>0</v>
      </c>
      <c r="AI27" s="609">
        <f t="shared" ref="AI27:BK27" si="15">IF(AND(AI4&gt;inicio_amortiz_activ1,AI4&lt;=(final_amortiz_activ1)),imp_subv_activ1/(años_amortiz_activ1*12),0)</f>
        <v>0</v>
      </c>
      <c r="AJ27" s="609">
        <f t="shared" si="15"/>
        <v>0</v>
      </c>
      <c r="AK27" s="609">
        <f t="shared" si="15"/>
        <v>0</v>
      </c>
      <c r="AL27" s="609">
        <f t="shared" si="15"/>
        <v>0</v>
      </c>
      <c r="AM27" s="610">
        <f t="shared" si="15"/>
        <v>0</v>
      </c>
      <c r="AN27" s="609">
        <f t="shared" si="15"/>
        <v>0</v>
      </c>
      <c r="AO27" s="609">
        <f t="shared" si="15"/>
        <v>0</v>
      </c>
      <c r="AP27" s="609">
        <f t="shared" si="15"/>
        <v>0</v>
      </c>
      <c r="AQ27" s="609">
        <f t="shared" si="15"/>
        <v>0</v>
      </c>
      <c r="AR27" s="609">
        <f t="shared" si="15"/>
        <v>0</v>
      </c>
      <c r="AS27" s="609">
        <f t="shared" si="15"/>
        <v>0</v>
      </c>
      <c r="AT27" s="609">
        <f t="shared" si="15"/>
        <v>0</v>
      </c>
      <c r="AU27" s="609">
        <f t="shared" si="15"/>
        <v>0</v>
      </c>
      <c r="AV27" s="609">
        <f t="shared" si="15"/>
        <v>0</v>
      </c>
      <c r="AW27" s="609">
        <f t="shared" si="15"/>
        <v>0</v>
      </c>
      <c r="AX27" s="609">
        <f t="shared" si="15"/>
        <v>0</v>
      </c>
      <c r="AY27" s="610">
        <f t="shared" si="15"/>
        <v>0</v>
      </c>
      <c r="AZ27" s="609">
        <f t="shared" si="15"/>
        <v>0</v>
      </c>
      <c r="BA27" s="609">
        <f t="shared" si="15"/>
        <v>0</v>
      </c>
      <c r="BB27" s="609">
        <f t="shared" si="15"/>
        <v>0</v>
      </c>
      <c r="BC27" s="609">
        <f t="shared" si="15"/>
        <v>0</v>
      </c>
      <c r="BD27" s="609">
        <f t="shared" si="15"/>
        <v>0</v>
      </c>
      <c r="BE27" s="609">
        <f t="shared" si="15"/>
        <v>0</v>
      </c>
      <c r="BF27" s="609">
        <f t="shared" si="15"/>
        <v>0</v>
      </c>
      <c r="BG27" s="609">
        <f t="shared" si="15"/>
        <v>0</v>
      </c>
      <c r="BH27" s="609">
        <f t="shared" si="15"/>
        <v>0</v>
      </c>
      <c r="BI27" s="609">
        <f t="shared" si="15"/>
        <v>0</v>
      </c>
      <c r="BJ27" s="609">
        <f t="shared" si="15"/>
        <v>0</v>
      </c>
      <c r="BK27" s="610">
        <f t="shared" si="15"/>
        <v>0</v>
      </c>
      <c r="BL27" s="611"/>
      <c r="BM27" s="611"/>
      <c r="BN27" s="615"/>
      <c r="BO27" s="616">
        <v>0.15</v>
      </c>
      <c r="BP27" s="614">
        <v>0.06</v>
      </c>
      <c r="BQ27" s="600">
        <v>0.06</v>
      </c>
    </row>
    <row r="28" spans="1:97" s="2" customFormat="1" ht="17" x14ac:dyDescent="0.2">
      <c r="B28" s="627" t="s">
        <v>98</v>
      </c>
      <c r="C28" s="628">
        <f t="shared" ref="C28:AH28" si="16">IF(AND(C4&gt;inicio_amortiz_activ2,C4&lt;=(final_amortiz_activ2)),imp_subv_activ2/(años_amortiz_activ2*12),0)</f>
        <v>0</v>
      </c>
      <c r="D28" s="629">
        <f t="shared" si="16"/>
        <v>0</v>
      </c>
      <c r="E28" s="629">
        <f t="shared" si="16"/>
        <v>0</v>
      </c>
      <c r="F28" s="629">
        <f t="shared" si="16"/>
        <v>0</v>
      </c>
      <c r="G28" s="629">
        <f t="shared" si="16"/>
        <v>0</v>
      </c>
      <c r="H28" s="629">
        <f t="shared" si="16"/>
        <v>0</v>
      </c>
      <c r="I28" s="629">
        <f t="shared" si="16"/>
        <v>0</v>
      </c>
      <c r="J28" s="629">
        <f t="shared" si="16"/>
        <v>0</v>
      </c>
      <c r="K28" s="629">
        <f t="shared" si="16"/>
        <v>0</v>
      </c>
      <c r="L28" s="629">
        <f t="shared" si="16"/>
        <v>0</v>
      </c>
      <c r="M28" s="629">
        <f t="shared" si="16"/>
        <v>0</v>
      </c>
      <c r="N28" s="629">
        <f t="shared" si="16"/>
        <v>0</v>
      </c>
      <c r="O28" s="630">
        <f t="shared" si="16"/>
        <v>0</v>
      </c>
      <c r="P28" s="629">
        <f t="shared" si="16"/>
        <v>0</v>
      </c>
      <c r="Q28" s="629">
        <f t="shared" si="16"/>
        <v>0</v>
      </c>
      <c r="R28" s="629">
        <f t="shared" si="16"/>
        <v>0</v>
      </c>
      <c r="S28" s="629">
        <f t="shared" si="16"/>
        <v>0</v>
      </c>
      <c r="T28" s="629">
        <f t="shared" si="16"/>
        <v>0</v>
      </c>
      <c r="U28" s="629">
        <f t="shared" si="16"/>
        <v>0</v>
      </c>
      <c r="V28" s="629">
        <f t="shared" si="16"/>
        <v>0</v>
      </c>
      <c r="W28" s="629">
        <f t="shared" si="16"/>
        <v>0</v>
      </c>
      <c r="X28" s="629">
        <f t="shared" si="16"/>
        <v>0</v>
      </c>
      <c r="Y28" s="629">
        <f t="shared" si="16"/>
        <v>0</v>
      </c>
      <c r="Z28" s="629">
        <f t="shared" si="16"/>
        <v>0</v>
      </c>
      <c r="AA28" s="630">
        <f t="shared" si="16"/>
        <v>0</v>
      </c>
      <c r="AB28" s="629">
        <f t="shared" si="16"/>
        <v>0</v>
      </c>
      <c r="AC28" s="629">
        <f t="shared" si="16"/>
        <v>0</v>
      </c>
      <c r="AD28" s="629">
        <f t="shared" si="16"/>
        <v>0</v>
      </c>
      <c r="AE28" s="629">
        <f t="shared" si="16"/>
        <v>0</v>
      </c>
      <c r="AF28" s="629">
        <f t="shared" si="16"/>
        <v>0</v>
      </c>
      <c r="AG28" s="629">
        <f t="shared" si="16"/>
        <v>0</v>
      </c>
      <c r="AH28" s="629">
        <f t="shared" si="16"/>
        <v>0</v>
      </c>
      <c r="AI28" s="629">
        <f t="shared" ref="AI28:BK28" si="17">IF(AND(AI4&gt;inicio_amortiz_activ2,AI4&lt;=(final_amortiz_activ2)),imp_subv_activ2/(años_amortiz_activ2*12),0)</f>
        <v>0</v>
      </c>
      <c r="AJ28" s="629">
        <f t="shared" si="17"/>
        <v>0</v>
      </c>
      <c r="AK28" s="629">
        <f t="shared" si="17"/>
        <v>0</v>
      </c>
      <c r="AL28" s="629">
        <f t="shared" si="17"/>
        <v>0</v>
      </c>
      <c r="AM28" s="630">
        <f t="shared" si="17"/>
        <v>0</v>
      </c>
      <c r="AN28" s="629">
        <f t="shared" si="17"/>
        <v>0</v>
      </c>
      <c r="AO28" s="629">
        <f t="shared" si="17"/>
        <v>0</v>
      </c>
      <c r="AP28" s="629">
        <f t="shared" si="17"/>
        <v>0</v>
      </c>
      <c r="AQ28" s="629">
        <f t="shared" si="17"/>
        <v>0</v>
      </c>
      <c r="AR28" s="629">
        <f t="shared" si="17"/>
        <v>0</v>
      </c>
      <c r="AS28" s="629">
        <f t="shared" si="17"/>
        <v>0</v>
      </c>
      <c r="AT28" s="629">
        <f t="shared" si="17"/>
        <v>0</v>
      </c>
      <c r="AU28" s="629">
        <f t="shared" si="17"/>
        <v>0</v>
      </c>
      <c r="AV28" s="629">
        <f t="shared" si="17"/>
        <v>0</v>
      </c>
      <c r="AW28" s="629">
        <f t="shared" si="17"/>
        <v>0</v>
      </c>
      <c r="AX28" s="629">
        <f t="shared" si="17"/>
        <v>0</v>
      </c>
      <c r="AY28" s="630">
        <f t="shared" si="17"/>
        <v>0</v>
      </c>
      <c r="AZ28" s="629">
        <f t="shared" si="17"/>
        <v>0</v>
      </c>
      <c r="BA28" s="629">
        <f t="shared" si="17"/>
        <v>0</v>
      </c>
      <c r="BB28" s="629">
        <f t="shared" si="17"/>
        <v>0</v>
      </c>
      <c r="BC28" s="629">
        <f t="shared" si="17"/>
        <v>0</v>
      </c>
      <c r="BD28" s="629">
        <f t="shared" si="17"/>
        <v>0</v>
      </c>
      <c r="BE28" s="629">
        <f t="shared" si="17"/>
        <v>0</v>
      </c>
      <c r="BF28" s="629">
        <f t="shared" si="17"/>
        <v>0</v>
      </c>
      <c r="BG28" s="629">
        <f t="shared" si="17"/>
        <v>0</v>
      </c>
      <c r="BH28" s="629">
        <f t="shared" si="17"/>
        <v>0</v>
      </c>
      <c r="BI28" s="629">
        <f t="shared" si="17"/>
        <v>0</v>
      </c>
      <c r="BJ28" s="629">
        <f t="shared" si="17"/>
        <v>0</v>
      </c>
      <c r="BK28" s="630">
        <f t="shared" si="17"/>
        <v>0</v>
      </c>
      <c r="BL28" s="611"/>
      <c r="BM28" s="611"/>
      <c r="BN28" s="615"/>
      <c r="BO28" s="616">
        <v>0.2</v>
      </c>
      <c r="BP28" s="614">
        <v>0.08</v>
      </c>
      <c r="BQ28" s="600">
        <v>7.0000000000000007E-2</v>
      </c>
    </row>
    <row r="29" spans="1:97" s="1" customFormat="1" ht="17" x14ac:dyDescent="0.2">
      <c r="B29" s="617" t="s">
        <v>164</v>
      </c>
      <c r="C29" s="631">
        <f t="shared" ref="C29:AH29" si="18">SUM(C25:C28)</f>
        <v>0</v>
      </c>
      <c r="D29" s="632">
        <f t="shared" si="18"/>
        <v>0</v>
      </c>
      <c r="E29" s="632">
        <f t="shared" si="18"/>
        <v>0</v>
      </c>
      <c r="F29" s="632">
        <f t="shared" si="18"/>
        <v>0</v>
      </c>
      <c r="G29" s="632">
        <f t="shared" si="18"/>
        <v>0</v>
      </c>
      <c r="H29" s="632">
        <f t="shared" si="18"/>
        <v>0</v>
      </c>
      <c r="I29" s="632">
        <f t="shared" si="18"/>
        <v>0</v>
      </c>
      <c r="J29" s="632">
        <f t="shared" si="18"/>
        <v>0</v>
      </c>
      <c r="K29" s="632">
        <f t="shared" si="18"/>
        <v>0</v>
      </c>
      <c r="L29" s="632">
        <f t="shared" si="18"/>
        <v>0</v>
      </c>
      <c r="M29" s="632">
        <f t="shared" si="18"/>
        <v>0</v>
      </c>
      <c r="N29" s="632">
        <f t="shared" si="18"/>
        <v>0</v>
      </c>
      <c r="O29" s="633">
        <f t="shared" si="18"/>
        <v>0</v>
      </c>
      <c r="P29" s="632">
        <f t="shared" si="18"/>
        <v>0</v>
      </c>
      <c r="Q29" s="632">
        <f t="shared" si="18"/>
        <v>0</v>
      </c>
      <c r="R29" s="632">
        <f t="shared" si="18"/>
        <v>0</v>
      </c>
      <c r="S29" s="632">
        <f t="shared" si="18"/>
        <v>0</v>
      </c>
      <c r="T29" s="632">
        <f t="shared" si="18"/>
        <v>0</v>
      </c>
      <c r="U29" s="632">
        <f t="shared" si="18"/>
        <v>0</v>
      </c>
      <c r="V29" s="632">
        <f t="shared" si="18"/>
        <v>0</v>
      </c>
      <c r="W29" s="632">
        <f t="shared" si="18"/>
        <v>0</v>
      </c>
      <c r="X29" s="632">
        <f t="shared" si="18"/>
        <v>0</v>
      </c>
      <c r="Y29" s="632">
        <f t="shared" si="18"/>
        <v>0</v>
      </c>
      <c r="Z29" s="632">
        <f t="shared" si="18"/>
        <v>0</v>
      </c>
      <c r="AA29" s="633">
        <f t="shared" si="18"/>
        <v>0</v>
      </c>
      <c r="AB29" s="632">
        <f t="shared" si="18"/>
        <v>0</v>
      </c>
      <c r="AC29" s="632">
        <f t="shared" si="18"/>
        <v>0</v>
      </c>
      <c r="AD29" s="632">
        <f t="shared" si="18"/>
        <v>0</v>
      </c>
      <c r="AE29" s="632">
        <f t="shared" si="18"/>
        <v>0</v>
      </c>
      <c r="AF29" s="632">
        <f t="shared" si="18"/>
        <v>0</v>
      </c>
      <c r="AG29" s="632">
        <f t="shared" si="18"/>
        <v>0</v>
      </c>
      <c r="AH29" s="632">
        <f t="shared" si="18"/>
        <v>0</v>
      </c>
      <c r="AI29" s="632">
        <f t="shared" ref="AI29:BK29" si="19">SUM(AI25:AI28)</f>
        <v>0</v>
      </c>
      <c r="AJ29" s="632">
        <f t="shared" si="19"/>
        <v>0</v>
      </c>
      <c r="AK29" s="632">
        <f t="shared" si="19"/>
        <v>0</v>
      </c>
      <c r="AL29" s="632">
        <f t="shared" si="19"/>
        <v>0</v>
      </c>
      <c r="AM29" s="633">
        <f t="shared" si="19"/>
        <v>0</v>
      </c>
      <c r="AN29" s="632">
        <f t="shared" si="19"/>
        <v>0</v>
      </c>
      <c r="AO29" s="632">
        <f t="shared" si="19"/>
        <v>0</v>
      </c>
      <c r="AP29" s="632">
        <f t="shared" si="19"/>
        <v>0</v>
      </c>
      <c r="AQ29" s="632">
        <f t="shared" si="19"/>
        <v>0</v>
      </c>
      <c r="AR29" s="632">
        <f t="shared" si="19"/>
        <v>0</v>
      </c>
      <c r="AS29" s="632">
        <f t="shared" si="19"/>
        <v>0</v>
      </c>
      <c r="AT29" s="632">
        <f t="shared" si="19"/>
        <v>0</v>
      </c>
      <c r="AU29" s="632">
        <f t="shared" si="19"/>
        <v>0</v>
      </c>
      <c r="AV29" s="632">
        <f t="shared" si="19"/>
        <v>0</v>
      </c>
      <c r="AW29" s="632">
        <f t="shared" si="19"/>
        <v>0</v>
      </c>
      <c r="AX29" s="632">
        <f t="shared" si="19"/>
        <v>0</v>
      </c>
      <c r="AY29" s="633">
        <f t="shared" si="19"/>
        <v>0</v>
      </c>
      <c r="AZ29" s="632">
        <f t="shared" si="19"/>
        <v>0</v>
      </c>
      <c r="BA29" s="632">
        <f t="shared" si="19"/>
        <v>0</v>
      </c>
      <c r="BB29" s="632">
        <f t="shared" si="19"/>
        <v>0</v>
      </c>
      <c r="BC29" s="632">
        <f t="shared" si="19"/>
        <v>0</v>
      </c>
      <c r="BD29" s="632">
        <f t="shared" si="19"/>
        <v>0</v>
      </c>
      <c r="BE29" s="632">
        <f t="shared" si="19"/>
        <v>0</v>
      </c>
      <c r="BF29" s="632">
        <f t="shared" si="19"/>
        <v>0</v>
      </c>
      <c r="BG29" s="632">
        <f t="shared" si="19"/>
        <v>0</v>
      </c>
      <c r="BH29" s="632">
        <f t="shared" si="19"/>
        <v>0</v>
      </c>
      <c r="BI29" s="632">
        <f t="shared" si="19"/>
        <v>0</v>
      </c>
      <c r="BJ29" s="632">
        <f t="shared" si="19"/>
        <v>0</v>
      </c>
      <c r="BK29" s="633">
        <f t="shared" si="19"/>
        <v>0</v>
      </c>
      <c r="BL29" s="2"/>
      <c r="BM29" s="2"/>
      <c r="BN29" s="580"/>
      <c r="BO29" s="606">
        <v>0.3</v>
      </c>
      <c r="BP29" s="614">
        <v>0.1</v>
      </c>
      <c r="BQ29" s="600">
        <v>0.08</v>
      </c>
      <c r="BR29" s="2"/>
      <c r="BS29" s="2"/>
      <c r="BT29" s="2"/>
      <c r="BU29" s="2"/>
      <c r="BV29" s="2"/>
    </row>
    <row r="30" spans="1:97" s="2" customFormat="1" x14ac:dyDescent="0.2">
      <c r="B30" s="3"/>
      <c r="C30" s="634"/>
      <c r="D30" s="634"/>
      <c r="E30" s="635"/>
      <c r="F30" s="635"/>
      <c r="G30" s="635"/>
      <c r="H30" s="635"/>
      <c r="I30" s="635"/>
      <c r="J30" s="635"/>
      <c r="K30" s="635"/>
      <c r="L30" s="635"/>
      <c r="M30" s="635"/>
      <c r="N30" s="635"/>
      <c r="O30" s="635"/>
      <c r="P30" s="635"/>
      <c r="Q30" s="635"/>
      <c r="R30" s="635"/>
      <c r="S30" s="635"/>
      <c r="T30" s="635"/>
      <c r="U30" s="635"/>
      <c r="V30" s="635"/>
      <c r="W30" s="635"/>
      <c r="X30" s="635"/>
      <c r="Y30" s="635"/>
      <c r="Z30" s="635"/>
      <c r="AA30" s="635"/>
      <c r="AB30" s="635"/>
      <c r="AC30" s="635"/>
      <c r="AD30" s="635"/>
      <c r="AE30" s="635"/>
      <c r="AF30" s="635"/>
      <c r="AG30" s="635"/>
      <c r="AH30" s="635"/>
      <c r="AI30" s="635"/>
      <c r="AJ30" s="635"/>
      <c r="AK30" s="635"/>
      <c r="AL30" s="635"/>
      <c r="AM30" s="635"/>
      <c r="AN30" s="635"/>
      <c r="AO30" s="635"/>
      <c r="AP30" s="635"/>
      <c r="AQ30" s="635"/>
      <c r="AR30" s="635"/>
      <c r="AS30" s="635"/>
      <c r="AT30" s="635"/>
      <c r="AU30" s="635"/>
      <c r="AV30" s="635"/>
      <c r="AW30" s="635"/>
      <c r="AX30" s="635"/>
      <c r="AY30" s="635"/>
      <c r="AZ30" s="635"/>
      <c r="BA30" s="635"/>
      <c r="BB30" s="635"/>
      <c r="BC30" s="635"/>
      <c r="BD30" s="635"/>
      <c r="BE30" s="635"/>
      <c r="BF30" s="635"/>
      <c r="BG30" s="635"/>
      <c r="BH30" s="635"/>
      <c r="BI30" s="635"/>
      <c r="BJ30" s="635"/>
      <c r="BK30" s="636"/>
      <c r="BN30" s="637"/>
      <c r="BO30" s="638"/>
      <c r="BP30" s="639">
        <v>0.2</v>
      </c>
      <c r="BQ30" s="640">
        <v>0.09</v>
      </c>
    </row>
    <row r="31" spans="1:97" s="2" customFormat="1" ht="19" customHeight="1" x14ac:dyDescent="0.2">
      <c r="B31" s="1550" t="s">
        <v>379</v>
      </c>
      <c r="BN31" s="598"/>
      <c r="BO31" s="598"/>
      <c r="BP31" s="606"/>
      <c r="BQ31" s="614">
        <v>0.1</v>
      </c>
    </row>
    <row r="32" spans="1:97" s="2" customFormat="1" ht="29" customHeight="1" x14ac:dyDescent="0.2">
      <c r="B32" s="1558"/>
      <c r="C32" s="641">
        <v>0</v>
      </c>
      <c r="D32" s="642">
        <v>1</v>
      </c>
      <c r="E32" s="642">
        <v>2</v>
      </c>
      <c r="F32" s="642">
        <v>3</v>
      </c>
      <c r="G32" s="642">
        <v>4</v>
      </c>
      <c r="H32" s="642">
        <v>5</v>
      </c>
      <c r="I32" s="642">
        <v>6</v>
      </c>
      <c r="J32" s="642">
        <v>7</v>
      </c>
      <c r="K32" s="642">
        <v>8</v>
      </c>
      <c r="L32" s="642">
        <v>9</v>
      </c>
      <c r="M32" s="642">
        <v>10</v>
      </c>
      <c r="N32" s="643">
        <v>11</v>
      </c>
      <c r="O32" s="643">
        <v>12</v>
      </c>
      <c r="P32" s="641">
        <v>13</v>
      </c>
      <c r="Q32" s="643">
        <v>14</v>
      </c>
      <c r="R32" s="643">
        <v>15</v>
      </c>
      <c r="S32" s="643">
        <v>16</v>
      </c>
      <c r="T32" s="643">
        <v>17</v>
      </c>
      <c r="U32" s="643">
        <v>18</v>
      </c>
      <c r="V32" s="643">
        <v>19</v>
      </c>
      <c r="W32" s="643">
        <v>20</v>
      </c>
      <c r="X32" s="643">
        <v>21</v>
      </c>
      <c r="Y32" s="643">
        <v>22</v>
      </c>
      <c r="Z32" s="643">
        <v>23</v>
      </c>
      <c r="AA32" s="644">
        <v>24</v>
      </c>
      <c r="AB32" s="643">
        <v>25</v>
      </c>
      <c r="AC32" s="643">
        <v>26</v>
      </c>
      <c r="AD32" s="643">
        <v>27</v>
      </c>
      <c r="AE32" s="643">
        <v>28</v>
      </c>
      <c r="AF32" s="643">
        <v>29</v>
      </c>
      <c r="AG32" s="643">
        <v>30</v>
      </c>
      <c r="AH32" s="643">
        <v>31</v>
      </c>
      <c r="AI32" s="643">
        <v>32</v>
      </c>
      <c r="AJ32" s="643">
        <v>33</v>
      </c>
      <c r="AK32" s="643">
        <v>34</v>
      </c>
      <c r="AL32" s="643">
        <v>35</v>
      </c>
      <c r="AM32" s="643">
        <v>36</v>
      </c>
      <c r="AN32" s="641">
        <v>37</v>
      </c>
      <c r="AO32" s="643">
        <v>38</v>
      </c>
      <c r="AP32" s="643">
        <v>39</v>
      </c>
      <c r="AQ32" s="643">
        <v>40</v>
      </c>
      <c r="AR32" s="643">
        <v>41</v>
      </c>
      <c r="AS32" s="643">
        <v>42</v>
      </c>
      <c r="AT32" s="643">
        <v>43</v>
      </c>
      <c r="AU32" s="643">
        <v>44</v>
      </c>
      <c r="AV32" s="643">
        <v>45</v>
      </c>
      <c r="AW32" s="643">
        <v>46</v>
      </c>
      <c r="AX32" s="643">
        <v>47</v>
      </c>
      <c r="AY32" s="643">
        <v>48</v>
      </c>
      <c r="AZ32" s="641">
        <v>49</v>
      </c>
      <c r="BA32" s="643">
        <v>50</v>
      </c>
      <c r="BB32" s="643">
        <v>51</v>
      </c>
      <c r="BC32" s="643">
        <v>52</v>
      </c>
      <c r="BD32" s="643">
        <v>53</v>
      </c>
      <c r="BE32" s="643">
        <v>54</v>
      </c>
      <c r="BF32" s="643">
        <v>55</v>
      </c>
      <c r="BG32" s="643">
        <v>56</v>
      </c>
      <c r="BH32" s="643">
        <v>57</v>
      </c>
      <c r="BI32" s="643">
        <v>58</v>
      </c>
      <c r="BJ32" s="643">
        <v>59</v>
      </c>
      <c r="BK32" s="644">
        <v>60</v>
      </c>
      <c r="BP32" s="645"/>
      <c r="BQ32" s="645">
        <v>0.2</v>
      </c>
    </row>
    <row r="33" spans="2:73" s="2" customFormat="1" ht="17" x14ac:dyDescent="0.2">
      <c r="B33" s="597" t="s">
        <v>100</v>
      </c>
      <c r="C33" s="646"/>
      <c r="D33" s="647"/>
      <c r="E33" s="647"/>
      <c r="F33" s="647"/>
      <c r="G33" s="647"/>
      <c r="H33" s="647"/>
      <c r="I33" s="647"/>
      <c r="J33" s="647"/>
      <c r="K33" s="647"/>
      <c r="L33" s="647"/>
      <c r="M33" s="647"/>
      <c r="N33" s="647"/>
      <c r="O33" s="648"/>
      <c r="P33" s="646"/>
      <c r="Q33" s="647"/>
      <c r="R33" s="647"/>
      <c r="S33" s="647"/>
      <c r="T33" s="647"/>
      <c r="U33" s="647"/>
      <c r="V33" s="647"/>
      <c r="W33" s="647"/>
      <c r="X33" s="647"/>
      <c r="Y33" s="647"/>
      <c r="Z33" s="647"/>
      <c r="AA33" s="649"/>
      <c r="AB33" s="647"/>
      <c r="AC33" s="647"/>
      <c r="AD33" s="647"/>
      <c r="AE33" s="647"/>
      <c r="AF33" s="647"/>
      <c r="AG33" s="647"/>
      <c r="AH33" s="647"/>
      <c r="AI33" s="647"/>
      <c r="AJ33" s="647"/>
      <c r="AK33" s="647"/>
      <c r="AL33" s="647"/>
      <c r="AM33" s="648"/>
      <c r="AN33" s="646"/>
      <c r="AO33" s="647"/>
      <c r="AP33" s="647"/>
      <c r="AQ33" s="647"/>
      <c r="AR33" s="647"/>
      <c r="AS33" s="647"/>
      <c r="AT33" s="647"/>
      <c r="AU33" s="647"/>
      <c r="AV33" s="647"/>
      <c r="AW33" s="647"/>
      <c r="AX33" s="647"/>
      <c r="AY33" s="648"/>
      <c r="AZ33" s="646"/>
      <c r="BA33" s="647"/>
      <c r="BB33" s="647"/>
      <c r="BC33" s="647"/>
      <c r="BD33" s="647"/>
      <c r="BE33" s="647"/>
      <c r="BF33" s="647"/>
      <c r="BG33" s="647"/>
      <c r="BH33" s="647"/>
      <c r="BI33" s="647"/>
      <c r="BJ33" s="647"/>
      <c r="BK33" s="649"/>
      <c r="BL33" s="235"/>
      <c r="BP33" s="645"/>
    </row>
    <row r="34" spans="2:73" s="2" customFormat="1" ht="17" x14ac:dyDescent="0.2">
      <c r="B34" s="584" t="s">
        <v>28</v>
      </c>
      <c r="C34" s="650">
        <f>'HIPOTESIS '!C26</f>
        <v>0</v>
      </c>
      <c r="D34" s="586">
        <f t="shared" ref="D34:AI34" si="20">C34-D6</f>
        <v>0</v>
      </c>
      <c r="E34" s="586">
        <f t="shared" si="20"/>
        <v>0</v>
      </c>
      <c r="F34" s="586">
        <f t="shared" si="20"/>
        <v>0</v>
      </c>
      <c r="G34" s="586">
        <f t="shared" si="20"/>
        <v>0</v>
      </c>
      <c r="H34" s="586">
        <f t="shared" si="20"/>
        <v>0</v>
      </c>
      <c r="I34" s="586">
        <f t="shared" si="20"/>
        <v>0</v>
      </c>
      <c r="J34" s="586">
        <f t="shared" si="20"/>
        <v>0</v>
      </c>
      <c r="K34" s="586">
        <f t="shared" si="20"/>
        <v>0</v>
      </c>
      <c r="L34" s="586">
        <f t="shared" si="20"/>
        <v>0</v>
      </c>
      <c r="M34" s="586">
        <f t="shared" si="20"/>
        <v>0</v>
      </c>
      <c r="N34" s="586">
        <f t="shared" si="20"/>
        <v>0</v>
      </c>
      <c r="O34" s="651">
        <f t="shared" si="20"/>
        <v>0</v>
      </c>
      <c r="P34" s="650">
        <f t="shared" si="20"/>
        <v>0</v>
      </c>
      <c r="Q34" s="586">
        <f t="shared" si="20"/>
        <v>0</v>
      </c>
      <c r="R34" s="586">
        <f t="shared" si="20"/>
        <v>0</v>
      </c>
      <c r="S34" s="586">
        <f t="shared" si="20"/>
        <v>0</v>
      </c>
      <c r="T34" s="586">
        <f t="shared" si="20"/>
        <v>0</v>
      </c>
      <c r="U34" s="586">
        <f t="shared" si="20"/>
        <v>0</v>
      </c>
      <c r="V34" s="586">
        <f t="shared" si="20"/>
        <v>0</v>
      </c>
      <c r="W34" s="586">
        <f t="shared" si="20"/>
        <v>0</v>
      </c>
      <c r="X34" s="586">
        <f t="shared" si="20"/>
        <v>0</v>
      </c>
      <c r="Y34" s="586">
        <f t="shared" si="20"/>
        <v>0</v>
      </c>
      <c r="Z34" s="586">
        <f t="shared" si="20"/>
        <v>0</v>
      </c>
      <c r="AA34" s="587">
        <f t="shared" si="20"/>
        <v>0</v>
      </c>
      <c r="AB34" s="586">
        <f t="shared" si="20"/>
        <v>0</v>
      </c>
      <c r="AC34" s="586">
        <f t="shared" si="20"/>
        <v>0</v>
      </c>
      <c r="AD34" s="586">
        <f t="shared" si="20"/>
        <v>0</v>
      </c>
      <c r="AE34" s="586">
        <f t="shared" si="20"/>
        <v>0</v>
      </c>
      <c r="AF34" s="586">
        <f t="shared" si="20"/>
        <v>0</v>
      </c>
      <c r="AG34" s="586">
        <f t="shared" si="20"/>
        <v>0</v>
      </c>
      <c r="AH34" s="586">
        <f t="shared" si="20"/>
        <v>0</v>
      </c>
      <c r="AI34" s="586">
        <f t="shared" si="20"/>
        <v>0</v>
      </c>
      <c r="AJ34" s="586">
        <f t="shared" ref="AJ34:BK34" si="21">AI34-AJ6</f>
        <v>0</v>
      </c>
      <c r="AK34" s="586">
        <f t="shared" si="21"/>
        <v>0</v>
      </c>
      <c r="AL34" s="586">
        <f t="shared" si="21"/>
        <v>0</v>
      </c>
      <c r="AM34" s="651">
        <f t="shared" si="21"/>
        <v>0</v>
      </c>
      <c r="AN34" s="650">
        <f t="shared" si="21"/>
        <v>0</v>
      </c>
      <c r="AO34" s="586">
        <f t="shared" si="21"/>
        <v>0</v>
      </c>
      <c r="AP34" s="586">
        <f t="shared" si="21"/>
        <v>0</v>
      </c>
      <c r="AQ34" s="586">
        <f t="shared" si="21"/>
        <v>0</v>
      </c>
      <c r="AR34" s="586">
        <f t="shared" si="21"/>
        <v>0</v>
      </c>
      <c r="AS34" s="586">
        <f t="shared" si="21"/>
        <v>0</v>
      </c>
      <c r="AT34" s="586">
        <f t="shared" si="21"/>
        <v>0</v>
      </c>
      <c r="AU34" s="586">
        <f t="shared" si="21"/>
        <v>0</v>
      </c>
      <c r="AV34" s="586">
        <f t="shared" si="21"/>
        <v>0</v>
      </c>
      <c r="AW34" s="586">
        <f t="shared" si="21"/>
        <v>0</v>
      </c>
      <c r="AX34" s="586">
        <f t="shared" si="21"/>
        <v>0</v>
      </c>
      <c r="AY34" s="651">
        <f t="shared" si="21"/>
        <v>0</v>
      </c>
      <c r="AZ34" s="650">
        <f t="shared" si="21"/>
        <v>0</v>
      </c>
      <c r="BA34" s="586">
        <f t="shared" si="21"/>
        <v>0</v>
      </c>
      <c r="BB34" s="586">
        <f t="shared" si="21"/>
        <v>0</v>
      </c>
      <c r="BC34" s="586">
        <f t="shared" si="21"/>
        <v>0</v>
      </c>
      <c r="BD34" s="586">
        <f t="shared" si="21"/>
        <v>0</v>
      </c>
      <c r="BE34" s="586">
        <f t="shared" si="21"/>
        <v>0</v>
      </c>
      <c r="BF34" s="586">
        <f t="shared" si="21"/>
        <v>0</v>
      </c>
      <c r="BG34" s="586">
        <f t="shared" si="21"/>
        <v>0</v>
      </c>
      <c r="BH34" s="586">
        <f t="shared" si="21"/>
        <v>0</v>
      </c>
      <c r="BI34" s="586">
        <f t="shared" si="21"/>
        <v>0</v>
      </c>
      <c r="BJ34" s="586">
        <f t="shared" si="21"/>
        <v>0</v>
      </c>
      <c r="BK34" s="587">
        <f t="shared" si="21"/>
        <v>0</v>
      </c>
      <c r="BL34" s="588"/>
      <c r="BM34" s="588"/>
      <c r="BN34" s="588"/>
      <c r="BO34" s="588"/>
      <c r="BP34" s="588"/>
      <c r="BQ34" s="588"/>
      <c r="BR34" s="588"/>
      <c r="BS34" s="588"/>
      <c r="BT34" s="588"/>
      <c r="BU34" s="588"/>
    </row>
    <row r="35" spans="2:73" s="2" customFormat="1" ht="17" x14ac:dyDescent="0.2">
      <c r="B35" s="584" t="s">
        <v>29</v>
      </c>
      <c r="C35" s="650">
        <f>'HIPOTESIS '!C27</f>
        <v>0</v>
      </c>
      <c r="D35" s="586">
        <f t="shared" ref="D35:AI35" si="22">C35-D7</f>
        <v>0</v>
      </c>
      <c r="E35" s="586">
        <f t="shared" si="22"/>
        <v>0</v>
      </c>
      <c r="F35" s="586">
        <f t="shared" si="22"/>
        <v>0</v>
      </c>
      <c r="G35" s="586">
        <f t="shared" si="22"/>
        <v>0</v>
      </c>
      <c r="H35" s="586">
        <f t="shared" si="22"/>
        <v>0</v>
      </c>
      <c r="I35" s="586">
        <f t="shared" si="22"/>
        <v>0</v>
      </c>
      <c r="J35" s="586">
        <f t="shared" si="22"/>
        <v>0</v>
      </c>
      <c r="K35" s="586">
        <f t="shared" si="22"/>
        <v>0</v>
      </c>
      <c r="L35" s="586">
        <f t="shared" si="22"/>
        <v>0</v>
      </c>
      <c r="M35" s="586">
        <f t="shared" si="22"/>
        <v>0</v>
      </c>
      <c r="N35" s="586">
        <f t="shared" si="22"/>
        <v>0</v>
      </c>
      <c r="O35" s="651">
        <f t="shared" si="22"/>
        <v>0</v>
      </c>
      <c r="P35" s="650">
        <f t="shared" si="22"/>
        <v>0</v>
      </c>
      <c r="Q35" s="586">
        <f t="shared" si="22"/>
        <v>0</v>
      </c>
      <c r="R35" s="586">
        <f t="shared" si="22"/>
        <v>0</v>
      </c>
      <c r="S35" s="586">
        <f t="shared" si="22"/>
        <v>0</v>
      </c>
      <c r="T35" s="586">
        <f t="shared" si="22"/>
        <v>0</v>
      </c>
      <c r="U35" s="586">
        <f t="shared" si="22"/>
        <v>0</v>
      </c>
      <c r="V35" s="586">
        <f t="shared" si="22"/>
        <v>0</v>
      </c>
      <c r="W35" s="586">
        <f t="shared" si="22"/>
        <v>0</v>
      </c>
      <c r="X35" s="586">
        <f t="shared" si="22"/>
        <v>0</v>
      </c>
      <c r="Y35" s="586">
        <f t="shared" si="22"/>
        <v>0</v>
      </c>
      <c r="Z35" s="586">
        <f t="shared" si="22"/>
        <v>0</v>
      </c>
      <c r="AA35" s="587">
        <f t="shared" si="22"/>
        <v>0</v>
      </c>
      <c r="AB35" s="586">
        <f t="shared" si="22"/>
        <v>0</v>
      </c>
      <c r="AC35" s="586">
        <f t="shared" si="22"/>
        <v>0</v>
      </c>
      <c r="AD35" s="586">
        <f t="shared" si="22"/>
        <v>0</v>
      </c>
      <c r="AE35" s="586">
        <f t="shared" si="22"/>
        <v>0</v>
      </c>
      <c r="AF35" s="586">
        <f t="shared" si="22"/>
        <v>0</v>
      </c>
      <c r="AG35" s="586">
        <f t="shared" si="22"/>
        <v>0</v>
      </c>
      <c r="AH35" s="586">
        <f t="shared" si="22"/>
        <v>0</v>
      </c>
      <c r="AI35" s="586">
        <f t="shared" si="22"/>
        <v>0</v>
      </c>
      <c r="AJ35" s="586">
        <f t="shared" ref="AJ35:BK35" si="23">AI35-AJ7</f>
        <v>0</v>
      </c>
      <c r="AK35" s="586">
        <f t="shared" si="23"/>
        <v>0</v>
      </c>
      <c r="AL35" s="586">
        <f t="shared" si="23"/>
        <v>0</v>
      </c>
      <c r="AM35" s="651">
        <f t="shared" si="23"/>
        <v>0</v>
      </c>
      <c r="AN35" s="650">
        <f t="shared" si="23"/>
        <v>0</v>
      </c>
      <c r="AO35" s="586">
        <f t="shared" si="23"/>
        <v>0</v>
      </c>
      <c r="AP35" s="586">
        <f t="shared" si="23"/>
        <v>0</v>
      </c>
      <c r="AQ35" s="586">
        <f t="shared" si="23"/>
        <v>0</v>
      </c>
      <c r="AR35" s="586">
        <f t="shared" si="23"/>
        <v>0</v>
      </c>
      <c r="AS35" s="586">
        <f t="shared" si="23"/>
        <v>0</v>
      </c>
      <c r="AT35" s="586">
        <f t="shared" si="23"/>
        <v>0</v>
      </c>
      <c r="AU35" s="586">
        <f t="shared" si="23"/>
        <v>0</v>
      </c>
      <c r="AV35" s="586">
        <f t="shared" si="23"/>
        <v>0</v>
      </c>
      <c r="AW35" s="586">
        <f t="shared" si="23"/>
        <v>0</v>
      </c>
      <c r="AX35" s="586">
        <f t="shared" si="23"/>
        <v>0</v>
      </c>
      <c r="AY35" s="651">
        <f t="shared" si="23"/>
        <v>0</v>
      </c>
      <c r="AZ35" s="650">
        <f t="shared" si="23"/>
        <v>0</v>
      </c>
      <c r="BA35" s="586">
        <f t="shared" si="23"/>
        <v>0</v>
      </c>
      <c r="BB35" s="586">
        <f t="shared" si="23"/>
        <v>0</v>
      </c>
      <c r="BC35" s="586">
        <f t="shared" si="23"/>
        <v>0</v>
      </c>
      <c r="BD35" s="586">
        <f t="shared" si="23"/>
        <v>0</v>
      </c>
      <c r="BE35" s="586">
        <f t="shared" si="23"/>
        <v>0</v>
      </c>
      <c r="BF35" s="586">
        <f t="shared" si="23"/>
        <v>0</v>
      </c>
      <c r="BG35" s="586">
        <f t="shared" si="23"/>
        <v>0</v>
      </c>
      <c r="BH35" s="586">
        <f t="shared" si="23"/>
        <v>0</v>
      </c>
      <c r="BI35" s="586">
        <f t="shared" si="23"/>
        <v>0</v>
      </c>
      <c r="BJ35" s="586">
        <f t="shared" si="23"/>
        <v>0</v>
      </c>
      <c r="BK35" s="587">
        <f t="shared" si="23"/>
        <v>0</v>
      </c>
      <c r="BL35" s="588"/>
      <c r="BM35" s="588"/>
      <c r="BN35" s="588"/>
      <c r="BO35" s="588"/>
      <c r="BP35" s="588"/>
      <c r="BQ35" s="588"/>
      <c r="BR35" s="588"/>
      <c r="BS35" s="588"/>
      <c r="BT35" s="588"/>
      <c r="BU35" s="588"/>
    </row>
    <row r="36" spans="2:73" s="2" customFormat="1" ht="17" x14ac:dyDescent="0.2">
      <c r="B36" s="584" t="s">
        <v>24</v>
      </c>
      <c r="C36" s="650">
        <f>'HIPOTESIS '!C28</f>
        <v>0</v>
      </c>
      <c r="D36" s="586">
        <f t="shared" ref="D36:AI36" si="24">C36-D8</f>
        <v>0</v>
      </c>
      <c r="E36" s="586">
        <f t="shared" si="24"/>
        <v>0</v>
      </c>
      <c r="F36" s="586">
        <f t="shared" si="24"/>
        <v>0</v>
      </c>
      <c r="G36" s="586">
        <f t="shared" si="24"/>
        <v>0</v>
      </c>
      <c r="H36" s="586">
        <f t="shared" si="24"/>
        <v>0</v>
      </c>
      <c r="I36" s="586">
        <f t="shared" si="24"/>
        <v>0</v>
      </c>
      <c r="J36" s="586">
        <f t="shared" si="24"/>
        <v>0</v>
      </c>
      <c r="K36" s="586">
        <f t="shared" si="24"/>
        <v>0</v>
      </c>
      <c r="L36" s="586">
        <f t="shared" si="24"/>
        <v>0</v>
      </c>
      <c r="M36" s="586">
        <f t="shared" si="24"/>
        <v>0</v>
      </c>
      <c r="N36" s="586">
        <f t="shared" si="24"/>
        <v>0</v>
      </c>
      <c r="O36" s="651">
        <f t="shared" si="24"/>
        <v>0</v>
      </c>
      <c r="P36" s="650">
        <f t="shared" si="24"/>
        <v>0</v>
      </c>
      <c r="Q36" s="586">
        <f t="shared" si="24"/>
        <v>0</v>
      </c>
      <c r="R36" s="586">
        <f t="shared" si="24"/>
        <v>0</v>
      </c>
      <c r="S36" s="586">
        <f t="shared" si="24"/>
        <v>0</v>
      </c>
      <c r="T36" s="586">
        <f t="shared" si="24"/>
        <v>0</v>
      </c>
      <c r="U36" s="586">
        <f t="shared" si="24"/>
        <v>0</v>
      </c>
      <c r="V36" s="586">
        <f t="shared" si="24"/>
        <v>0</v>
      </c>
      <c r="W36" s="586">
        <f t="shared" si="24"/>
        <v>0</v>
      </c>
      <c r="X36" s="586">
        <f t="shared" si="24"/>
        <v>0</v>
      </c>
      <c r="Y36" s="586">
        <f t="shared" si="24"/>
        <v>0</v>
      </c>
      <c r="Z36" s="586">
        <f t="shared" si="24"/>
        <v>0</v>
      </c>
      <c r="AA36" s="587">
        <f t="shared" si="24"/>
        <v>0</v>
      </c>
      <c r="AB36" s="586">
        <f t="shared" si="24"/>
        <v>0</v>
      </c>
      <c r="AC36" s="586">
        <f t="shared" si="24"/>
        <v>0</v>
      </c>
      <c r="AD36" s="586">
        <f t="shared" si="24"/>
        <v>0</v>
      </c>
      <c r="AE36" s="586">
        <f t="shared" si="24"/>
        <v>0</v>
      </c>
      <c r="AF36" s="586">
        <f t="shared" si="24"/>
        <v>0</v>
      </c>
      <c r="AG36" s="586">
        <f t="shared" si="24"/>
        <v>0</v>
      </c>
      <c r="AH36" s="586">
        <f t="shared" si="24"/>
        <v>0</v>
      </c>
      <c r="AI36" s="586">
        <f t="shared" si="24"/>
        <v>0</v>
      </c>
      <c r="AJ36" s="586">
        <f t="shared" ref="AJ36:BK36" si="25">AI36-AJ8</f>
        <v>0</v>
      </c>
      <c r="AK36" s="586">
        <f t="shared" si="25"/>
        <v>0</v>
      </c>
      <c r="AL36" s="586">
        <f t="shared" si="25"/>
        <v>0</v>
      </c>
      <c r="AM36" s="651">
        <f t="shared" si="25"/>
        <v>0</v>
      </c>
      <c r="AN36" s="650">
        <f t="shared" si="25"/>
        <v>0</v>
      </c>
      <c r="AO36" s="586">
        <f t="shared" si="25"/>
        <v>0</v>
      </c>
      <c r="AP36" s="586">
        <f t="shared" si="25"/>
        <v>0</v>
      </c>
      <c r="AQ36" s="586">
        <f t="shared" si="25"/>
        <v>0</v>
      </c>
      <c r="AR36" s="586">
        <f t="shared" si="25"/>
        <v>0</v>
      </c>
      <c r="AS36" s="586">
        <f t="shared" si="25"/>
        <v>0</v>
      </c>
      <c r="AT36" s="586">
        <f t="shared" si="25"/>
        <v>0</v>
      </c>
      <c r="AU36" s="586">
        <f t="shared" si="25"/>
        <v>0</v>
      </c>
      <c r="AV36" s="586">
        <f t="shared" si="25"/>
        <v>0</v>
      </c>
      <c r="AW36" s="586">
        <f t="shared" si="25"/>
        <v>0</v>
      </c>
      <c r="AX36" s="586">
        <f t="shared" si="25"/>
        <v>0</v>
      </c>
      <c r="AY36" s="651">
        <f t="shared" si="25"/>
        <v>0</v>
      </c>
      <c r="AZ36" s="650">
        <f t="shared" si="25"/>
        <v>0</v>
      </c>
      <c r="BA36" s="586">
        <f t="shared" si="25"/>
        <v>0</v>
      </c>
      <c r="BB36" s="586">
        <f t="shared" si="25"/>
        <v>0</v>
      </c>
      <c r="BC36" s="586">
        <f t="shared" si="25"/>
        <v>0</v>
      </c>
      <c r="BD36" s="586">
        <f t="shared" si="25"/>
        <v>0</v>
      </c>
      <c r="BE36" s="586">
        <f t="shared" si="25"/>
        <v>0</v>
      </c>
      <c r="BF36" s="586">
        <f t="shared" si="25"/>
        <v>0</v>
      </c>
      <c r="BG36" s="586">
        <f t="shared" si="25"/>
        <v>0</v>
      </c>
      <c r="BH36" s="586">
        <f t="shared" si="25"/>
        <v>0</v>
      </c>
      <c r="BI36" s="586">
        <f t="shared" si="25"/>
        <v>0</v>
      </c>
      <c r="BJ36" s="586">
        <f t="shared" si="25"/>
        <v>0</v>
      </c>
      <c r="BK36" s="587">
        <f t="shared" si="25"/>
        <v>0</v>
      </c>
      <c r="BL36" s="588"/>
      <c r="BM36" s="588"/>
      <c r="BN36" s="588"/>
      <c r="BO36" s="588"/>
      <c r="BP36" s="588"/>
      <c r="BQ36" s="588"/>
      <c r="BR36" s="588"/>
      <c r="BS36" s="588"/>
      <c r="BT36" s="588"/>
      <c r="BU36" s="588"/>
    </row>
    <row r="37" spans="2:73" s="2" customFormat="1" ht="17" x14ac:dyDescent="0.2">
      <c r="B37" s="584" t="s">
        <v>30</v>
      </c>
      <c r="C37" s="652">
        <f>'HIPOTESIS '!C29</f>
        <v>0</v>
      </c>
      <c r="D37" s="594">
        <f t="shared" ref="D37:AI37" si="26">C37-D9</f>
        <v>0</v>
      </c>
      <c r="E37" s="594">
        <f t="shared" si="26"/>
        <v>0</v>
      </c>
      <c r="F37" s="594">
        <f t="shared" si="26"/>
        <v>0</v>
      </c>
      <c r="G37" s="594">
        <f t="shared" si="26"/>
        <v>0</v>
      </c>
      <c r="H37" s="594">
        <f t="shared" si="26"/>
        <v>0</v>
      </c>
      <c r="I37" s="594">
        <f t="shared" si="26"/>
        <v>0</v>
      </c>
      <c r="J37" s="594">
        <f t="shared" si="26"/>
        <v>0</v>
      </c>
      <c r="K37" s="594">
        <f t="shared" si="26"/>
        <v>0</v>
      </c>
      <c r="L37" s="594">
        <f t="shared" si="26"/>
        <v>0</v>
      </c>
      <c r="M37" s="594">
        <f t="shared" si="26"/>
        <v>0</v>
      </c>
      <c r="N37" s="594">
        <f t="shared" si="26"/>
        <v>0</v>
      </c>
      <c r="O37" s="653">
        <f t="shared" si="26"/>
        <v>0</v>
      </c>
      <c r="P37" s="652">
        <f t="shared" si="26"/>
        <v>0</v>
      </c>
      <c r="Q37" s="594">
        <f t="shared" si="26"/>
        <v>0</v>
      </c>
      <c r="R37" s="594">
        <f t="shared" si="26"/>
        <v>0</v>
      </c>
      <c r="S37" s="594">
        <f t="shared" si="26"/>
        <v>0</v>
      </c>
      <c r="T37" s="594">
        <f t="shared" si="26"/>
        <v>0</v>
      </c>
      <c r="U37" s="594">
        <f t="shared" si="26"/>
        <v>0</v>
      </c>
      <c r="V37" s="594">
        <f t="shared" si="26"/>
        <v>0</v>
      </c>
      <c r="W37" s="594">
        <f t="shared" si="26"/>
        <v>0</v>
      </c>
      <c r="X37" s="594">
        <f t="shared" si="26"/>
        <v>0</v>
      </c>
      <c r="Y37" s="594">
        <f t="shared" si="26"/>
        <v>0</v>
      </c>
      <c r="Z37" s="594">
        <f t="shared" si="26"/>
        <v>0</v>
      </c>
      <c r="AA37" s="595">
        <f t="shared" si="26"/>
        <v>0</v>
      </c>
      <c r="AB37" s="594">
        <f t="shared" si="26"/>
        <v>0</v>
      </c>
      <c r="AC37" s="594">
        <f t="shared" si="26"/>
        <v>0</v>
      </c>
      <c r="AD37" s="594">
        <f t="shared" si="26"/>
        <v>0</v>
      </c>
      <c r="AE37" s="594">
        <f t="shared" si="26"/>
        <v>0</v>
      </c>
      <c r="AF37" s="594">
        <f t="shared" si="26"/>
        <v>0</v>
      </c>
      <c r="AG37" s="594">
        <f t="shared" si="26"/>
        <v>0</v>
      </c>
      <c r="AH37" s="594">
        <f t="shared" si="26"/>
        <v>0</v>
      </c>
      <c r="AI37" s="594">
        <f t="shared" si="26"/>
        <v>0</v>
      </c>
      <c r="AJ37" s="594">
        <f t="shared" ref="AJ37:BK37" si="27">AI37-AJ9</f>
        <v>0</v>
      </c>
      <c r="AK37" s="594">
        <f t="shared" si="27"/>
        <v>0</v>
      </c>
      <c r="AL37" s="594">
        <f t="shared" si="27"/>
        <v>0</v>
      </c>
      <c r="AM37" s="653">
        <f t="shared" si="27"/>
        <v>0</v>
      </c>
      <c r="AN37" s="652">
        <f t="shared" si="27"/>
        <v>0</v>
      </c>
      <c r="AO37" s="594">
        <f t="shared" si="27"/>
        <v>0</v>
      </c>
      <c r="AP37" s="594">
        <f t="shared" si="27"/>
        <v>0</v>
      </c>
      <c r="AQ37" s="594">
        <f t="shared" si="27"/>
        <v>0</v>
      </c>
      <c r="AR37" s="594">
        <f t="shared" si="27"/>
        <v>0</v>
      </c>
      <c r="AS37" s="594">
        <f t="shared" si="27"/>
        <v>0</v>
      </c>
      <c r="AT37" s="594">
        <f t="shared" si="27"/>
        <v>0</v>
      </c>
      <c r="AU37" s="594">
        <f t="shared" si="27"/>
        <v>0</v>
      </c>
      <c r="AV37" s="594">
        <f t="shared" si="27"/>
        <v>0</v>
      </c>
      <c r="AW37" s="594">
        <f t="shared" si="27"/>
        <v>0</v>
      </c>
      <c r="AX37" s="594">
        <f t="shared" si="27"/>
        <v>0</v>
      </c>
      <c r="AY37" s="653">
        <f t="shared" si="27"/>
        <v>0</v>
      </c>
      <c r="AZ37" s="652">
        <f t="shared" si="27"/>
        <v>0</v>
      </c>
      <c r="BA37" s="594">
        <f t="shared" si="27"/>
        <v>0</v>
      </c>
      <c r="BB37" s="594">
        <f t="shared" si="27"/>
        <v>0</v>
      </c>
      <c r="BC37" s="594">
        <f t="shared" si="27"/>
        <v>0</v>
      </c>
      <c r="BD37" s="594">
        <f t="shared" si="27"/>
        <v>0</v>
      </c>
      <c r="BE37" s="594">
        <f t="shared" si="27"/>
        <v>0</v>
      </c>
      <c r="BF37" s="594">
        <f t="shared" si="27"/>
        <v>0</v>
      </c>
      <c r="BG37" s="594">
        <f t="shared" si="27"/>
        <v>0</v>
      </c>
      <c r="BH37" s="594">
        <f t="shared" si="27"/>
        <v>0</v>
      </c>
      <c r="BI37" s="594">
        <f t="shared" si="27"/>
        <v>0</v>
      </c>
      <c r="BJ37" s="594">
        <f t="shared" si="27"/>
        <v>0</v>
      </c>
      <c r="BK37" s="595">
        <f t="shared" si="27"/>
        <v>0</v>
      </c>
      <c r="BL37" s="588"/>
      <c r="BM37" s="588"/>
      <c r="BN37" s="588"/>
      <c r="BO37" s="588"/>
      <c r="BP37" s="588"/>
      <c r="BQ37" s="588"/>
      <c r="BR37" s="588"/>
      <c r="BS37" s="588"/>
      <c r="BT37" s="588"/>
      <c r="BU37" s="588"/>
    </row>
    <row r="38" spans="2:73" s="2" customFormat="1" ht="17" x14ac:dyDescent="0.2">
      <c r="B38" s="597" t="s">
        <v>99</v>
      </c>
      <c r="C38" s="654" t="s">
        <v>0</v>
      </c>
      <c r="D38" s="578" t="s">
        <v>0</v>
      </c>
      <c r="E38" s="578" t="s">
        <v>0</v>
      </c>
      <c r="F38" s="578" t="s">
        <v>0</v>
      </c>
      <c r="G38" s="578" t="s">
        <v>0</v>
      </c>
      <c r="H38" s="578" t="s">
        <v>0</v>
      </c>
      <c r="I38" s="578" t="s">
        <v>0</v>
      </c>
      <c r="J38" s="578" t="s">
        <v>0</v>
      </c>
      <c r="K38" s="578" t="s">
        <v>0</v>
      </c>
      <c r="L38" s="578" t="s">
        <v>0</v>
      </c>
      <c r="M38" s="578" t="s">
        <v>0</v>
      </c>
      <c r="N38" s="578" t="s">
        <v>0</v>
      </c>
      <c r="O38" s="655" t="s">
        <v>0</v>
      </c>
      <c r="P38" s="654" t="s">
        <v>0</v>
      </c>
      <c r="Q38" s="578" t="s">
        <v>0</v>
      </c>
      <c r="R38" s="578" t="s">
        <v>0</v>
      </c>
      <c r="S38" s="578" t="s">
        <v>0</v>
      </c>
      <c r="T38" s="578" t="s">
        <v>0</v>
      </c>
      <c r="U38" s="578" t="s">
        <v>0</v>
      </c>
      <c r="V38" s="578" t="s">
        <v>0</v>
      </c>
      <c r="W38" s="578" t="s">
        <v>0</v>
      </c>
      <c r="X38" s="578" t="s">
        <v>0</v>
      </c>
      <c r="Y38" s="578" t="s">
        <v>0</v>
      </c>
      <c r="Z38" s="578" t="s">
        <v>0</v>
      </c>
      <c r="AA38" s="579" t="s">
        <v>0</v>
      </c>
      <c r="AB38" s="578" t="s">
        <v>0</v>
      </c>
      <c r="AC38" s="578" t="s">
        <v>0</v>
      </c>
      <c r="AD38" s="578" t="s">
        <v>0</v>
      </c>
      <c r="AE38" s="578" t="s">
        <v>0</v>
      </c>
      <c r="AF38" s="578" t="s">
        <v>0</v>
      </c>
      <c r="AG38" s="578" t="s">
        <v>0</v>
      </c>
      <c r="AH38" s="578" t="s">
        <v>0</v>
      </c>
      <c r="AI38" s="578" t="s">
        <v>0</v>
      </c>
      <c r="AJ38" s="578" t="s">
        <v>0</v>
      </c>
      <c r="AK38" s="578" t="s">
        <v>0</v>
      </c>
      <c r="AL38" s="578" t="s">
        <v>0</v>
      </c>
      <c r="AM38" s="655" t="s">
        <v>0</v>
      </c>
      <c r="AN38" s="654" t="s">
        <v>0</v>
      </c>
      <c r="AO38" s="578" t="s">
        <v>0</v>
      </c>
      <c r="AP38" s="578" t="s">
        <v>0</v>
      </c>
      <c r="AQ38" s="578" t="s">
        <v>0</v>
      </c>
      <c r="AR38" s="578" t="s">
        <v>0</v>
      </c>
      <c r="AS38" s="578" t="s">
        <v>0</v>
      </c>
      <c r="AT38" s="578" t="s">
        <v>0</v>
      </c>
      <c r="AU38" s="578" t="s">
        <v>0</v>
      </c>
      <c r="AV38" s="578" t="s">
        <v>0</v>
      </c>
      <c r="AW38" s="578" t="s">
        <v>0</v>
      </c>
      <c r="AX38" s="578" t="s">
        <v>0</v>
      </c>
      <c r="AY38" s="655" t="s">
        <v>0</v>
      </c>
      <c r="AZ38" s="654" t="s">
        <v>0</v>
      </c>
      <c r="BA38" s="578" t="s">
        <v>0</v>
      </c>
      <c r="BB38" s="578" t="s">
        <v>0</v>
      </c>
      <c r="BC38" s="578" t="s">
        <v>0</v>
      </c>
      <c r="BD38" s="578" t="s">
        <v>0</v>
      </c>
      <c r="BE38" s="578" t="s">
        <v>0</v>
      </c>
      <c r="BF38" s="578" t="s">
        <v>0</v>
      </c>
      <c r="BG38" s="578" t="s">
        <v>0</v>
      </c>
      <c r="BH38" s="578" t="s">
        <v>0</v>
      </c>
      <c r="BI38" s="578" t="s">
        <v>0</v>
      </c>
      <c r="BJ38" s="578" t="s">
        <v>0</v>
      </c>
      <c r="BK38" s="579" t="s">
        <v>0</v>
      </c>
      <c r="BL38" s="588"/>
      <c r="BM38" s="588"/>
      <c r="BN38" s="588"/>
      <c r="BO38" s="588"/>
      <c r="BP38" s="588"/>
      <c r="BQ38" s="588"/>
      <c r="BR38" s="588"/>
      <c r="BS38" s="588"/>
      <c r="BT38" s="588"/>
      <c r="BU38" s="588"/>
    </row>
    <row r="39" spans="2:73" s="2" customFormat="1" ht="17" x14ac:dyDescent="0.2">
      <c r="B39" s="584" t="s">
        <v>36</v>
      </c>
      <c r="C39" s="650">
        <f>'HIPOTESIS '!C31</f>
        <v>0</v>
      </c>
      <c r="D39" s="586">
        <f t="shared" ref="D39:AI39" si="28">C39-D11</f>
        <v>0</v>
      </c>
      <c r="E39" s="586">
        <f t="shared" si="28"/>
        <v>0</v>
      </c>
      <c r="F39" s="586">
        <f t="shared" si="28"/>
        <v>0</v>
      </c>
      <c r="G39" s="586">
        <f t="shared" si="28"/>
        <v>0</v>
      </c>
      <c r="H39" s="586">
        <f t="shared" si="28"/>
        <v>0</v>
      </c>
      <c r="I39" s="586">
        <f t="shared" si="28"/>
        <v>0</v>
      </c>
      <c r="J39" s="586">
        <f t="shared" si="28"/>
        <v>0</v>
      </c>
      <c r="K39" s="586">
        <f t="shared" si="28"/>
        <v>0</v>
      </c>
      <c r="L39" s="586">
        <f t="shared" si="28"/>
        <v>0</v>
      </c>
      <c r="M39" s="586">
        <f t="shared" si="28"/>
        <v>0</v>
      </c>
      <c r="N39" s="586">
        <f t="shared" si="28"/>
        <v>0</v>
      </c>
      <c r="O39" s="651">
        <f t="shared" si="28"/>
        <v>0</v>
      </c>
      <c r="P39" s="650">
        <f t="shared" si="28"/>
        <v>0</v>
      </c>
      <c r="Q39" s="586">
        <f t="shared" si="28"/>
        <v>0</v>
      </c>
      <c r="R39" s="586">
        <f t="shared" si="28"/>
        <v>0</v>
      </c>
      <c r="S39" s="586">
        <f t="shared" si="28"/>
        <v>0</v>
      </c>
      <c r="T39" s="586">
        <f t="shared" si="28"/>
        <v>0</v>
      </c>
      <c r="U39" s="586">
        <f t="shared" si="28"/>
        <v>0</v>
      </c>
      <c r="V39" s="586">
        <f t="shared" si="28"/>
        <v>0</v>
      </c>
      <c r="W39" s="586">
        <f t="shared" si="28"/>
        <v>0</v>
      </c>
      <c r="X39" s="586">
        <f t="shared" si="28"/>
        <v>0</v>
      </c>
      <c r="Y39" s="586">
        <f t="shared" si="28"/>
        <v>0</v>
      </c>
      <c r="Z39" s="586">
        <f t="shared" si="28"/>
        <v>0</v>
      </c>
      <c r="AA39" s="587">
        <f t="shared" si="28"/>
        <v>0</v>
      </c>
      <c r="AB39" s="586">
        <f t="shared" si="28"/>
        <v>0</v>
      </c>
      <c r="AC39" s="586">
        <f t="shared" si="28"/>
        <v>0</v>
      </c>
      <c r="AD39" s="586">
        <f t="shared" si="28"/>
        <v>0</v>
      </c>
      <c r="AE39" s="586">
        <f t="shared" si="28"/>
        <v>0</v>
      </c>
      <c r="AF39" s="586">
        <f t="shared" si="28"/>
        <v>0</v>
      </c>
      <c r="AG39" s="586">
        <f t="shared" si="28"/>
        <v>0</v>
      </c>
      <c r="AH39" s="586">
        <f t="shared" si="28"/>
        <v>0</v>
      </c>
      <c r="AI39" s="586">
        <f t="shared" si="28"/>
        <v>0</v>
      </c>
      <c r="AJ39" s="586">
        <f t="shared" ref="AJ39:BK39" si="29">AI39-AJ11</f>
        <v>0</v>
      </c>
      <c r="AK39" s="586">
        <f t="shared" si="29"/>
        <v>0</v>
      </c>
      <c r="AL39" s="586">
        <f t="shared" si="29"/>
        <v>0</v>
      </c>
      <c r="AM39" s="651">
        <f t="shared" si="29"/>
        <v>0</v>
      </c>
      <c r="AN39" s="650">
        <f t="shared" si="29"/>
        <v>0</v>
      </c>
      <c r="AO39" s="586">
        <f t="shared" si="29"/>
        <v>0</v>
      </c>
      <c r="AP39" s="586">
        <f t="shared" si="29"/>
        <v>0</v>
      </c>
      <c r="AQ39" s="586">
        <f t="shared" si="29"/>
        <v>0</v>
      </c>
      <c r="AR39" s="586">
        <f t="shared" si="29"/>
        <v>0</v>
      </c>
      <c r="AS39" s="586">
        <f t="shared" si="29"/>
        <v>0</v>
      </c>
      <c r="AT39" s="586">
        <f t="shared" si="29"/>
        <v>0</v>
      </c>
      <c r="AU39" s="586">
        <f t="shared" si="29"/>
        <v>0</v>
      </c>
      <c r="AV39" s="586">
        <f t="shared" si="29"/>
        <v>0</v>
      </c>
      <c r="AW39" s="586">
        <f t="shared" si="29"/>
        <v>0</v>
      </c>
      <c r="AX39" s="586">
        <f t="shared" si="29"/>
        <v>0</v>
      </c>
      <c r="AY39" s="651">
        <f t="shared" si="29"/>
        <v>0</v>
      </c>
      <c r="AZ39" s="650">
        <f t="shared" si="29"/>
        <v>0</v>
      </c>
      <c r="BA39" s="586">
        <f t="shared" si="29"/>
        <v>0</v>
      </c>
      <c r="BB39" s="586">
        <f t="shared" si="29"/>
        <v>0</v>
      </c>
      <c r="BC39" s="586">
        <f t="shared" si="29"/>
        <v>0</v>
      </c>
      <c r="BD39" s="586">
        <f t="shared" si="29"/>
        <v>0</v>
      </c>
      <c r="BE39" s="586">
        <f t="shared" si="29"/>
        <v>0</v>
      </c>
      <c r="BF39" s="586">
        <f t="shared" si="29"/>
        <v>0</v>
      </c>
      <c r="BG39" s="586">
        <f t="shared" si="29"/>
        <v>0</v>
      </c>
      <c r="BH39" s="586">
        <f t="shared" si="29"/>
        <v>0</v>
      </c>
      <c r="BI39" s="586">
        <f t="shared" si="29"/>
        <v>0</v>
      </c>
      <c r="BJ39" s="586">
        <f t="shared" si="29"/>
        <v>0</v>
      </c>
      <c r="BK39" s="587">
        <f t="shared" si="29"/>
        <v>0</v>
      </c>
      <c r="BL39" s="588"/>
      <c r="BM39" s="588"/>
      <c r="BN39" s="588"/>
      <c r="BO39" s="588"/>
      <c r="BP39" s="588"/>
      <c r="BQ39" s="588"/>
      <c r="BR39" s="588"/>
      <c r="BS39" s="588"/>
      <c r="BT39" s="588"/>
      <c r="BU39" s="588"/>
    </row>
    <row r="40" spans="2:73" s="2" customFormat="1" ht="17" x14ac:dyDescent="0.2">
      <c r="B40" s="584" t="s">
        <v>35</v>
      </c>
      <c r="C40" s="650">
        <f>'HIPOTESIS '!C32</f>
        <v>0</v>
      </c>
      <c r="D40" s="586">
        <f t="shared" ref="D40:AI40" si="30">C40-D12</f>
        <v>0</v>
      </c>
      <c r="E40" s="586">
        <f t="shared" si="30"/>
        <v>0</v>
      </c>
      <c r="F40" s="586">
        <f t="shared" si="30"/>
        <v>0</v>
      </c>
      <c r="G40" s="586">
        <f t="shared" si="30"/>
        <v>0</v>
      </c>
      <c r="H40" s="586">
        <f t="shared" si="30"/>
        <v>0</v>
      </c>
      <c r="I40" s="586">
        <f t="shared" si="30"/>
        <v>0</v>
      </c>
      <c r="J40" s="586">
        <f t="shared" si="30"/>
        <v>0</v>
      </c>
      <c r="K40" s="586">
        <f t="shared" si="30"/>
        <v>0</v>
      </c>
      <c r="L40" s="586">
        <f t="shared" si="30"/>
        <v>0</v>
      </c>
      <c r="M40" s="586">
        <f t="shared" si="30"/>
        <v>0</v>
      </c>
      <c r="N40" s="586">
        <f t="shared" si="30"/>
        <v>0</v>
      </c>
      <c r="O40" s="651">
        <f t="shared" si="30"/>
        <v>0</v>
      </c>
      <c r="P40" s="650">
        <f t="shared" si="30"/>
        <v>0</v>
      </c>
      <c r="Q40" s="586">
        <f t="shared" si="30"/>
        <v>0</v>
      </c>
      <c r="R40" s="586">
        <f t="shared" si="30"/>
        <v>0</v>
      </c>
      <c r="S40" s="586">
        <f t="shared" si="30"/>
        <v>0</v>
      </c>
      <c r="T40" s="586">
        <f t="shared" si="30"/>
        <v>0</v>
      </c>
      <c r="U40" s="586">
        <f t="shared" si="30"/>
        <v>0</v>
      </c>
      <c r="V40" s="586">
        <f t="shared" si="30"/>
        <v>0</v>
      </c>
      <c r="W40" s="586">
        <f t="shared" si="30"/>
        <v>0</v>
      </c>
      <c r="X40" s="586">
        <f t="shared" si="30"/>
        <v>0</v>
      </c>
      <c r="Y40" s="586">
        <f t="shared" si="30"/>
        <v>0</v>
      </c>
      <c r="Z40" s="586">
        <f t="shared" si="30"/>
        <v>0</v>
      </c>
      <c r="AA40" s="587">
        <f t="shared" si="30"/>
        <v>0</v>
      </c>
      <c r="AB40" s="586">
        <f t="shared" si="30"/>
        <v>0</v>
      </c>
      <c r="AC40" s="586">
        <f t="shared" si="30"/>
        <v>0</v>
      </c>
      <c r="AD40" s="586">
        <f t="shared" si="30"/>
        <v>0</v>
      </c>
      <c r="AE40" s="586">
        <f t="shared" si="30"/>
        <v>0</v>
      </c>
      <c r="AF40" s="586">
        <f t="shared" si="30"/>
        <v>0</v>
      </c>
      <c r="AG40" s="586">
        <f t="shared" si="30"/>
        <v>0</v>
      </c>
      <c r="AH40" s="586">
        <f t="shared" si="30"/>
        <v>0</v>
      </c>
      <c r="AI40" s="586">
        <f t="shared" si="30"/>
        <v>0</v>
      </c>
      <c r="AJ40" s="586">
        <f t="shared" ref="AJ40:BK40" si="31">AI40-AJ12</f>
        <v>0</v>
      </c>
      <c r="AK40" s="586">
        <f t="shared" si="31"/>
        <v>0</v>
      </c>
      <c r="AL40" s="586">
        <f t="shared" si="31"/>
        <v>0</v>
      </c>
      <c r="AM40" s="651">
        <f t="shared" si="31"/>
        <v>0</v>
      </c>
      <c r="AN40" s="650">
        <f t="shared" si="31"/>
        <v>0</v>
      </c>
      <c r="AO40" s="586">
        <f t="shared" si="31"/>
        <v>0</v>
      </c>
      <c r="AP40" s="586">
        <f t="shared" si="31"/>
        <v>0</v>
      </c>
      <c r="AQ40" s="586">
        <f t="shared" si="31"/>
        <v>0</v>
      </c>
      <c r="AR40" s="586">
        <f t="shared" si="31"/>
        <v>0</v>
      </c>
      <c r="AS40" s="586">
        <f t="shared" si="31"/>
        <v>0</v>
      </c>
      <c r="AT40" s="586">
        <f t="shared" si="31"/>
        <v>0</v>
      </c>
      <c r="AU40" s="586">
        <f t="shared" si="31"/>
        <v>0</v>
      </c>
      <c r="AV40" s="586">
        <f t="shared" si="31"/>
        <v>0</v>
      </c>
      <c r="AW40" s="586">
        <f t="shared" si="31"/>
        <v>0</v>
      </c>
      <c r="AX40" s="586">
        <f t="shared" si="31"/>
        <v>0</v>
      </c>
      <c r="AY40" s="651">
        <f t="shared" si="31"/>
        <v>0</v>
      </c>
      <c r="AZ40" s="650">
        <f t="shared" si="31"/>
        <v>0</v>
      </c>
      <c r="BA40" s="586">
        <f t="shared" si="31"/>
        <v>0</v>
      </c>
      <c r="BB40" s="586">
        <f t="shared" si="31"/>
        <v>0</v>
      </c>
      <c r="BC40" s="586">
        <f t="shared" si="31"/>
        <v>0</v>
      </c>
      <c r="BD40" s="586">
        <f t="shared" si="31"/>
        <v>0</v>
      </c>
      <c r="BE40" s="586">
        <f t="shared" si="31"/>
        <v>0</v>
      </c>
      <c r="BF40" s="586">
        <f t="shared" si="31"/>
        <v>0</v>
      </c>
      <c r="BG40" s="586">
        <f t="shared" si="31"/>
        <v>0</v>
      </c>
      <c r="BH40" s="586">
        <f t="shared" si="31"/>
        <v>0</v>
      </c>
      <c r="BI40" s="586">
        <f t="shared" si="31"/>
        <v>0</v>
      </c>
      <c r="BJ40" s="586">
        <f t="shared" si="31"/>
        <v>0</v>
      </c>
      <c r="BK40" s="587">
        <f t="shared" si="31"/>
        <v>0</v>
      </c>
      <c r="BL40" s="588"/>
      <c r="BM40" s="588"/>
      <c r="BN40" s="588"/>
      <c r="BO40" s="588"/>
      <c r="BP40" s="588"/>
      <c r="BQ40" s="588"/>
      <c r="BR40" s="588"/>
      <c r="BS40" s="588"/>
      <c r="BT40" s="588"/>
      <c r="BU40" s="588"/>
    </row>
    <row r="41" spans="2:73" s="2" customFormat="1" ht="17" x14ac:dyDescent="0.2">
      <c r="B41" s="584" t="s">
        <v>31</v>
      </c>
      <c r="C41" s="650">
        <f>'HIPOTESIS '!C33</f>
        <v>0</v>
      </c>
      <c r="D41" s="586">
        <f t="shared" ref="D41:AI41" si="32">C41-D13</f>
        <v>0</v>
      </c>
      <c r="E41" s="586">
        <f t="shared" si="32"/>
        <v>0</v>
      </c>
      <c r="F41" s="586">
        <f t="shared" si="32"/>
        <v>0</v>
      </c>
      <c r="G41" s="586">
        <f t="shared" si="32"/>
        <v>0</v>
      </c>
      <c r="H41" s="586">
        <f t="shared" si="32"/>
        <v>0</v>
      </c>
      <c r="I41" s="586">
        <f t="shared" si="32"/>
        <v>0</v>
      </c>
      <c r="J41" s="586">
        <f t="shared" si="32"/>
        <v>0</v>
      </c>
      <c r="K41" s="586">
        <f t="shared" si="32"/>
        <v>0</v>
      </c>
      <c r="L41" s="586">
        <f t="shared" si="32"/>
        <v>0</v>
      </c>
      <c r="M41" s="586">
        <f t="shared" si="32"/>
        <v>0</v>
      </c>
      <c r="N41" s="586">
        <f t="shared" si="32"/>
        <v>0</v>
      </c>
      <c r="O41" s="651">
        <f t="shared" si="32"/>
        <v>0</v>
      </c>
      <c r="P41" s="650">
        <f t="shared" si="32"/>
        <v>0</v>
      </c>
      <c r="Q41" s="586">
        <f t="shared" si="32"/>
        <v>0</v>
      </c>
      <c r="R41" s="586">
        <f t="shared" si="32"/>
        <v>0</v>
      </c>
      <c r="S41" s="586">
        <f t="shared" si="32"/>
        <v>0</v>
      </c>
      <c r="T41" s="586">
        <f t="shared" si="32"/>
        <v>0</v>
      </c>
      <c r="U41" s="586">
        <f t="shared" si="32"/>
        <v>0</v>
      </c>
      <c r="V41" s="586">
        <f t="shared" si="32"/>
        <v>0</v>
      </c>
      <c r="W41" s="586">
        <f t="shared" si="32"/>
        <v>0</v>
      </c>
      <c r="X41" s="586">
        <f t="shared" si="32"/>
        <v>0</v>
      </c>
      <c r="Y41" s="586">
        <f t="shared" si="32"/>
        <v>0</v>
      </c>
      <c r="Z41" s="586">
        <f t="shared" si="32"/>
        <v>0</v>
      </c>
      <c r="AA41" s="587">
        <f t="shared" si="32"/>
        <v>0</v>
      </c>
      <c r="AB41" s="586">
        <f t="shared" si="32"/>
        <v>0</v>
      </c>
      <c r="AC41" s="586">
        <f t="shared" si="32"/>
        <v>0</v>
      </c>
      <c r="AD41" s="586">
        <f t="shared" si="32"/>
        <v>0</v>
      </c>
      <c r="AE41" s="586">
        <f t="shared" si="32"/>
        <v>0</v>
      </c>
      <c r="AF41" s="586">
        <f t="shared" si="32"/>
        <v>0</v>
      </c>
      <c r="AG41" s="586">
        <f t="shared" si="32"/>
        <v>0</v>
      </c>
      <c r="AH41" s="586">
        <f t="shared" si="32"/>
        <v>0</v>
      </c>
      <c r="AI41" s="586">
        <f t="shared" si="32"/>
        <v>0</v>
      </c>
      <c r="AJ41" s="586">
        <f t="shared" ref="AJ41:BK41" si="33">AI41-AJ13</f>
        <v>0</v>
      </c>
      <c r="AK41" s="586">
        <f t="shared" si="33"/>
        <v>0</v>
      </c>
      <c r="AL41" s="586">
        <f t="shared" si="33"/>
        <v>0</v>
      </c>
      <c r="AM41" s="651">
        <f t="shared" si="33"/>
        <v>0</v>
      </c>
      <c r="AN41" s="650">
        <f t="shared" si="33"/>
        <v>0</v>
      </c>
      <c r="AO41" s="586">
        <f t="shared" si="33"/>
        <v>0</v>
      </c>
      <c r="AP41" s="586">
        <f t="shared" si="33"/>
        <v>0</v>
      </c>
      <c r="AQ41" s="586">
        <f t="shared" si="33"/>
        <v>0</v>
      </c>
      <c r="AR41" s="586">
        <f t="shared" si="33"/>
        <v>0</v>
      </c>
      <c r="AS41" s="586">
        <f t="shared" si="33"/>
        <v>0</v>
      </c>
      <c r="AT41" s="586">
        <f t="shared" si="33"/>
        <v>0</v>
      </c>
      <c r="AU41" s="586">
        <f t="shared" si="33"/>
        <v>0</v>
      </c>
      <c r="AV41" s="586">
        <f t="shared" si="33"/>
        <v>0</v>
      </c>
      <c r="AW41" s="586">
        <f t="shared" si="33"/>
        <v>0</v>
      </c>
      <c r="AX41" s="586">
        <f t="shared" si="33"/>
        <v>0</v>
      </c>
      <c r="AY41" s="651">
        <f t="shared" si="33"/>
        <v>0</v>
      </c>
      <c r="AZ41" s="650">
        <f t="shared" si="33"/>
        <v>0</v>
      </c>
      <c r="BA41" s="586">
        <f t="shared" si="33"/>
        <v>0</v>
      </c>
      <c r="BB41" s="586">
        <f t="shared" si="33"/>
        <v>0</v>
      </c>
      <c r="BC41" s="586">
        <f t="shared" si="33"/>
        <v>0</v>
      </c>
      <c r="BD41" s="586">
        <f t="shared" si="33"/>
        <v>0</v>
      </c>
      <c r="BE41" s="586">
        <f t="shared" si="33"/>
        <v>0</v>
      </c>
      <c r="BF41" s="586">
        <f t="shared" si="33"/>
        <v>0</v>
      </c>
      <c r="BG41" s="586">
        <f t="shared" si="33"/>
        <v>0</v>
      </c>
      <c r="BH41" s="586">
        <f t="shared" si="33"/>
        <v>0</v>
      </c>
      <c r="BI41" s="586">
        <f t="shared" si="33"/>
        <v>0</v>
      </c>
      <c r="BJ41" s="586">
        <f t="shared" si="33"/>
        <v>0</v>
      </c>
      <c r="BK41" s="587">
        <f t="shared" si="33"/>
        <v>0</v>
      </c>
      <c r="BL41" s="588"/>
      <c r="BM41" s="588"/>
      <c r="BN41" s="588"/>
      <c r="BO41" s="588"/>
      <c r="BP41" s="588"/>
      <c r="BQ41" s="588"/>
      <c r="BR41" s="588"/>
      <c r="BS41" s="588"/>
      <c r="BT41" s="588"/>
      <c r="BU41" s="588"/>
    </row>
    <row r="42" spans="2:73" s="2" customFormat="1" ht="17" x14ac:dyDescent="0.2">
      <c r="B42" s="584" t="s">
        <v>33</v>
      </c>
      <c r="C42" s="650">
        <f>'HIPOTESIS '!C34</f>
        <v>0</v>
      </c>
      <c r="D42" s="586">
        <f t="shared" ref="D42:AI42" si="34">C42-D14</f>
        <v>0</v>
      </c>
      <c r="E42" s="586">
        <f t="shared" si="34"/>
        <v>0</v>
      </c>
      <c r="F42" s="586">
        <f t="shared" si="34"/>
        <v>0</v>
      </c>
      <c r="G42" s="586">
        <f t="shared" si="34"/>
        <v>0</v>
      </c>
      <c r="H42" s="586">
        <f t="shared" si="34"/>
        <v>0</v>
      </c>
      <c r="I42" s="586">
        <f t="shared" si="34"/>
        <v>0</v>
      </c>
      <c r="J42" s="586">
        <f t="shared" si="34"/>
        <v>0</v>
      </c>
      <c r="K42" s="586">
        <f t="shared" si="34"/>
        <v>0</v>
      </c>
      <c r="L42" s="586">
        <f t="shared" si="34"/>
        <v>0</v>
      </c>
      <c r="M42" s="586">
        <f t="shared" si="34"/>
        <v>0</v>
      </c>
      <c r="N42" s="586">
        <f t="shared" si="34"/>
        <v>0</v>
      </c>
      <c r="O42" s="651">
        <f t="shared" si="34"/>
        <v>0</v>
      </c>
      <c r="P42" s="650">
        <f t="shared" si="34"/>
        <v>0</v>
      </c>
      <c r="Q42" s="586">
        <f t="shared" si="34"/>
        <v>0</v>
      </c>
      <c r="R42" s="586">
        <f t="shared" si="34"/>
        <v>0</v>
      </c>
      <c r="S42" s="586">
        <f t="shared" si="34"/>
        <v>0</v>
      </c>
      <c r="T42" s="586">
        <f t="shared" si="34"/>
        <v>0</v>
      </c>
      <c r="U42" s="586">
        <f t="shared" si="34"/>
        <v>0</v>
      </c>
      <c r="V42" s="586">
        <f t="shared" si="34"/>
        <v>0</v>
      </c>
      <c r="W42" s="586">
        <f t="shared" si="34"/>
        <v>0</v>
      </c>
      <c r="X42" s="586">
        <f t="shared" si="34"/>
        <v>0</v>
      </c>
      <c r="Y42" s="586">
        <f t="shared" si="34"/>
        <v>0</v>
      </c>
      <c r="Z42" s="586">
        <f t="shared" si="34"/>
        <v>0</v>
      </c>
      <c r="AA42" s="587">
        <f t="shared" si="34"/>
        <v>0</v>
      </c>
      <c r="AB42" s="586">
        <f t="shared" si="34"/>
        <v>0</v>
      </c>
      <c r="AC42" s="586">
        <f t="shared" si="34"/>
        <v>0</v>
      </c>
      <c r="AD42" s="586">
        <f t="shared" si="34"/>
        <v>0</v>
      </c>
      <c r="AE42" s="586">
        <f t="shared" si="34"/>
        <v>0</v>
      </c>
      <c r="AF42" s="586">
        <f t="shared" si="34"/>
        <v>0</v>
      </c>
      <c r="AG42" s="586">
        <f t="shared" si="34"/>
        <v>0</v>
      </c>
      <c r="AH42" s="586">
        <f t="shared" si="34"/>
        <v>0</v>
      </c>
      <c r="AI42" s="586">
        <f t="shared" si="34"/>
        <v>0</v>
      </c>
      <c r="AJ42" s="586">
        <f t="shared" ref="AJ42:BK42" si="35">AI42-AJ14</f>
        <v>0</v>
      </c>
      <c r="AK42" s="586">
        <f t="shared" si="35"/>
        <v>0</v>
      </c>
      <c r="AL42" s="586">
        <f t="shared" si="35"/>
        <v>0</v>
      </c>
      <c r="AM42" s="651">
        <f t="shared" si="35"/>
        <v>0</v>
      </c>
      <c r="AN42" s="650">
        <f t="shared" si="35"/>
        <v>0</v>
      </c>
      <c r="AO42" s="586">
        <f t="shared" si="35"/>
        <v>0</v>
      </c>
      <c r="AP42" s="586">
        <f t="shared" si="35"/>
        <v>0</v>
      </c>
      <c r="AQ42" s="586">
        <f t="shared" si="35"/>
        <v>0</v>
      </c>
      <c r="AR42" s="586">
        <f t="shared" si="35"/>
        <v>0</v>
      </c>
      <c r="AS42" s="586">
        <f t="shared" si="35"/>
        <v>0</v>
      </c>
      <c r="AT42" s="586">
        <f t="shared" si="35"/>
        <v>0</v>
      </c>
      <c r="AU42" s="586">
        <f t="shared" si="35"/>
        <v>0</v>
      </c>
      <c r="AV42" s="586">
        <f t="shared" si="35"/>
        <v>0</v>
      </c>
      <c r="AW42" s="586">
        <f t="shared" si="35"/>
        <v>0</v>
      </c>
      <c r="AX42" s="586">
        <f t="shared" si="35"/>
        <v>0</v>
      </c>
      <c r="AY42" s="651">
        <f t="shared" si="35"/>
        <v>0</v>
      </c>
      <c r="AZ42" s="650">
        <f t="shared" si="35"/>
        <v>0</v>
      </c>
      <c r="BA42" s="586">
        <f t="shared" si="35"/>
        <v>0</v>
      </c>
      <c r="BB42" s="586">
        <f t="shared" si="35"/>
        <v>0</v>
      </c>
      <c r="BC42" s="586">
        <f t="shared" si="35"/>
        <v>0</v>
      </c>
      <c r="BD42" s="586">
        <f t="shared" si="35"/>
        <v>0</v>
      </c>
      <c r="BE42" s="586">
        <f t="shared" si="35"/>
        <v>0</v>
      </c>
      <c r="BF42" s="586">
        <f t="shared" si="35"/>
        <v>0</v>
      </c>
      <c r="BG42" s="586">
        <f t="shared" si="35"/>
        <v>0</v>
      </c>
      <c r="BH42" s="586">
        <f t="shared" si="35"/>
        <v>0</v>
      </c>
      <c r="BI42" s="586">
        <f t="shared" si="35"/>
        <v>0</v>
      </c>
      <c r="BJ42" s="586">
        <f t="shared" si="35"/>
        <v>0</v>
      </c>
      <c r="BK42" s="587">
        <f t="shared" si="35"/>
        <v>0</v>
      </c>
      <c r="BL42" s="588"/>
      <c r="BM42" s="588"/>
      <c r="BN42" s="588"/>
      <c r="BO42" s="588"/>
      <c r="BP42" s="588"/>
      <c r="BQ42" s="588"/>
      <c r="BR42" s="588"/>
      <c r="BS42" s="588"/>
      <c r="BT42" s="588"/>
      <c r="BU42" s="588"/>
    </row>
    <row r="43" spans="2:73" s="2" customFormat="1" ht="17" x14ac:dyDescent="0.2">
      <c r="B43" s="584" t="s">
        <v>25</v>
      </c>
      <c r="C43" s="650">
        <f>'HIPOTESIS '!C35</f>
        <v>0</v>
      </c>
      <c r="D43" s="586">
        <f t="shared" ref="D43:AI43" si="36">C43-D15</f>
        <v>0</v>
      </c>
      <c r="E43" s="586">
        <f t="shared" si="36"/>
        <v>0</v>
      </c>
      <c r="F43" s="586">
        <f t="shared" si="36"/>
        <v>0</v>
      </c>
      <c r="G43" s="586">
        <f t="shared" si="36"/>
        <v>0</v>
      </c>
      <c r="H43" s="586">
        <f t="shared" si="36"/>
        <v>0</v>
      </c>
      <c r="I43" s="586">
        <f t="shared" si="36"/>
        <v>0</v>
      </c>
      <c r="J43" s="586">
        <f t="shared" si="36"/>
        <v>0</v>
      </c>
      <c r="K43" s="586">
        <f t="shared" si="36"/>
        <v>0</v>
      </c>
      <c r="L43" s="586">
        <f t="shared" si="36"/>
        <v>0</v>
      </c>
      <c r="M43" s="586">
        <f t="shared" si="36"/>
        <v>0</v>
      </c>
      <c r="N43" s="586">
        <f t="shared" si="36"/>
        <v>0</v>
      </c>
      <c r="O43" s="651">
        <f t="shared" si="36"/>
        <v>0</v>
      </c>
      <c r="P43" s="650">
        <f t="shared" si="36"/>
        <v>0</v>
      </c>
      <c r="Q43" s="586">
        <f t="shared" si="36"/>
        <v>0</v>
      </c>
      <c r="R43" s="586">
        <f t="shared" si="36"/>
        <v>0</v>
      </c>
      <c r="S43" s="586">
        <f t="shared" si="36"/>
        <v>0</v>
      </c>
      <c r="T43" s="586">
        <f t="shared" si="36"/>
        <v>0</v>
      </c>
      <c r="U43" s="586">
        <f t="shared" si="36"/>
        <v>0</v>
      </c>
      <c r="V43" s="586">
        <f t="shared" si="36"/>
        <v>0</v>
      </c>
      <c r="W43" s="586">
        <f t="shared" si="36"/>
        <v>0</v>
      </c>
      <c r="X43" s="586">
        <f t="shared" si="36"/>
        <v>0</v>
      </c>
      <c r="Y43" s="586">
        <f t="shared" si="36"/>
        <v>0</v>
      </c>
      <c r="Z43" s="586">
        <f t="shared" si="36"/>
        <v>0</v>
      </c>
      <c r="AA43" s="587">
        <f t="shared" si="36"/>
        <v>0</v>
      </c>
      <c r="AB43" s="586">
        <f t="shared" si="36"/>
        <v>0</v>
      </c>
      <c r="AC43" s="586">
        <f t="shared" si="36"/>
        <v>0</v>
      </c>
      <c r="AD43" s="586">
        <f t="shared" si="36"/>
        <v>0</v>
      </c>
      <c r="AE43" s="586">
        <f t="shared" si="36"/>
        <v>0</v>
      </c>
      <c r="AF43" s="586">
        <f t="shared" si="36"/>
        <v>0</v>
      </c>
      <c r="AG43" s="586">
        <f t="shared" si="36"/>
        <v>0</v>
      </c>
      <c r="AH43" s="586">
        <f t="shared" si="36"/>
        <v>0</v>
      </c>
      <c r="AI43" s="586">
        <f t="shared" si="36"/>
        <v>0</v>
      </c>
      <c r="AJ43" s="586">
        <f t="shared" ref="AJ43:BK43" si="37">AI43-AJ15</f>
        <v>0</v>
      </c>
      <c r="AK43" s="586">
        <f t="shared" si="37"/>
        <v>0</v>
      </c>
      <c r="AL43" s="586">
        <f t="shared" si="37"/>
        <v>0</v>
      </c>
      <c r="AM43" s="651">
        <f t="shared" si="37"/>
        <v>0</v>
      </c>
      <c r="AN43" s="650">
        <f t="shared" si="37"/>
        <v>0</v>
      </c>
      <c r="AO43" s="586">
        <f t="shared" si="37"/>
        <v>0</v>
      </c>
      <c r="AP43" s="586">
        <f t="shared" si="37"/>
        <v>0</v>
      </c>
      <c r="AQ43" s="586">
        <f t="shared" si="37"/>
        <v>0</v>
      </c>
      <c r="AR43" s="586">
        <f t="shared" si="37"/>
        <v>0</v>
      </c>
      <c r="AS43" s="586">
        <f t="shared" si="37"/>
        <v>0</v>
      </c>
      <c r="AT43" s="586">
        <f t="shared" si="37"/>
        <v>0</v>
      </c>
      <c r="AU43" s="586">
        <f t="shared" si="37"/>
        <v>0</v>
      </c>
      <c r="AV43" s="586">
        <f t="shared" si="37"/>
        <v>0</v>
      </c>
      <c r="AW43" s="586">
        <f t="shared" si="37"/>
        <v>0</v>
      </c>
      <c r="AX43" s="586">
        <f t="shared" si="37"/>
        <v>0</v>
      </c>
      <c r="AY43" s="651">
        <f t="shared" si="37"/>
        <v>0</v>
      </c>
      <c r="AZ43" s="650">
        <f t="shared" si="37"/>
        <v>0</v>
      </c>
      <c r="BA43" s="586">
        <f t="shared" si="37"/>
        <v>0</v>
      </c>
      <c r="BB43" s="586">
        <f t="shared" si="37"/>
        <v>0</v>
      </c>
      <c r="BC43" s="586">
        <f t="shared" si="37"/>
        <v>0</v>
      </c>
      <c r="BD43" s="586">
        <f t="shared" si="37"/>
        <v>0</v>
      </c>
      <c r="BE43" s="586">
        <f t="shared" si="37"/>
        <v>0</v>
      </c>
      <c r="BF43" s="586">
        <f t="shared" si="37"/>
        <v>0</v>
      </c>
      <c r="BG43" s="586">
        <f t="shared" si="37"/>
        <v>0</v>
      </c>
      <c r="BH43" s="586">
        <f t="shared" si="37"/>
        <v>0</v>
      </c>
      <c r="BI43" s="586">
        <f t="shared" si="37"/>
        <v>0</v>
      </c>
      <c r="BJ43" s="586">
        <f t="shared" si="37"/>
        <v>0</v>
      </c>
      <c r="BK43" s="587">
        <f t="shared" si="37"/>
        <v>0</v>
      </c>
      <c r="BL43" s="588"/>
      <c r="BM43" s="588"/>
      <c r="BN43" s="588"/>
      <c r="BO43" s="588"/>
      <c r="BP43" s="588"/>
      <c r="BQ43" s="588"/>
      <c r="BR43" s="588"/>
      <c r="BS43" s="588"/>
      <c r="BT43" s="588"/>
      <c r="BU43" s="588"/>
    </row>
    <row r="44" spans="2:73" s="2" customFormat="1" ht="17" x14ac:dyDescent="0.2">
      <c r="B44" s="584" t="s">
        <v>26</v>
      </c>
      <c r="C44" s="650">
        <f>'HIPOTESIS '!C36</f>
        <v>0</v>
      </c>
      <c r="D44" s="586">
        <f t="shared" ref="D44:AI44" si="38">C44-D16</f>
        <v>0</v>
      </c>
      <c r="E44" s="586">
        <f t="shared" si="38"/>
        <v>0</v>
      </c>
      <c r="F44" s="586">
        <f t="shared" si="38"/>
        <v>0</v>
      </c>
      <c r="G44" s="586">
        <f t="shared" si="38"/>
        <v>0</v>
      </c>
      <c r="H44" s="586">
        <f t="shared" si="38"/>
        <v>0</v>
      </c>
      <c r="I44" s="586">
        <f t="shared" si="38"/>
        <v>0</v>
      </c>
      <c r="J44" s="586">
        <f t="shared" si="38"/>
        <v>0</v>
      </c>
      <c r="K44" s="586">
        <f t="shared" si="38"/>
        <v>0</v>
      </c>
      <c r="L44" s="586">
        <f t="shared" si="38"/>
        <v>0</v>
      </c>
      <c r="M44" s="586">
        <f t="shared" si="38"/>
        <v>0</v>
      </c>
      <c r="N44" s="586">
        <f t="shared" si="38"/>
        <v>0</v>
      </c>
      <c r="O44" s="651">
        <f t="shared" si="38"/>
        <v>0</v>
      </c>
      <c r="P44" s="650">
        <f t="shared" si="38"/>
        <v>0</v>
      </c>
      <c r="Q44" s="586">
        <f t="shared" si="38"/>
        <v>0</v>
      </c>
      <c r="R44" s="586">
        <f t="shared" si="38"/>
        <v>0</v>
      </c>
      <c r="S44" s="586">
        <f t="shared" si="38"/>
        <v>0</v>
      </c>
      <c r="T44" s="586">
        <f t="shared" si="38"/>
        <v>0</v>
      </c>
      <c r="U44" s="586">
        <f t="shared" si="38"/>
        <v>0</v>
      </c>
      <c r="V44" s="586">
        <f t="shared" si="38"/>
        <v>0</v>
      </c>
      <c r="W44" s="586">
        <f t="shared" si="38"/>
        <v>0</v>
      </c>
      <c r="X44" s="586">
        <f t="shared" si="38"/>
        <v>0</v>
      </c>
      <c r="Y44" s="586">
        <f t="shared" si="38"/>
        <v>0</v>
      </c>
      <c r="Z44" s="586">
        <f t="shared" si="38"/>
        <v>0</v>
      </c>
      <c r="AA44" s="587">
        <f t="shared" si="38"/>
        <v>0</v>
      </c>
      <c r="AB44" s="586">
        <f t="shared" si="38"/>
        <v>0</v>
      </c>
      <c r="AC44" s="586">
        <f t="shared" si="38"/>
        <v>0</v>
      </c>
      <c r="AD44" s="586">
        <f t="shared" si="38"/>
        <v>0</v>
      </c>
      <c r="AE44" s="586">
        <f t="shared" si="38"/>
        <v>0</v>
      </c>
      <c r="AF44" s="586">
        <f t="shared" si="38"/>
        <v>0</v>
      </c>
      <c r="AG44" s="586">
        <f t="shared" si="38"/>
        <v>0</v>
      </c>
      <c r="AH44" s="586">
        <f t="shared" si="38"/>
        <v>0</v>
      </c>
      <c r="AI44" s="586">
        <f t="shared" si="38"/>
        <v>0</v>
      </c>
      <c r="AJ44" s="586">
        <f t="shared" ref="AJ44:BK44" si="39">AI44-AJ16</f>
        <v>0</v>
      </c>
      <c r="AK44" s="586">
        <f t="shared" si="39"/>
        <v>0</v>
      </c>
      <c r="AL44" s="586">
        <f t="shared" si="39"/>
        <v>0</v>
      </c>
      <c r="AM44" s="651">
        <f t="shared" si="39"/>
        <v>0</v>
      </c>
      <c r="AN44" s="650">
        <f t="shared" si="39"/>
        <v>0</v>
      </c>
      <c r="AO44" s="586">
        <f t="shared" si="39"/>
        <v>0</v>
      </c>
      <c r="AP44" s="586">
        <f t="shared" si="39"/>
        <v>0</v>
      </c>
      <c r="AQ44" s="586">
        <f t="shared" si="39"/>
        <v>0</v>
      </c>
      <c r="AR44" s="586">
        <f t="shared" si="39"/>
        <v>0</v>
      </c>
      <c r="AS44" s="586">
        <f t="shared" si="39"/>
        <v>0</v>
      </c>
      <c r="AT44" s="586">
        <f t="shared" si="39"/>
        <v>0</v>
      </c>
      <c r="AU44" s="586">
        <f t="shared" si="39"/>
        <v>0</v>
      </c>
      <c r="AV44" s="586">
        <f t="shared" si="39"/>
        <v>0</v>
      </c>
      <c r="AW44" s="586">
        <f t="shared" si="39"/>
        <v>0</v>
      </c>
      <c r="AX44" s="586">
        <f t="shared" si="39"/>
        <v>0</v>
      </c>
      <c r="AY44" s="651">
        <f t="shared" si="39"/>
        <v>0</v>
      </c>
      <c r="AZ44" s="650">
        <f t="shared" si="39"/>
        <v>0</v>
      </c>
      <c r="BA44" s="586">
        <f t="shared" si="39"/>
        <v>0</v>
      </c>
      <c r="BB44" s="586">
        <f t="shared" si="39"/>
        <v>0</v>
      </c>
      <c r="BC44" s="586">
        <f t="shared" si="39"/>
        <v>0</v>
      </c>
      <c r="BD44" s="586">
        <f t="shared" si="39"/>
        <v>0</v>
      </c>
      <c r="BE44" s="586">
        <f t="shared" si="39"/>
        <v>0</v>
      </c>
      <c r="BF44" s="586">
        <f t="shared" si="39"/>
        <v>0</v>
      </c>
      <c r="BG44" s="586">
        <f t="shared" si="39"/>
        <v>0</v>
      </c>
      <c r="BH44" s="586">
        <f t="shared" si="39"/>
        <v>0</v>
      </c>
      <c r="BI44" s="586">
        <f t="shared" si="39"/>
        <v>0</v>
      </c>
      <c r="BJ44" s="586">
        <f t="shared" si="39"/>
        <v>0</v>
      </c>
      <c r="BK44" s="587">
        <f t="shared" si="39"/>
        <v>0</v>
      </c>
      <c r="BL44" s="588"/>
      <c r="BM44" s="588"/>
      <c r="BN44" s="588"/>
      <c r="BO44" s="588"/>
      <c r="BP44" s="588"/>
      <c r="BQ44" s="588"/>
      <c r="BR44" s="588"/>
      <c r="BS44" s="588"/>
      <c r="BT44" s="588"/>
      <c r="BU44" s="588"/>
    </row>
    <row r="45" spans="2:73" s="2" customFormat="1" ht="17" x14ac:dyDescent="0.2">
      <c r="B45" s="584" t="s">
        <v>32</v>
      </c>
      <c r="C45" s="650">
        <f>'HIPOTESIS '!C37</f>
        <v>0</v>
      </c>
      <c r="D45" s="586">
        <f t="shared" ref="D45:AI45" si="40">C45-D17</f>
        <v>0</v>
      </c>
      <c r="E45" s="586">
        <f t="shared" si="40"/>
        <v>0</v>
      </c>
      <c r="F45" s="586">
        <f t="shared" si="40"/>
        <v>0</v>
      </c>
      <c r="G45" s="586">
        <f t="shared" si="40"/>
        <v>0</v>
      </c>
      <c r="H45" s="586">
        <f t="shared" si="40"/>
        <v>0</v>
      </c>
      <c r="I45" s="586">
        <f t="shared" si="40"/>
        <v>0</v>
      </c>
      <c r="J45" s="586">
        <f t="shared" si="40"/>
        <v>0</v>
      </c>
      <c r="K45" s="586">
        <f t="shared" si="40"/>
        <v>0</v>
      </c>
      <c r="L45" s="586">
        <f t="shared" si="40"/>
        <v>0</v>
      </c>
      <c r="M45" s="586">
        <f t="shared" si="40"/>
        <v>0</v>
      </c>
      <c r="N45" s="586">
        <f t="shared" si="40"/>
        <v>0</v>
      </c>
      <c r="O45" s="651">
        <f t="shared" si="40"/>
        <v>0</v>
      </c>
      <c r="P45" s="650">
        <f t="shared" si="40"/>
        <v>0</v>
      </c>
      <c r="Q45" s="586">
        <f t="shared" si="40"/>
        <v>0</v>
      </c>
      <c r="R45" s="586">
        <f t="shared" si="40"/>
        <v>0</v>
      </c>
      <c r="S45" s="586">
        <f t="shared" si="40"/>
        <v>0</v>
      </c>
      <c r="T45" s="586">
        <f t="shared" si="40"/>
        <v>0</v>
      </c>
      <c r="U45" s="586">
        <f t="shared" si="40"/>
        <v>0</v>
      </c>
      <c r="V45" s="586">
        <f t="shared" si="40"/>
        <v>0</v>
      </c>
      <c r="W45" s="586">
        <f t="shared" si="40"/>
        <v>0</v>
      </c>
      <c r="X45" s="586">
        <f t="shared" si="40"/>
        <v>0</v>
      </c>
      <c r="Y45" s="586">
        <f t="shared" si="40"/>
        <v>0</v>
      </c>
      <c r="Z45" s="586">
        <f t="shared" si="40"/>
        <v>0</v>
      </c>
      <c r="AA45" s="587">
        <f t="shared" si="40"/>
        <v>0</v>
      </c>
      <c r="AB45" s="586">
        <f t="shared" si="40"/>
        <v>0</v>
      </c>
      <c r="AC45" s="586">
        <f t="shared" si="40"/>
        <v>0</v>
      </c>
      <c r="AD45" s="586">
        <f t="shared" si="40"/>
        <v>0</v>
      </c>
      <c r="AE45" s="586">
        <f t="shared" si="40"/>
        <v>0</v>
      </c>
      <c r="AF45" s="586">
        <f t="shared" si="40"/>
        <v>0</v>
      </c>
      <c r="AG45" s="586">
        <f t="shared" si="40"/>
        <v>0</v>
      </c>
      <c r="AH45" s="586">
        <f t="shared" si="40"/>
        <v>0</v>
      </c>
      <c r="AI45" s="586">
        <f t="shared" si="40"/>
        <v>0</v>
      </c>
      <c r="AJ45" s="586">
        <f t="shared" ref="AJ45:BK45" si="41">AI45-AJ17</f>
        <v>0</v>
      </c>
      <c r="AK45" s="586">
        <f t="shared" si="41"/>
        <v>0</v>
      </c>
      <c r="AL45" s="586">
        <f t="shared" si="41"/>
        <v>0</v>
      </c>
      <c r="AM45" s="651">
        <f t="shared" si="41"/>
        <v>0</v>
      </c>
      <c r="AN45" s="650">
        <f t="shared" si="41"/>
        <v>0</v>
      </c>
      <c r="AO45" s="586">
        <f t="shared" si="41"/>
        <v>0</v>
      </c>
      <c r="AP45" s="586">
        <f t="shared" si="41"/>
        <v>0</v>
      </c>
      <c r="AQ45" s="586">
        <f t="shared" si="41"/>
        <v>0</v>
      </c>
      <c r="AR45" s="586">
        <f t="shared" si="41"/>
        <v>0</v>
      </c>
      <c r="AS45" s="586">
        <f t="shared" si="41"/>
        <v>0</v>
      </c>
      <c r="AT45" s="586">
        <f t="shared" si="41"/>
        <v>0</v>
      </c>
      <c r="AU45" s="586">
        <f t="shared" si="41"/>
        <v>0</v>
      </c>
      <c r="AV45" s="586">
        <f t="shared" si="41"/>
        <v>0</v>
      </c>
      <c r="AW45" s="586">
        <f t="shared" si="41"/>
        <v>0</v>
      </c>
      <c r="AX45" s="586">
        <f t="shared" si="41"/>
        <v>0</v>
      </c>
      <c r="AY45" s="651">
        <f t="shared" si="41"/>
        <v>0</v>
      </c>
      <c r="AZ45" s="650">
        <f t="shared" si="41"/>
        <v>0</v>
      </c>
      <c r="BA45" s="586">
        <f t="shared" si="41"/>
        <v>0</v>
      </c>
      <c r="BB45" s="586">
        <f t="shared" si="41"/>
        <v>0</v>
      </c>
      <c r="BC45" s="586">
        <f t="shared" si="41"/>
        <v>0</v>
      </c>
      <c r="BD45" s="586">
        <f t="shared" si="41"/>
        <v>0</v>
      </c>
      <c r="BE45" s="586">
        <f t="shared" si="41"/>
        <v>0</v>
      </c>
      <c r="BF45" s="586">
        <f t="shared" si="41"/>
        <v>0</v>
      </c>
      <c r="BG45" s="586">
        <f t="shared" si="41"/>
        <v>0</v>
      </c>
      <c r="BH45" s="586">
        <f t="shared" si="41"/>
        <v>0</v>
      </c>
      <c r="BI45" s="586">
        <f t="shared" si="41"/>
        <v>0</v>
      </c>
      <c r="BJ45" s="586">
        <f t="shared" si="41"/>
        <v>0</v>
      </c>
      <c r="BK45" s="587">
        <f t="shared" si="41"/>
        <v>0</v>
      </c>
      <c r="BL45" s="588"/>
      <c r="BM45" s="588"/>
      <c r="BN45" s="588"/>
      <c r="BO45" s="588"/>
      <c r="BP45" s="588"/>
      <c r="BQ45" s="588"/>
      <c r="BR45" s="588"/>
      <c r="BS45" s="588"/>
      <c r="BT45" s="588"/>
      <c r="BU45" s="588"/>
    </row>
    <row r="46" spans="2:73" s="2" customFormat="1" ht="17" x14ac:dyDescent="0.2">
      <c r="B46" s="656" t="s">
        <v>105</v>
      </c>
      <c r="C46" s="657"/>
      <c r="D46" s="658"/>
      <c r="E46" s="658"/>
      <c r="F46" s="658"/>
      <c r="G46" s="658"/>
      <c r="H46" s="658"/>
      <c r="I46" s="658"/>
      <c r="J46" s="658"/>
      <c r="K46" s="658"/>
      <c r="L46" s="658"/>
      <c r="M46" s="658"/>
      <c r="N46" s="658"/>
      <c r="O46" s="658"/>
      <c r="P46" s="659"/>
      <c r="Q46" s="660"/>
      <c r="R46" s="660"/>
      <c r="S46" s="660"/>
      <c r="T46" s="660"/>
      <c r="U46" s="660"/>
      <c r="V46" s="660"/>
      <c r="W46" s="660"/>
      <c r="X46" s="660"/>
      <c r="Y46" s="660"/>
      <c r="Z46" s="660"/>
      <c r="AA46" s="660"/>
      <c r="AB46" s="661"/>
      <c r="AC46" s="660"/>
      <c r="AD46" s="660"/>
      <c r="AE46" s="660"/>
      <c r="AF46" s="660"/>
      <c r="AG46" s="660"/>
      <c r="AH46" s="660"/>
      <c r="AI46" s="660"/>
      <c r="AJ46" s="660"/>
      <c r="AK46" s="660"/>
      <c r="AL46" s="660"/>
      <c r="AM46" s="660"/>
      <c r="AN46" s="661"/>
      <c r="AO46" s="660"/>
      <c r="AP46" s="660"/>
      <c r="AQ46" s="660"/>
      <c r="AR46" s="660"/>
      <c r="AS46" s="660"/>
      <c r="AT46" s="660"/>
      <c r="AU46" s="660"/>
      <c r="AV46" s="660"/>
      <c r="AW46" s="660"/>
      <c r="AX46" s="660"/>
      <c r="AY46" s="660"/>
      <c r="AZ46" s="661"/>
      <c r="BA46" s="660"/>
      <c r="BB46" s="660"/>
      <c r="BC46" s="660"/>
      <c r="BD46" s="660"/>
      <c r="BE46" s="660"/>
      <c r="BF46" s="660"/>
      <c r="BG46" s="660"/>
      <c r="BH46" s="660"/>
      <c r="BI46" s="660"/>
      <c r="BJ46" s="660"/>
      <c r="BK46" s="662"/>
      <c r="BL46" s="663"/>
    </row>
    <row r="47" spans="2:73" s="2" customFormat="1" ht="17" x14ac:dyDescent="0.2">
      <c r="B47" s="664" t="s">
        <v>90</v>
      </c>
      <c r="C47" s="665">
        <f t="shared" ref="C47:AH47" si="42">IF(AND(C32&gt;=inicio_inv1,C32&lt;final_inv1),imp_inv1-imp_inv1/(años_amortiz_inv1*12)*(C32-inicio_inv1),0)</f>
        <v>0</v>
      </c>
      <c r="D47" s="665">
        <f t="shared" si="42"/>
        <v>0</v>
      </c>
      <c r="E47" s="665">
        <f t="shared" si="42"/>
        <v>0</v>
      </c>
      <c r="F47" s="665">
        <f t="shared" si="42"/>
        <v>0</v>
      </c>
      <c r="G47" s="665">
        <f t="shared" si="42"/>
        <v>0</v>
      </c>
      <c r="H47" s="665">
        <f t="shared" si="42"/>
        <v>0</v>
      </c>
      <c r="I47" s="665">
        <f t="shared" si="42"/>
        <v>0</v>
      </c>
      <c r="J47" s="665">
        <f t="shared" si="42"/>
        <v>0</v>
      </c>
      <c r="K47" s="665">
        <f t="shared" si="42"/>
        <v>0</v>
      </c>
      <c r="L47" s="665">
        <f t="shared" si="42"/>
        <v>0</v>
      </c>
      <c r="M47" s="665">
        <f t="shared" si="42"/>
        <v>0</v>
      </c>
      <c r="N47" s="665">
        <f t="shared" si="42"/>
        <v>0</v>
      </c>
      <c r="O47" s="665">
        <f t="shared" si="42"/>
        <v>0</v>
      </c>
      <c r="P47" s="666">
        <f t="shared" si="42"/>
        <v>0</v>
      </c>
      <c r="Q47" s="665">
        <f t="shared" si="42"/>
        <v>0</v>
      </c>
      <c r="R47" s="665">
        <f t="shared" si="42"/>
        <v>0</v>
      </c>
      <c r="S47" s="665">
        <f t="shared" si="42"/>
        <v>0</v>
      </c>
      <c r="T47" s="665">
        <f t="shared" si="42"/>
        <v>0</v>
      </c>
      <c r="U47" s="665">
        <f t="shared" si="42"/>
        <v>0</v>
      </c>
      <c r="V47" s="665">
        <f t="shared" si="42"/>
        <v>0</v>
      </c>
      <c r="W47" s="665">
        <f t="shared" si="42"/>
        <v>0</v>
      </c>
      <c r="X47" s="665">
        <f t="shared" si="42"/>
        <v>0</v>
      </c>
      <c r="Y47" s="665">
        <f t="shared" si="42"/>
        <v>0</v>
      </c>
      <c r="Z47" s="665">
        <f t="shared" si="42"/>
        <v>0</v>
      </c>
      <c r="AA47" s="665">
        <f t="shared" si="42"/>
        <v>0</v>
      </c>
      <c r="AB47" s="666">
        <f t="shared" si="42"/>
        <v>0</v>
      </c>
      <c r="AC47" s="665">
        <f t="shared" si="42"/>
        <v>0</v>
      </c>
      <c r="AD47" s="665">
        <f t="shared" si="42"/>
        <v>0</v>
      </c>
      <c r="AE47" s="665">
        <f t="shared" si="42"/>
        <v>0</v>
      </c>
      <c r="AF47" s="665">
        <f t="shared" si="42"/>
        <v>0</v>
      </c>
      <c r="AG47" s="665">
        <f t="shared" si="42"/>
        <v>0</v>
      </c>
      <c r="AH47" s="665">
        <f t="shared" si="42"/>
        <v>0</v>
      </c>
      <c r="AI47" s="665">
        <f t="shared" ref="AI47:BK47" si="43">IF(AND(AI32&gt;=inicio_inv1,AI32&lt;final_inv1),imp_inv1-imp_inv1/(años_amortiz_inv1*12)*(AI32-inicio_inv1),0)</f>
        <v>0</v>
      </c>
      <c r="AJ47" s="665">
        <f t="shared" si="43"/>
        <v>0</v>
      </c>
      <c r="AK47" s="665">
        <f t="shared" si="43"/>
        <v>0</v>
      </c>
      <c r="AL47" s="665">
        <f t="shared" si="43"/>
        <v>0</v>
      </c>
      <c r="AM47" s="665">
        <f t="shared" si="43"/>
        <v>0</v>
      </c>
      <c r="AN47" s="666">
        <f t="shared" si="43"/>
        <v>0</v>
      </c>
      <c r="AO47" s="665">
        <f t="shared" si="43"/>
        <v>0</v>
      </c>
      <c r="AP47" s="665">
        <f t="shared" si="43"/>
        <v>0</v>
      </c>
      <c r="AQ47" s="665">
        <f t="shared" si="43"/>
        <v>0</v>
      </c>
      <c r="AR47" s="665">
        <f t="shared" si="43"/>
        <v>0</v>
      </c>
      <c r="AS47" s="665">
        <f t="shared" si="43"/>
        <v>0</v>
      </c>
      <c r="AT47" s="665">
        <f t="shared" si="43"/>
        <v>0</v>
      </c>
      <c r="AU47" s="665">
        <f t="shared" si="43"/>
        <v>0</v>
      </c>
      <c r="AV47" s="665">
        <f t="shared" si="43"/>
        <v>0</v>
      </c>
      <c r="AW47" s="665">
        <f t="shared" si="43"/>
        <v>0</v>
      </c>
      <c r="AX47" s="665">
        <f t="shared" si="43"/>
        <v>0</v>
      </c>
      <c r="AY47" s="665">
        <f t="shared" si="43"/>
        <v>0</v>
      </c>
      <c r="AZ47" s="666">
        <f t="shared" si="43"/>
        <v>0</v>
      </c>
      <c r="BA47" s="665">
        <f t="shared" si="43"/>
        <v>0</v>
      </c>
      <c r="BB47" s="665">
        <f t="shared" si="43"/>
        <v>0</v>
      </c>
      <c r="BC47" s="665">
        <f t="shared" si="43"/>
        <v>0</v>
      </c>
      <c r="BD47" s="665">
        <f t="shared" si="43"/>
        <v>0</v>
      </c>
      <c r="BE47" s="665">
        <f t="shared" si="43"/>
        <v>0</v>
      </c>
      <c r="BF47" s="665">
        <f t="shared" si="43"/>
        <v>0</v>
      </c>
      <c r="BG47" s="665">
        <f t="shared" si="43"/>
        <v>0</v>
      </c>
      <c r="BH47" s="665">
        <f t="shared" si="43"/>
        <v>0</v>
      </c>
      <c r="BI47" s="665">
        <f t="shared" si="43"/>
        <v>0</v>
      </c>
      <c r="BJ47" s="665">
        <f t="shared" si="43"/>
        <v>0</v>
      </c>
      <c r="BK47" s="667">
        <f t="shared" si="43"/>
        <v>0</v>
      </c>
      <c r="BL47" s="668"/>
      <c r="BM47" s="668"/>
    </row>
    <row r="48" spans="2:73" s="2" customFormat="1" ht="17" x14ac:dyDescent="0.2">
      <c r="B48" s="664" t="s">
        <v>91</v>
      </c>
      <c r="C48" s="665">
        <f t="shared" ref="C48:AH48" si="44">IF(AND(C32&gt;=inicio_inv2,C32&lt;final_inv2),imp_inv2-imp_inv2/(años_amortiz_inv2*12)*(C32-inicio_inv2),0)</f>
        <v>0</v>
      </c>
      <c r="D48" s="665">
        <f t="shared" si="44"/>
        <v>0</v>
      </c>
      <c r="E48" s="665">
        <f t="shared" si="44"/>
        <v>0</v>
      </c>
      <c r="F48" s="665">
        <f t="shared" si="44"/>
        <v>0</v>
      </c>
      <c r="G48" s="665">
        <f t="shared" si="44"/>
        <v>0</v>
      </c>
      <c r="H48" s="665">
        <f t="shared" si="44"/>
        <v>0</v>
      </c>
      <c r="I48" s="665">
        <f t="shared" si="44"/>
        <v>0</v>
      </c>
      <c r="J48" s="665">
        <f t="shared" si="44"/>
        <v>0</v>
      </c>
      <c r="K48" s="665">
        <f t="shared" si="44"/>
        <v>0</v>
      </c>
      <c r="L48" s="665">
        <f t="shared" si="44"/>
        <v>0</v>
      </c>
      <c r="M48" s="665">
        <f t="shared" si="44"/>
        <v>0</v>
      </c>
      <c r="N48" s="665">
        <f t="shared" si="44"/>
        <v>0</v>
      </c>
      <c r="O48" s="665">
        <f t="shared" si="44"/>
        <v>0</v>
      </c>
      <c r="P48" s="666">
        <f t="shared" si="44"/>
        <v>0</v>
      </c>
      <c r="Q48" s="665">
        <f t="shared" si="44"/>
        <v>0</v>
      </c>
      <c r="R48" s="665">
        <f t="shared" si="44"/>
        <v>0</v>
      </c>
      <c r="S48" s="665">
        <f t="shared" si="44"/>
        <v>0</v>
      </c>
      <c r="T48" s="665">
        <f t="shared" si="44"/>
        <v>0</v>
      </c>
      <c r="U48" s="665">
        <f t="shared" si="44"/>
        <v>0</v>
      </c>
      <c r="V48" s="665">
        <f t="shared" si="44"/>
        <v>0</v>
      </c>
      <c r="W48" s="665">
        <f t="shared" si="44"/>
        <v>0</v>
      </c>
      <c r="X48" s="665">
        <f t="shared" si="44"/>
        <v>0</v>
      </c>
      <c r="Y48" s="665">
        <f t="shared" si="44"/>
        <v>0</v>
      </c>
      <c r="Z48" s="665">
        <f t="shared" si="44"/>
        <v>0</v>
      </c>
      <c r="AA48" s="665">
        <f t="shared" si="44"/>
        <v>0</v>
      </c>
      <c r="AB48" s="666">
        <f t="shared" si="44"/>
        <v>0</v>
      </c>
      <c r="AC48" s="665">
        <f t="shared" si="44"/>
        <v>0</v>
      </c>
      <c r="AD48" s="665">
        <f t="shared" si="44"/>
        <v>0</v>
      </c>
      <c r="AE48" s="665">
        <f t="shared" si="44"/>
        <v>0</v>
      </c>
      <c r="AF48" s="665">
        <f t="shared" si="44"/>
        <v>0</v>
      </c>
      <c r="AG48" s="665">
        <f t="shared" si="44"/>
        <v>0</v>
      </c>
      <c r="AH48" s="665">
        <f t="shared" si="44"/>
        <v>0</v>
      </c>
      <c r="AI48" s="665">
        <f t="shared" ref="AI48:BK48" si="45">IF(AND(AI32&gt;=inicio_inv2,AI32&lt;final_inv2),imp_inv2-imp_inv2/(años_amortiz_inv2*12)*(AI32-inicio_inv2),0)</f>
        <v>0</v>
      </c>
      <c r="AJ48" s="665">
        <f t="shared" si="45"/>
        <v>0</v>
      </c>
      <c r="AK48" s="665">
        <f t="shared" si="45"/>
        <v>0</v>
      </c>
      <c r="AL48" s="665">
        <f t="shared" si="45"/>
        <v>0</v>
      </c>
      <c r="AM48" s="665">
        <f t="shared" si="45"/>
        <v>0</v>
      </c>
      <c r="AN48" s="666">
        <f t="shared" si="45"/>
        <v>0</v>
      </c>
      <c r="AO48" s="665">
        <f t="shared" si="45"/>
        <v>0</v>
      </c>
      <c r="AP48" s="665">
        <f t="shared" si="45"/>
        <v>0</v>
      </c>
      <c r="AQ48" s="665">
        <f t="shared" si="45"/>
        <v>0</v>
      </c>
      <c r="AR48" s="665">
        <f t="shared" si="45"/>
        <v>0</v>
      </c>
      <c r="AS48" s="665">
        <f t="shared" si="45"/>
        <v>0</v>
      </c>
      <c r="AT48" s="665">
        <f t="shared" si="45"/>
        <v>0</v>
      </c>
      <c r="AU48" s="665">
        <f t="shared" si="45"/>
        <v>0</v>
      </c>
      <c r="AV48" s="665">
        <f t="shared" si="45"/>
        <v>0</v>
      </c>
      <c r="AW48" s="665">
        <f t="shared" si="45"/>
        <v>0</v>
      </c>
      <c r="AX48" s="665">
        <f t="shared" si="45"/>
        <v>0</v>
      </c>
      <c r="AY48" s="665">
        <f t="shared" si="45"/>
        <v>0</v>
      </c>
      <c r="AZ48" s="666">
        <f t="shared" si="45"/>
        <v>0</v>
      </c>
      <c r="BA48" s="665">
        <f t="shared" si="45"/>
        <v>0</v>
      </c>
      <c r="BB48" s="665">
        <f t="shared" si="45"/>
        <v>0</v>
      </c>
      <c r="BC48" s="665">
        <f t="shared" si="45"/>
        <v>0</v>
      </c>
      <c r="BD48" s="665">
        <f t="shared" si="45"/>
        <v>0</v>
      </c>
      <c r="BE48" s="665">
        <f t="shared" si="45"/>
        <v>0</v>
      </c>
      <c r="BF48" s="665">
        <f t="shared" si="45"/>
        <v>0</v>
      </c>
      <c r="BG48" s="665">
        <f t="shared" si="45"/>
        <v>0</v>
      </c>
      <c r="BH48" s="665">
        <f t="shared" si="45"/>
        <v>0</v>
      </c>
      <c r="BI48" s="665">
        <f t="shared" si="45"/>
        <v>0</v>
      </c>
      <c r="BJ48" s="665">
        <f t="shared" si="45"/>
        <v>0</v>
      </c>
      <c r="BK48" s="667">
        <f t="shared" si="45"/>
        <v>0</v>
      </c>
      <c r="BL48" s="668"/>
      <c r="BM48" s="668"/>
      <c r="BN48" s="668"/>
      <c r="BO48" s="668"/>
      <c r="BP48" s="668"/>
    </row>
    <row r="49" spans="2:67" s="2" customFormat="1" ht="17" x14ac:dyDescent="0.2">
      <c r="B49" s="664" t="s">
        <v>92</v>
      </c>
      <c r="C49" s="665">
        <f t="shared" ref="C49:AH49" si="46">IF(AND(C32&gt;=inicio_amortiz_activ1,C32&lt;final_amortiz_activ1),imp_activacion1-imp_activacion1/(años_amortiz_activ1*12)*(C32-inicio_amortiz_activ1),0)+IF(AND(C32&gt;=inicio_trabaj_activacion1,C32&lt;=final_trabaj_activacion1),imp_mensual_trabajo_activ1*(C32+1-inicio_trabaj_activacion1),0)</f>
        <v>0</v>
      </c>
      <c r="D49" s="665">
        <f t="shared" si="46"/>
        <v>0</v>
      </c>
      <c r="E49" s="665">
        <f t="shared" si="46"/>
        <v>0</v>
      </c>
      <c r="F49" s="665">
        <f t="shared" si="46"/>
        <v>0</v>
      </c>
      <c r="G49" s="665">
        <f t="shared" si="46"/>
        <v>0</v>
      </c>
      <c r="H49" s="665">
        <f t="shared" si="46"/>
        <v>0</v>
      </c>
      <c r="I49" s="665">
        <f t="shared" si="46"/>
        <v>0</v>
      </c>
      <c r="J49" s="665">
        <f t="shared" si="46"/>
        <v>0</v>
      </c>
      <c r="K49" s="665">
        <f t="shared" si="46"/>
        <v>0</v>
      </c>
      <c r="L49" s="665">
        <f t="shared" si="46"/>
        <v>0</v>
      </c>
      <c r="M49" s="665">
        <f t="shared" si="46"/>
        <v>0</v>
      </c>
      <c r="N49" s="665">
        <f t="shared" si="46"/>
        <v>0</v>
      </c>
      <c r="O49" s="665">
        <f t="shared" si="46"/>
        <v>0</v>
      </c>
      <c r="P49" s="666">
        <f t="shared" si="46"/>
        <v>0</v>
      </c>
      <c r="Q49" s="665">
        <f t="shared" si="46"/>
        <v>0</v>
      </c>
      <c r="R49" s="665">
        <f t="shared" si="46"/>
        <v>0</v>
      </c>
      <c r="S49" s="665">
        <f t="shared" si="46"/>
        <v>0</v>
      </c>
      <c r="T49" s="665">
        <f t="shared" si="46"/>
        <v>0</v>
      </c>
      <c r="U49" s="665">
        <f t="shared" si="46"/>
        <v>0</v>
      </c>
      <c r="V49" s="665">
        <f t="shared" si="46"/>
        <v>0</v>
      </c>
      <c r="W49" s="665">
        <f t="shared" si="46"/>
        <v>0</v>
      </c>
      <c r="X49" s="665">
        <f t="shared" si="46"/>
        <v>0</v>
      </c>
      <c r="Y49" s="665">
        <f t="shared" si="46"/>
        <v>0</v>
      </c>
      <c r="Z49" s="665">
        <f t="shared" si="46"/>
        <v>0</v>
      </c>
      <c r="AA49" s="665">
        <f t="shared" si="46"/>
        <v>0</v>
      </c>
      <c r="AB49" s="666">
        <f t="shared" si="46"/>
        <v>0</v>
      </c>
      <c r="AC49" s="665">
        <f t="shared" si="46"/>
        <v>0</v>
      </c>
      <c r="AD49" s="665">
        <f t="shared" si="46"/>
        <v>0</v>
      </c>
      <c r="AE49" s="665">
        <f t="shared" si="46"/>
        <v>0</v>
      </c>
      <c r="AF49" s="665">
        <f t="shared" si="46"/>
        <v>0</v>
      </c>
      <c r="AG49" s="665">
        <f t="shared" si="46"/>
        <v>0</v>
      </c>
      <c r="AH49" s="665">
        <f t="shared" si="46"/>
        <v>0</v>
      </c>
      <c r="AI49" s="665">
        <f t="shared" ref="AI49:BK49" si="47">IF(AND(AI32&gt;=inicio_amortiz_activ1,AI32&lt;final_amortiz_activ1),imp_activacion1-imp_activacion1/(años_amortiz_activ1*12)*(AI32-inicio_amortiz_activ1),0)+IF(AND(AI32&gt;=inicio_trabaj_activacion1,AI32&lt;=final_trabaj_activacion1),imp_mensual_trabajo_activ1*(AI32+1-inicio_trabaj_activacion1),0)</f>
        <v>0</v>
      </c>
      <c r="AJ49" s="665">
        <f t="shared" si="47"/>
        <v>0</v>
      </c>
      <c r="AK49" s="665">
        <f t="shared" si="47"/>
        <v>0</v>
      </c>
      <c r="AL49" s="665">
        <f t="shared" si="47"/>
        <v>0</v>
      </c>
      <c r="AM49" s="665">
        <f t="shared" si="47"/>
        <v>0</v>
      </c>
      <c r="AN49" s="666">
        <f t="shared" si="47"/>
        <v>0</v>
      </c>
      <c r="AO49" s="665">
        <f t="shared" si="47"/>
        <v>0</v>
      </c>
      <c r="AP49" s="665">
        <f t="shared" si="47"/>
        <v>0</v>
      </c>
      <c r="AQ49" s="665">
        <f t="shared" si="47"/>
        <v>0</v>
      </c>
      <c r="AR49" s="665">
        <f t="shared" si="47"/>
        <v>0</v>
      </c>
      <c r="AS49" s="665">
        <f t="shared" si="47"/>
        <v>0</v>
      </c>
      <c r="AT49" s="665">
        <f t="shared" si="47"/>
        <v>0</v>
      </c>
      <c r="AU49" s="665">
        <f t="shared" si="47"/>
        <v>0</v>
      </c>
      <c r="AV49" s="665">
        <f t="shared" si="47"/>
        <v>0</v>
      </c>
      <c r="AW49" s="665">
        <f t="shared" si="47"/>
        <v>0</v>
      </c>
      <c r="AX49" s="665">
        <f t="shared" si="47"/>
        <v>0</v>
      </c>
      <c r="AY49" s="665">
        <f t="shared" si="47"/>
        <v>0</v>
      </c>
      <c r="AZ49" s="666">
        <f t="shared" si="47"/>
        <v>0</v>
      </c>
      <c r="BA49" s="665">
        <f t="shared" si="47"/>
        <v>0</v>
      </c>
      <c r="BB49" s="665">
        <f t="shared" si="47"/>
        <v>0</v>
      </c>
      <c r="BC49" s="665">
        <f t="shared" si="47"/>
        <v>0</v>
      </c>
      <c r="BD49" s="665">
        <f t="shared" si="47"/>
        <v>0</v>
      </c>
      <c r="BE49" s="665">
        <f t="shared" si="47"/>
        <v>0</v>
      </c>
      <c r="BF49" s="665">
        <f t="shared" si="47"/>
        <v>0</v>
      </c>
      <c r="BG49" s="665">
        <f t="shared" si="47"/>
        <v>0</v>
      </c>
      <c r="BH49" s="665">
        <f t="shared" si="47"/>
        <v>0</v>
      </c>
      <c r="BI49" s="665">
        <f t="shared" si="47"/>
        <v>0</v>
      </c>
      <c r="BJ49" s="665">
        <f t="shared" si="47"/>
        <v>0</v>
      </c>
      <c r="BK49" s="667">
        <f t="shared" si="47"/>
        <v>0</v>
      </c>
      <c r="BL49" s="668"/>
      <c r="BM49" s="668"/>
    </row>
    <row r="50" spans="2:67" s="2" customFormat="1" ht="17" x14ac:dyDescent="0.2">
      <c r="B50" s="664" t="s">
        <v>93</v>
      </c>
      <c r="C50" s="665">
        <f t="shared" ref="C50:AH50" si="48">IF(AND(C32&gt;=inicio_amortiz_activ2,C32&lt;final_amortiz_activ2),imp_activacion2-imp_activacion2/(años_amortiz_activ2*12)*(C32-inicio_amortiz_activ2),0)+IF(AND(C32&gt;=inicio_trabaj_activacion2,C32&lt;=final_trabaj_activacion2),imp_mensual_trabajo_activ2*(C32+1-inicio_trabaj_activacion2),0)</f>
        <v>0</v>
      </c>
      <c r="D50" s="665">
        <f t="shared" si="48"/>
        <v>0</v>
      </c>
      <c r="E50" s="665">
        <f t="shared" si="48"/>
        <v>0</v>
      </c>
      <c r="F50" s="665">
        <f t="shared" si="48"/>
        <v>0</v>
      </c>
      <c r="G50" s="665">
        <f t="shared" si="48"/>
        <v>0</v>
      </c>
      <c r="H50" s="665">
        <f t="shared" si="48"/>
        <v>0</v>
      </c>
      <c r="I50" s="665">
        <f t="shared" si="48"/>
        <v>0</v>
      </c>
      <c r="J50" s="665">
        <f t="shared" si="48"/>
        <v>0</v>
      </c>
      <c r="K50" s="665">
        <f t="shared" si="48"/>
        <v>0</v>
      </c>
      <c r="L50" s="665">
        <f t="shared" si="48"/>
        <v>0</v>
      </c>
      <c r="M50" s="665">
        <f t="shared" si="48"/>
        <v>0</v>
      </c>
      <c r="N50" s="665">
        <f t="shared" si="48"/>
        <v>0</v>
      </c>
      <c r="O50" s="665">
        <f t="shared" si="48"/>
        <v>0</v>
      </c>
      <c r="P50" s="666">
        <f t="shared" si="48"/>
        <v>0</v>
      </c>
      <c r="Q50" s="665">
        <f t="shared" si="48"/>
        <v>0</v>
      </c>
      <c r="R50" s="665">
        <f t="shared" si="48"/>
        <v>0</v>
      </c>
      <c r="S50" s="665">
        <f t="shared" si="48"/>
        <v>0</v>
      </c>
      <c r="T50" s="665">
        <f t="shared" si="48"/>
        <v>0</v>
      </c>
      <c r="U50" s="665">
        <f t="shared" si="48"/>
        <v>0</v>
      </c>
      <c r="V50" s="665">
        <f t="shared" si="48"/>
        <v>0</v>
      </c>
      <c r="W50" s="665">
        <f t="shared" si="48"/>
        <v>0</v>
      </c>
      <c r="X50" s="665">
        <f t="shared" si="48"/>
        <v>0</v>
      </c>
      <c r="Y50" s="665">
        <f t="shared" si="48"/>
        <v>0</v>
      </c>
      <c r="Z50" s="665">
        <f t="shared" si="48"/>
        <v>0</v>
      </c>
      <c r="AA50" s="665">
        <f t="shared" si="48"/>
        <v>0</v>
      </c>
      <c r="AB50" s="666">
        <f t="shared" si="48"/>
        <v>0</v>
      </c>
      <c r="AC50" s="665">
        <f t="shared" si="48"/>
        <v>0</v>
      </c>
      <c r="AD50" s="665">
        <f t="shared" si="48"/>
        <v>0</v>
      </c>
      <c r="AE50" s="665">
        <f t="shared" si="48"/>
        <v>0</v>
      </c>
      <c r="AF50" s="665">
        <f t="shared" si="48"/>
        <v>0</v>
      </c>
      <c r="AG50" s="665">
        <f t="shared" si="48"/>
        <v>0</v>
      </c>
      <c r="AH50" s="665">
        <f t="shared" si="48"/>
        <v>0</v>
      </c>
      <c r="AI50" s="665">
        <f t="shared" ref="AI50:BK50" si="49">IF(AND(AI32&gt;=inicio_amortiz_activ2,AI32&lt;final_amortiz_activ2),imp_activacion2-imp_activacion2/(años_amortiz_activ2*12)*(AI32-inicio_amortiz_activ2),0)+IF(AND(AI32&gt;=inicio_trabaj_activacion2,AI32&lt;=final_trabaj_activacion2),imp_mensual_trabajo_activ2*(AI32+1-inicio_trabaj_activacion2),0)</f>
        <v>0</v>
      </c>
      <c r="AJ50" s="665">
        <f t="shared" si="49"/>
        <v>0</v>
      </c>
      <c r="AK50" s="665">
        <f t="shared" si="49"/>
        <v>0</v>
      </c>
      <c r="AL50" s="665">
        <f t="shared" si="49"/>
        <v>0</v>
      </c>
      <c r="AM50" s="665">
        <f t="shared" si="49"/>
        <v>0</v>
      </c>
      <c r="AN50" s="666">
        <f t="shared" si="49"/>
        <v>0</v>
      </c>
      <c r="AO50" s="665">
        <f t="shared" si="49"/>
        <v>0</v>
      </c>
      <c r="AP50" s="665">
        <f t="shared" si="49"/>
        <v>0</v>
      </c>
      <c r="AQ50" s="665">
        <f t="shared" si="49"/>
        <v>0</v>
      </c>
      <c r="AR50" s="665">
        <f t="shared" si="49"/>
        <v>0</v>
      </c>
      <c r="AS50" s="665">
        <f t="shared" si="49"/>
        <v>0</v>
      </c>
      <c r="AT50" s="665">
        <f t="shared" si="49"/>
        <v>0</v>
      </c>
      <c r="AU50" s="665">
        <f t="shared" si="49"/>
        <v>0</v>
      </c>
      <c r="AV50" s="665">
        <f t="shared" si="49"/>
        <v>0</v>
      </c>
      <c r="AW50" s="665">
        <f t="shared" si="49"/>
        <v>0</v>
      </c>
      <c r="AX50" s="665">
        <f t="shared" si="49"/>
        <v>0</v>
      </c>
      <c r="AY50" s="665">
        <f t="shared" si="49"/>
        <v>0</v>
      </c>
      <c r="AZ50" s="666">
        <f t="shared" si="49"/>
        <v>0</v>
      </c>
      <c r="BA50" s="665">
        <f t="shared" si="49"/>
        <v>0</v>
      </c>
      <c r="BB50" s="665">
        <f t="shared" si="49"/>
        <v>0</v>
      </c>
      <c r="BC50" s="665">
        <f t="shared" si="49"/>
        <v>0</v>
      </c>
      <c r="BD50" s="665">
        <f t="shared" si="49"/>
        <v>0</v>
      </c>
      <c r="BE50" s="665">
        <f t="shared" si="49"/>
        <v>0</v>
      </c>
      <c r="BF50" s="665">
        <f t="shared" si="49"/>
        <v>0</v>
      </c>
      <c r="BG50" s="665">
        <f t="shared" si="49"/>
        <v>0</v>
      </c>
      <c r="BH50" s="665">
        <f t="shared" si="49"/>
        <v>0</v>
      </c>
      <c r="BI50" s="665">
        <f t="shared" si="49"/>
        <v>0</v>
      </c>
      <c r="BJ50" s="665">
        <f t="shared" si="49"/>
        <v>0</v>
      </c>
      <c r="BK50" s="667">
        <f t="shared" si="49"/>
        <v>0</v>
      </c>
      <c r="BL50" s="668"/>
      <c r="BM50" s="668"/>
    </row>
    <row r="51" spans="2:67" s="2" customFormat="1" ht="17" x14ac:dyDescent="0.2">
      <c r="B51" s="669" t="s">
        <v>176</v>
      </c>
      <c r="C51" s="670">
        <f t="shared" ref="C51:AH51" si="50">SUM(C34:C50)</f>
        <v>0</v>
      </c>
      <c r="D51" s="671">
        <f t="shared" si="50"/>
        <v>0</v>
      </c>
      <c r="E51" s="671">
        <f t="shared" si="50"/>
        <v>0</v>
      </c>
      <c r="F51" s="671">
        <f t="shared" si="50"/>
        <v>0</v>
      </c>
      <c r="G51" s="671">
        <f t="shared" si="50"/>
        <v>0</v>
      </c>
      <c r="H51" s="671">
        <f t="shared" si="50"/>
        <v>0</v>
      </c>
      <c r="I51" s="671">
        <f t="shared" si="50"/>
        <v>0</v>
      </c>
      <c r="J51" s="671">
        <f t="shared" si="50"/>
        <v>0</v>
      </c>
      <c r="K51" s="671">
        <f t="shared" si="50"/>
        <v>0</v>
      </c>
      <c r="L51" s="671">
        <f t="shared" si="50"/>
        <v>0</v>
      </c>
      <c r="M51" s="671">
        <f t="shared" si="50"/>
        <v>0</v>
      </c>
      <c r="N51" s="671">
        <f t="shared" si="50"/>
        <v>0</v>
      </c>
      <c r="O51" s="671">
        <f t="shared" si="50"/>
        <v>0</v>
      </c>
      <c r="P51" s="672">
        <f t="shared" si="50"/>
        <v>0</v>
      </c>
      <c r="Q51" s="673">
        <f t="shared" si="50"/>
        <v>0</v>
      </c>
      <c r="R51" s="673">
        <f t="shared" si="50"/>
        <v>0</v>
      </c>
      <c r="S51" s="673">
        <f t="shared" si="50"/>
        <v>0</v>
      </c>
      <c r="T51" s="673">
        <f t="shared" si="50"/>
        <v>0</v>
      </c>
      <c r="U51" s="673">
        <f t="shared" si="50"/>
        <v>0</v>
      </c>
      <c r="V51" s="673">
        <f t="shared" si="50"/>
        <v>0</v>
      </c>
      <c r="W51" s="673">
        <f t="shared" si="50"/>
        <v>0</v>
      </c>
      <c r="X51" s="673">
        <f t="shared" si="50"/>
        <v>0</v>
      </c>
      <c r="Y51" s="673">
        <f t="shared" si="50"/>
        <v>0</v>
      </c>
      <c r="Z51" s="673">
        <f t="shared" si="50"/>
        <v>0</v>
      </c>
      <c r="AA51" s="673">
        <f t="shared" si="50"/>
        <v>0</v>
      </c>
      <c r="AB51" s="672">
        <f t="shared" si="50"/>
        <v>0</v>
      </c>
      <c r="AC51" s="673">
        <f t="shared" si="50"/>
        <v>0</v>
      </c>
      <c r="AD51" s="673">
        <f t="shared" si="50"/>
        <v>0</v>
      </c>
      <c r="AE51" s="673">
        <f t="shared" si="50"/>
        <v>0</v>
      </c>
      <c r="AF51" s="673">
        <f t="shared" si="50"/>
        <v>0</v>
      </c>
      <c r="AG51" s="673">
        <f t="shared" si="50"/>
        <v>0</v>
      </c>
      <c r="AH51" s="673">
        <f t="shared" si="50"/>
        <v>0</v>
      </c>
      <c r="AI51" s="673">
        <f t="shared" ref="AI51:BK51" si="51">SUM(AI34:AI50)</f>
        <v>0</v>
      </c>
      <c r="AJ51" s="673">
        <f t="shared" si="51"/>
        <v>0</v>
      </c>
      <c r="AK51" s="673">
        <f t="shared" si="51"/>
        <v>0</v>
      </c>
      <c r="AL51" s="673">
        <f t="shared" si="51"/>
        <v>0</v>
      </c>
      <c r="AM51" s="673">
        <f t="shared" si="51"/>
        <v>0</v>
      </c>
      <c r="AN51" s="672">
        <f t="shared" si="51"/>
        <v>0</v>
      </c>
      <c r="AO51" s="673">
        <f t="shared" si="51"/>
        <v>0</v>
      </c>
      <c r="AP51" s="673">
        <f t="shared" si="51"/>
        <v>0</v>
      </c>
      <c r="AQ51" s="673">
        <f t="shared" si="51"/>
        <v>0</v>
      </c>
      <c r="AR51" s="673">
        <f t="shared" si="51"/>
        <v>0</v>
      </c>
      <c r="AS51" s="673">
        <f t="shared" si="51"/>
        <v>0</v>
      </c>
      <c r="AT51" s="673">
        <f t="shared" si="51"/>
        <v>0</v>
      </c>
      <c r="AU51" s="673">
        <f t="shared" si="51"/>
        <v>0</v>
      </c>
      <c r="AV51" s="673">
        <f t="shared" si="51"/>
        <v>0</v>
      </c>
      <c r="AW51" s="673">
        <f t="shared" si="51"/>
        <v>0</v>
      </c>
      <c r="AX51" s="673">
        <f t="shared" si="51"/>
        <v>0</v>
      </c>
      <c r="AY51" s="673">
        <f t="shared" si="51"/>
        <v>0</v>
      </c>
      <c r="AZ51" s="672">
        <f t="shared" si="51"/>
        <v>0</v>
      </c>
      <c r="BA51" s="673">
        <f t="shared" si="51"/>
        <v>0</v>
      </c>
      <c r="BB51" s="673">
        <f t="shared" si="51"/>
        <v>0</v>
      </c>
      <c r="BC51" s="673">
        <f t="shared" si="51"/>
        <v>0</v>
      </c>
      <c r="BD51" s="673">
        <f t="shared" si="51"/>
        <v>0</v>
      </c>
      <c r="BE51" s="673">
        <f t="shared" si="51"/>
        <v>0</v>
      </c>
      <c r="BF51" s="673">
        <f t="shared" si="51"/>
        <v>0</v>
      </c>
      <c r="BG51" s="673">
        <f t="shared" si="51"/>
        <v>0</v>
      </c>
      <c r="BH51" s="673">
        <f t="shared" si="51"/>
        <v>0</v>
      </c>
      <c r="BI51" s="673">
        <f t="shared" si="51"/>
        <v>0</v>
      </c>
      <c r="BJ51" s="673">
        <f t="shared" si="51"/>
        <v>0</v>
      </c>
      <c r="BK51" s="674">
        <f t="shared" si="51"/>
        <v>0</v>
      </c>
      <c r="BL51" s="668"/>
      <c r="BM51" s="668"/>
    </row>
    <row r="52" spans="2:67" s="2" customFormat="1" ht="17" x14ac:dyDescent="0.2">
      <c r="B52" s="675" t="s">
        <v>27</v>
      </c>
      <c r="C52" s="676"/>
      <c r="D52" s="677"/>
      <c r="E52" s="677"/>
      <c r="F52" s="677"/>
      <c r="G52" s="677"/>
      <c r="H52" s="677"/>
      <c r="I52" s="677"/>
      <c r="J52" s="677"/>
      <c r="K52" s="677"/>
      <c r="L52" s="677"/>
      <c r="M52" s="677"/>
      <c r="N52" s="677"/>
      <c r="O52" s="678"/>
      <c r="P52" s="679"/>
      <c r="Q52" s="680"/>
      <c r="R52" s="680"/>
      <c r="S52" s="680"/>
      <c r="T52" s="680"/>
      <c r="U52" s="680"/>
      <c r="V52" s="680"/>
      <c r="W52" s="680"/>
      <c r="X52" s="680"/>
      <c r="Y52" s="680"/>
      <c r="Z52" s="680"/>
      <c r="AA52" s="681"/>
      <c r="AB52" s="680"/>
      <c r="AC52" s="680"/>
      <c r="AD52" s="680"/>
      <c r="AE52" s="680"/>
      <c r="AF52" s="680"/>
      <c r="AG52" s="680"/>
      <c r="AH52" s="680"/>
      <c r="AI52" s="680"/>
      <c r="AJ52" s="680"/>
      <c r="AK52" s="680"/>
      <c r="AL52" s="680"/>
      <c r="AM52" s="680"/>
      <c r="AN52" s="682"/>
      <c r="AO52" s="680"/>
      <c r="AP52" s="680"/>
      <c r="AQ52" s="680"/>
      <c r="AR52" s="680"/>
      <c r="AS52" s="680"/>
      <c r="AT52" s="680"/>
      <c r="AU52" s="680"/>
      <c r="AV52" s="680"/>
      <c r="AW52" s="680"/>
      <c r="AX52" s="680"/>
      <c r="AY52" s="662"/>
      <c r="AZ52" s="680"/>
      <c r="BA52" s="680"/>
      <c r="BB52" s="680"/>
      <c r="BC52" s="680"/>
      <c r="BD52" s="680"/>
      <c r="BE52" s="680"/>
      <c r="BF52" s="680"/>
      <c r="BG52" s="680"/>
      <c r="BH52" s="680"/>
      <c r="BI52" s="680"/>
      <c r="BJ52" s="680"/>
      <c r="BK52" s="681"/>
      <c r="BL52" s="663"/>
    </row>
    <row r="53" spans="2:67" s="2" customFormat="1" ht="27" customHeight="1" x14ac:dyDescent="0.2">
      <c r="B53" s="683" t="s">
        <v>170</v>
      </c>
      <c r="C53" s="665">
        <f t="shared" ref="C53:AH53" si="52">IF(AND(C32&gt;=mes_fianza,C32&lt;(mes_fianza+año_fin_fianza*12)),importe_fianza,0)</f>
        <v>0</v>
      </c>
      <c r="D53" s="665">
        <f t="shared" si="52"/>
        <v>0</v>
      </c>
      <c r="E53" s="665">
        <f t="shared" si="52"/>
        <v>0</v>
      </c>
      <c r="F53" s="665">
        <f t="shared" si="52"/>
        <v>0</v>
      </c>
      <c r="G53" s="665">
        <f t="shared" si="52"/>
        <v>0</v>
      </c>
      <c r="H53" s="665">
        <f t="shared" si="52"/>
        <v>0</v>
      </c>
      <c r="I53" s="665">
        <f t="shared" si="52"/>
        <v>0</v>
      </c>
      <c r="J53" s="665">
        <f t="shared" si="52"/>
        <v>0</v>
      </c>
      <c r="K53" s="665">
        <f t="shared" si="52"/>
        <v>0</v>
      </c>
      <c r="L53" s="665">
        <f t="shared" si="52"/>
        <v>0</v>
      </c>
      <c r="M53" s="665">
        <f t="shared" si="52"/>
        <v>0</v>
      </c>
      <c r="N53" s="665">
        <f t="shared" si="52"/>
        <v>0</v>
      </c>
      <c r="O53" s="667">
        <f t="shared" si="52"/>
        <v>0</v>
      </c>
      <c r="P53" s="665">
        <f t="shared" si="52"/>
        <v>0</v>
      </c>
      <c r="Q53" s="665">
        <f t="shared" si="52"/>
        <v>0</v>
      </c>
      <c r="R53" s="665">
        <f t="shared" si="52"/>
        <v>0</v>
      </c>
      <c r="S53" s="665">
        <f t="shared" si="52"/>
        <v>0</v>
      </c>
      <c r="T53" s="665">
        <f t="shared" si="52"/>
        <v>0</v>
      </c>
      <c r="U53" s="665">
        <f t="shared" si="52"/>
        <v>0</v>
      </c>
      <c r="V53" s="665">
        <f t="shared" si="52"/>
        <v>0</v>
      </c>
      <c r="W53" s="665">
        <f t="shared" si="52"/>
        <v>0</v>
      </c>
      <c r="X53" s="665">
        <f t="shared" si="52"/>
        <v>0</v>
      </c>
      <c r="Y53" s="665">
        <f t="shared" si="52"/>
        <v>0</v>
      </c>
      <c r="Z53" s="665">
        <f t="shared" si="52"/>
        <v>0</v>
      </c>
      <c r="AA53" s="667">
        <f t="shared" si="52"/>
        <v>0</v>
      </c>
      <c r="AB53" s="665">
        <f t="shared" si="52"/>
        <v>0</v>
      </c>
      <c r="AC53" s="665">
        <f t="shared" si="52"/>
        <v>0</v>
      </c>
      <c r="AD53" s="665">
        <f t="shared" si="52"/>
        <v>0</v>
      </c>
      <c r="AE53" s="665">
        <f t="shared" si="52"/>
        <v>0</v>
      </c>
      <c r="AF53" s="665">
        <f t="shared" si="52"/>
        <v>0</v>
      </c>
      <c r="AG53" s="665">
        <f t="shared" si="52"/>
        <v>0</v>
      </c>
      <c r="AH53" s="665">
        <f t="shared" si="52"/>
        <v>0</v>
      </c>
      <c r="AI53" s="665">
        <f t="shared" ref="AI53:BK53" si="53">IF(AND(AI32&gt;=mes_fianza,AI32&lt;(mes_fianza+año_fin_fianza*12)),importe_fianza,0)</f>
        <v>0</v>
      </c>
      <c r="AJ53" s="665">
        <f t="shared" si="53"/>
        <v>0</v>
      </c>
      <c r="AK53" s="665">
        <f t="shared" si="53"/>
        <v>0</v>
      </c>
      <c r="AL53" s="665">
        <f t="shared" si="53"/>
        <v>0</v>
      </c>
      <c r="AM53" s="665">
        <f t="shared" si="53"/>
        <v>0</v>
      </c>
      <c r="AN53" s="666">
        <f t="shared" si="53"/>
        <v>0</v>
      </c>
      <c r="AO53" s="665">
        <f t="shared" si="53"/>
        <v>0</v>
      </c>
      <c r="AP53" s="665">
        <f t="shared" si="53"/>
        <v>0</v>
      </c>
      <c r="AQ53" s="665">
        <f t="shared" si="53"/>
        <v>0</v>
      </c>
      <c r="AR53" s="665">
        <f t="shared" si="53"/>
        <v>0</v>
      </c>
      <c r="AS53" s="665">
        <f t="shared" si="53"/>
        <v>0</v>
      </c>
      <c r="AT53" s="665">
        <f t="shared" si="53"/>
        <v>0</v>
      </c>
      <c r="AU53" s="665">
        <f t="shared" si="53"/>
        <v>0</v>
      </c>
      <c r="AV53" s="665">
        <f t="shared" si="53"/>
        <v>0</v>
      </c>
      <c r="AW53" s="665">
        <f t="shared" si="53"/>
        <v>0</v>
      </c>
      <c r="AX53" s="665">
        <f t="shared" si="53"/>
        <v>0</v>
      </c>
      <c r="AY53" s="667">
        <f t="shared" si="53"/>
        <v>0</v>
      </c>
      <c r="AZ53" s="665">
        <f t="shared" si="53"/>
        <v>0</v>
      </c>
      <c r="BA53" s="665">
        <f t="shared" si="53"/>
        <v>0</v>
      </c>
      <c r="BB53" s="665">
        <f t="shared" si="53"/>
        <v>0</v>
      </c>
      <c r="BC53" s="665">
        <f t="shared" si="53"/>
        <v>0</v>
      </c>
      <c r="BD53" s="665">
        <f t="shared" si="53"/>
        <v>0</v>
      </c>
      <c r="BE53" s="665">
        <f t="shared" si="53"/>
        <v>0</v>
      </c>
      <c r="BF53" s="665">
        <f t="shared" si="53"/>
        <v>0</v>
      </c>
      <c r="BG53" s="665">
        <f t="shared" si="53"/>
        <v>0</v>
      </c>
      <c r="BH53" s="665">
        <f t="shared" si="53"/>
        <v>0</v>
      </c>
      <c r="BI53" s="665">
        <f t="shared" si="53"/>
        <v>0</v>
      </c>
      <c r="BJ53" s="665">
        <f t="shared" si="53"/>
        <v>0</v>
      </c>
      <c r="BK53" s="667">
        <f t="shared" si="53"/>
        <v>0</v>
      </c>
      <c r="BL53" s="668"/>
      <c r="BM53" s="668"/>
      <c r="BN53" s="668"/>
      <c r="BO53" s="684"/>
    </row>
    <row r="54" spans="2:67" s="2" customFormat="1" ht="34" x14ac:dyDescent="0.2">
      <c r="B54" s="685" t="s">
        <v>106</v>
      </c>
      <c r="C54" s="676"/>
      <c r="D54" s="677"/>
      <c r="E54" s="677"/>
      <c r="F54" s="677"/>
      <c r="G54" s="677"/>
      <c r="H54" s="677"/>
      <c r="I54" s="677"/>
      <c r="J54" s="677"/>
      <c r="K54" s="677"/>
      <c r="L54" s="677"/>
      <c r="M54" s="677"/>
      <c r="N54" s="677"/>
      <c r="O54" s="678"/>
      <c r="P54" s="658"/>
      <c r="Q54" s="686"/>
      <c r="R54" s="686"/>
      <c r="S54" s="686"/>
      <c r="T54" s="686"/>
      <c r="U54" s="686"/>
      <c r="V54" s="686"/>
      <c r="W54" s="686"/>
      <c r="X54" s="686"/>
      <c r="Y54" s="686"/>
      <c r="Z54" s="686"/>
      <c r="AA54" s="687"/>
      <c r="AB54" s="660"/>
      <c r="AC54" s="660"/>
      <c r="AD54" s="660"/>
      <c r="AE54" s="660"/>
      <c r="AF54" s="660"/>
      <c r="AG54" s="660"/>
      <c r="AH54" s="660"/>
      <c r="AI54" s="660"/>
      <c r="AJ54" s="660"/>
      <c r="AK54" s="660"/>
      <c r="AL54" s="660"/>
      <c r="AM54" s="660"/>
      <c r="AN54" s="661"/>
      <c r="AO54" s="660"/>
      <c r="AP54" s="660"/>
      <c r="AQ54" s="660"/>
      <c r="AR54" s="660"/>
      <c r="AS54" s="660"/>
      <c r="AT54" s="660"/>
      <c r="AU54" s="660"/>
      <c r="AV54" s="660"/>
      <c r="AW54" s="660"/>
      <c r="AX54" s="660"/>
      <c r="AY54" s="662"/>
      <c r="AZ54" s="660"/>
      <c r="BA54" s="660"/>
      <c r="BB54" s="660"/>
      <c r="BC54" s="660"/>
      <c r="BD54" s="660"/>
      <c r="BE54" s="660"/>
      <c r="BF54" s="660"/>
      <c r="BG54" s="660"/>
      <c r="BH54" s="660"/>
      <c r="BI54" s="660"/>
      <c r="BJ54" s="660"/>
      <c r="BK54" s="662"/>
      <c r="BL54" s="663"/>
    </row>
    <row r="55" spans="2:67" s="2" customFormat="1" ht="17" x14ac:dyDescent="0.2">
      <c r="B55" s="664" t="s">
        <v>95</v>
      </c>
      <c r="C55" s="665">
        <f t="shared" ref="C55:AH55" si="54">IF(AND(C32&gt;=inicio_inv1,C32&lt;final_inv1),imp_subv_inv1-imp_subv_inv1/(años_amortiz_inv1*12)*(C32-inicio_inv1),0)</f>
        <v>0</v>
      </c>
      <c r="D55" s="665">
        <f t="shared" si="54"/>
        <v>0</v>
      </c>
      <c r="E55" s="665">
        <f t="shared" si="54"/>
        <v>0</v>
      </c>
      <c r="F55" s="665">
        <f t="shared" si="54"/>
        <v>0</v>
      </c>
      <c r="G55" s="665">
        <f t="shared" si="54"/>
        <v>0</v>
      </c>
      <c r="H55" s="665">
        <f t="shared" si="54"/>
        <v>0</v>
      </c>
      <c r="I55" s="665">
        <f t="shared" si="54"/>
        <v>0</v>
      </c>
      <c r="J55" s="665">
        <f t="shared" si="54"/>
        <v>0</v>
      </c>
      <c r="K55" s="665">
        <f t="shared" si="54"/>
        <v>0</v>
      </c>
      <c r="L55" s="665">
        <f t="shared" si="54"/>
        <v>0</v>
      </c>
      <c r="M55" s="665">
        <f t="shared" si="54"/>
        <v>0</v>
      </c>
      <c r="N55" s="665">
        <f t="shared" si="54"/>
        <v>0</v>
      </c>
      <c r="O55" s="667">
        <f t="shared" si="54"/>
        <v>0</v>
      </c>
      <c r="P55" s="665">
        <f t="shared" si="54"/>
        <v>0</v>
      </c>
      <c r="Q55" s="665">
        <f t="shared" si="54"/>
        <v>0</v>
      </c>
      <c r="R55" s="665">
        <f t="shared" si="54"/>
        <v>0</v>
      </c>
      <c r="S55" s="665">
        <f t="shared" si="54"/>
        <v>0</v>
      </c>
      <c r="T55" s="665">
        <f t="shared" si="54"/>
        <v>0</v>
      </c>
      <c r="U55" s="665">
        <f t="shared" si="54"/>
        <v>0</v>
      </c>
      <c r="V55" s="665">
        <f t="shared" si="54"/>
        <v>0</v>
      </c>
      <c r="W55" s="665">
        <f t="shared" si="54"/>
        <v>0</v>
      </c>
      <c r="X55" s="665">
        <f t="shared" si="54"/>
        <v>0</v>
      </c>
      <c r="Y55" s="665">
        <f t="shared" si="54"/>
        <v>0</v>
      </c>
      <c r="Z55" s="665">
        <f t="shared" si="54"/>
        <v>0</v>
      </c>
      <c r="AA55" s="667">
        <f t="shared" si="54"/>
        <v>0</v>
      </c>
      <c r="AB55" s="665">
        <f t="shared" si="54"/>
        <v>0</v>
      </c>
      <c r="AC55" s="665">
        <f t="shared" si="54"/>
        <v>0</v>
      </c>
      <c r="AD55" s="665">
        <f t="shared" si="54"/>
        <v>0</v>
      </c>
      <c r="AE55" s="665">
        <f t="shared" si="54"/>
        <v>0</v>
      </c>
      <c r="AF55" s="665">
        <f t="shared" si="54"/>
        <v>0</v>
      </c>
      <c r="AG55" s="665">
        <f t="shared" si="54"/>
        <v>0</v>
      </c>
      <c r="AH55" s="665">
        <f t="shared" si="54"/>
        <v>0</v>
      </c>
      <c r="AI55" s="665">
        <f t="shared" ref="AI55:BK55" si="55">IF(AND(AI32&gt;=inicio_inv1,AI32&lt;final_inv1),imp_subv_inv1-imp_subv_inv1/(años_amortiz_inv1*12)*(AI32-inicio_inv1),0)</f>
        <v>0</v>
      </c>
      <c r="AJ55" s="665">
        <f t="shared" si="55"/>
        <v>0</v>
      </c>
      <c r="AK55" s="665">
        <f t="shared" si="55"/>
        <v>0</v>
      </c>
      <c r="AL55" s="665">
        <f t="shared" si="55"/>
        <v>0</v>
      </c>
      <c r="AM55" s="665">
        <f t="shared" si="55"/>
        <v>0</v>
      </c>
      <c r="AN55" s="666">
        <f t="shared" si="55"/>
        <v>0</v>
      </c>
      <c r="AO55" s="665">
        <f t="shared" si="55"/>
        <v>0</v>
      </c>
      <c r="AP55" s="665">
        <f t="shared" si="55"/>
        <v>0</v>
      </c>
      <c r="AQ55" s="665">
        <f t="shared" si="55"/>
        <v>0</v>
      </c>
      <c r="AR55" s="665">
        <f t="shared" si="55"/>
        <v>0</v>
      </c>
      <c r="AS55" s="665">
        <f t="shared" si="55"/>
        <v>0</v>
      </c>
      <c r="AT55" s="665">
        <f t="shared" si="55"/>
        <v>0</v>
      </c>
      <c r="AU55" s="665">
        <f t="shared" si="55"/>
        <v>0</v>
      </c>
      <c r="AV55" s="665">
        <f t="shared" si="55"/>
        <v>0</v>
      </c>
      <c r="AW55" s="665">
        <f t="shared" si="55"/>
        <v>0</v>
      </c>
      <c r="AX55" s="665">
        <f t="shared" si="55"/>
        <v>0</v>
      </c>
      <c r="AY55" s="667">
        <f t="shared" si="55"/>
        <v>0</v>
      </c>
      <c r="AZ55" s="665">
        <f t="shared" si="55"/>
        <v>0</v>
      </c>
      <c r="BA55" s="665">
        <f t="shared" si="55"/>
        <v>0</v>
      </c>
      <c r="BB55" s="665">
        <f t="shared" si="55"/>
        <v>0</v>
      </c>
      <c r="BC55" s="665">
        <f t="shared" si="55"/>
        <v>0</v>
      </c>
      <c r="BD55" s="665">
        <f t="shared" si="55"/>
        <v>0</v>
      </c>
      <c r="BE55" s="665">
        <f t="shared" si="55"/>
        <v>0</v>
      </c>
      <c r="BF55" s="665">
        <f t="shared" si="55"/>
        <v>0</v>
      </c>
      <c r="BG55" s="665">
        <f t="shared" si="55"/>
        <v>0</v>
      </c>
      <c r="BH55" s="665">
        <f t="shared" si="55"/>
        <v>0</v>
      </c>
      <c r="BI55" s="665">
        <f t="shared" si="55"/>
        <v>0</v>
      </c>
      <c r="BJ55" s="665">
        <f t="shared" si="55"/>
        <v>0</v>
      </c>
      <c r="BK55" s="667">
        <f t="shared" si="55"/>
        <v>0</v>
      </c>
      <c r="BL55" s="668"/>
      <c r="BM55" s="668"/>
      <c r="BN55" s="668"/>
      <c r="BO55" s="668"/>
    </row>
    <row r="56" spans="2:67" s="2" customFormat="1" ht="17" x14ac:dyDescent="0.2">
      <c r="B56" s="664" t="s">
        <v>96</v>
      </c>
      <c r="C56" s="665">
        <f t="shared" ref="C56:AH56" si="56">IF(AND(C32&gt;=inicio_inv2,C32&lt;final_inv2),imp_subv_inv2-imp_subv_inv2/(años_amortiz_inv2*12)*(C32-inicio_inv2),0)</f>
        <v>0</v>
      </c>
      <c r="D56" s="665">
        <f t="shared" si="56"/>
        <v>0</v>
      </c>
      <c r="E56" s="665">
        <f t="shared" si="56"/>
        <v>0</v>
      </c>
      <c r="F56" s="665">
        <f t="shared" si="56"/>
        <v>0</v>
      </c>
      <c r="G56" s="665">
        <f t="shared" si="56"/>
        <v>0</v>
      </c>
      <c r="H56" s="665">
        <f t="shared" si="56"/>
        <v>0</v>
      </c>
      <c r="I56" s="665">
        <f t="shared" si="56"/>
        <v>0</v>
      </c>
      <c r="J56" s="665">
        <f t="shared" si="56"/>
        <v>0</v>
      </c>
      <c r="K56" s="665">
        <f t="shared" si="56"/>
        <v>0</v>
      </c>
      <c r="L56" s="665">
        <f t="shared" si="56"/>
        <v>0</v>
      </c>
      <c r="M56" s="665">
        <f t="shared" si="56"/>
        <v>0</v>
      </c>
      <c r="N56" s="665">
        <f t="shared" si="56"/>
        <v>0</v>
      </c>
      <c r="O56" s="667">
        <f t="shared" si="56"/>
        <v>0</v>
      </c>
      <c r="P56" s="665">
        <f t="shared" si="56"/>
        <v>0</v>
      </c>
      <c r="Q56" s="665">
        <f t="shared" si="56"/>
        <v>0</v>
      </c>
      <c r="R56" s="665">
        <f t="shared" si="56"/>
        <v>0</v>
      </c>
      <c r="S56" s="665">
        <f t="shared" si="56"/>
        <v>0</v>
      </c>
      <c r="T56" s="665">
        <f t="shared" si="56"/>
        <v>0</v>
      </c>
      <c r="U56" s="665">
        <f t="shared" si="56"/>
        <v>0</v>
      </c>
      <c r="V56" s="665">
        <f t="shared" si="56"/>
        <v>0</v>
      </c>
      <c r="W56" s="665">
        <f t="shared" si="56"/>
        <v>0</v>
      </c>
      <c r="X56" s="665">
        <f t="shared" si="56"/>
        <v>0</v>
      </c>
      <c r="Y56" s="665">
        <f t="shared" si="56"/>
        <v>0</v>
      </c>
      <c r="Z56" s="665">
        <f t="shared" si="56"/>
        <v>0</v>
      </c>
      <c r="AA56" s="667">
        <f t="shared" si="56"/>
        <v>0</v>
      </c>
      <c r="AB56" s="665">
        <f t="shared" si="56"/>
        <v>0</v>
      </c>
      <c r="AC56" s="665">
        <f t="shared" si="56"/>
        <v>0</v>
      </c>
      <c r="AD56" s="665">
        <f t="shared" si="56"/>
        <v>0</v>
      </c>
      <c r="AE56" s="665">
        <f t="shared" si="56"/>
        <v>0</v>
      </c>
      <c r="AF56" s="665">
        <f t="shared" si="56"/>
        <v>0</v>
      </c>
      <c r="AG56" s="665">
        <f t="shared" si="56"/>
        <v>0</v>
      </c>
      <c r="AH56" s="665">
        <f t="shared" si="56"/>
        <v>0</v>
      </c>
      <c r="AI56" s="665">
        <f t="shared" ref="AI56:BK56" si="57">IF(AND(AI32&gt;=inicio_inv2,AI32&lt;final_inv2),imp_subv_inv2-imp_subv_inv2/(años_amortiz_inv2*12)*(AI32-inicio_inv2),0)</f>
        <v>0</v>
      </c>
      <c r="AJ56" s="665">
        <f t="shared" si="57"/>
        <v>0</v>
      </c>
      <c r="AK56" s="665">
        <f t="shared" si="57"/>
        <v>0</v>
      </c>
      <c r="AL56" s="665">
        <f t="shared" si="57"/>
        <v>0</v>
      </c>
      <c r="AM56" s="665">
        <f t="shared" si="57"/>
        <v>0</v>
      </c>
      <c r="AN56" s="666">
        <f t="shared" si="57"/>
        <v>0</v>
      </c>
      <c r="AO56" s="665">
        <f t="shared" si="57"/>
        <v>0</v>
      </c>
      <c r="AP56" s="665">
        <f t="shared" si="57"/>
        <v>0</v>
      </c>
      <c r="AQ56" s="665">
        <f t="shared" si="57"/>
        <v>0</v>
      </c>
      <c r="AR56" s="665">
        <f t="shared" si="57"/>
        <v>0</v>
      </c>
      <c r="AS56" s="665">
        <f t="shared" si="57"/>
        <v>0</v>
      </c>
      <c r="AT56" s="665">
        <f t="shared" si="57"/>
        <v>0</v>
      </c>
      <c r="AU56" s="665">
        <f t="shared" si="57"/>
        <v>0</v>
      </c>
      <c r="AV56" s="665">
        <f t="shared" si="57"/>
        <v>0</v>
      </c>
      <c r="AW56" s="665">
        <f t="shared" si="57"/>
        <v>0</v>
      </c>
      <c r="AX56" s="665">
        <f t="shared" si="57"/>
        <v>0</v>
      </c>
      <c r="AY56" s="667">
        <f t="shared" si="57"/>
        <v>0</v>
      </c>
      <c r="AZ56" s="665">
        <f t="shared" si="57"/>
        <v>0</v>
      </c>
      <c r="BA56" s="665">
        <f t="shared" si="57"/>
        <v>0</v>
      </c>
      <c r="BB56" s="665">
        <f t="shared" si="57"/>
        <v>0</v>
      </c>
      <c r="BC56" s="665">
        <f t="shared" si="57"/>
        <v>0</v>
      </c>
      <c r="BD56" s="665">
        <f t="shared" si="57"/>
        <v>0</v>
      </c>
      <c r="BE56" s="665">
        <f t="shared" si="57"/>
        <v>0</v>
      </c>
      <c r="BF56" s="665">
        <f t="shared" si="57"/>
        <v>0</v>
      </c>
      <c r="BG56" s="665">
        <f t="shared" si="57"/>
        <v>0</v>
      </c>
      <c r="BH56" s="665">
        <f t="shared" si="57"/>
        <v>0</v>
      </c>
      <c r="BI56" s="665">
        <f t="shared" si="57"/>
        <v>0</v>
      </c>
      <c r="BJ56" s="665">
        <f t="shared" si="57"/>
        <v>0</v>
      </c>
      <c r="BK56" s="667">
        <f t="shared" si="57"/>
        <v>0</v>
      </c>
      <c r="BL56" s="668"/>
      <c r="BM56" s="668"/>
      <c r="BN56" s="668"/>
      <c r="BO56" s="668"/>
    </row>
    <row r="57" spans="2:67" s="2" customFormat="1" ht="17" x14ac:dyDescent="0.2">
      <c r="B57" s="664" t="s">
        <v>97</v>
      </c>
      <c r="C57" s="665">
        <f t="shared" ref="C57:AH57" si="58">IF(AND(C32&gt;=inicio_amortiz_activ1,C32&lt;final_amortiz_activ1),imp_subv_activ1-imp_subv_activ1/(años_amortiz_activ1*12)*(C32-inicio_amortiz_activ1),0)</f>
        <v>0</v>
      </c>
      <c r="D57" s="665">
        <f t="shared" si="58"/>
        <v>0</v>
      </c>
      <c r="E57" s="665">
        <f t="shared" si="58"/>
        <v>0</v>
      </c>
      <c r="F57" s="665">
        <f t="shared" si="58"/>
        <v>0</v>
      </c>
      <c r="G57" s="665">
        <f t="shared" si="58"/>
        <v>0</v>
      </c>
      <c r="H57" s="665">
        <f t="shared" si="58"/>
        <v>0</v>
      </c>
      <c r="I57" s="665">
        <f t="shared" si="58"/>
        <v>0</v>
      </c>
      <c r="J57" s="665">
        <f t="shared" si="58"/>
        <v>0</v>
      </c>
      <c r="K57" s="665">
        <f t="shared" si="58"/>
        <v>0</v>
      </c>
      <c r="L57" s="665">
        <f t="shared" si="58"/>
        <v>0</v>
      </c>
      <c r="M57" s="665">
        <f t="shared" si="58"/>
        <v>0</v>
      </c>
      <c r="N57" s="665">
        <f t="shared" si="58"/>
        <v>0</v>
      </c>
      <c r="O57" s="667">
        <f t="shared" si="58"/>
        <v>0</v>
      </c>
      <c r="P57" s="665">
        <f t="shared" si="58"/>
        <v>0</v>
      </c>
      <c r="Q57" s="665">
        <f t="shared" si="58"/>
        <v>0</v>
      </c>
      <c r="R57" s="665">
        <f t="shared" si="58"/>
        <v>0</v>
      </c>
      <c r="S57" s="665">
        <f t="shared" si="58"/>
        <v>0</v>
      </c>
      <c r="T57" s="665">
        <f t="shared" si="58"/>
        <v>0</v>
      </c>
      <c r="U57" s="665">
        <f t="shared" si="58"/>
        <v>0</v>
      </c>
      <c r="V57" s="665">
        <f t="shared" si="58"/>
        <v>0</v>
      </c>
      <c r="W57" s="665">
        <f t="shared" si="58"/>
        <v>0</v>
      </c>
      <c r="X57" s="665">
        <f t="shared" si="58"/>
        <v>0</v>
      </c>
      <c r="Y57" s="665">
        <f t="shared" si="58"/>
        <v>0</v>
      </c>
      <c r="Z57" s="665">
        <f t="shared" si="58"/>
        <v>0</v>
      </c>
      <c r="AA57" s="667">
        <f t="shared" si="58"/>
        <v>0</v>
      </c>
      <c r="AB57" s="665">
        <f t="shared" si="58"/>
        <v>0</v>
      </c>
      <c r="AC57" s="665">
        <f t="shared" si="58"/>
        <v>0</v>
      </c>
      <c r="AD57" s="665">
        <f t="shared" si="58"/>
        <v>0</v>
      </c>
      <c r="AE57" s="665">
        <f t="shared" si="58"/>
        <v>0</v>
      </c>
      <c r="AF57" s="665">
        <f t="shared" si="58"/>
        <v>0</v>
      </c>
      <c r="AG57" s="665">
        <f t="shared" si="58"/>
        <v>0</v>
      </c>
      <c r="AH57" s="665">
        <f t="shared" si="58"/>
        <v>0</v>
      </c>
      <c r="AI57" s="665">
        <f t="shared" ref="AI57:BK57" si="59">IF(AND(AI32&gt;=inicio_amortiz_activ1,AI32&lt;final_amortiz_activ1),imp_subv_activ1-imp_subv_activ1/(años_amortiz_activ1*12)*(AI32-inicio_amortiz_activ1),0)</f>
        <v>0</v>
      </c>
      <c r="AJ57" s="665">
        <f t="shared" si="59"/>
        <v>0</v>
      </c>
      <c r="AK57" s="665">
        <f t="shared" si="59"/>
        <v>0</v>
      </c>
      <c r="AL57" s="665">
        <f t="shared" si="59"/>
        <v>0</v>
      </c>
      <c r="AM57" s="665">
        <f t="shared" si="59"/>
        <v>0</v>
      </c>
      <c r="AN57" s="666">
        <f t="shared" si="59"/>
        <v>0</v>
      </c>
      <c r="AO57" s="665">
        <f t="shared" si="59"/>
        <v>0</v>
      </c>
      <c r="AP57" s="665">
        <f t="shared" si="59"/>
        <v>0</v>
      </c>
      <c r="AQ57" s="665">
        <f t="shared" si="59"/>
        <v>0</v>
      </c>
      <c r="AR57" s="665">
        <f t="shared" si="59"/>
        <v>0</v>
      </c>
      <c r="AS57" s="665">
        <f t="shared" si="59"/>
        <v>0</v>
      </c>
      <c r="AT57" s="665">
        <f t="shared" si="59"/>
        <v>0</v>
      </c>
      <c r="AU57" s="665">
        <f t="shared" si="59"/>
        <v>0</v>
      </c>
      <c r="AV57" s="665">
        <f t="shared" si="59"/>
        <v>0</v>
      </c>
      <c r="AW57" s="665">
        <f t="shared" si="59"/>
        <v>0</v>
      </c>
      <c r="AX57" s="665">
        <f t="shared" si="59"/>
        <v>0</v>
      </c>
      <c r="AY57" s="667">
        <f t="shared" si="59"/>
        <v>0</v>
      </c>
      <c r="AZ57" s="665">
        <f t="shared" si="59"/>
        <v>0</v>
      </c>
      <c r="BA57" s="665">
        <f t="shared" si="59"/>
        <v>0</v>
      </c>
      <c r="BB57" s="665">
        <f t="shared" si="59"/>
        <v>0</v>
      </c>
      <c r="BC57" s="665">
        <f t="shared" si="59"/>
        <v>0</v>
      </c>
      <c r="BD57" s="665">
        <f t="shared" si="59"/>
        <v>0</v>
      </c>
      <c r="BE57" s="665">
        <f t="shared" si="59"/>
        <v>0</v>
      </c>
      <c r="BF57" s="665">
        <f t="shared" si="59"/>
        <v>0</v>
      </c>
      <c r="BG57" s="665">
        <f t="shared" si="59"/>
        <v>0</v>
      </c>
      <c r="BH57" s="665">
        <f t="shared" si="59"/>
        <v>0</v>
      </c>
      <c r="BI57" s="665">
        <f t="shared" si="59"/>
        <v>0</v>
      </c>
      <c r="BJ57" s="665">
        <f t="shared" si="59"/>
        <v>0</v>
      </c>
      <c r="BK57" s="667">
        <f t="shared" si="59"/>
        <v>0</v>
      </c>
      <c r="BL57" s="668"/>
      <c r="BM57" s="668"/>
      <c r="BN57" s="668"/>
      <c r="BO57" s="668"/>
    </row>
    <row r="58" spans="2:67" s="2" customFormat="1" ht="17" x14ac:dyDescent="0.2">
      <c r="B58" s="688" t="s">
        <v>98</v>
      </c>
      <c r="C58" s="689">
        <f t="shared" ref="C58:AH58" si="60">IF(AND(C32&gt;=inicio_amortiz_activ2,C32&lt;final_amortiz_activ2),imp_subv_activ2-imp_subv_activ2/(años_amortiz_activ2*12)*(C32-inicio_amortiz_activ2),0)</f>
        <v>0</v>
      </c>
      <c r="D58" s="689">
        <f t="shared" si="60"/>
        <v>0</v>
      </c>
      <c r="E58" s="689">
        <f t="shared" si="60"/>
        <v>0</v>
      </c>
      <c r="F58" s="689">
        <f t="shared" si="60"/>
        <v>0</v>
      </c>
      <c r="G58" s="689">
        <f t="shared" si="60"/>
        <v>0</v>
      </c>
      <c r="H58" s="689">
        <f t="shared" si="60"/>
        <v>0</v>
      </c>
      <c r="I58" s="689">
        <f t="shared" si="60"/>
        <v>0</v>
      </c>
      <c r="J58" s="689">
        <f t="shared" si="60"/>
        <v>0</v>
      </c>
      <c r="K58" s="689">
        <f t="shared" si="60"/>
        <v>0</v>
      </c>
      <c r="L58" s="689">
        <f t="shared" si="60"/>
        <v>0</v>
      </c>
      <c r="M58" s="689">
        <f t="shared" si="60"/>
        <v>0</v>
      </c>
      <c r="N58" s="689">
        <f t="shared" si="60"/>
        <v>0</v>
      </c>
      <c r="O58" s="690">
        <f t="shared" si="60"/>
        <v>0</v>
      </c>
      <c r="P58" s="689">
        <f t="shared" si="60"/>
        <v>0</v>
      </c>
      <c r="Q58" s="689">
        <f t="shared" si="60"/>
        <v>0</v>
      </c>
      <c r="R58" s="689">
        <f t="shared" si="60"/>
        <v>0</v>
      </c>
      <c r="S58" s="689">
        <f t="shared" si="60"/>
        <v>0</v>
      </c>
      <c r="T58" s="689">
        <f t="shared" si="60"/>
        <v>0</v>
      </c>
      <c r="U58" s="689">
        <f t="shared" si="60"/>
        <v>0</v>
      </c>
      <c r="V58" s="689">
        <f t="shared" si="60"/>
        <v>0</v>
      </c>
      <c r="W58" s="689">
        <f t="shared" si="60"/>
        <v>0</v>
      </c>
      <c r="X58" s="689">
        <f t="shared" si="60"/>
        <v>0</v>
      </c>
      <c r="Y58" s="689">
        <f t="shared" si="60"/>
        <v>0</v>
      </c>
      <c r="Z58" s="689">
        <f t="shared" si="60"/>
        <v>0</v>
      </c>
      <c r="AA58" s="690">
        <f t="shared" si="60"/>
        <v>0</v>
      </c>
      <c r="AB58" s="689">
        <f t="shared" si="60"/>
        <v>0</v>
      </c>
      <c r="AC58" s="689">
        <f t="shared" si="60"/>
        <v>0</v>
      </c>
      <c r="AD58" s="689">
        <f t="shared" si="60"/>
        <v>0</v>
      </c>
      <c r="AE58" s="689">
        <f t="shared" si="60"/>
        <v>0</v>
      </c>
      <c r="AF58" s="689">
        <f t="shared" si="60"/>
        <v>0</v>
      </c>
      <c r="AG58" s="689">
        <f t="shared" si="60"/>
        <v>0</v>
      </c>
      <c r="AH58" s="689">
        <f t="shared" si="60"/>
        <v>0</v>
      </c>
      <c r="AI58" s="689">
        <f t="shared" ref="AI58:BK58" si="61">IF(AND(AI32&gt;=inicio_amortiz_activ2,AI32&lt;final_amortiz_activ2),imp_subv_activ2-imp_subv_activ2/(años_amortiz_activ2*12)*(AI32-inicio_amortiz_activ2),0)</f>
        <v>0</v>
      </c>
      <c r="AJ58" s="689">
        <f t="shared" si="61"/>
        <v>0</v>
      </c>
      <c r="AK58" s="689">
        <f t="shared" si="61"/>
        <v>0</v>
      </c>
      <c r="AL58" s="689">
        <f t="shared" si="61"/>
        <v>0</v>
      </c>
      <c r="AM58" s="689">
        <f t="shared" si="61"/>
        <v>0</v>
      </c>
      <c r="AN58" s="691">
        <f t="shared" si="61"/>
        <v>0</v>
      </c>
      <c r="AO58" s="689">
        <f t="shared" si="61"/>
        <v>0</v>
      </c>
      <c r="AP58" s="689">
        <f t="shared" si="61"/>
        <v>0</v>
      </c>
      <c r="AQ58" s="689">
        <f t="shared" si="61"/>
        <v>0</v>
      </c>
      <c r="AR58" s="689">
        <f t="shared" si="61"/>
        <v>0</v>
      </c>
      <c r="AS58" s="689">
        <f t="shared" si="61"/>
        <v>0</v>
      </c>
      <c r="AT58" s="689">
        <f t="shared" si="61"/>
        <v>0</v>
      </c>
      <c r="AU58" s="689">
        <f t="shared" si="61"/>
        <v>0</v>
      </c>
      <c r="AV58" s="689">
        <f t="shared" si="61"/>
        <v>0</v>
      </c>
      <c r="AW58" s="689">
        <f t="shared" si="61"/>
        <v>0</v>
      </c>
      <c r="AX58" s="689">
        <f t="shared" si="61"/>
        <v>0</v>
      </c>
      <c r="AY58" s="690">
        <f t="shared" si="61"/>
        <v>0</v>
      </c>
      <c r="AZ58" s="689">
        <f t="shared" si="61"/>
        <v>0</v>
      </c>
      <c r="BA58" s="689">
        <f t="shared" si="61"/>
        <v>0</v>
      </c>
      <c r="BB58" s="689">
        <f t="shared" si="61"/>
        <v>0</v>
      </c>
      <c r="BC58" s="689">
        <f t="shared" si="61"/>
        <v>0</v>
      </c>
      <c r="BD58" s="689">
        <f t="shared" si="61"/>
        <v>0</v>
      </c>
      <c r="BE58" s="689">
        <f t="shared" si="61"/>
        <v>0</v>
      </c>
      <c r="BF58" s="689">
        <f t="shared" si="61"/>
        <v>0</v>
      </c>
      <c r="BG58" s="689">
        <f t="shared" si="61"/>
        <v>0</v>
      </c>
      <c r="BH58" s="689">
        <f t="shared" si="61"/>
        <v>0</v>
      </c>
      <c r="BI58" s="689">
        <f t="shared" si="61"/>
        <v>0</v>
      </c>
      <c r="BJ58" s="689">
        <f t="shared" si="61"/>
        <v>0</v>
      </c>
      <c r="BK58" s="690">
        <f t="shared" si="61"/>
        <v>0</v>
      </c>
      <c r="BL58" s="668"/>
      <c r="BM58" s="668"/>
      <c r="BN58" s="668"/>
      <c r="BO58" s="668"/>
    </row>
    <row r="59" spans="2:67" s="2" customFormat="1" ht="17" x14ac:dyDescent="0.2">
      <c r="B59" s="692" t="s">
        <v>175</v>
      </c>
      <c r="C59" s="632">
        <f t="shared" ref="C59:AH59" si="62">SUM(C55:C58)</f>
        <v>0</v>
      </c>
      <c r="D59" s="632">
        <f t="shared" si="62"/>
        <v>0</v>
      </c>
      <c r="E59" s="632">
        <f t="shared" si="62"/>
        <v>0</v>
      </c>
      <c r="F59" s="632">
        <f t="shared" si="62"/>
        <v>0</v>
      </c>
      <c r="G59" s="632">
        <f t="shared" si="62"/>
        <v>0</v>
      </c>
      <c r="H59" s="632">
        <f t="shared" si="62"/>
        <v>0</v>
      </c>
      <c r="I59" s="632">
        <f t="shared" si="62"/>
        <v>0</v>
      </c>
      <c r="J59" s="632">
        <f t="shared" si="62"/>
        <v>0</v>
      </c>
      <c r="K59" s="632">
        <f t="shared" si="62"/>
        <v>0</v>
      </c>
      <c r="L59" s="632">
        <f t="shared" si="62"/>
        <v>0</v>
      </c>
      <c r="M59" s="632">
        <f t="shared" si="62"/>
        <v>0</v>
      </c>
      <c r="N59" s="632">
        <f t="shared" si="62"/>
        <v>0</v>
      </c>
      <c r="O59" s="633">
        <f t="shared" si="62"/>
        <v>0</v>
      </c>
      <c r="P59" s="632">
        <f t="shared" si="62"/>
        <v>0</v>
      </c>
      <c r="Q59" s="632">
        <f t="shared" si="62"/>
        <v>0</v>
      </c>
      <c r="R59" s="632">
        <f t="shared" si="62"/>
        <v>0</v>
      </c>
      <c r="S59" s="632">
        <f t="shared" si="62"/>
        <v>0</v>
      </c>
      <c r="T59" s="632">
        <f t="shared" si="62"/>
        <v>0</v>
      </c>
      <c r="U59" s="632">
        <f t="shared" si="62"/>
        <v>0</v>
      </c>
      <c r="V59" s="632">
        <f t="shared" si="62"/>
        <v>0</v>
      </c>
      <c r="W59" s="632">
        <f t="shared" si="62"/>
        <v>0</v>
      </c>
      <c r="X59" s="632">
        <f t="shared" si="62"/>
        <v>0</v>
      </c>
      <c r="Y59" s="632">
        <f t="shared" si="62"/>
        <v>0</v>
      </c>
      <c r="Z59" s="632">
        <f t="shared" si="62"/>
        <v>0</v>
      </c>
      <c r="AA59" s="633">
        <f t="shared" si="62"/>
        <v>0</v>
      </c>
      <c r="AB59" s="632">
        <f t="shared" si="62"/>
        <v>0</v>
      </c>
      <c r="AC59" s="632">
        <f t="shared" si="62"/>
        <v>0</v>
      </c>
      <c r="AD59" s="632">
        <f t="shared" si="62"/>
        <v>0</v>
      </c>
      <c r="AE59" s="632">
        <f t="shared" si="62"/>
        <v>0</v>
      </c>
      <c r="AF59" s="632">
        <f t="shared" si="62"/>
        <v>0</v>
      </c>
      <c r="AG59" s="632">
        <f t="shared" si="62"/>
        <v>0</v>
      </c>
      <c r="AH59" s="632">
        <f t="shared" si="62"/>
        <v>0</v>
      </c>
      <c r="AI59" s="632">
        <f t="shared" ref="AI59:BK59" si="63">SUM(AI55:AI58)</f>
        <v>0</v>
      </c>
      <c r="AJ59" s="632">
        <f t="shared" si="63"/>
        <v>0</v>
      </c>
      <c r="AK59" s="632">
        <f t="shared" si="63"/>
        <v>0</v>
      </c>
      <c r="AL59" s="632">
        <f t="shared" si="63"/>
        <v>0</v>
      </c>
      <c r="AM59" s="632">
        <f t="shared" si="63"/>
        <v>0</v>
      </c>
      <c r="AN59" s="693">
        <f t="shared" si="63"/>
        <v>0</v>
      </c>
      <c r="AO59" s="632">
        <f t="shared" si="63"/>
        <v>0</v>
      </c>
      <c r="AP59" s="632">
        <f t="shared" si="63"/>
        <v>0</v>
      </c>
      <c r="AQ59" s="632">
        <f t="shared" si="63"/>
        <v>0</v>
      </c>
      <c r="AR59" s="632">
        <f t="shared" si="63"/>
        <v>0</v>
      </c>
      <c r="AS59" s="632">
        <f t="shared" si="63"/>
        <v>0</v>
      </c>
      <c r="AT59" s="632">
        <f t="shared" si="63"/>
        <v>0</v>
      </c>
      <c r="AU59" s="632">
        <f t="shared" si="63"/>
        <v>0</v>
      </c>
      <c r="AV59" s="632">
        <f t="shared" si="63"/>
        <v>0</v>
      </c>
      <c r="AW59" s="632">
        <f t="shared" si="63"/>
        <v>0</v>
      </c>
      <c r="AX59" s="632">
        <f t="shared" si="63"/>
        <v>0</v>
      </c>
      <c r="AY59" s="633">
        <f t="shared" si="63"/>
        <v>0</v>
      </c>
      <c r="AZ59" s="632">
        <f t="shared" si="63"/>
        <v>0</v>
      </c>
      <c r="BA59" s="632">
        <f t="shared" si="63"/>
        <v>0</v>
      </c>
      <c r="BB59" s="632">
        <f t="shared" si="63"/>
        <v>0</v>
      </c>
      <c r="BC59" s="632">
        <f t="shared" si="63"/>
        <v>0</v>
      </c>
      <c r="BD59" s="632">
        <f t="shared" si="63"/>
        <v>0</v>
      </c>
      <c r="BE59" s="632">
        <f t="shared" si="63"/>
        <v>0</v>
      </c>
      <c r="BF59" s="632">
        <f t="shared" si="63"/>
        <v>0</v>
      </c>
      <c r="BG59" s="632">
        <f t="shared" si="63"/>
        <v>0</v>
      </c>
      <c r="BH59" s="632">
        <f t="shared" si="63"/>
        <v>0</v>
      </c>
      <c r="BI59" s="632">
        <f t="shared" si="63"/>
        <v>0</v>
      </c>
      <c r="BJ59" s="632">
        <f t="shared" si="63"/>
        <v>0</v>
      </c>
      <c r="BK59" s="633">
        <f t="shared" si="63"/>
        <v>0</v>
      </c>
    </row>
    <row r="60" spans="2:67" s="2" customFormat="1" x14ac:dyDescent="0.2">
      <c r="B60" s="3"/>
      <c r="C60" s="694"/>
      <c r="D60" s="694"/>
      <c r="E60" s="695"/>
      <c r="F60" s="695"/>
      <c r="G60" s="695"/>
      <c r="H60" s="695"/>
      <c r="I60" s="695"/>
      <c r="J60" s="695"/>
      <c r="K60" s="695"/>
      <c r="L60" s="695"/>
      <c r="M60" s="695"/>
      <c r="N60" s="695"/>
      <c r="O60" s="695"/>
      <c r="P60" s="695"/>
      <c r="Q60" s="695"/>
      <c r="R60" s="695"/>
      <c r="S60" s="695"/>
      <c r="T60" s="695"/>
      <c r="U60" s="695"/>
      <c r="V60" s="695"/>
      <c r="W60" s="695"/>
      <c r="X60" s="695"/>
      <c r="Y60" s="695"/>
      <c r="Z60" s="695"/>
      <c r="AA60" s="695"/>
      <c r="AB60" s="695"/>
      <c r="AC60" s="695"/>
      <c r="AD60" s="695"/>
      <c r="AE60" s="695"/>
      <c r="AF60" s="695"/>
      <c r="AG60" s="695"/>
      <c r="AH60" s="695"/>
      <c r="AI60" s="695"/>
      <c r="AJ60" s="695"/>
      <c r="AK60" s="695"/>
      <c r="AL60" s="695"/>
      <c r="AM60" s="695"/>
      <c r="AN60" s="695"/>
      <c r="AO60" s="695"/>
      <c r="AP60" s="695"/>
      <c r="AQ60" s="695"/>
      <c r="AR60" s="695"/>
      <c r="AS60" s="695"/>
      <c r="AT60" s="695"/>
      <c r="AU60" s="695"/>
      <c r="AV60" s="695"/>
      <c r="AW60" s="695"/>
      <c r="AX60" s="695"/>
      <c r="AY60" s="695"/>
      <c r="AZ60" s="695"/>
      <c r="BA60" s="695"/>
      <c r="BB60" s="695"/>
      <c r="BC60" s="695"/>
      <c r="BD60" s="695"/>
      <c r="BE60" s="695"/>
      <c r="BF60" s="695"/>
      <c r="BG60" s="695"/>
      <c r="BH60" s="695"/>
      <c r="BI60" s="695"/>
      <c r="BJ60" s="695"/>
      <c r="BK60" s="696"/>
    </row>
    <row r="61" spans="2:67" s="2" customFormat="1" ht="17" customHeight="1" x14ac:dyDescent="0.2">
      <c r="B61" s="1550" t="s">
        <v>86</v>
      </c>
      <c r="C61" s="694"/>
      <c r="D61" s="694"/>
      <c r="E61" s="695"/>
      <c r="F61" s="695"/>
      <c r="G61" s="695"/>
      <c r="H61" s="695"/>
      <c r="I61" s="695"/>
      <c r="J61" s="695"/>
      <c r="K61" s="695"/>
      <c r="L61" s="695"/>
      <c r="M61" s="695"/>
      <c r="N61" s="695"/>
      <c r="O61" s="695"/>
      <c r="P61" s="695"/>
      <c r="Q61" s="695"/>
      <c r="R61" s="695"/>
      <c r="S61" s="695"/>
      <c r="T61" s="695"/>
      <c r="U61" s="695"/>
      <c r="V61" s="695"/>
      <c r="W61" s="695"/>
      <c r="X61" s="695"/>
      <c r="Y61" s="695"/>
      <c r="Z61" s="695"/>
      <c r="AA61" s="695"/>
      <c r="AB61" s="695"/>
      <c r="AC61" s="695"/>
      <c r="AD61" s="695"/>
      <c r="AE61" s="695"/>
      <c r="AF61" s="695"/>
      <c r="AG61" s="695"/>
      <c r="AH61" s="695"/>
      <c r="AI61" s="695"/>
      <c r="AJ61" s="695"/>
      <c r="AK61" s="695"/>
      <c r="AL61" s="695"/>
      <c r="AM61" s="695"/>
      <c r="AN61" s="695"/>
      <c r="AO61" s="695"/>
      <c r="AP61" s="695"/>
      <c r="AQ61" s="695"/>
      <c r="AR61" s="695"/>
      <c r="AS61" s="695"/>
      <c r="AT61" s="695"/>
      <c r="AU61" s="695"/>
      <c r="AV61" s="695"/>
      <c r="AW61" s="695"/>
      <c r="AX61" s="695"/>
      <c r="AY61" s="695"/>
      <c r="AZ61" s="695"/>
      <c r="BA61" s="695"/>
      <c r="BB61" s="695"/>
      <c r="BC61" s="695"/>
      <c r="BD61" s="695"/>
      <c r="BE61" s="695"/>
      <c r="BF61" s="695"/>
      <c r="BG61" s="695"/>
      <c r="BH61" s="695"/>
      <c r="BI61" s="695"/>
      <c r="BJ61" s="695"/>
      <c r="BK61" s="696"/>
    </row>
    <row r="62" spans="2:67" s="2" customFormat="1" ht="21" customHeight="1" x14ac:dyDescent="0.2">
      <c r="B62" s="1551"/>
      <c r="C62" s="697">
        <v>0</v>
      </c>
      <c r="D62" s="698">
        <v>1</v>
      </c>
      <c r="E62" s="699">
        <v>2</v>
      </c>
      <c r="F62" s="699">
        <v>3</v>
      </c>
      <c r="G62" s="699">
        <v>4</v>
      </c>
      <c r="H62" s="699">
        <v>5</v>
      </c>
      <c r="I62" s="699">
        <v>6</v>
      </c>
      <c r="J62" s="698">
        <v>7</v>
      </c>
      <c r="K62" s="698">
        <v>8</v>
      </c>
      <c r="L62" s="699">
        <v>9</v>
      </c>
      <c r="M62" s="699">
        <v>10</v>
      </c>
      <c r="N62" s="699">
        <v>11</v>
      </c>
      <c r="O62" s="700">
        <v>12</v>
      </c>
      <c r="P62" s="699">
        <v>13</v>
      </c>
      <c r="Q62" s="698">
        <v>14</v>
      </c>
      <c r="R62" s="698">
        <v>15</v>
      </c>
      <c r="S62" s="699">
        <v>16</v>
      </c>
      <c r="T62" s="699">
        <v>17</v>
      </c>
      <c r="U62" s="699">
        <v>18</v>
      </c>
      <c r="V62" s="699">
        <v>19</v>
      </c>
      <c r="W62" s="699">
        <v>20</v>
      </c>
      <c r="X62" s="698">
        <v>21</v>
      </c>
      <c r="Y62" s="698">
        <v>22</v>
      </c>
      <c r="Z62" s="699">
        <v>23</v>
      </c>
      <c r="AA62" s="701">
        <v>24</v>
      </c>
      <c r="AB62" s="699">
        <v>25</v>
      </c>
      <c r="AC62" s="699">
        <v>26</v>
      </c>
      <c r="AD62" s="699">
        <v>27</v>
      </c>
      <c r="AE62" s="698">
        <v>28</v>
      </c>
      <c r="AF62" s="698">
        <v>29</v>
      </c>
      <c r="AG62" s="699">
        <v>30</v>
      </c>
      <c r="AH62" s="699">
        <v>31</v>
      </c>
      <c r="AI62" s="699">
        <v>32</v>
      </c>
      <c r="AJ62" s="699">
        <v>33</v>
      </c>
      <c r="AK62" s="699">
        <v>34</v>
      </c>
      <c r="AL62" s="698">
        <v>35</v>
      </c>
      <c r="AM62" s="571">
        <v>36</v>
      </c>
      <c r="AN62" s="699">
        <v>37</v>
      </c>
      <c r="AO62" s="699">
        <v>38</v>
      </c>
      <c r="AP62" s="699">
        <v>39</v>
      </c>
      <c r="AQ62" s="699">
        <v>40</v>
      </c>
      <c r="AR62" s="699">
        <v>41</v>
      </c>
      <c r="AS62" s="698">
        <v>42</v>
      </c>
      <c r="AT62" s="698">
        <v>43</v>
      </c>
      <c r="AU62" s="699">
        <v>44</v>
      </c>
      <c r="AV62" s="699">
        <v>45</v>
      </c>
      <c r="AW62" s="699">
        <v>46</v>
      </c>
      <c r="AX62" s="699">
        <v>47</v>
      </c>
      <c r="AY62" s="701">
        <v>48</v>
      </c>
      <c r="AZ62" s="698">
        <v>49</v>
      </c>
      <c r="BA62" s="698">
        <v>50</v>
      </c>
      <c r="BB62" s="699">
        <v>51</v>
      </c>
      <c r="BC62" s="699">
        <v>52</v>
      </c>
      <c r="BD62" s="699">
        <v>53</v>
      </c>
      <c r="BE62" s="699">
        <v>54</v>
      </c>
      <c r="BF62" s="699">
        <v>55</v>
      </c>
      <c r="BG62" s="698">
        <v>56</v>
      </c>
      <c r="BH62" s="698">
        <v>57</v>
      </c>
      <c r="BI62" s="699">
        <v>58</v>
      </c>
      <c r="BJ62" s="699">
        <v>59</v>
      </c>
      <c r="BK62" s="702">
        <v>60</v>
      </c>
    </row>
    <row r="63" spans="2:67" s="2" customFormat="1" ht="17" x14ac:dyDescent="0.2">
      <c r="B63" s="703" t="s">
        <v>107</v>
      </c>
      <c r="C63" s="578">
        <f>'HIPOTESIS '!D63+IF(C62=mes_ampliacion_capital_1,Ampliación_de_capital_1,0)</f>
        <v>1000</v>
      </c>
      <c r="D63" s="578">
        <f t="shared" ref="D63:AI63" si="64">IF(D62=mes_ampliacion_capital_1,Ampliación_de_capital_1,0)</f>
        <v>0</v>
      </c>
      <c r="E63" s="578">
        <f t="shared" si="64"/>
        <v>0</v>
      </c>
      <c r="F63" s="578">
        <f t="shared" si="64"/>
        <v>0</v>
      </c>
      <c r="G63" s="578">
        <f t="shared" si="64"/>
        <v>0</v>
      </c>
      <c r="H63" s="578">
        <f t="shared" si="64"/>
        <v>0</v>
      </c>
      <c r="I63" s="578">
        <f t="shared" si="64"/>
        <v>0</v>
      </c>
      <c r="J63" s="578">
        <f t="shared" si="64"/>
        <v>0</v>
      </c>
      <c r="K63" s="578">
        <f t="shared" si="64"/>
        <v>0</v>
      </c>
      <c r="L63" s="578">
        <f t="shared" si="64"/>
        <v>0</v>
      </c>
      <c r="M63" s="578">
        <f t="shared" si="64"/>
        <v>0</v>
      </c>
      <c r="N63" s="578">
        <f t="shared" si="64"/>
        <v>0</v>
      </c>
      <c r="O63" s="578">
        <f t="shared" si="64"/>
        <v>0</v>
      </c>
      <c r="P63" s="578">
        <f t="shared" si="64"/>
        <v>0</v>
      </c>
      <c r="Q63" s="578">
        <f t="shared" si="64"/>
        <v>0</v>
      </c>
      <c r="R63" s="578">
        <f t="shared" si="64"/>
        <v>0</v>
      </c>
      <c r="S63" s="578">
        <f t="shared" si="64"/>
        <v>0</v>
      </c>
      <c r="T63" s="578">
        <f t="shared" si="64"/>
        <v>0</v>
      </c>
      <c r="U63" s="578">
        <f t="shared" si="64"/>
        <v>0</v>
      </c>
      <c r="V63" s="578">
        <f t="shared" si="64"/>
        <v>0</v>
      </c>
      <c r="W63" s="578">
        <f t="shared" si="64"/>
        <v>0</v>
      </c>
      <c r="X63" s="578">
        <f t="shared" si="64"/>
        <v>0</v>
      </c>
      <c r="Y63" s="578">
        <f t="shared" si="64"/>
        <v>0</v>
      </c>
      <c r="Z63" s="578">
        <f t="shared" si="64"/>
        <v>0</v>
      </c>
      <c r="AA63" s="578">
        <f t="shared" si="64"/>
        <v>0</v>
      </c>
      <c r="AB63" s="578">
        <f t="shared" si="64"/>
        <v>0</v>
      </c>
      <c r="AC63" s="578">
        <f t="shared" si="64"/>
        <v>0</v>
      </c>
      <c r="AD63" s="578">
        <f t="shared" si="64"/>
        <v>0</v>
      </c>
      <c r="AE63" s="578">
        <f t="shared" si="64"/>
        <v>0</v>
      </c>
      <c r="AF63" s="578">
        <f t="shared" si="64"/>
        <v>0</v>
      </c>
      <c r="AG63" s="578">
        <f t="shared" si="64"/>
        <v>0</v>
      </c>
      <c r="AH63" s="578">
        <f t="shared" si="64"/>
        <v>0</v>
      </c>
      <c r="AI63" s="578">
        <f t="shared" si="64"/>
        <v>0</v>
      </c>
      <c r="AJ63" s="578">
        <f t="shared" ref="AJ63:BK63" si="65">IF(AJ62=mes_ampliacion_capital_1,Ampliación_de_capital_1,0)</f>
        <v>0</v>
      </c>
      <c r="AK63" s="578">
        <f t="shared" si="65"/>
        <v>0</v>
      </c>
      <c r="AL63" s="578">
        <f t="shared" si="65"/>
        <v>0</v>
      </c>
      <c r="AM63" s="578">
        <f t="shared" si="65"/>
        <v>0</v>
      </c>
      <c r="AN63" s="578">
        <f t="shared" si="65"/>
        <v>0</v>
      </c>
      <c r="AO63" s="578">
        <f t="shared" si="65"/>
        <v>0</v>
      </c>
      <c r="AP63" s="578">
        <f t="shared" si="65"/>
        <v>0</v>
      </c>
      <c r="AQ63" s="578">
        <f t="shared" si="65"/>
        <v>0</v>
      </c>
      <c r="AR63" s="578">
        <f t="shared" si="65"/>
        <v>0</v>
      </c>
      <c r="AS63" s="578">
        <f t="shared" si="65"/>
        <v>0</v>
      </c>
      <c r="AT63" s="578">
        <f t="shared" si="65"/>
        <v>0</v>
      </c>
      <c r="AU63" s="578">
        <f t="shared" si="65"/>
        <v>0</v>
      </c>
      <c r="AV63" s="578">
        <f t="shared" si="65"/>
        <v>0</v>
      </c>
      <c r="AW63" s="578">
        <f t="shared" si="65"/>
        <v>0</v>
      </c>
      <c r="AX63" s="578">
        <f t="shared" si="65"/>
        <v>0</v>
      </c>
      <c r="AY63" s="578">
        <f t="shared" si="65"/>
        <v>0</v>
      </c>
      <c r="AZ63" s="578">
        <f t="shared" si="65"/>
        <v>0</v>
      </c>
      <c r="BA63" s="578">
        <f t="shared" si="65"/>
        <v>0</v>
      </c>
      <c r="BB63" s="578">
        <f t="shared" si="65"/>
        <v>0</v>
      </c>
      <c r="BC63" s="578">
        <f t="shared" si="65"/>
        <v>0</v>
      </c>
      <c r="BD63" s="578">
        <f t="shared" si="65"/>
        <v>0</v>
      </c>
      <c r="BE63" s="578">
        <f t="shared" si="65"/>
        <v>0</v>
      </c>
      <c r="BF63" s="578">
        <f t="shared" si="65"/>
        <v>0</v>
      </c>
      <c r="BG63" s="578">
        <f t="shared" si="65"/>
        <v>0</v>
      </c>
      <c r="BH63" s="578">
        <f t="shared" si="65"/>
        <v>0</v>
      </c>
      <c r="BI63" s="578">
        <f t="shared" si="65"/>
        <v>0</v>
      </c>
      <c r="BJ63" s="578">
        <f t="shared" si="65"/>
        <v>0</v>
      </c>
      <c r="BK63" s="578">
        <f t="shared" si="65"/>
        <v>0</v>
      </c>
    </row>
    <row r="64" spans="2:67" s="2" customFormat="1" ht="17" x14ac:dyDescent="0.2">
      <c r="B64" s="704" t="s">
        <v>108</v>
      </c>
      <c r="C64" s="594">
        <f>C63</f>
        <v>1000</v>
      </c>
      <c r="D64" s="594">
        <f t="shared" ref="D64:AI64" si="66">C64+D63</f>
        <v>1000</v>
      </c>
      <c r="E64" s="594">
        <f t="shared" si="66"/>
        <v>1000</v>
      </c>
      <c r="F64" s="594">
        <f t="shared" si="66"/>
        <v>1000</v>
      </c>
      <c r="G64" s="594">
        <f t="shared" si="66"/>
        <v>1000</v>
      </c>
      <c r="H64" s="594">
        <f t="shared" si="66"/>
        <v>1000</v>
      </c>
      <c r="I64" s="594">
        <f t="shared" si="66"/>
        <v>1000</v>
      </c>
      <c r="J64" s="594">
        <f t="shared" si="66"/>
        <v>1000</v>
      </c>
      <c r="K64" s="594">
        <f t="shared" si="66"/>
        <v>1000</v>
      </c>
      <c r="L64" s="594">
        <f t="shared" si="66"/>
        <v>1000</v>
      </c>
      <c r="M64" s="594">
        <f t="shared" si="66"/>
        <v>1000</v>
      </c>
      <c r="N64" s="594">
        <f t="shared" si="66"/>
        <v>1000</v>
      </c>
      <c r="O64" s="594">
        <f t="shared" si="66"/>
        <v>1000</v>
      </c>
      <c r="P64" s="652">
        <f t="shared" si="66"/>
        <v>1000</v>
      </c>
      <c r="Q64" s="594">
        <f t="shared" si="66"/>
        <v>1000</v>
      </c>
      <c r="R64" s="594">
        <f t="shared" si="66"/>
        <v>1000</v>
      </c>
      <c r="S64" s="594">
        <f t="shared" si="66"/>
        <v>1000</v>
      </c>
      <c r="T64" s="594">
        <f t="shared" si="66"/>
        <v>1000</v>
      </c>
      <c r="U64" s="594">
        <f t="shared" si="66"/>
        <v>1000</v>
      </c>
      <c r="V64" s="594">
        <f t="shared" si="66"/>
        <v>1000</v>
      </c>
      <c r="W64" s="594">
        <f t="shared" si="66"/>
        <v>1000</v>
      </c>
      <c r="X64" s="594">
        <f t="shared" si="66"/>
        <v>1000</v>
      </c>
      <c r="Y64" s="594">
        <f t="shared" si="66"/>
        <v>1000</v>
      </c>
      <c r="Z64" s="594">
        <f t="shared" si="66"/>
        <v>1000</v>
      </c>
      <c r="AA64" s="594">
        <f t="shared" si="66"/>
        <v>1000</v>
      </c>
      <c r="AB64" s="652">
        <f t="shared" si="66"/>
        <v>1000</v>
      </c>
      <c r="AC64" s="594">
        <f t="shared" si="66"/>
        <v>1000</v>
      </c>
      <c r="AD64" s="594">
        <f t="shared" si="66"/>
        <v>1000</v>
      </c>
      <c r="AE64" s="594">
        <f t="shared" si="66"/>
        <v>1000</v>
      </c>
      <c r="AF64" s="594">
        <f t="shared" si="66"/>
        <v>1000</v>
      </c>
      <c r="AG64" s="594">
        <f t="shared" si="66"/>
        <v>1000</v>
      </c>
      <c r="AH64" s="594">
        <f t="shared" si="66"/>
        <v>1000</v>
      </c>
      <c r="AI64" s="594">
        <f t="shared" si="66"/>
        <v>1000</v>
      </c>
      <c r="AJ64" s="594">
        <f t="shared" ref="AJ64:BK64" si="67">AI64+AJ63</f>
        <v>1000</v>
      </c>
      <c r="AK64" s="594">
        <f t="shared" si="67"/>
        <v>1000</v>
      </c>
      <c r="AL64" s="594">
        <f t="shared" si="67"/>
        <v>1000</v>
      </c>
      <c r="AM64" s="594">
        <f t="shared" si="67"/>
        <v>1000</v>
      </c>
      <c r="AN64" s="652">
        <f t="shared" si="67"/>
        <v>1000</v>
      </c>
      <c r="AO64" s="594">
        <f t="shared" si="67"/>
        <v>1000</v>
      </c>
      <c r="AP64" s="594">
        <f t="shared" si="67"/>
        <v>1000</v>
      </c>
      <c r="AQ64" s="594">
        <f t="shared" si="67"/>
        <v>1000</v>
      </c>
      <c r="AR64" s="594">
        <f t="shared" si="67"/>
        <v>1000</v>
      </c>
      <c r="AS64" s="594">
        <f t="shared" si="67"/>
        <v>1000</v>
      </c>
      <c r="AT64" s="594">
        <f t="shared" si="67"/>
        <v>1000</v>
      </c>
      <c r="AU64" s="594">
        <f t="shared" si="67"/>
        <v>1000</v>
      </c>
      <c r="AV64" s="594">
        <f t="shared" si="67"/>
        <v>1000</v>
      </c>
      <c r="AW64" s="594">
        <f t="shared" si="67"/>
        <v>1000</v>
      </c>
      <c r="AX64" s="594">
        <f t="shared" si="67"/>
        <v>1000</v>
      </c>
      <c r="AY64" s="594">
        <f t="shared" si="67"/>
        <v>1000</v>
      </c>
      <c r="AZ64" s="652">
        <f t="shared" si="67"/>
        <v>1000</v>
      </c>
      <c r="BA64" s="594">
        <f t="shared" si="67"/>
        <v>1000</v>
      </c>
      <c r="BB64" s="594">
        <f t="shared" si="67"/>
        <v>1000</v>
      </c>
      <c r="BC64" s="594">
        <f t="shared" si="67"/>
        <v>1000</v>
      </c>
      <c r="BD64" s="594">
        <f t="shared" si="67"/>
        <v>1000</v>
      </c>
      <c r="BE64" s="594">
        <f t="shared" si="67"/>
        <v>1000</v>
      </c>
      <c r="BF64" s="594">
        <f t="shared" si="67"/>
        <v>1000</v>
      </c>
      <c r="BG64" s="594">
        <f t="shared" si="67"/>
        <v>1000</v>
      </c>
      <c r="BH64" s="594">
        <f t="shared" si="67"/>
        <v>1000</v>
      </c>
      <c r="BI64" s="594">
        <f t="shared" si="67"/>
        <v>1000</v>
      </c>
      <c r="BJ64" s="594">
        <f t="shared" si="67"/>
        <v>1000</v>
      </c>
      <c r="BK64" s="595">
        <f t="shared" si="67"/>
        <v>1000</v>
      </c>
    </row>
    <row r="65" spans="2:64" s="2" customFormat="1" x14ac:dyDescent="0.2">
      <c r="B65" s="3"/>
      <c r="C65" s="694"/>
      <c r="D65" s="694"/>
      <c r="E65" s="694"/>
      <c r="F65" s="695"/>
      <c r="G65" s="695"/>
      <c r="H65" s="695"/>
      <c r="I65" s="695"/>
      <c r="J65" s="695"/>
      <c r="K65" s="695"/>
      <c r="L65" s="695"/>
      <c r="M65" s="695"/>
      <c r="N65" s="695"/>
      <c r="O65" s="695"/>
      <c r="P65" s="695"/>
      <c r="Q65" s="695"/>
      <c r="R65" s="695"/>
      <c r="S65" s="695"/>
      <c r="T65" s="695"/>
      <c r="U65" s="695"/>
      <c r="V65" s="695"/>
      <c r="W65" s="695"/>
      <c r="X65" s="695"/>
      <c r="Y65" s="695"/>
      <c r="Z65" s="695"/>
      <c r="AA65" s="695"/>
      <c r="AB65" s="695"/>
      <c r="AC65" s="695"/>
      <c r="AD65" s="695"/>
      <c r="AE65" s="695"/>
      <c r="AF65" s="695"/>
      <c r="AG65" s="695"/>
      <c r="AH65" s="695"/>
      <c r="AI65" s="695"/>
      <c r="AJ65" s="695"/>
      <c r="AK65" s="695"/>
      <c r="AL65" s="695"/>
      <c r="AM65" s="695"/>
      <c r="AN65" s="695"/>
      <c r="AO65" s="695"/>
      <c r="AP65" s="695"/>
      <c r="AQ65" s="695"/>
      <c r="AR65" s="695"/>
      <c r="AS65" s="695"/>
      <c r="AT65" s="695"/>
      <c r="AU65" s="695"/>
      <c r="AV65" s="695"/>
      <c r="AW65" s="695"/>
      <c r="AX65" s="695"/>
      <c r="AY65" s="695"/>
      <c r="AZ65" s="695"/>
      <c r="BA65" s="695"/>
      <c r="BB65" s="695"/>
      <c r="BC65" s="695"/>
      <c r="BD65" s="695"/>
      <c r="BE65" s="695"/>
      <c r="BF65" s="695"/>
      <c r="BG65" s="695"/>
      <c r="BH65" s="695"/>
      <c r="BI65" s="695"/>
      <c r="BJ65" s="695"/>
      <c r="BK65" s="696"/>
    </row>
    <row r="66" spans="2:64" s="2" customFormat="1" ht="31" customHeight="1" x14ac:dyDescent="0.2">
      <c r="B66" s="1559" t="s">
        <v>544</v>
      </c>
      <c r="C66" s="1561" t="s">
        <v>18</v>
      </c>
      <c r="D66" s="1562"/>
      <c r="E66" s="1562"/>
      <c r="F66" s="1562"/>
      <c r="G66" s="1562"/>
      <c r="H66" s="1562"/>
      <c r="I66" s="1562"/>
      <c r="J66" s="1562"/>
      <c r="K66" s="1562"/>
      <c r="L66" s="1562"/>
      <c r="M66" s="1562"/>
      <c r="N66" s="1562"/>
      <c r="O66" s="1562"/>
      <c r="P66" s="1562"/>
      <c r="Q66" s="1562"/>
      <c r="R66" s="1562"/>
      <c r="S66" s="1562"/>
      <c r="T66" s="1562"/>
      <c r="U66" s="1562"/>
      <c r="V66" s="1562"/>
      <c r="W66" s="1562"/>
      <c r="X66" s="1562"/>
      <c r="Y66" s="1562"/>
      <c r="Z66" s="1562"/>
      <c r="AA66" s="1562"/>
      <c r="AB66" s="1562"/>
      <c r="AC66" s="1562"/>
      <c r="AD66" s="1562"/>
      <c r="AE66" s="1562"/>
      <c r="AF66" s="1562"/>
      <c r="AG66" s="1562"/>
      <c r="AH66" s="1562"/>
      <c r="AI66" s="1562"/>
      <c r="AJ66" s="1562"/>
      <c r="AK66" s="1562"/>
      <c r="AL66" s="1562"/>
      <c r="AM66" s="1562"/>
      <c r="AN66" s="1562"/>
      <c r="AO66" s="1562"/>
      <c r="AP66" s="1562"/>
      <c r="AQ66" s="1562"/>
      <c r="AR66" s="1562"/>
      <c r="AS66" s="1562"/>
      <c r="AT66" s="1562"/>
      <c r="AU66" s="1562"/>
      <c r="AV66" s="1562"/>
      <c r="AW66" s="1562"/>
      <c r="AX66" s="1562"/>
      <c r="AY66" s="1562"/>
      <c r="AZ66" s="1562"/>
      <c r="BA66" s="1562"/>
      <c r="BB66" s="1562"/>
      <c r="BC66" s="1562"/>
      <c r="BD66" s="1562"/>
      <c r="BE66" s="1562"/>
      <c r="BF66" s="1562"/>
      <c r="BG66" s="1562"/>
      <c r="BH66" s="1562"/>
      <c r="BI66" s="1562"/>
      <c r="BJ66" s="1562"/>
      <c r="BK66" s="1562"/>
    </row>
    <row r="67" spans="2:64" s="2" customFormat="1" ht="22" customHeight="1" x14ac:dyDescent="0.2">
      <c r="B67" s="1560"/>
      <c r="C67" s="705">
        <v>0</v>
      </c>
      <c r="D67" s="706">
        <v>1</v>
      </c>
      <c r="E67" s="707">
        <v>2</v>
      </c>
      <c r="F67" s="707">
        <v>3</v>
      </c>
      <c r="G67" s="707">
        <v>4</v>
      </c>
      <c r="H67" s="707">
        <v>5</v>
      </c>
      <c r="I67" s="707">
        <v>6</v>
      </c>
      <c r="J67" s="707">
        <v>7</v>
      </c>
      <c r="K67" s="707">
        <v>8</v>
      </c>
      <c r="L67" s="707">
        <v>9</v>
      </c>
      <c r="M67" s="707">
        <v>10</v>
      </c>
      <c r="N67" s="707">
        <v>11</v>
      </c>
      <c r="O67" s="708">
        <v>12</v>
      </c>
      <c r="P67" s="707">
        <v>13</v>
      </c>
      <c r="Q67" s="707">
        <v>14</v>
      </c>
      <c r="R67" s="707">
        <v>15</v>
      </c>
      <c r="S67" s="707">
        <v>16</v>
      </c>
      <c r="T67" s="707">
        <v>17</v>
      </c>
      <c r="U67" s="707">
        <v>18</v>
      </c>
      <c r="V67" s="707">
        <v>19</v>
      </c>
      <c r="W67" s="707">
        <v>20</v>
      </c>
      <c r="X67" s="707">
        <v>21</v>
      </c>
      <c r="Y67" s="707">
        <v>22</v>
      </c>
      <c r="Z67" s="707">
        <v>23</v>
      </c>
      <c r="AA67" s="708">
        <v>24</v>
      </c>
      <c r="AB67" s="707">
        <v>25</v>
      </c>
      <c r="AC67" s="707">
        <v>26</v>
      </c>
      <c r="AD67" s="707">
        <v>27</v>
      </c>
      <c r="AE67" s="707">
        <v>28</v>
      </c>
      <c r="AF67" s="707">
        <v>29</v>
      </c>
      <c r="AG67" s="707">
        <v>30</v>
      </c>
      <c r="AH67" s="707">
        <v>31</v>
      </c>
      <c r="AI67" s="707">
        <v>32</v>
      </c>
      <c r="AJ67" s="707">
        <v>33</v>
      </c>
      <c r="AK67" s="707">
        <v>34</v>
      </c>
      <c r="AL67" s="707">
        <v>35</v>
      </c>
      <c r="AM67" s="708">
        <v>36</v>
      </c>
      <c r="AN67" s="707">
        <v>37</v>
      </c>
      <c r="AO67" s="707">
        <v>38</v>
      </c>
      <c r="AP67" s="707">
        <v>39</v>
      </c>
      <c r="AQ67" s="707">
        <v>40</v>
      </c>
      <c r="AR67" s="707">
        <v>41</v>
      </c>
      <c r="AS67" s="707">
        <v>42</v>
      </c>
      <c r="AT67" s="707">
        <v>43</v>
      </c>
      <c r="AU67" s="707">
        <v>44</v>
      </c>
      <c r="AV67" s="707">
        <v>45</v>
      </c>
      <c r="AW67" s="707">
        <v>46</v>
      </c>
      <c r="AX67" s="707">
        <v>47</v>
      </c>
      <c r="AY67" s="708">
        <v>48</v>
      </c>
      <c r="AZ67" s="707">
        <v>49</v>
      </c>
      <c r="BA67" s="707">
        <v>50</v>
      </c>
      <c r="BB67" s="707">
        <v>51</v>
      </c>
      <c r="BC67" s="707">
        <v>52</v>
      </c>
      <c r="BD67" s="707">
        <v>53</v>
      </c>
      <c r="BE67" s="707">
        <v>54</v>
      </c>
      <c r="BF67" s="707">
        <v>55</v>
      </c>
      <c r="BG67" s="707">
        <v>56</v>
      </c>
      <c r="BH67" s="707">
        <v>57</v>
      </c>
      <c r="BI67" s="707">
        <v>58</v>
      </c>
      <c r="BJ67" s="707">
        <v>59</v>
      </c>
      <c r="BK67" s="709">
        <v>60</v>
      </c>
    </row>
    <row r="68" spans="2:64" s="2" customFormat="1" ht="38" customHeight="1" x14ac:dyDescent="0.2">
      <c r="B68" s="710" t="s">
        <v>109</v>
      </c>
      <c r="C68" s="577">
        <f t="shared" ref="C68:AH68" si="68">IF(AND(C67&gt;=(inicio_p1),C67&lt;final_p1),IF(AND(C67&gt;=(inicio_p1),C67&lt;=inicio_p1+carencia_p1),imp_p1,B68-C72),0)</f>
        <v>0</v>
      </c>
      <c r="D68" s="578">
        <f t="shared" si="68"/>
        <v>0</v>
      </c>
      <c r="E68" s="578">
        <f>IF(AND(E67&gt;=(inicio_p1),E67&lt;final_p1),IF(AND(E67&gt;=(inicio_p1),E67&lt;=inicio_p1+carencia_p1),imp_p1,D68-E72),0)</f>
        <v>0</v>
      </c>
      <c r="F68" s="578">
        <f t="shared" si="68"/>
        <v>0</v>
      </c>
      <c r="G68" s="578">
        <f t="shared" si="68"/>
        <v>0</v>
      </c>
      <c r="H68" s="578">
        <f t="shared" si="68"/>
        <v>0</v>
      </c>
      <c r="I68" s="578">
        <f t="shared" si="68"/>
        <v>0</v>
      </c>
      <c r="J68" s="578">
        <f t="shared" si="68"/>
        <v>0</v>
      </c>
      <c r="K68" s="578">
        <f t="shared" si="68"/>
        <v>0</v>
      </c>
      <c r="L68" s="578">
        <f t="shared" si="68"/>
        <v>0</v>
      </c>
      <c r="M68" s="578">
        <f t="shared" si="68"/>
        <v>0</v>
      </c>
      <c r="N68" s="578">
        <f t="shared" si="68"/>
        <v>0</v>
      </c>
      <c r="O68" s="578">
        <f t="shared" si="68"/>
        <v>0</v>
      </c>
      <c r="P68" s="654">
        <f t="shared" si="68"/>
        <v>0</v>
      </c>
      <c r="Q68" s="578">
        <f t="shared" si="68"/>
        <v>0</v>
      </c>
      <c r="R68" s="578">
        <f t="shared" si="68"/>
        <v>0</v>
      </c>
      <c r="S68" s="578">
        <f t="shared" si="68"/>
        <v>0</v>
      </c>
      <c r="T68" s="578">
        <f t="shared" si="68"/>
        <v>0</v>
      </c>
      <c r="U68" s="578">
        <f t="shared" si="68"/>
        <v>0</v>
      </c>
      <c r="V68" s="578">
        <f t="shared" si="68"/>
        <v>0</v>
      </c>
      <c r="W68" s="578">
        <f t="shared" si="68"/>
        <v>0</v>
      </c>
      <c r="X68" s="578">
        <f t="shared" si="68"/>
        <v>0</v>
      </c>
      <c r="Y68" s="578">
        <f t="shared" si="68"/>
        <v>0</v>
      </c>
      <c r="Z68" s="578">
        <f t="shared" si="68"/>
        <v>0</v>
      </c>
      <c r="AA68" s="578">
        <f t="shared" si="68"/>
        <v>0</v>
      </c>
      <c r="AB68" s="654">
        <f t="shared" si="68"/>
        <v>0</v>
      </c>
      <c r="AC68" s="578">
        <f t="shared" si="68"/>
        <v>0</v>
      </c>
      <c r="AD68" s="578">
        <f t="shared" si="68"/>
        <v>0</v>
      </c>
      <c r="AE68" s="578">
        <f t="shared" si="68"/>
        <v>0</v>
      </c>
      <c r="AF68" s="578">
        <f t="shared" si="68"/>
        <v>0</v>
      </c>
      <c r="AG68" s="578">
        <f t="shared" si="68"/>
        <v>0</v>
      </c>
      <c r="AH68" s="578">
        <f t="shared" si="68"/>
        <v>0</v>
      </c>
      <c r="AI68" s="578">
        <f t="shared" ref="AI68:BK68" si="69">IF(AND(AI67&gt;=(inicio_p1),AI67&lt;final_p1),IF(AND(AI67&gt;=(inicio_p1),AI67&lt;=inicio_p1+carencia_p1),imp_p1,AH68-AI72),0)</f>
        <v>0</v>
      </c>
      <c r="AJ68" s="578">
        <f t="shared" si="69"/>
        <v>0</v>
      </c>
      <c r="AK68" s="578">
        <f t="shared" si="69"/>
        <v>0</v>
      </c>
      <c r="AL68" s="578">
        <f t="shared" si="69"/>
        <v>0</v>
      </c>
      <c r="AM68" s="578">
        <f t="shared" si="69"/>
        <v>0</v>
      </c>
      <c r="AN68" s="654">
        <f t="shared" si="69"/>
        <v>0</v>
      </c>
      <c r="AO68" s="578">
        <f t="shared" si="69"/>
        <v>0</v>
      </c>
      <c r="AP68" s="578">
        <f t="shared" si="69"/>
        <v>0</v>
      </c>
      <c r="AQ68" s="578">
        <f t="shared" si="69"/>
        <v>0</v>
      </c>
      <c r="AR68" s="578">
        <f t="shared" si="69"/>
        <v>0</v>
      </c>
      <c r="AS68" s="578">
        <f t="shared" si="69"/>
        <v>0</v>
      </c>
      <c r="AT68" s="578">
        <f t="shared" si="69"/>
        <v>0</v>
      </c>
      <c r="AU68" s="578">
        <f t="shared" si="69"/>
        <v>0</v>
      </c>
      <c r="AV68" s="578">
        <f t="shared" si="69"/>
        <v>0</v>
      </c>
      <c r="AW68" s="578">
        <f t="shared" si="69"/>
        <v>0</v>
      </c>
      <c r="AX68" s="578">
        <f t="shared" si="69"/>
        <v>0</v>
      </c>
      <c r="AY68" s="578">
        <f t="shared" si="69"/>
        <v>0</v>
      </c>
      <c r="AZ68" s="654">
        <f t="shared" si="69"/>
        <v>0</v>
      </c>
      <c r="BA68" s="578">
        <f t="shared" si="69"/>
        <v>0</v>
      </c>
      <c r="BB68" s="578">
        <f t="shared" si="69"/>
        <v>0</v>
      </c>
      <c r="BC68" s="578">
        <f t="shared" si="69"/>
        <v>0</v>
      </c>
      <c r="BD68" s="578">
        <f t="shared" si="69"/>
        <v>0</v>
      </c>
      <c r="BE68" s="578">
        <f t="shared" si="69"/>
        <v>0</v>
      </c>
      <c r="BF68" s="578">
        <f t="shared" si="69"/>
        <v>0</v>
      </c>
      <c r="BG68" s="578">
        <f t="shared" si="69"/>
        <v>0</v>
      </c>
      <c r="BH68" s="578">
        <f t="shared" si="69"/>
        <v>0</v>
      </c>
      <c r="BI68" s="578">
        <f t="shared" si="69"/>
        <v>0</v>
      </c>
      <c r="BJ68" s="578">
        <f t="shared" si="69"/>
        <v>0</v>
      </c>
      <c r="BK68" s="579">
        <f t="shared" si="69"/>
        <v>0</v>
      </c>
      <c r="BL68" s="711"/>
    </row>
    <row r="69" spans="2:64" s="716" customFormat="1" ht="17" x14ac:dyDescent="0.2">
      <c r="B69" s="712" t="s">
        <v>110</v>
      </c>
      <c r="C69" s="585">
        <f t="shared" ref="C69:AH69" si="70">IF(C67&gt;=inicio_p1,SUM(D72:O72),0)</f>
        <v>0</v>
      </c>
      <c r="D69" s="713">
        <f>IF(D67&gt;=inicio_p1,SUM(E72:P72),0)</f>
        <v>0</v>
      </c>
      <c r="E69" s="713">
        <f t="shared" si="70"/>
        <v>0</v>
      </c>
      <c r="F69" s="713">
        <f t="shared" si="70"/>
        <v>0</v>
      </c>
      <c r="G69" s="713">
        <f t="shared" si="70"/>
        <v>0</v>
      </c>
      <c r="H69" s="713">
        <f t="shared" si="70"/>
        <v>0</v>
      </c>
      <c r="I69" s="713">
        <f t="shared" si="70"/>
        <v>0</v>
      </c>
      <c r="J69" s="713">
        <f t="shared" si="70"/>
        <v>0</v>
      </c>
      <c r="K69" s="713">
        <f t="shared" si="70"/>
        <v>0</v>
      </c>
      <c r="L69" s="713">
        <f>IF(L67&gt;=inicio_p1,SUM(M72:X72),0)</f>
        <v>0</v>
      </c>
      <c r="M69" s="713">
        <f>IF(M67&gt;=inicio_p1,SUM(N72:Y72),0)</f>
        <v>0</v>
      </c>
      <c r="N69" s="713">
        <f t="shared" si="70"/>
        <v>0</v>
      </c>
      <c r="O69" s="713">
        <f>IF(O67&gt;=inicio_p1,SUM(P72:AA72),0)</f>
        <v>0</v>
      </c>
      <c r="P69" s="714">
        <f t="shared" si="70"/>
        <v>0</v>
      </c>
      <c r="Q69" s="713">
        <f t="shared" si="70"/>
        <v>0</v>
      </c>
      <c r="R69" s="713">
        <f t="shared" si="70"/>
        <v>0</v>
      </c>
      <c r="S69" s="713">
        <f t="shared" si="70"/>
        <v>0</v>
      </c>
      <c r="T69" s="713">
        <f t="shared" si="70"/>
        <v>0</v>
      </c>
      <c r="U69" s="713">
        <f t="shared" si="70"/>
        <v>0</v>
      </c>
      <c r="V69" s="713">
        <f t="shared" si="70"/>
        <v>0</v>
      </c>
      <c r="W69" s="713">
        <f t="shared" si="70"/>
        <v>0</v>
      </c>
      <c r="X69" s="713">
        <f t="shared" si="70"/>
        <v>0</v>
      </c>
      <c r="Y69" s="713">
        <f t="shared" si="70"/>
        <v>0</v>
      </c>
      <c r="Z69" s="713">
        <f t="shared" si="70"/>
        <v>0</v>
      </c>
      <c r="AA69" s="713">
        <f t="shared" si="70"/>
        <v>0</v>
      </c>
      <c r="AB69" s="714">
        <f t="shared" si="70"/>
        <v>0</v>
      </c>
      <c r="AC69" s="713">
        <f t="shared" si="70"/>
        <v>0</v>
      </c>
      <c r="AD69" s="713">
        <f t="shared" si="70"/>
        <v>0</v>
      </c>
      <c r="AE69" s="713">
        <f t="shared" si="70"/>
        <v>0</v>
      </c>
      <c r="AF69" s="713">
        <f t="shared" si="70"/>
        <v>0</v>
      </c>
      <c r="AG69" s="713">
        <f t="shared" si="70"/>
        <v>0</v>
      </c>
      <c r="AH69" s="713">
        <f t="shared" si="70"/>
        <v>0</v>
      </c>
      <c r="AI69" s="713">
        <f t="shared" ref="AI69:BK69" si="71">IF(AI67&gt;=inicio_p1,SUM(AJ72:AU72),0)</f>
        <v>0</v>
      </c>
      <c r="AJ69" s="713">
        <f t="shared" si="71"/>
        <v>0</v>
      </c>
      <c r="AK69" s="713">
        <f t="shared" si="71"/>
        <v>0</v>
      </c>
      <c r="AL69" s="713">
        <f t="shared" si="71"/>
        <v>0</v>
      </c>
      <c r="AM69" s="713">
        <f t="shared" si="71"/>
        <v>0</v>
      </c>
      <c r="AN69" s="714">
        <f t="shared" si="71"/>
        <v>0</v>
      </c>
      <c r="AO69" s="713">
        <f t="shared" si="71"/>
        <v>0</v>
      </c>
      <c r="AP69" s="713">
        <f t="shared" si="71"/>
        <v>0</v>
      </c>
      <c r="AQ69" s="713">
        <f t="shared" si="71"/>
        <v>0</v>
      </c>
      <c r="AR69" s="713">
        <f t="shared" si="71"/>
        <v>0</v>
      </c>
      <c r="AS69" s="713">
        <f t="shared" si="71"/>
        <v>0</v>
      </c>
      <c r="AT69" s="713">
        <f t="shared" si="71"/>
        <v>0</v>
      </c>
      <c r="AU69" s="713">
        <f t="shared" si="71"/>
        <v>0</v>
      </c>
      <c r="AV69" s="713">
        <f t="shared" si="71"/>
        <v>0</v>
      </c>
      <c r="AW69" s="713">
        <f t="shared" si="71"/>
        <v>0</v>
      </c>
      <c r="AX69" s="713">
        <f t="shared" si="71"/>
        <v>0</v>
      </c>
      <c r="AY69" s="713">
        <f t="shared" si="71"/>
        <v>0</v>
      </c>
      <c r="AZ69" s="714">
        <f t="shared" si="71"/>
        <v>0</v>
      </c>
      <c r="BA69" s="713">
        <f t="shared" si="71"/>
        <v>0</v>
      </c>
      <c r="BB69" s="713">
        <f t="shared" si="71"/>
        <v>0</v>
      </c>
      <c r="BC69" s="713">
        <f t="shared" si="71"/>
        <v>0</v>
      </c>
      <c r="BD69" s="713">
        <f t="shared" si="71"/>
        <v>0</v>
      </c>
      <c r="BE69" s="713">
        <f t="shared" si="71"/>
        <v>0</v>
      </c>
      <c r="BF69" s="713">
        <f t="shared" si="71"/>
        <v>0</v>
      </c>
      <c r="BG69" s="713">
        <f t="shared" si="71"/>
        <v>0</v>
      </c>
      <c r="BH69" s="713">
        <f t="shared" si="71"/>
        <v>0</v>
      </c>
      <c r="BI69" s="713">
        <f t="shared" si="71"/>
        <v>0</v>
      </c>
      <c r="BJ69" s="713">
        <f t="shared" si="71"/>
        <v>0</v>
      </c>
      <c r="BK69" s="715">
        <f t="shared" si="71"/>
        <v>0</v>
      </c>
    </row>
    <row r="70" spans="2:64" s="716" customFormat="1" ht="17" x14ac:dyDescent="0.2">
      <c r="B70" s="712" t="s">
        <v>111</v>
      </c>
      <c r="C70" s="585">
        <f t="shared" ref="C70:AH70" si="72">C68-C69</f>
        <v>0</v>
      </c>
      <c r="D70" s="713">
        <f t="shared" si="72"/>
        <v>0</v>
      </c>
      <c r="E70" s="713">
        <f t="shared" si="72"/>
        <v>0</v>
      </c>
      <c r="F70" s="713">
        <f t="shared" si="72"/>
        <v>0</v>
      </c>
      <c r="G70" s="713">
        <f t="shared" si="72"/>
        <v>0</v>
      </c>
      <c r="H70" s="713">
        <f t="shared" si="72"/>
        <v>0</v>
      </c>
      <c r="I70" s="713">
        <f t="shared" si="72"/>
        <v>0</v>
      </c>
      <c r="J70" s="713">
        <f t="shared" si="72"/>
        <v>0</v>
      </c>
      <c r="K70" s="713">
        <f t="shared" si="72"/>
        <v>0</v>
      </c>
      <c r="L70" s="713">
        <f t="shared" si="72"/>
        <v>0</v>
      </c>
      <c r="M70" s="713">
        <f>M68-M69</f>
        <v>0</v>
      </c>
      <c r="N70" s="713">
        <f>N68-N69</f>
        <v>0</v>
      </c>
      <c r="O70" s="713">
        <f t="shared" si="72"/>
        <v>0</v>
      </c>
      <c r="P70" s="714">
        <f t="shared" si="72"/>
        <v>0</v>
      </c>
      <c r="Q70" s="713">
        <f t="shared" si="72"/>
        <v>0</v>
      </c>
      <c r="R70" s="713">
        <f t="shared" si="72"/>
        <v>0</v>
      </c>
      <c r="S70" s="713">
        <f t="shared" si="72"/>
        <v>0</v>
      </c>
      <c r="T70" s="713">
        <f t="shared" si="72"/>
        <v>0</v>
      </c>
      <c r="U70" s="713">
        <f t="shared" si="72"/>
        <v>0</v>
      </c>
      <c r="V70" s="713">
        <f t="shared" si="72"/>
        <v>0</v>
      </c>
      <c r="W70" s="713">
        <f t="shared" si="72"/>
        <v>0</v>
      </c>
      <c r="X70" s="713">
        <f t="shared" si="72"/>
        <v>0</v>
      </c>
      <c r="Y70" s="713">
        <f t="shared" si="72"/>
        <v>0</v>
      </c>
      <c r="Z70" s="713">
        <f t="shared" si="72"/>
        <v>0</v>
      </c>
      <c r="AA70" s="713">
        <f t="shared" si="72"/>
        <v>0</v>
      </c>
      <c r="AB70" s="714">
        <f t="shared" si="72"/>
        <v>0</v>
      </c>
      <c r="AC70" s="713">
        <f t="shared" si="72"/>
        <v>0</v>
      </c>
      <c r="AD70" s="713">
        <f t="shared" si="72"/>
        <v>0</v>
      </c>
      <c r="AE70" s="713">
        <f t="shared" si="72"/>
        <v>0</v>
      </c>
      <c r="AF70" s="713">
        <f t="shared" si="72"/>
        <v>0</v>
      </c>
      <c r="AG70" s="713">
        <f t="shared" si="72"/>
        <v>0</v>
      </c>
      <c r="AH70" s="713">
        <f t="shared" si="72"/>
        <v>0</v>
      </c>
      <c r="AI70" s="713">
        <f t="shared" ref="AI70:BK70" si="73">AI68-AI69</f>
        <v>0</v>
      </c>
      <c r="AJ70" s="713">
        <f t="shared" si="73"/>
        <v>0</v>
      </c>
      <c r="AK70" s="713">
        <f t="shared" si="73"/>
        <v>0</v>
      </c>
      <c r="AL70" s="713">
        <f t="shared" si="73"/>
        <v>0</v>
      </c>
      <c r="AM70" s="713">
        <f t="shared" si="73"/>
        <v>0</v>
      </c>
      <c r="AN70" s="714">
        <f t="shared" si="73"/>
        <v>0</v>
      </c>
      <c r="AO70" s="713">
        <f t="shared" si="73"/>
        <v>0</v>
      </c>
      <c r="AP70" s="713">
        <f t="shared" si="73"/>
        <v>0</v>
      </c>
      <c r="AQ70" s="713">
        <f t="shared" si="73"/>
        <v>0</v>
      </c>
      <c r="AR70" s="713">
        <f t="shared" si="73"/>
        <v>0</v>
      </c>
      <c r="AS70" s="713">
        <f t="shared" si="73"/>
        <v>0</v>
      </c>
      <c r="AT70" s="713">
        <f t="shared" si="73"/>
        <v>0</v>
      </c>
      <c r="AU70" s="713">
        <f t="shared" si="73"/>
        <v>0</v>
      </c>
      <c r="AV70" s="713">
        <f t="shared" si="73"/>
        <v>0</v>
      </c>
      <c r="AW70" s="713">
        <f t="shared" si="73"/>
        <v>0</v>
      </c>
      <c r="AX70" s="713">
        <f t="shared" si="73"/>
        <v>0</v>
      </c>
      <c r="AY70" s="713">
        <f t="shared" si="73"/>
        <v>0</v>
      </c>
      <c r="AZ70" s="714">
        <f t="shared" si="73"/>
        <v>0</v>
      </c>
      <c r="BA70" s="713">
        <f t="shared" si="73"/>
        <v>0</v>
      </c>
      <c r="BB70" s="713">
        <f t="shared" si="73"/>
        <v>0</v>
      </c>
      <c r="BC70" s="713">
        <f t="shared" si="73"/>
        <v>0</v>
      </c>
      <c r="BD70" s="713">
        <f t="shared" si="73"/>
        <v>0</v>
      </c>
      <c r="BE70" s="713">
        <f t="shared" si="73"/>
        <v>0</v>
      </c>
      <c r="BF70" s="713">
        <f t="shared" si="73"/>
        <v>0</v>
      </c>
      <c r="BG70" s="713">
        <f t="shared" si="73"/>
        <v>0</v>
      </c>
      <c r="BH70" s="713">
        <f t="shared" si="73"/>
        <v>0</v>
      </c>
      <c r="BI70" s="713">
        <f t="shared" si="73"/>
        <v>0</v>
      </c>
      <c r="BJ70" s="713">
        <f t="shared" si="73"/>
        <v>0</v>
      </c>
      <c r="BK70" s="715">
        <f t="shared" si="73"/>
        <v>0</v>
      </c>
    </row>
    <row r="71" spans="2:64" s="2" customFormat="1" ht="17" x14ac:dyDescent="0.2">
      <c r="B71" s="717" t="s">
        <v>3</v>
      </c>
      <c r="C71" s="585">
        <f t="shared" ref="C71" si="74">IF(AND(C67&gt;(inicio_p1+carencia_p1),C67&lt;=(final_p1)),PMT(interes_p2/12,meses_amortiz_p1,-imp_p1),0)</f>
        <v>0</v>
      </c>
      <c r="D71" s="586">
        <f t="shared" ref="D71:AI71" si="75">IF(AND(D67&gt;(inicio_p1+carencia_p1),D67&lt;=(final_p1)),PMT(interes_p1/12,meses_amortiz_p1,-imp_p1),0)</f>
        <v>0</v>
      </c>
      <c r="E71" s="586">
        <f t="shared" si="75"/>
        <v>0</v>
      </c>
      <c r="F71" s="586">
        <f t="shared" si="75"/>
        <v>0</v>
      </c>
      <c r="G71" s="586">
        <f t="shared" si="75"/>
        <v>0</v>
      </c>
      <c r="H71" s="586">
        <f t="shared" si="75"/>
        <v>0</v>
      </c>
      <c r="I71" s="586">
        <f t="shared" si="75"/>
        <v>0</v>
      </c>
      <c r="J71" s="586">
        <f t="shared" si="75"/>
        <v>0</v>
      </c>
      <c r="K71" s="586">
        <f t="shared" si="75"/>
        <v>0</v>
      </c>
      <c r="L71" s="586">
        <f t="shared" si="75"/>
        <v>0</v>
      </c>
      <c r="M71" s="586">
        <f t="shared" si="75"/>
        <v>0</v>
      </c>
      <c r="N71" s="586">
        <f t="shared" si="75"/>
        <v>0</v>
      </c>
      <c r="O71" s="586">
        <f t="shared" si="75"/>
        <v>0</v>
      </c>
      <c r="P71" s="586">
        <f t="shared" si="75"/>
        <v>0</v>
      </c>
      <c r="Q71" s="586">
        <f t="shared" si="75"/>
        <v>0</v>
      </c>
      <c r="R71" s="586">
        <f t="shared" si="75"/>
        <v>0</v>
      </c>
      <c r="S71" s="586">
        <f t="shared" si="75"/>
        <v>0</v>
      </c>
      <c r="T71" s="586">
        <f t="shared" si="75"/>
        <v>0</v>
      </c>
      <c r="U71" s="586">
        <f t="shared" si="75"/>
        <v>0</v>
      </c>
      <c r="V71" s="586">
        <f t="shared" si="75"/>
        <v>0</v>
      </c>
      <c r="W71" s="586">
        <f t="shared" si="75"/>
        <v>0</v>
      </c>
      <c r="X71" s="586">
        <f t="shared" si="75"/>
        <v>0</v>
      </c>
      <c r="Y71" s="586">
        <f t="shared" si="75"/>
        <v>0</v>
      </c>
      <c r="Z71" s="586">
        <f t="shared" si="75"/>
        <v>0</v>
      </c>
      <c r="AA71" s="586">
        <f t="shared" si="75"/>
        <v>0</v>
      </c>
      <c r="AB71" s="586">
        <f t="shared" si="75"/>
        <v>0</v>
      </c>
      <c r="AC71" s="586">
        <f t="shared" si="75"/>
        <v>0</v>
      </c>
      <c r="AD71" s="586">
        <f t="shared" si="75"/>
        <v>0</v>
      </c>
      <c r="AE71" s="586">
        <f t="shared" si="75"/>
        <v>0</v>
      </c>
      <c r="AF71" s="586">
        <f t="shared" si="75"/>
        <v>0</v>
      </c>
      <c r="AG71" s="586">
        <f t="shared" si="75"/>
        <v>0</v>
      </c>
      <c r="AH71" s="586">
        <f t="shared" si="75"/>
        <v>0</v>
      </c>
      <c r="AI71" s="586">
        <f t="shared" si="75"/>
        <v>0</v>
      </c>
      <c r="AJ71" s="586">
        <f t="shared" ref="AJ71:BK71" si="76">IF(AND(AJ67&gt;(inicio_p1+carencia_p1),AJ67&lt;=(final_p1)),PMT(interes_p1/12,meses_amortiz_p1,-imp_p1),0)</f>
        <v>0</v>
      </c>
      <c r="AK71" s="586">
        <f t="shared" si="76"/>
        <v>0</v>
      </c>
      <c r="AL71" s="586">
        <f t="shared" si="76"/>
        <v>0</v>
      </c>
      <c r="AM71" s="586">
        <f t="shared" si="76"/>
        <v>0</v>
      </c>
      <c r="AN71" s="586">
        <f t="shared" si="76"/>
        <v>0</v>
      </c>
      <c r="AO71" s="586">
        <f t="shared" si="76"/>
        <v>0</v>
      </c>
      <c r="AP71" s="586">
        <f t="shared" si="76"/>
        <v>0</v>
      </c>
      <c r="AQ71" s="586">
        <f t="shared" si="76"/>
        <v>0</v>
      </c>
      <c r="AR71" s="586">
        <f t="shared" si="76"/>
        <v>0</v>
      </c>
      <c r="AS71" s="586">
        <f t="shared" si="76"/>
        <v>0</v>
      </c>
      <c r="AT71" s="586">
        <f t="shared" si="76"/>
        <v>0</v>
      </c>
      <c r="AU71" s="586">
        <f t="shared" si="76"/>
        <v>0</v>
      </c>
      <c r="AV71" s="586">
        <f t="shared" si="76"/>
        <v>0</v>
      </c>
      <c r="AW71" s="586">
        <f t="shared" si="76"/>
        <v>0</v>
      </c>
      <c r="AX71" s="586">
        <f t="shared" si="76"/>
        <v>0</v>
      </c>
      <c r="AY71" s="586">
        <f t="shared" si="76"/>
        <v>0</v>
      </c>
      <c r="AZ71" s="586">
        <f t="shared" si="76"/>
        <v>0</v>
      </c>
      <c r="BA71" s="586">
        <f t="shared" si="76"/>
        <v>0</v>
      </c>
      <c r="BB71" s="586">
        <f t="shared" si="76"/>
        <v>0</v>
      </c>
      <c r="BC71" s="586">
        <f t="shared" si="76"/>
        <v>0</v>
      </c>
      <c r="BD71" s="586">
        <f t="shared" si="76"/>
        <v>0</v>
      </c>
      <c r="BE71" s="586">
        <f t="shared" si="76"/>
        <v>0</v>
      </c>
      <c r="BF71" s="586">
        <f t="shared" si="76"/>
        <v>0</v>
      </c>
      <c r="BG71" s="586">
        <f t="shared" si="76"/>
        <v>0</v>
      </c>
      <c r="BH71" s="586">
        <f t="shared" si="76"/>
        <v>0</v>
      </c>
      <c r="BI71" s="586">
        <f t="shared" si="76"/>
        <v>0</v>
      </c>
      <c r="BJ71" s="586">
        <f t="shared" si="76"/>
        <v>0</v>
      </c>
      <c r="BK71" s="586">
        <f t="shared" si="76"/>
        <v>0</v>
      </c>
      <c r="BL71" s="711"/>
    </row>
    <row r="72" spans="2:64" s="2" customFormat="1" ht="17" x14ac:dyDescent="0.2">
      <c r="B72" s="717" t="s">
        <v>167</v>
      </c>
      <c r="C72" s="585">
        <f t="shared" ref="C72:AH72" si="77">IF(C71&gt;0,C71-C73,0)</f>
        <v>0</v>
      </c>
      <c r="D72" s="586">
        <f t="shared" si="77"/>
        <v>0</v>
      </c>
      <c r="E72" s="586">
        <f t="shared" si="77"/>
        <v>0</v>
      </c>
      <c r="F72" s="586">
        <f t="shared" si="77"/>
        <v>0</v>
      </c>
      <c r="G72" s="586">
        <f t="shared" si="77"/>
        <v>0</v>
      </c>
      <c r="H72" s="586">
        <f t="shared" si="77"/>
        <v>0</v>
      </c>
      <c r="I72" s="586">
        <f t="shared" si="77"/>
        <v>0</v>
      </c>
      <c r="J72" s="586">
        <f t="shared" si="77"/>
        <v>0</v>
      </c>
      <c r="K72" s="586">
        <f>IF(K71&gt;0,K71-K73,0)</f>
        <v>0</v>
      </c>
      <c r="L72" s="586">
        <f t="shared" si="77"/>
        <v>0</v>
      </c>
      <c r="M72" s="586">
        <f t="shared" si="77"/>
        <v>0</v>
      </c>
      <c r="N72" s="586">
        <f t="shared" si="77"/>
        <v>0</v>
      </c>
      <c r="O72" s="586">
        <f>IF(O71&gt;0,O71-O73,0)</f>
        <v>0</v>
      </c>
      <c r="P72" s="650">
        <f t="shared" si="77"/>
        <v>0</v>
      </c>
      <c r="Q72" s="586">
        <f t="shared" si="77"/>
        <v>0</v>
      </c>
      <c r="R72" s="586">
        <f t="shared" si="77"/>
        <v>0</v>
      </c>
      <c r="S72" s="586">
        <f t="shared" si="77"/>
        <v>0</v>
      </c>
      <c r="T72" s="586">
        <f t="shared" si="77"/>
        <v>0</v>
      </c>
      <c r="U72" s="586">
        <f t="shared" si="77"/>
        <v>0</v>
      </c>
      <c r="V72" s="586">
        <f t="shared" si="77"/>
        <v>0</v>
      </c>
      <c r="W72" s="586">
        <f t="shared" si="77"/>
        <v>0</v>
      </c>
      <c r="X72" s="586">
        <f t="shared" si="77"/>
        <v>0</v>
      </c>
      <c r="Y72" s="586">
        <f t="shared" si="77"/>
        <v>0</v>
      </c>
      <c r="Z72" s="586">
        <f t="shared" si="77"/>
        <v>0</v>
      </c>
      <c r="AA72" s="586">
        <f t="shared" si="77"/>
        <v>0</v>
      </c>
      <c r="AB72" s="650">
        <f t="shared" si="77"/>
        <v>0</v>
      </c>
      <c r="AC72" s="586">
        <f t="shared" si="77"/>
        <v>0</v>
      </c>
      <c r="AD72" s="586">
        <f t="shared" si="77"/>
        <v>0</v>
      </c>
      <c r="AE72" s="586">
        <f t="shared" si="77"/>
        <v>0</v>
      </c>
      <c r="AF72" s="586">
        <f t="shared" si="77"/>
        <v>0</v>
      </c>
      <c r="AG72" s="586">
        <f t="shared" si="77"/>
        <v>0</v>
      </c>
      <c r="AH72" s="586">
        <f t="shared" si="77"/>
        <v>0</v>
      </c>
      <c r="AI72" s="586">
        <f t="shared" ref="AI72:BK72" si="78">IF(AI71&gt;0,AI71-AI73,0)</f>
        <v>0</v>
      </c>
      <c r="AJ72" s="586">
        <f t="shared" si="78"/>
        <v>0</v>
      </c>
      <c r="AK72" s="586">
        <f t="shared" si="78"/>
        <v>0</v>
      </c>
      <c r="AL72" s="586">
        <f t="shared" si="78"/>
        <v>0</v>
      </c>
      <c r="AM72" s="586">
        <f t="shared" si="78"/>
        <v>0</v>
      </c>
      <c r="AN72" s="650">
        <f t="shared" si="78"/>
        <v>0</v>
      </c>
      <c r="AO72" s="586">
        <f t="shared" si="78"/>
        <v>0</v>
      </c>
      <c r="AP72" s="586">
        <f t="shared" si="78"/>
        <v>0</v>
      </c>
      <c r="AQ72" s="586">
        <f t="shared" si="78"/>
        <v>0</v>
      </c>
      <c r="AR72" s="586">
        <f t="shared" si="78"/>
        <v>0</v>
      </c>
      <c r="AS72" s="586">
        <f t="shared" si="78"/>
        <v>0</v>
      </c>
      <c r="AT72" s="586">
        <f t="shared" si="78"/>
        <v>0</v>
      </c>
      <c r="AU72" s="586">
        <f t="shared" si="78"/>
        <v>0</v>
      </c>
      <c r="AV72" s="586">
        <f t="shared" si="78"/>
        <v>0</v>
      </c>
      <c r="AW72" s="586">
        <f t="shared" si="78"/>
        <v>0</v>
      </c>
      <c r="AX72" s="586">
        <f t="shared" si="78"/>
        <v>0</v>
      </c>
      <c r="AY72" s="586">
        <f t="shared" si="78"/>
        <v>0</v>
      </c>
      <c r="AZ72" s="650">
        <f t="shared" si="78"/>
        <v>0</v>
      </c>
      <c r="BA72" s="586">
        <f t="shared" si="78"/>
        <v>0</v>
      </c>
      <c r="BB72" s="586">
        <f t="shared" si="78"/>
        <v>0</v>
      </c>
      <c r="BC72" s="586">
        <f t="shared" si="78"/>
        <v>0</v>
      </c>
      <c r="BD72" s="586">
        <f t="shared" si="78"/>
        <v>0</v>
      </c>
      <c r="BE72" s="586">
        <f t="shared" si="78"/>
        <v>0</v>
      </c>
      <c r="BF72" s="586">
        <f t="shared" si="78"/>
        <v>0</v>
      </c>
      <c r="BG72" s="586">
        <f t="shared" si="78"/>
        <v>0</v>
      </c>
      <c r="BH72" s="586">
        <f t="shared" si="78"/>
        <v>0</v>
      </c>
      <c r="BI72" s="586">
        <f t="shared" si="78"/>
        <v>0</v>
      </c>
      <c r="BJ72" s="586">
        <f t="shared" si="78"/>
        <v>0</v>
      </c>
      <c r="BK72" s="587">
        <f t="shared" si="78"/>
        <v>0</v>
      </c>
      <c r="BL72" s="718"/>
    </row>
    <row r="73" spans="2:64" s="2" customFormat="1" ht="17" x14ac:dyDescent="0.2">
      <c r="B73" s="719" t="s">
        <v>166</v>
      </c>
      <c r="C73" s="593">
        <v>0</v>
      </c>
      <c r="D73" s="594">
        <f t="shared" ref="D73:AI73" si="79">C68*interes_p1/12</f>
        <v>0</v>
      </c>
      <c r="E73" s="594">
        <f t="shared" si="79"/>
        <v>0</v>
      </c>
      <c r="F73" s="594">
        <f t="shared" si="79"/>
        <v>0</v>
      </c>
      <c r="G73" s="594">
        <f t="shared" si="79"/>
        <v>0</v>
      </c>
      <c r="H73" s="594">
        <f t="shared" si="79"/>
        <v>0</v>
      </c>
      <c r="I73" s="594">
        <f t="shared" si="79"/>
        <v>0</v>
      </c>
      <c r="J73" s="594">
        <f t="shared" si="79"/>
        <v>0</v>
      </c>
      <c r="K73" s="594">
        <f t="shared" si="79"/>
        <v>0</v>
      </c>
      <c r="L73" s="594">
        <f t="shared" si="79"/>
        <v>0</v>
      </c>
      <c r="M73" s="594">
        <f t="shared" si="79"/>
        <v>0</v>
      </c>
      <c r="N73" s="594">
        <f t="shared" si="79"/>
        <v>0</v>
      </c>
      <c r="O73" s="594">
        <f t="shared" si="79"/>
        <v>0</v>
      </c>
      <c r="P73" s="652">
        <f t="shared" si="79"/>
        <v>0</v>
      </c>
      <c r="Q73" s="594">
        <f t="shared" si="79"/>
        <v>0</v>
      </c>
      <c r="R73" s="594">
        <f t="shared" si="79"/>
        <v>0</v>
      </c>
      <c r="S73" s="594">
        <f t="shared" si="79"/>
        <v>0</v>
      </c>
      <c r="T73" s="594">
        <f t="shared" si="79"/>
        <v>0</v>
      </c>
      <c r="U73" s="594">
        <f t="shared" si="79"/>
        <v>0</v>
      </c>
      <c r="V73" s="594">
        <f t="shared" si="79"/>
        <v>0</v>
      </c>
      <c r="W73" s="594">
        <f t="shared" si="79"/>
        <v>0</v>
      </c>
      <c r="X73" s="594">
        <f t="shared" si="79"/>
        <v>0</v>
      </c>
      <c r="Y73" s="594">
        <f t="shared" si="79"/>
        <v>0</v>
      </c>
      <c r="Z73" s="594">
        <f t="shared" si="79"/>
        <v>0</v>
      </c>
      <c r="AA73" s="594">
        <f t="shared" si="79"/>
        <v>0</v>
      </c>
      <c r="AB73" s="652">
        <f t="shared" si="79"/>
        <v>0</v>
      </c>
      <c r="AC73" s="594">
        <f t="shared" si="79"/>
        <v>0</v>
      </c>
      <c r="AD73" s="594">
        <f t="shared" si="79"/>
        <v>0</v>
      </c>
      <c r="AE73" s="594">
        <f t="shared" si="79"/>
        <v>0</v>
      </c>
      <c r="AF73" s="594">
        <f t="shared" si="79"/>
        <v>0</v>
      </c>
      <c r="AG73" s="594">
        <f t="shared" si="79"/>
        <v>0</v>
      </c>
      <c r="AH73" s="594">
        <f t="shared" si="79"/>
        <v>0</v>
      </c>
      <c r="AI73" s="594">
        <f t="shared" si="79"/>
        <v>0</v>
      </c>
      <c r="AJ73" s="594">
        <f t="shared" ref="AJ73:BK73" si="80">AI68*interes_p1/12</f>
        <v>0</v>
      </c>
      <c r="AK73" s="594">
        <f t="shared" si="80"/>
        <v>0</v>
      </c>
      <c r="AL73" s="594">
        <f t="shared" si="80"/>
        <v>0</v>
      </c>
      <c r="AM73" s="594">
        <f t="shared" si="80"/>
        <v>0</v>
      </c>
      <c r="AN73" s="652">
        <f t="shared" si="80"/>
        <v>0</v>
      </c>
      <c r="AO73" s="594">
        <f t="shared" si="80"/>
        <v>0</v>
      </c>
      <c r="AP73" s="594">
        <f t="shared" si="80"/>
        <v>0</v>
      </c>
      <c r="AQ73" s="594">
        <f t="shared" si="80"/>
        <v>0</v>
      </c>
      <c r="AR73" s="594">
        <f t="shared" si="80"/>
        <v>0</v>
      </c>
      <c r="AS73" s="594">
        <f t="shared" si="80"/>
        <v>0</v>
      </c>
      <c r="AT73" s="594">
        <f t="shared" si="80"/>
        <v>0</v>
      </c>
      <c r="AU73" s="594">
        <f t="shared" si="80"/>
        <v>0</v>
      </c>
      <c r="AV73" s="594">
        <f t="shared" si="80"/>
        <v>0</v>
      </c>
      <c r="AW73" s="594">
        <f t="shared" si="80"/>
        <v>0</v>
      </c>
      <c r="AX73" s="594">
        <f t="shared" si="80"/>
        <v>0</v>
      </c>
      <c r="AY73" s="594">
        <f t="shared" si="80"/>
        <v>0</v>
      </c>
      <c r="AZ73" s="652">
        <f t="shared" si="80"/>
        <v>0</v>
      </c>
      <c r="BA73" s="594">
        <f t="shared" si="80"/>
        <v>0</v>
      </c>
      <c r="BB73" s="594">
        <f t="shared" si="80"/>
        <v>0</v>
      </c>
      <c r="BC73" s="594">
        <f t="shared" si="80"/>
        <v>0</v>
      </c>
      <c r="BD73" s="594">
        <f t="shared" si="80"/>
        <v>0</v>
      </c>
      <c r="BE73" s="594">
        <f t="shared" si="80"/>
        <v>0</v>
      </c>
      <c r="BF73" s="594">
        <f t="shared" si="80"/>
        <v>0</v>
      </c>
      <c r="BG73" s="594">
        <f t="shared" si="80"/>
        <v>0</v>
      </c>
      <c r="BH73" s="594">
        <f t="shared" si="80"/>
        <v>0</v>
      </c>
      <c r="BI73" s="594">
        <f t="shared" si="80"/>
        <v>0</v>
      </c>
      <c r="BJ73" s="594">
        <f t="shared" si="80"/>
        <v>0</v>
      </c>
      <c r="BK73" s="595">
        <f t="shared" si="80"/>
        <v>0</v>
      </c>
      <c r="BL73" s="718"/>
    </row>
    <row r="74" spans="2:64" s="2" customFormat="1" x14ac:dyDescent="0.2">
      <c r="B74" s="3"/>
      <c r="C74" s="695"/>
      <c r="D74" s="695"/>
      <c r="E74" s="695"/>
      <c r="F74" s="695"/>
      <c r="G74" s="695"/>
      <c r="H74" s="695"/>
      <c r="I74" s="695"/>
      <c r="J74" s="695"/>
      <c r="K74" s="695"/>
      <c r="L74" s="695"/>
      <c r="M74" s="695"/>
      <c r="N74" s="695"/>
      <c r="O74" s="695"/>
      <c r="P74" s="695"/>
      <c r="Q74" s="695"/>
      <c r="R74" s="695"/>
      <c r="S74" s="695"/>
      <c r="T74" s="695"/>
      <c r="U74" s="695"/>
      <c r="V74" s="695"/>
      <c r="W74" s="695"/>
      <c r="X74" s="695"/>
      <c r="Y74" s="695"/>
      <c r="Z74" s="695"/>
      <c r="AA74" s="695"/>
      <c r="AB74" s="695"/>
      <c r="AC74" s="695"/>
      <c r="AD74" s="695"/>
      <c r="AE74" s="695"/>
      <c r="AF74" s="695"/>
      <c r="AG74" s="695"/>
      <c r="AH74" s="695"/>
      <c r="AI74" s="695"/>
      <c r="AJ74" s="695"/>
      <c r="AK74" s="695"/>
      <c r="AL74" s="695"/>
      <c r="AM74" s="695"/>
      <c r="AN74" s="695"/>
      <c r="AO74" s="695"/>
      <c r="AP74" s="695"/>
      <c r="AQ74" s="695"/>
      <c r="AR74" s="695"/>
      <c r="AS74" s="695"/>
      <c r="AT74" s="695"/>
      <c r="AU74" s="695"/>
      <c r="AV74" s="695"/>
      <c r="AW74" s="695"/>
      <c r="AX74" s="695"/>
      <c r="AY74" s="695"/>
      <c r="AZ74" s="695"/>
      <c r="BA74" s="695"/>
      <c r="BB74" s="695"/>
      <c r="BC74" s="695"/>
      <c r="BD74" s="695"/>
      <c r="BE74" s="695"/>
      <c r="BF74" s="695"/>
      <c r="BG74" s="695"/>
      <c r="BH74" s="695"/>
      <c r="BI74" s="695"/>
      <c r="BJ74" s="695"/>
      <c r="BK74" s="696"/>
      <c r="BL74" s="711"/>
    </row>
    <row r="75" spans="2:64" s="2" customFormat="1" ht="31" customHeight="1" x14ac:dyDescent="0.2">
      <c r="B75" s="1559" t="s">
        <v>545</v>
      </c>
      <c r="C75" s="1561" t="s">
        <v>18</v>
      </c>
      <c r="D75" s="1562"/>
      <c r="E75" s="1562"/>
      <c r="F75" s="1562"/>
      <c r="G75" s="1562"/>
      <c r="H75" s="1562"/>
      <c r="I75" s="1562"/>
      <c r="J75" s="1562"/>
      <c r="K75" s="1562"/>
      <c r="L75" s="1562"/>
      <c r="M75" s="1562"/>
      <c r="N75" s="1562"/>
      <c r="O75" s="1562"/>
      <c r="P75" s="1562"/>
      <c r="Q75" s="1562"/>
      <c r="R75" s="1562"/>
      <c r="S75" s="1562"/>
      <c r="T75" s="1562"/>
      <c r="U75" s="1562"/>
      <c r="V75" s="1562"/>
      <c r="W75" s="1562"/>
      <c r="X75" s="1562"/>
      <c r="Y75" s="1562"/>
      <c r="Z75" s="1562"/>
      <c r="AA75" s="1562"/>
      <c r="AB75" s="1562"/>
      <c r="AC75" s="1562"/>
      <c r="AD75" s="1562"/>
      <c r="AE75" s="1562"/>
      <c r="AF75" s="1562"/>
      <c r="AG75" s="1562"/>
      <c r="AH75" s="1562"/>
      <c r="AI75" s="1562"/>
      <c r="AJ75" s="1562"/>
      <c r="AK75" s="1562"/>
      <c r="AL75" s="1562"/>
      <c r="AM75" s="1562"/>
      <c r="AN75" s="1562"/>
      <c r="AO75" s="1562"/>
      <c r="AP75" s="1562"/>
      <c r="AQ75" s="1562"/>
      <c r="AR75" s="1562"/>
      <c r="AS75" s="1562"/>
      <c r="AT75" s="1562"/>
      <c r="AU75" s="1562"/>
      <c r="AV75" s="1562"/>
      <c r="AW75" s="1562"/>
      <c r="AX75" s="1562"/>
      <c r="AY75" s="1562"/>
      <c r="AZ75" s="1562"/>
      <c r="BA75" s="1562"/>
      <c r="BB75" s="1562"/>
      <c r="BC75" s="1562"/>
      <c r="BD75" s="1562"/>
      <c r="BE75" s="1562"/>
      <c r="BF75" s="1562"/>
      <c r="BG75" s="1562"/>
      <c r="BH75" s="1562"/>
      <c r="BI75" s="1562"/>
      <c r="BJ75" s="1562"/>
      <c r="BK75" s="1562"/>
      <c r="BL75" s="711"/>
    </row>
    <row r="76" spans="2:64" s="663" customFormat="1" ht="23" customHeight="1" x14ac:dyDescent="0.2">
      <c r="B76" s="1560"/>
      <c r="C76" s="720">
        <v>0</v>
      </c>
      <c r="D76" s="721">
        <v>1</v>
      </c>
      <c r="E76" s="722">
        <v>2</v>
      </c>
      <c r="F76" s="722">
        <v>3</v>
      </c>
      <c r="G76" s="722">
        <v>4</v>
      </c>
      <c r="H76" s="722">
        <v>5</v>
      </c>
      <c r="I76" s="722">
        <v>6</v>
      </c>
      <c r="J76" s="722">
        <v>7</v>
      </c>
      <c r="K76" s="722">
        <v>8</v>
      </c>
      <c r="L76" s="722">
        <v>9</v>
      </c>
      <c r="M76" s="722">
        <v>10</v>
      </c>
      <c r="N76" s="722">
        <v>11</v>
      </c>
      <c r="O76" s="723">
        <v>12</v>
      </c>
      <c r="P76" s="722">
        <v>13</v>
      </c>
      <c r="Q76" s="722">
        <v>14</v>
      </c>
      <c r="R76" s="722">
        <v>15</v>
      </c>
      <c r="S76" s="722">
        <v>16</v>
      </c>
      <c r="T76" s="722">
        <v>17</v>
      </c>
      <c r="U76" s="722">
        <v>18</v>
      </c>
      <c r="V76" s="722">
        <v>19</v>
      </c>
      <c r="W76" s="722">
        <v>20</v>
      </c>
      <c r="X76" s="722">
        <v>21</v>
      </c>
      <c r="Y76" s="722">
        <v>22</v>
      </c>
      <c r="Z76" s="722">
        <v>23</v>
      </c>
      <c r="AA76" s="724">
        <v>24</v>
      </c>
      <c r="AB76" s="722">
        <v>25</v>
      </c>
      <c r="AC76" s="722">
        <v>26</v>
      </c>
      <c r="AD76" s="722">
        <v>27</v>
      </c>
      <c r="AE76" s="722">
        <v>28</v>
      </c>
      <c r="AF76" s="722">
        <v>29</v>
      </c>
      <c r="AG76" s="722">
        <v>30</v>
      </c>
      <c r="AH76" s="722">
        <v>31</v>
      </c>
      <c r="AI76" s="722">
        <v>32</v>
      </c>
      <c r="AJ76" s="722">
        <v>33</v>
      </c>
      <c r="AK76" s="722">
        <v>34</v>
      </c>
      <c r="AL76" s="722">
        <v>35</v>
      </c>
      <c r="AM76" s="723">
        <v>36</v>
      </c>
      <c r="AN76" s="722">
        <v>37</v>
      </c>
      <c r="AO76" s="722">
        <v>38</v>
      </c>
      <c r="AP76" s="722">
        <v>39</v>
      </c>
      <c r="AQ76" s="722">
        <v>40</v>
      </c>
      <c r="AR76" s="722">
        <v>41</v>
      </c>
      <c r="AS76" s="722">
        <v>42</v>
      </c>
      <c r="AT76" s="722">
        <v>43</v>
      </c>
      <c r="AU76" s="722">
        <v>44</v>
      </c>
      <c r="AV76" s="722">
        <v>45</v>
      </c>
      <c r="AW76" s="722">
        <v>46</v>
      </c>
      <c r="AX76" s="722">
        <v>47</v>
      </c>
      <c r="AY76" s="723">
        <v>48</v>
      </c>
      <c r="AZ76" s="722">
        <v>49</v>
      </c>
      <c r="BA76" s="722">
        <v>50</v>
      </c>
      <c r="BB76" s="722">
        <v>51</v>
      </c>
      <c r="BC76" s="722">
        <v>52</v>
      </c>
      <c r="BD76" s="722">
        <v>53</v>
      </c>
      <c r="BE76" s="722">
        <v>54</v>
      </c>
      <c r="BF76" s="722">
        <v>55</v>
      </c>
      <c r="BG76" s="722">
        <v>56</v>
      </c>
      <c r="BH76" s="722">
        <v>57</v>
      </c>
      <c r="BI76" s="722">
        <v>58</v>
      </c>
      <c r="BJ76" s="722">
        <v>59</v>
      </c>
      <c r="BK76" s="724">
        <v>60</v>
      </c>
      <c r="BL76" s="711"/>
    </row>
    <row r="77" spans="2:64" s="2" customFormat="1" ht="34" customHeight="1" x14ac:dyDescent="0.2">
      <c r="B77" s="725" t="s">
        <v>109</v>
      </c>
      <c r="C77" s="602">
        <f t="shared" ref="C77:AH77" si="81">IF(AND(C76&gt;=(inicio_p2),C76&lt;final_p2),IF(AND(C76&gt;=(inicio_p2),C76&lt;=inicio_p2+carencia_p2),imp_p2,B77-C81),0)</f>
        <v>0</v>
      </c>
      <c r="D77" s="578">
        <f>IF(AND(D76&gt;=(inicio_p2),D76&lt;final_p2),IF(AND(D76&gt;=(inicio_p2),D76&lt;=inicio_p2+carencia_p2),imp_p2,C77-D81),0)</f>
        <v>0</v>
      </c>
      <c r="E77" s="578">
        <f t="shared" si="81"/>
        <v>0</v>
      </c>
      <c r="F77" s="578">
        <f t="shared" si="81"/>
        <v>0</v>
      </c>
      <c r="G77" s="578">
        <f t="shared" si="81"/>
        <v>0</v>
      </c>
      <c r="H77" s="578">
        <f t="shared" si="81"/>
        <v>0</v>
      </c>
      <c r="I77" s="578">
        <f t="shared" si="81"/>
        <v>0</v>
      </c>
      <c r="J77" s="578">
        <f t="shared" si="81"/>
        <v>0</v>
      </c>
      <c r="K77" s="578">
        <f t="shared" si="81"/>
        <v>0</v>
      </c>
      <c r="L77" s="578">
        <f t="shared" si="81"/>
        <v>0</v>
      </c>
      <c r="M77" s="578">
        <f t="shared" si="81"/>
        <v>0</v>
      </c>
      <c r="N77" s="578">
        <f t="shared" si="81"/>
        <v>0</v>
      </c>
      <c r="O77" s="655">
        <f t="shared" si="81"/>
        <v>0</v>
      </c>
      <c r="P77" s="578">
        <f t="shared" si="81"/>
        <v>0</v>
      </c>
      <c r="Q77" s="578">
        <f t="shared" si="81"/>
        <v>0</v>
      </c>
      <c r="R77" s="578">
        <f t="shared" si="81"/>
        <v>0</v>
      </c>
      <c r="S77" s="578">
        <f t="shared" si="81"/>
        <v>0</v>
      </c>
      <c r="T77" s="578">
        <f t="shared" si="81"/>
        <v>0</v>
      </c>
      <c r="U77" s="578">
        <f t="shared" si="81"/>
        <v>0</v>
      </c>
      <c r="V77" s="578">
        <f t="shared" si="81"/>
        <v>0</v>
      </c>
      <c r="W77" s="578">
        <f t="shared" si="81"/>
        <v>0</v>
      </c>
      <c r="X77" s="578">
        <f t="shared" si="81"/>
        <v>0</v>
      </c>
      <c r="Y77" s="578">
        <f t="shared" si="81"/>
        <v>0</v>
      </c>
      <c r="Z77" s="578">
        <f t="shared" si="81"/>
        <v>0</v>
      </c>
      <c r="AA77" s="579">
        <f t="shared" si="81"/>
        <v>0</v>
      </c>
      <c r="AB77" s="578">
        <f t="shared" si="81"/>
        <v>0</v>
      </c>
      <c r="AC77" s="578">
        <f t="shared" si="81"/>
        <v>0</v>
      </c>
      <c r="AD77" s="578">
        <f t="shared" si="81"/>
        <v>0</v>
      </c>
      <c r="AE77" s="578">
        <f t="shared" si="81"/>
        <v>0</v>
      </c>
      <c r="AF77" s="578">
        <f t="shared" si="81"/>
        <v>0</v>
      </c>
      <c r="AG77" s="578">
        <f>IF(AND(AG76&gt;=(inicio_p2),AG76&lt;final_p2),IF(AND(AG76&gt;=(inicio_p2),AG76&lt;=inicio_p2+carencia_p2),imp_p2,AF77-AG81),0)</f>
        <v>0</v>
      </c>
      <c r="AH77" s="578">
        <f t="shared" si="81"/>
        <v>0</v>
      </c>
      <c r="AI77" s="578">
        <f t="shared" ref="AI77:BK77" si="82">IF(AND(AI76&gt;=(inicio_p2),AI76&lt;final_p2),IF(AND(AI76&gt;=(inicio_p2),AI76&lt;=inicio_p2+carencia_p2),imp_p2,AH77-AI81),0)</f>
        <v>0</v>
      </c>
      <c r="AJ77" s="578">
        <f t="shared" si="82"/>
        <v>0</v>
      </c>
      <c r="AK77" s="578">
        <f t="shared" si="82"/>
        <v>0</v>
      </c>
      <c r="AL77" s="578">
        <f t="shared" si="82"/>
        <v>0</v>
      </c>
      <c r="AM77" s="655">
        <f t="shared" si="82"/>
        <v>0</v>
      </c>
      <c r="AN77" s="578">
        <f t="shared" si="82"/>
        <v>0</v>
      </c>
      <c r="AO77" s="578">
        <f t="shared" si="82"/>
        <v>0</v>
      </c>
      <c r="AP77" s="578">
        <f t="shared" si="82"/>
        <v>0</v>
      </c>
      <c r="AQ77" s="578">
        <f t="shared" si="82"/>
        <v>0</v>
      </c>
      <c r="AR77" s="578">
        <f t="shared" si="82"/>
        <v>0</v>
      </c>
      <c r="AS77" s="578">
        <f t="shared" si="82"/>
        <v>0</v>
      </c>
      <c r="AT77" s="578">
        <f t="shared" si="82"/>
        <v>0</v>
      </c>
      <c r="AU77" s="578">
        <f t="shared" si="82"/>
        <v>0</v>
      </c>
      <c r="AV77" s="578">
        <f t="shared" si="82"/>
        <v>0</v>
      </c>
      <c r="AW77" s="578">
        <f t="shared" si="82"/>
        <v>0</v>
      </c>
      <c r="AX77" s="578">
        <f t="shared" si="82"/>
        <v>0</v>
      </c>
      <c r="AY77" s="578">
        <f t="shared" si="82"/>
        <v>0</v>
      </c>
      <c r="AZ77" s="654">
        <f t="shared" si="82"/>
        <v>0</v>
      </c>
      <c r="BA77" s="578">
        <f t="shared" si="82"/>
        <v>0</v>
      </c>
      <c r="BB77" s="578">
        <f t="shared" si="82"/>
        <v>0</v>
      </c>
      <c r="BC77" s="578">
        <f t="shared" si="82"/>
        <v>0</v>
      </c>
      <c r="BD77" s="578">
        <f t="shared" si="82"/>
        <v>0</v>
      </c>
      <c r="BE77" s="578">
        <f t="shared" si="82"/>
        <v>0</v>
      </c>
      <c r="BF77" s="578">
        <f t="shared" si="82"/>
        <v>0</v>
      </c>
      <c r="BG77" s="578">
        <f t="shared" si="82"/>
        <v>0</v>
      </c>
      <c r="BH77" s="578">
        <f t="shared" si="82"/>
        <v>0</v>
      </c>
      <c r="BI77" s="578">
        <f t="shared" si="82"/>
        <v>0</v>
      </c>
      <c r="BJ77" s="578">
        <f t="shared" si="82"/>
        <v>0</v>
      </c>
      <c r="BK77" s="579">
        <f t="shared" si="82"/>
        <v>0</v>
      </c>
      <c r="BL77" s="711"/>
    </row>
    <row r="78" spans="2:64" s="716" customFormat="1" ht="17" x14ac:dyDescent="0.2">
      <c r="B78" s="726" t="s">
        <v>110</v>
      </c>
      <c r="C78" s="727">
        <f t="shared" ref="C78:AH78" si="83">IF(C76&gt;=inicio_p2,SUM(D81:O81),0)</f>
        <v>0</v>
      </c>
      <c r="D78" s="713">
        <f>IF(D76&gt;=inicio_p2,SUM(E81:P81),0)</f>
        <v>0</v>
      </c>
      <c r="E78" s="713">
        <f t="shared" si="83"/>
        <v>0</v>
      </c>
      <c r="F78" s="713">
        <f t="shared" si="83"/>
        <v>0</v>
      </c>
      <c r="G78" s="713">
        <f t="shared" si="83"/>
        <v>0</v>
      </c>
      <c r="H78" s="713">
        <f t="shared" si="83"/>
        <v>0</v>
      </c>
      <c r="I78" s="713">
        <f t="shared" si="83"/>
        <v>0</v>
      </c>
      <c r="J78" s="713">
        <f t="shared" si="83"/>
        <v>0</v>
      </c>
      <c r="K78" s="713">
        <f t="shared" si="83"/>
        <v>0</v>
      </c>
      <c r="L78" s="713">
        <f>IF(L76&gt;=inicio_p2,SUM(M81:X81),0)</f>
        <v>0</v>
      </c>
      <c r="M78" s="713">
        <f t="shared" si="83"/>
        <v>0</v>
      </c>
      <c r="N78" s="713">
        <f t="shared" si="83"/>
        <v>0</v>
      </c>
      <c r="O78" s="728">
        <f>IF(O76&gt;=inicio_p2,SUM(P81:AA81),0)</f>
        <v>0</v>
      </c>
      <c r="P78" s="713">
        <f t="shared" si="83"/>
        <v>0</v>
      </c>
      <c r="Q78" s="713">
        <f t="shared" si="83"/>
        <v>0</v>
      </c>
      <c r="R78" s="713">
        <f t="shared" si="83"/>
        <v>0</v>
      </c>
      <c r="S78" s="713">
        <f t="shared" si="83"/>
        <v>0</v>
      </c>
      <c r="T78" s="713">
        <f t="shared" si="83"/>
        <v>0</v>
      </c>
      <c r="U78" s="713">
        <f t="shared" si="83"/>
        <v>0</v>
      </c>
      <c r="V78" s="713">
        <f t="shared" si="83"/>
        <v>0</v>
      </c>
      <c r="W78" s="713">
        <f t="shared" si="83"/>
        <v>0</v>
      </c>
      <c r="X78" s="713">
        <f t="shared" si="83"/>
        <v>0</v>
      </c>
      <c r="Y78" s="713">
        <f t="shared" si="83"/>
        <v>0</v>
      </c>
      <c r="Z78" s="713">
        <f t="shared" si="83"/>
        <v>0</v>
      </c>
      <c r="AA78" s="715">
        <f t="shared" si="83"/>
        <v>0</v>
      </c>
      <c r="AB78" s="713">
        <f t="shared" si="83"/>
        <v>0</v>
      </c>
      <c r="AC78" s="713">
        <f t="shared" si="83"/>
        <v>0</v>
      </c>
      <c r="AD78" s="713">
        <f t="shared" si="83"/>
        <v>0</v>
      </c>
      <c r="AE78" s="713">
        <f t="shared" si="83"/>
        <v>0</v>
      </c>
      <c r="AF78" s="713">
        <f t="shared" si="83"/>
        <v>0</v>
      </c>
      <c r="AG78" s="713">
        <f t="shared" si="83"/>
        <v>0</v>
      </c>
      <c r="AH78" s="713">
        <f t="shared" si="83"/>
        <v>0</v>
      </c>
      <c r="AI78" s="713">
        <f t="shared" ref="AI78:BK78" si="84">IF(AI76&gt;=inicio_p2,SUM(AJ81:AU81),0)</f>
        <v>0</v>
      </c>
      <c r="AJ78" s="713">
        <f t="shared" si="84"/>
        <v>0</v>
      </c>
      <c r="AK78" s="713">
        <f t="shared" si="84"/>
        <v>0</v>
      </c>
      <c r="AL78" s="713">
        <f t="shared" si="84"/>
        <v>0</v>
      </c>
      <c r="AM78" s="728">
        <f t="shared" si="84"/>
        <v>0</v>
      </c>
      <c r="AN78" s="713">
        <f t="shared" si="84"/>
        <v>0</v>
      </c>
      <c r="AO78" s="713">
        <f t="shared" si="84"/>
        <v>0</v>
      </c>
      <c r="AP78" s="713">
        <f t="shared" si="84"/>
        <v>0</v>
      </c>
      <c r="AQ78" s="713">
        <f t="shared" si="84"/>
        <v>0</v>
      </c>
      <c r="AR78" s="713">
        <f t="shared" si="84"/>
        <v>0</v>
      </c>
      <c r="AS78" s="713">
        <f t="shared" si="84"/>
        <v>0</v>
      </c>
      <c r="AT78" s="713">
        <f t="shared" si="84"/>
        <v>0</v>
      </c>
      <c r="AU78" s="713">
        <f t="shared" si="84"/>
        <v>0</v>
      </c>
      <c r="AV78" s="713">
        <f t="shared" si="84"/>
        <v>0</v>
      </c>
      <c r="AW78" s="713">
        <f t="shared" si="84"/>
        <v>0</v>
      </c>
      <c r="AX78" s="713">
        <f t="shared" si="84"/>
        <v>0</v>
      </c>
      <c r="AY78" s="713">
        <f t="shared" si="84"/>
        <v>0</v>
      </c>
      <c r="AZ78" s="714">
        <f t="shared" si="84"/>
        <v>0</v>
      </c>
      <c r="BA78" s="713">
        <f t="shared" si="84"/>
        <v>0</v>
      </c>
      <c r="BB78" s="713">
        <f t="shared" si="84"/>
        <v>0</v>
      </c>
      <c r="BC78" s="713">
        <f t="shared" si="84"/>
        <v>0</v>
      </c>
      <c r="BD78" s="713">
        <f t="shared" si="84"/>
        <v>0</v>
      </c>
      <c r="BE78" s="713">
        <f t="shared" si="84"/>
        <v>0</v>
      </c>
      <c r="BF78" s="713">
        <f t="shared" si="84"/>
        <v>0</v>
      </c>
      <c r="BG78" s="713">
        <f t="shared" si="84"/>
        <v>0</v>
      </c>
      <c r="BH78" s="713">
        <f t="shared" si="84"/>
        <v>0</v>
      </c>
      <c r="BI78" s="713">
        <f t="shared" si="84"/>
        <v>0</v>
      </c>
      <c r="BJ78" s="713">
        <f t="shared" si="84"/>
        <v>0</v>
      </c>
      <c r="BK78" s="715">
        <f t="shared" si="84"/>
        <v>0</v>
      </c>
    </row>
    <row r="79" spans="2:64" s="716" customFormat="1" ht="17" x14ac:dyDescent="0.2">
      <c r="B79" s="726" t="s">
        <v>111</v>
      </c>
      <c r="C79" s="727">
        <f t="shared" ref="C79:AH79" si="85">C77-C78</f>
        <v>0</v>
      </c>
      <c r="D79" s="713">
        <f t="shared" si="85"/>
        <v>0</v>
      </c>
      <c r="E79" s="713">
        <f t="shared" si="85"/>
        <v>0</v>
      </c>
      <c r="F79" s="713">
        <f t="shared" si="85"/>
        <v>0</v>
      </c>
      <c r="G79" s="713">
        <f t="shared" si="85"/>
        <v>0</v>
      </c>
      <c r="H79" s="713">
        <f t="shared" si="85"/>
        <v>0</v>
      </c>
      <c r="I79" s="713">
        <f t="shared" si="85"/>
        <v>0</v>
      </c>
      <c r="J79" s="713">
        <f t="shared" si="85"/>
        <v>0</v>
      </c>
      <c r="K79" s="713">
        <f t="shared" si="85"/>
        <v>0</v>
      </c>
      <c r="L79" s="713">
        <f t="shared" si="85"/>
        <v>0</v>
      </c>
      <c r="M79" s="713">
        <f t="shared" si="85"/>
        <v>0</v>
      </c>
      <c r="N79" s="713">
        <f>N77-N78</f>
        <v>0</v>
      </c>
      <c r="O79" s="728">
        <f t="shared" si="85"/>
        <v>0</v>
      </c>
      <c r="P79" s="713">
        <f t="shared" si="85"/>
        <v>0</v>
      </c>
      <c r="Q79" s="713">
        <f t="shared" si="85"/>
        <v>0</v>
      </c>
      <c r="R79" s="713">
        <f t="shared" si="85"/>
        <v>0</v>
      </c>
      <c r="S79" s="713">
        <f t="shared" si="85"/>
        <v>0</v>
      </c>
      <c r="T79" s="713">
        <f t="shared" si="85"/>
        <v>0</v>
      </c>
      <c r="U79" s="713">
        <f t="shared" si="85"/>
        <v>0</v>
      </c>
      <c r="V79" s="713">
        <f t="shared" si="85"/>
        <v>0</v>
      </c>
      <c r="W79" s="713">
        <f t="shared" si="85"/>
        <v>0</v>
      </c>
      <c r="X79" s="713">
        <f t="shared" si="85"/>
        <v>0</v>
      </c>
      <c r="Y79" s="713">
        <f t="shared" si="85"/>
        <v>0</v>
      </c>
      <c r="Z79" s="713">
        <f t="shared" si="85"/>
        <v>0</v>
      </c>
      <c r="AA79" s="715">
        <f t="shared" si="85"/>
        <v>0</v>
      </c>
      <c r="AB79" s="713">
        <f t="shared" si="85"/>
        <v>0</v>
      </c>
      <c r="AC79" s="713">
        <f t="shared" si="85"/>
        <v>0</v>
      </c>
      <c r="AD79" s="713">
        <f t="shared" si="85"/>
        <v>0</v>
      </c>
      <c r="AE79" s="713">
        <f t="shared" si="85"/>
        <v>0</v>
      </c>
      <c r="AF79" s="713">
        <f t="shared" si="85"/>
        <v>0</v>
      </c>
      <c r="AG79" s="713">
        <f t="shared" si="85"/>
        <v>0</v>
      </c>
      <c r="AH79" s="713">
        <f t="shared" si="85"/>
        <v>0</v>
      </c>
      <c r="AI79" s="713">
        <f t="shared" ref="AI79:BK79" si="86">AI77-AI78</f>
        <v>0</v>
      </c>
      <c r="AJ79" s="713">
        <f t="shared" si="86"/>
        <v>0</v>
      </c>
      <c r="AK79" s="713">
        <f t="shared" si="86"/>
        <v>0</v>
      </c>
      <c r="AL79" s="713">
        <f t="shared" si="86"/>
        <v>0</v>
      </c>
      <c r="AM79" s="728">
        <f t="shared" si="86"/>
        <v>0</v>
      </c>
      <c r="AN79" s="713">
        <f t="shared" si="86"/>
        <v>0</v>
      </c>
      <c r="AO79" s="713">
        <f t="shared" si="86"/>
        <v>0</v>
      </c>
      <c r="AP79" s="713">
        <f t="shared" si="86"/>
        <v>0</v>
      </c>
      <c r="AQ79" s="713">
        <f t="shared" si="86"/>
        <v>0</v>
      </c>
      <c r="AR79" s="713">
        <f t="shared" si="86"/>
        <v>0</v>
      </c>
      <c r="AS79" s="713">
        <f t="shared" si="86"/>
        <v>0</v>
      </c>
      <c r="AT79" s="713">
        <f t="shared" si="86"/>
        <v>0</v>
      </c>
      <c r="AU79" s="713">
        <f t="shared" si="86"/>
        <v>0</v>
      </c>
      <c r="AV79" s="713">
        <f t="shared" si="86"/>
        <v>0</v>
      </c>
      <c r="AW79" s="713">
        <f t="shared" si="86"/>
        <v>0</v>
      </c>
      <c r="AX79" s="713">
        <f t="shared" si="86"/>
        <v>0</v>
      </c>
      <c r="AY79" s="713">
        <f t="shared" si="86"/>
        <v>0</v>
      </c>
      <c r="AZ79" s="714">
        <f t="shared" si="86"/>
        <v>0</v>
      </c>
      <c r="BA79" s="713">
        <f t="shared" si="86"/>
        <v>0</v>
      </c>
      <c r="BB79" s="713">
        <f t="shared" si="86"/>
        <v>0</v>
      </c>
      <c r="BC79" s="713">
        <f t="shared" si="86"/>
        <v>0</v>
      </c>
      <c r="BD79" s="713">
        <f t="shared" si="86"/>
        <v>0</v>
      </c>
      <c r="BE79" s="713">
        <f t="shared" si="86"/>
        <v>0</v>
      </c>
      <c r="BF79" s="713">
        <f t="shared" si="86"/>
        <v>0</v>
      </c>
      <c r="BG79" s="713">
        <f t="shared" si="86"/>
        <v>0</v>
      </c>
      <c r="BH79" s="713">
        <f t="shared" si="86"/>
        <v>0</v>
      </c>
      <c r="BI79" s="713">
        <f t="shared" si="86"/>
        <v>0</v>
      </c>
      <c r="BJ79" s="713">
        <f t="shared" si="86"/>
        <v>0</v>
      </c>
      <c r="BK79" s="715">
        <f t="shared" si="86"/>
        <v>0</v>
      </c>
    </row>
    <row r="80" spans="2:64" s="2" customFormat="1" ht="17" x14ac:dyDescent="0.2">
      <c r="B80" s="729" t="s">
        <v>3</v>
      </c>
      <c r="C80" s="727">
        <f t="shared" ref="C80:AH80" si="87">IF(AND(C76&gt;(inicio_p2+carencia_p2),C76&lt;=(final_p2)),PMT(interes_p2/12,meses_amortiz_p2,-imp_p2),0)</f>
        <v>0</v>
      </c>
      <c r="D80" s="586">
        <f t="shared" si="87"/>
        <v>0</v>
      </c>
      <c r="E80" s="586">
        <f t="shared" si="87"/>
        <v>0</v>
      </c>
      <c r="F80" s="586">
        <f t="shared" si="87"/>
        <v>0</v>
      </c>
      <c r="G80" s="586">
        <f t="shared" si="87"/>
        <v>0</v>
      </c>
      <c r="H80" s="586">
        <f t="shared" si="87"/>
        <v>0</v>
      </c>
      <c r="I80" s="586">
        <f t="shared" si="87"/>
        <v>0</v>
      </c>
      <c r="J80" s="586">
        <f t="shared" si="87"/>
        <v>0</v>
      </c>
      <c r="K80" s="586">
        <f t="shared" si="87"/>
        <v>0</v>
      </c>
      <c r="L80" s="586">
        <f t="shared" si="87"/>
        <v>0</v>
      </c>
      <c r="M80" s="586">
        <f t="shared" si="87"/>
        <v>0</v>
      </c>
      <c r="N80" s="586">
        <f t="shared" si="87"/>
        <v>0</v>
      </c>
      <c r="O80" s="651">
        <f t="shared" si="87"/>
        <v>0</v>
      </c>
      <c r="P80" s="586">
        <f t="shared" si="87"/>
        <v>0</v>
      </c>
      <c r="Q80" s="586">
        <f t="shared" si="87"/>
        <v>0</v>
      </c>
      <c r="R80" s="586">
        <f t="shared" si="87"/>
        <v>0</v>
      </c>
      <c r="S80" s="586">
        <f t="shared" si="87"/>
        <v>0</v>
      </c>
      <c r="T80" s="586">
        <f t="shared" si="87"/>
        <v>0</v>
      </c>
      <c r="U80" s="586">
        <f t="shared" si="87"/>
        <v>0</v>
      </c>
      <c r="V80" s="586">
        <f t="shared" si="87"/>
        <v>0</v>
      </c>
      <c r="W80" s="586">
        <f t="shared" si="87"/>
        <v>0</v>
      </c>
      <c r="X80" s="586">
        <f t="shared" si="87"/>
        <v>0</v>
      </c>
      <c r="Y80" s="586">
        <f t="shared" si="87"/>
        <v>0</v>
      </c>
      <c r="Z80" s="586">
        <f t="shared" si="87"/>
        <v>0</v>
      </c>
      <c r="AA80" s="587">
        <f t="shared" si="87"/>
        <v>0</v>
      </c>
      <c r="AB80" s="586">
        <f t="shared" si="87"/>
        <v>0</v>
      </c>
      <c r="AC80" s="586">
        <f t="shared" si="87"/>
        <v>0</v>
      </c>
      <c r="AD80" s="586">
        <f t="shared" si="87"/>
        <v>0</v>
      </c>
      <c r="AE80" s="586">
        <f t="shared" si="87"/>
        <v>0</v>
      </c>
      <c r="AF80" s="586">
        <f t="shared" si="87"/>
        <v>0</v>
      </c>
      <c r="AG80" s="586">
        <f t="shared" si="87"/>
        <v>0</v>
      </c>
      <c r="AH80" s="586">
        <f t="shared" si="87"/>
        <v>0</v>
      </c>
      <c r="AI80" s="586">
        <f t="shared" ref="AI80:BK80" si="88">IF(AND(AI76&gt;(inicio_p2+carencia_p2),AI76&lt;=(final_p2)),PMT(interes_p2/12,meses_amortiz_p2,-imp_p2),0)</f>
        <v>0</v>
      </c>
      <c r="AJ80" s="586">
        <f t="shared" si="88"/>
        <v>0</v>
      </c>
      <c r="AK80" s="586">
        <f t="shared" si="88"/>
        <v>0</v>
      </c>
      <c r="AL80" s="586">
        <f t="shared" si="88"/>
        <v>0</v>
      </c>
      <c r="AM80" s="651">
        <f t="shared" si="88"/>
        <v>0</v>
      </c>
      <c r="AN80" s="586">
        <f t="shared" si="88"/>
        <v>0</v>
      </c>
      <c r="AO80" s="586">
        <f t="shared" si="88"/>
        <v>0</v>
      </c>
      <c r="AP80" s="586">
        <f t="shared" si="88"/>
        <v>0</v>
      </c>
      <c r="AQ80" s="586">
        <f t="shared" si="88"/>
        <v>0</v>
      </c>
      <c r="AR80" s="586">
        <f t="shared" si="88"/>
        <v>0</v>
      </c>
      <c r="AS80" s="586">
        <f t="shared" si="88"/>
        <v>0</v>
      </c>
      <c r="AT80" s="586">
        <f t="shared" si="88"/>
        <v>0</v>
      </c>
      <c r="AU80" s="586">
        <f t="shared" si="88"/>
        <v>0</v>
      </c>
      <c r="AV80" s="586">
        <f t="shared" si="88"/>
        <v>0</v>
      </c>
      <c r="AW80" s="586">
        <f t="shared" si="88"/>
        <v>0</v>
      </c>
      <c r="AX80" s="586">
        <f t="shared" si="88"/>
        <v>0</v>
      </c>
      <c r="AY80" s="586">
        <f t="shared" si="88"/>
        <v>0</v>
      </c>
      <c r="AZ80" s="650">
        <f t="shared" si="88"/>
        <v>0</v>
      </c>
      <c r="BA80" s="586">
        <f t="shared" si="88"/>
        <v>0</v>
      </c>
      <c r="BB80" s="586">
        <f t="shared" si="88"/>
        <v>0</v>
      </c>
      <c r="BC80" s="586">
        <f t="shared" si="88"/>
        <v>0</v>
      </c>
      <c r="BD80" s="586">
        <f t="shared" si="88"/>
        <v>0</v>
      </c>
      <c r="BE80" s="586">
        <f t="shared" si="88"/>
        <v>0</v>
      </c>
      <c r="BF80" s="586">
        <f t="shared" si="88"/>
        <v>0</v>
      </c>
      <c r="BG80" s="586">
        <f t="shared" si="88"/>
        <v>0</v>
      </c>
      <c r="BH80" s="586">
        <f t="shared" si="88"/>
        <v>0</v>
      </c>
      <c r="BI80" s="586">
        <f t="shared" si="88"/>
        <v>0</v>
      </c>
      <c r="BJ80" s="586">
        <f t="shared" si="88"/>
        <v>0</v>
      </c>
      <c r="BK80" s="587">
        <f t="shared" si="88"/>
        <v>0</v>
      </c>
      <c r="BL80" s="711"/>
    </row>
    <row r="81" spans="2:64" s="2" customFormat="1" ht="17" x14ac:dyDescent="0.2">
      <c r="B81" s="729" t="s">
        <v>167</v>
      </c>
      <c r="C81" s="727">
        <f t="shared" ref="C81:AH81" si="89">IF(C80&gt;0,C80-C82,0)</f>
        <v>0</v>
      </c>
      <c r="D81" s="586">
        <f>IF(D80&gt;0,D80-D82,0)</f>
        <v>0</v>
      </c>
      <c r="E81" s="586">
        <f t="shared" si="89"/>
        <v>0</v>
      </c>
      <c r="F81" s="586">
        <f t="shared" si="89"/>
        <v>0</v>
      </c>
      <c r="G81" s="586">
        <f t="shared" si="89"/>
        <v>0</v>
      </c>
      <c r="H81" s="586">
        <f t="shared" si="89"/>
        <v>0</v>
      </c>
      <c r="I81" s="586">
        <f t="shared" si="89"/>
        <v>0</v>
      </c>
      <c r="J81" s="586">
        <f t="shared" si="89"/>
        <v>0</v>
      </c>
      <c r="K81" s="586">
        <f t="shared" si="89"/>
        <v>0</v>
      </c>
      <c r="L81" s="586">
        <f t="shared" si="89"/>
        <v>0</v>
      </c>
      <c r="M81" s="586">
        <f t="shared" si="89"/>
        <v>0</v>
      </c>
      <c r="N81" s="586">
        <f t="shared" si="89"/>
        <v>0</v>
      </c>
      <c r="O81" s="651">
        <f t="shared" si="89"/>
        <v>0</v>
      </c>
      <c r="P81" s="586">
        <f t="shared" si="89"/>
        <v>0</v>
      </c>
      <c r="Q81" s="586">
        <f t="shared" si="89"/>
        <v>0</v>
      </c>
      <c r="R81" s="586">
        <f t="shared" si="89"/>
        <v>0</v>
      </c>
      <c r="S81" s="586">
        <f t="shared" si="89"/>
        <v>0</v>
      </c>
      <c r="T81" s="586">
        <f t="shared" si="89"/>
        <v>0</v>
      </c>
      <c r="U81" s="586">
        <f t="shared" si="89"/>
        <v>0</v>
      </c>
      <c r="V81" s="586">
        <f t="shared" si="89"/>
        <v>0</v>
      </c>
      <c r="W81" s="586">
        <f t="shared" si="89"/>
        <v>0</v>
      </c>
      <c r="X81" s="586">
        <f t="shared" si="89"/>
        <v>0</v>
      </c>
      <c r="Y81" s="586">
        <f t="shared" si="89"/>
        <v>0</v>
      </c>
      <c r="Z81" s="586">
        <f t="shared" si="89"/>
        <v>0</v>
      </c>
      <c r="AA81" s="587">
        <f t="shared" si="89"/>
        <v>0</v>
      </c>
      <c r="AB81" s="586">
        <f t="shared" si="89"/>
        <v>0</v>
      </c>
      <c r="AC81" s="586">
        <f t="shared" si="89"/>
        <v>0</v>
      </c>
      <c r="AD81" s="586">
        <f t="shared" si="89"/>
        <v>0</v>
      </c>
      <c r="AE81" s="586">
        <f t="shared" si="89"/>
        <v>0</v>
      </c>
      <c r="AF81" s="586">
        <f t="shared" si="89"/>
        <v>0</v>
      </c>
      <c r="AG81" s="586">
        <f t="shared" si="89"/>
        <v>0</v>
      </c>
      <c r="AH81" s="586">
        <f t="shared" si="89"/>
        <v>0</v>
      </c>
      <c r="AI81" s="586">
        <f t="shared" ref="AI81:BK81" si="90">IF(AI80&gt;0,AI80-AI82,0)</f>
        <v>0</v>
      </c>
      <c r="AJ81" s="586">
        <f t="shared" si="90"/>
        <v>0</v>
      </c>
      <c r="AK81" s="586">
        <f t="shared" si="90"/>
        <v>0</v>
      </c>
      <c r="AL81" s="586">
        <f t="shared" si="90"/>
        <v>0</v>
      </c>
      <c r="AM81" s="651">
        <f t="shared" si="90"/>
        <v>0</v>
      </c>
      <c r="AN81" s="586">
        <f t="shared" si="90"/>
        <v>0</v>
      </c>
      <c r="AO81" s="586">
        <f t="shared" si="90"/>
        <v>0</v>
      </c>
      <c r="AP81" s="586">
        <f t="shared" si="90"/>
        <v>0</v>
      </c>
      <c r="AQ81" s="586">
        <f t="shared" si="90"/>
        <v>0</v>
      </c>
      <c r="AR81" s="586">
        <f t="shared" si="90"/>
        <v>0</v>
      </c>
      <c r="AS81" s="586">
        <f t="shared" si="90"/>
        <v>0</v>
      </c>
      <c r="AT81" s="586">
        <f t="shared" si="90"/>
        <v>0</v>
      </c>
      <c r="AU81" s="586">
        <f t="shared" si="90"/>
        <v>0</v>
      </c>
      <c r="AV81" s="586">
        <f t="shared" si="90"/>
        <v>0</v>
      </c>
      <c r="AW81" s="586">
        <f t="shared" si="90"/>
        <v>0</v>
      </c>
      <c r="AX81" s="586">
        <f t="shared" si="90"/>
        <v>0</v>
      </c>
      <c r="AY81" s="586">
        <f t="shared" si="90"/>
        <v>0</v>
      </c>
      <c r="AZ81" s="650">
        <f t="shared" si="90"/>
        <v>0</v>
      </c>
      <c r="BA81" s="586">
        <f t="shared" si="90"/>
        <v>0</v>
      </c>
      <c r="BB81" s="586">
        <f t="shared" si="90"/>
        <v>0</v>
      </c>
      <c r="BC81" s="586">
        <f t="shared" si="90"/>
        <v>0</v>
      </c>
      <c r="BD81" s="586">
        <f t="shared" si="90"/>
        <v>0</v>
      </c>
      <c r="BE81" s="586">
        <f t="shared" si="90"/>
        <v>0</v>
      </c>
      <c r="BF81" s="586">
        <f t="shared" si="90"/>
        <v>0</v>
      </c>
      <c r="BG81" s="586">
        <f t="shared" si="90"/>
        <v>0</v>
      </c>
      <c r="BH81" s="586">
        <f t="shared" si="90"/>
        <v>0</v>
      </c>
      <c r="BI81" s="586">
        <f t="shared" si="90"/>
        <v>0</v>
      </c>
      <c r="BJ81" s="586">
        <f t="shared" si="90"/>
        <v>0</v>
      </c>
      <c r="BK81" s="587">
        <f t="shared" si="90"/>
        <v>0</v>
      </c>
      <c r="BL81" s="718"/>
    </row>
    <row r="82" spans="2:64" s="2" customFormat="1" ht="17" x14ac:dyDescent="0.2">
      <c r="B82" s="730" t="s">
        <v>166</v>
      </c>
      <c r="C82" s="731">
        <v>0</v>
      </c>
      <c r="D82" s="594">
        <f>C77*interes_p2/12</f>
        <v>0</v>
      </c>
      <c r="E82" s="594">
        <f t="shared" ref="E82:AI82" si="91">D77*interes_p2/12</f>
        <v>0</v>
      </c>
      <c r="F82" s="594">
        <f t="shared" si="91"/>
        <v>0</v>
      </c>
      <c r="G82" s="594">
        <f t="shared" si="91"/>
        <v>0</v>
      </c>
      <c r="H82" s="594">
        <f t="shared" si="91"/>
        <v>0</v>
      </c>
      <c r="I82" s="594">
        <f t="shared" si="91"/>
        <v>0</v>
      </c>
      <c r="J82" s="594">
        <f t="shared" si="91"/>
        <v>0</v>
      </c>
      <c r="K82" s="594">
        <f t="shared" si="91"/>
        <v>0</v>
      </c>
      <c r="L82" s="594">
        <f t="shared" si="91"/>
        <v>0</v>
      </c>
      <c r="M82" s="594">
        <f t="shared" si="91"/>
        <v>0</v>
      </c>
      <c r="N82" s="594">
        <f t="shared" si="91"/>
        <v>0</v>
      </c>
      <c r="O82" s="653">
        <f t="shared" si="91"/>
        <v>0</v>
      </c>
      <c r="P82" s="594">
        <f t="shared" si="91"/>
        <v>0</v>
      </c>
      <c r="Q82" s="594">
        <f t="shared" si="91"/>
        <v>0</v>
      </c>
      <c r="R82" s="594">
        <f t="shared" si="91"/>
        <v>0</v>
      </c>
      <c r="S82" s="594">
        <f t="shared" si="91"/>
        <v>0</v>
      </c>
      <c r="T82" s="594">
        <f t="shared" si="91"/>
        <v>0</v>
      </c>
      <c r="U82" s="594">
        <f t="shared" si="91"/>
        <v>0</v>
      </c>
      <c r="V82" s="594">
        <f t="shared" si="91"/>
        <v>0</v>
      </c>
      <c r="W82" s="594">
        <f t="shared" si="91"/>
        <v>0</v>
      </c>
      <c r="X82" s="594">
        <f t="shared" si="91"/>
        <v>0</v>
      </c>
      <c r="Y82" s="594">
        <f t="shared" si="91"/>
        <v>0</v>
      </c>
      <c r="Z82" s="594">
        <f t="shared" si="91"/>
        <v>0</v>
      </c>
      <c r="AA82" s="595">
        <f t="shared" si="91"/>
        <v>0</v>
      </c>
      <c r="AB82" s="594">
        <f t="shared" si="91"/>
        <v>0</v>
      </c>
      <c r="AC82" s="594">
        <f t="shared" si="91"/>
        <v>0</v>
      </c>
      <c r="AD82" s="594">
        <f t="shared" si="91"/>
        <v>0</v>
      </c>
      <c r="AE82" s="594">
        <f t="shared" si="91"/>
        <v>0</v>
      </c>
      <c r="AF82" s="594">
        <f t="shared" si="91"/>
        <v>0</v>
      </c>
      <c r="AG82" s="594">
        <f t="shared" si="91"/>
        <v>0</v>
      </c>
      <c r="AH82" s="594">
        <f t="shared" si="91"/>
        <v>0</v>
      </c>
      <c r="AI82" s="594">
        <f t="shared" si="91"/>
        <v>0</v>
      </c>
      <c r="AJ82" s="594">
        <f t="shared" ref="AJ82:BK82" si="92">AI77*interes_p2/12</f>
        <v>0</v>
      </c>
      <c r="AK82" s="594">
        <f t="shared" si="92"/>
        <v>0</v>
      </c>
      <c r="AL82" s="594">
        <f t="shared" si="92"/>
        <v>0</v>
      </c>
      <c r="AM82" s="653">
        <f t="shared" si="92"/>
        <v>0</v>
      </c>
      <c r="AN82" s="594">
        <f t="shared" si="92"/>
        <v>0</v>
      </c>
      <c r="AO82" s="594">
        <f t="shared" si="92"/>
        <v>0</v>
      </c>
      <c r="AP82" s="594">
        <f t="shared" si="92"/>
        <v>0</v>
      </c>
      <c r="AQ82" s="594">
        <f t="shared" si="92"/>
        <v>0</v>
      </c>
      <c r="AR82" s="594">
        <f t="shared" si="92"/>
        <v>0</v>
      </c>
      <c r="AS82" s="594">
        <f t="shared" si="92"/>
        <v>0</v>
      </c>
      <c r="AT82" s="594">
        <f t="shared" si="92"/>
        <v>0</v>
      </c>
      <c r="AU82" s="594">
        <f t="shared" si="92"/>
        <v>0</v>
      </c>
      <c r="AV82" s="594">
        <f t="shared" si="92"/>
        <v>0</v>
      </c>
      <c r="AW82" s="594">
        <f t="shared" si="92"/>
        <v>0</v>
      </c>
      <c r="AX82" s="594">
        <f t="shared" si="92"/>
        <v>0</v>
      </c>
      <c r="AY82" s="594">
        <f t="shared" si="92"/>
        <v>0</v>
      </c>
      <c r="AZ82" s="652">
        <f t="shared" si="92"/>
        <v>0</v>
      </c>
      <c r="BA82" s="594">
        <f t="shared" si="92"/>
        <v>0</v>
      </c>
      <c r="BB82" s="594">
        <f t="shared" si="92"/>
        <v>0</v>
      </c>
      <c r="BC82" s="594">
        <f t="shared" si="92"/>
        <v>0</v>
      </c>
      <c r="BD82" s="594">
        <f t="shared" si="92"/>
        <v>0</v>
      </c>
      <c r="BE82" s="594">
        <f t="shared" si="92"/>
        <v>0</v>
      </c>
      <c r="BF82" s="594">
        <f t="shared" si="92"/>
        <v>0</v>
      </c>
      <c r="BG82" s="594">
        <f t="shared" si="92"/>
        <v>0</v>
      </c>
      <c r="BH82" s="594">
        <f t="shared" si="92"/>
        <v>0</v>
      </c>
      <c r="BI82" s="594">
        <f t="shared" si="92"/>
        <v>0</v>
      </c>
      <c r="BJ82" s="594">
        <f t="shared" si="92"/>
        <v>0</v>
      </c>
      <c r="BK82" s="595">
        <f t="shared" si="92"/>
        <v>0</v>
      </c>
      <c r="BL82" s="718"/>
    </row>
    <row r="83" spans="2:64" s="253" customFormat="1" x14ac:dyDescent="0.2"/>
    <row r="84" spans="2:64" s="2" customFormat="1" ht="31" customHeight="1" x14ac:dyDescent="0.2">
      <c r="B84" s="1559" t="s">
        <v>546</v>
      </c>
      <c r="C84" s="1561" t="s">
        <v>18</v>
      </c>
      <c r="D84" s="1562"/>
      <c r="E84" s="1562"/>
      <c r="F84" s="1562"/>
      <c r="G84" s="1562"/>
      <c r="H84" s="1562"/>
      <c r="I84" s="1562"/>
      <c r="J84" s="1562"/>
      <c r="K84" s="1562"/>
      <c r="L84" s="1562"/>
      <c r="M84" s="1562"/>
      <c r="N84" s="1562"/>
      <c r="O84" s="1562"/>
      <c r="P84" s="1562"/>
      <c r="Q84" s="1562"/>
      <c r="R84" s="1562"/>
      <c r="S84" s="1562"/>
      <c r="T84" s="1562"/>
      <c r="U84" s="1562"/>
      <c r="V84" s="1562"/>
      <c r="W84" s="1562"/>
      <c r="X84" s="1562"/>
      <c r="Y84" s="1562"/>
      <c r="Z84" s="1562"/>
      <c r="AA84" s="1562"/>
      <c r="AB84" s="1562"/>
      <c r="AC84" s="1562"/>
      <c r="AD84" s="1562"/>
      <c r="AE84" s="1562"/>
      <c r="AF84" s="1562"/>
      <c r="AG84" s="1562"/>
      <c r="AH84" s="1562"/>
      <c r="AI84" s="1562"/>
      <c r="AJ84" s="1562"/>
      <c r="AK84" s="1562"/>
      <c r="AL84" s="1562"/>
      <c r="AM84" s="1562"/>
      <c r="AN84" s="1562"/>
      <c r="AO84" s="1562"/>
      <c r="AP84" s="1562"/>
      <c r="AQ84" s="1562"/>
      <c r="AR84" s="1562"/>
      <c r="AS84" s="1562"/>
      <c r="AT84" s="1562"/>
      <c r="AU84" s="1562"/>
      <c r="AV84" s="1562"/>
      <c r="AW84" s="1562"/>
      <c r="AX84" s="1562"/>
      <c r="AY84" s="1562"/>
      <c r="AZ84" s="1562"/>
      <c r="BA84" s="1562"/>
      <c r="BB84" s="1562"/>
      <c r="BC84" s="1562"/>
      <c r="BD84" s="1562"/>
      <c r="BE84" s="1562"/>
      <c r="BF84" s="1562"/>
      <c r="BG84" s="1562"/>
      <c r="BH84" s="1562"/>
      <c r="BI84" s="1562"/>
      <c r="BJ84" s="1562"/>
      <c r="BK84" s="1562"/>
      <c r="BL84" s="711"/>
    </row>
    <row r="85" spans="2:64" s="663" customFormat="1" ht="23" customHeight="1" x14ac:dyDescent="0.2">
      <c r="B85" s="1560"/>
      <c r="C85" s="720">
        <v>0</v>
      </c>
      <c r="D85" s="721">
        <v>1</v>
      </c>
      <c r="E85" s="722">
        <v>2</v>
      </c>
      <c r="F85" s="722">
        <v>3</v>
      </c>
      <c r="G85" s="722">
        <v>4</v>
      </c>
      <c r="H85" s="722">
        <v>5</v>
      </c>
      <c r="I85" s="722">
        <v>6</v>
      </c>
      <c r="J85" s="722">
        <v>7</v>
      </c>
      <c r="K85" s="722">
        <v>8</v>
      </c>
      <c r="L85" s="722">
        <v>9</v>
      </c>
      <c r="M85" s="722">
        <v>10</v>
      </c>
      <c r="N85" s="722">
        <v>11</v>
      </c>
      <c r="O85" s="723">
        <v>12</v>
      </c>
      <c r="P85" s="722">
        <v>13</v>
      </c>
      <c r="Q85" s="722">
        <v>14</v>
      </c>
      <c r="R85" s="722">
        <v>15</v>
      </c>
      <c r="S85" s="722">
        <v>16</v>
      </c>
      <c r="T85" s="722">
        <v>17</v>
      </c>
      <c r="U85" s="722">
        <v>18</v>
      </c>
      <c r="V85" s="722">
        <v>19</v>
      </c>
      <c r="W85" s="722">
        <v>20</v>
      </c>
      <c r="X85" s="722">
        <v>21</v>
      </c>
      <c r="Y85" s="722">
        <v>22</v>
      </c>
      <c r="Z85" s="722">
        <v>23</v>
      </c>
      <c r="AA85" s="724">
        <v>24</v>
      </c>
      <c r="AB85" s="722">
        <v>25</v>
      </c>
      <c r="AC85" s="722">
        <v>26</v>
      </c>
      <c r="AD85" s="722">
        <v>27</v>
      </c>
      <c r="AE85" s="722">
        <v>28</v>
      </c>
      <c r="AF85" s="722">
        <v>29</v>
      </c>
      <c r="AG85" s="722">
        <v>30</v>
      </c>
      <c r="AH85" s="722">
        <v>31</v>
      </c>
      <c r="AI85" s="722">
        <v>32</v>
      </c>
      <c r="AJ85" s="722">
        <v>33</v>
      </c>
      <c r="AK85" s="722">
        <v>34</v>
      </c>
      <c r="AL85" s="722">
        <v>35</v>
      </c>
      <c r="AM85" s="723">
        <v>36</v>
      </c>
      <c r="AN85" s="722">
        <v>37</v>
      </c>
      <c r="AO85" s="722">
        <v>38</v>
      </c>
      <c r="AP85" s="722">
        <v>39</v>
      </c>
      <c r="AQ85" s="722">
        <v>40</v>
      </c>
      <c r="AR85" s="722">
        <v>41</v>
      </c>
      <c r="AS85" s="722">
        <v>42</v>
      </c>
      <c r="AT85" s="722">
        <v>43</v>
      </c>
      <c r="AU85" s="722">
        <v>44</v>
      </c>
      <c r="AV85" s="722">
        <v>45</v>
      </c>
      <c r="AW85" s="722">
        <v>46</v>
      </c>
      <c r="AX85" s="722">
        <v>47</v>
      </c>
      <c r="AY85" s="723">
        <v>48</v>
      </c>
      <c r="AZ85" s="722">
        <v>49</v>
      </c>
      <c r="BA85" s="722">
        <v>50</v>
      </c>
      <c r="BB85" s="722">
        <v>51</v>
      </c>
      <c r="BC85" s="722">
        <v>52</v>
      </c>
      <c r="BD85" s="722">
        <v>53</v>
      </c>
      <c r="BE85" s="722">
        <v>54</v>
      </c>
      <c r="BF85" s="722">
        <v>55</v>
      </c>
      <c r="BG85" s="722">
        <v>56</v>
      </c>
      <c r="BH85" s="722">
        <v>57</v>
      </c>
      <c r="BI85" s="722">
        <v>58</v>
      </c>
      <c r="BJ85" s="722">
        <v>59</v>
      </c>
      <c r="BK85" s="724">
        <v>60</v>
      </c>
      <c r="BL85" s="711"/>
    </row>
    <row r="86" spans="2:64" s="2" customFormat="1" ht="34" customHeight="1" x14ac:dyDescent="0.2">
      <c r="B86" s="725" t="s">
        <v>109</v>
      </c>
      <c r="C86" s="578">
        <f t="shared" ref="C86:AH86" si="93">IF(AND(C85&gt;=(inicio_prest_participa),C85&lt;final_prest_participa),IF(AND(C85&gt;=(inicio_prest_participa),C85&lt;=inicio_prest_participa+carencia_prest_participa),importe_prest_participa,B86-C88),0)</f>
        <v>0</v>
      </c>
      <c r="D86" s="578">
        <f t="shared" si="93"/>
        <v>0</v>
      </c>
      <c r="E86" s="578">
        <f t="shared" si="93"/>
        <v>0</v>
      </c>
      <c r="F86" s="578">
        <f t="shared" si="93"/>
        <v>0</v>
      </c>
      <c r="G86" s="578">
        <f t="shared" si="93"/>
        <v>0</v>
      </c>
      <c r="H86" s="578">
        <f t="shared" si="93"/>
        <v>0</v>
      </c>
      <c r="I86" s="578">
        <f t="shared" si="93"/>
        <v>0</v>
      </c>
      <c r="J86" s="578">
        <f t="shared" si="93"/>
        <v>0</v>
      </c>
      <c r="K86" s="578">
        <f t="shared" si="93"/>
        <v>0</v>
      </c>
      <c r="L86" s="578">
        <f t="shared" si="93"/>
        <v>0</v>
      </c>
      <c r="M86" s="578">
        <f t="shared" si="93"/>
        <v>0</v>
      </c>
      <c r="N86" s="578">
        <f t="shared" si="93"/>
        <v>0</v>
      </c>
      <c r="O86" s="578">
        <f t="shared" si="93"/>
        <v>0</v>
      </c>
      <c r="P86" s="578">
        <f t="shared" si="93"/>
        <v>0</v>
      </c>
      <c r="Q86" s="578">
        <f t="shared" si="93"/>
        <v>0</v>
      </c>
      <c r="R86" s="578">
        <f t="shared" si="93"/>
        <v>0</v>
      </c>
      <c r="S86" s="578">
        <f t="shared" si="93"/>
        <v>0</v>
      </c>
      <c r="T86" s="578">
        <f t="shared" si="93"/>
        <v>0</v>
      </c>
      <c r="U86" s="578">
        <f t="shared" si="93"/>
        <v>0</v>
      </c>
      <c r="V86" s="578">
        <f t="shared" si="93"/>
        <v>0</v>
      </c>
      <c r="W86" s="578">
        <f t="shared" si="93"/>
        <v>0</v>
      </c>
      <c r="X86" s="578">
        <f t="shared" si="93"/>
        <v>0</v>
      </c>
      <c r="Y86" s="578">
        <f t="shared" si="93"/>
        <v>0</v>
      </c>
      <c r="Z86" s="578">
        <f t="shared" si="93"/>
        <v>0</v>
      </c>
      <c r="AA86" s="578">
        <f t="shared" si="93"/>
        <v>0</v>
      </c>
      <c r="AB86" s="578">
        <f t="shared" si="93"/>
        <v>0</v>
      </c>
      <c r="AC86" s="578">
        <f t="shared" si="93"/>
        <v>0</v>
      </c>
      <c r="AD86" s="578">
        <f t="shared" si="93"/>
        <v>0</v>
      </c>
      <c r="AE86" s="578">
        <f t="shared" si="93"/>
        <v>0</v>
      </c>
      <c r="AF86" s="578">
        <f t="shared" si="93"/>
        <v>0</v>
      </c>
      <c r="AG86" s="578">
        <f t="shared" si="93"/>
        <v>0</v>
      </c>
      <c r="AH86" s="578">
        <f t="shared" si="93"/>
        <v>0</v>
      </c>
      <c r="AI86" s="578">
        <f t="shared" ref="AI86:BK86" si="94">IF(AND(AI85&gt;=(inicio_prest_participa),AI85&lt;final_prest_participa),IF(AND(AI85&gt;=(inicio_prest_participa),AI85&lt;=inicio_prest_participa+carencia_prest_participa),importe_prest_participa,AH86-AI88),0)</f>
        <v>0</v>
      </c>
      <c r="AJ86" s="578">
        <f t="shared" si="94"/>
        <v>0</v>
      </c>
      <c r="AK86" s="578">
        <f t="shared" si="94"/>
        <v>0</v>
      </c>
      <c r="AL86" s="578">
        <f t="shared" si="94"/>
        <v>0</v>
      </c>
      <c r="AM86" s="578">
        <f t="shared" si="94"/>
        <v>0</v>
      </c>
      <c r="AN86" s="578">
        <f t="shared" si="94"/>
        <v>0</v>
      </c>
      <c r="AO86" s="578">
        <f t="shared" si="94"/>
        <v>0</v>
      </c>
      <c r="AP86" s="578">
        <f t="shared" si="94"/>
        <v>0</v>
      </c>
      <c r="AQ86" s="578">
        <f t="shared" si="94"/>
        <v>0</v>
      </c>
      <c r="AR86" s="578">
        <f t="shared" si="94"/>
        <v>0</v>
      </c>
      <c r="AS86" s="578">
        <f t="shared" si="94"/>
        <v>0</v>
      </c>
      <c r="AT86" s="578">
        <f t="shared" si="94"/>
        <v>0</v>
      </c>
      <c r="AU86" s="578">
        <f t="shared" si="94"/>
        <v>0</v>
      </c>
      <c r="AV86" s="578">
        <f t="shared" si="94"/>
        <v>0</v>
      </c>
      <c r="AW86" s="578">
        <f t="shared" si="94"/>
        <v>0</v>
      </c>
      <c r="AX86" s="578">
        <f t="shared" si="94"/>
        <v>0</v>
      </c>
      <c r="AY86" s="578">
        <f t="shared" si="94"/>
        <v>0</v>
      </c>
      <c r="AZ86" s="578">
        <f t="shared" si="94"/>
        <v>0</v>
      </c>
      <c r="BA86" s="578">
        <f t="shared" si="94"/>
        <v>0</v>
      </c>
      <c r="BB86" s="578">
        <f t="shared" si="94"/>
        <v>0</v>
      </c>
      <c r="BC86" s="578">
        <f t="shared" si="94"/>
        <v>0</v>
      </c>
      <c r="BD86" s="578">
        <f t="shared" si="94"/>
        <v>0</v>
      </c>
      <c r="BE86" s="578">
        <f t="shared" si="94"/>
        <v>0</v>
      </c>
      <c r="BF86" s="578">
        <f t="shared" si="94"/>
        <v>0</v>
      </c>
      <c r="BG86" s="578">
        <f t="shared" si="94"/>
        <v>0</v>
      </c>
      <c r="BH86" s="578">
        <f t="shared" si="94"/>
        <v>0</v>
      </c>
      <c r="BI86" s="578">
        <f t="shared" si="94"/>
        <v>0</v>
      </c>
      <c r="BJ86" s="578">
        <f t="shared" si="94"/>
        <v>0</v>
      </c>
      <c r="BK86" s="578">
        <f t="shared" si="94"/>
        <v>0</v>
      </c>
      <c r="BL86" s="711"/>
    </row>
    <row r="87" spans="2:64" s="2" customFormat="1" ht="17" x14ac:dyDescent="0.2">
      <c r="B87" s="729" t="s">
        <v>547</v>
      </c>
      <c r="C87" s="727">
        <f>IF(C88&gt;0,C88-C89,0)</f>
        <v>0</v>
      </c>
      <c r="D87" s="586">
        <f>IF(D88&gt;0,D88+D89,0)</f>
        <v>0</v>
      </c>
      <c r="E87" s="586">
        <f t="shared" ref="E87:BK87" si="95">IF(E88&gt;0,E88+E89,0)</f>
        <v>0</v>
      </c>
      <c r="F87" s="586">
        <f t="shared" si="95"/>
        <v>0</v>
      </c>
      <c r="G87" s="586">
        <f t="shared" si="95"/>
        <v>0</v>
      </c>
      <c r="H87" s="586">
        <f t="shared" si="95"/>
        <v>0</v>
      </c>
      <c r="I87" s="586">
        <f t="shared" si="95"/>
        <v>0</v>
      </c>
      <c r="J87" s="586">
        <f t="shared" si="95"/>
        <v>0</v>
      </c>
      <c r="K87" s="586">
        <f>IF(K88&gt;0,K88+K89,0)</f>
        <v>0</v>
      </c>
      <c r="L87" s="586">
        <f t="shared" si="95"/>
        <v>0</v>
      </c>
      <c r="M87" s="586">
        <f t="shared" si="95"/>
        <v>0</v>
      </c>
      <c r="N87" s="586">
        <f t="shared" si="95"/>
        <v>0</v>
      </c>
      <c r="O87" s="586">
        <f t="shared" si="95"/>
        <v>0</v>
      </c>
      <c r="P87" s="586">
        <f t="shared" si="95"/>
        <v>0</v>
      </c>
      <c r="Q87" s="586">
        <f t="shared" si="95"/>
        <v>0</v>
      </c>
      <c r="R87" s="586">
        <f t="shared" si="95"/>
        <v>0</v>
      </c>
      <c r="S87" s="586">
        <f t="shared" si="95"/>
        <v>0</v>
      </c>
      <c r="T87" s="586">
        <f t="shared" si="95"/>
        <v>0</v>
      </c>
      <c r="U87" s="586">
        <f t="shared" si="95"/>
        <v>0</v>
      </c>
      <c r="V87" s="586">
        <f t="shared" si="95"/>
        <v>0</v>
      </c>
      <c r="W87" s="586">
        <f t="shared" si="95"/>
        <v>0</v>
      </c>
      <c r="X87" s="586">
        <f t="shared" si="95"/>
        <v>0</v>
      </c>
      <c r="Y87" s="586">
        <f t="shared" si="95"/>
        <v>0</v>
      </c>
      <c r="Z87" s="586">
        <f t="shared" si="95"/>
        <v>0</v>
      </c>
      <c r="AA87" s="586">
        <f t="shared" si="95"/>
        <v>0</v>
      </c>
      <c r="AB87" s="586">
        <f t="shared" si="95"/>
        <v>0</v>
      </c>
      <c r="AC87" s="586">
        <f t="shared" si="95"/>
        <v>0</v>
      </c>
      <c r="AD87" s="586">
        <f t="shared" si="95"/>
        <v>0</v>
      </c>
      <c r="AE87" s="586">
        <f t="shared" si="95"/>
        <v>0</v>
      </c>
      <c r="AF87" s="586">
        <f t="shared" si="95"/>
        <v>0</v>
      </c>
      <c r="AG87" s="586">
        <f t="shared" si="95"/>
        <v>0</v>
      </c>
      <c r="AH87" s="586">
        <f>IF(AH88&gt;0,AH88+AH89,0)</f>
        <v>0</v>
      </c>
      <c r="AI87" s="586">
        <f t="shared" si="95"/>
        <v>0</v>
      </c>
      <c r="AJ87" s="586">
        <f t="shared" si="95"/>
        <v>0</v>
      </c>
      <c r="AK87" s="586">
        <f t="shared" si="95"/>
        <v>0</v>
      </c>
      <c r="AL87" s="586">
        <f t="shared" si="95"/>
        <v>0</v>
      </c>
      <c r="AM87" s="586">
        <f t="shared" si="95"/>
        <v>0</v>
      </c>
      <c r="AN87" s="586">
        <f t="shared" si="95"/>
        <v>0</v>
      </c>
      <c r="AO87" s="586">
        <f t="shared" si="95"/>
        <v>0</v>
      </c>
      <c r="AP87" s="586">
        <f t="shared" si="95"/>
        <v>0</v>
      </c>
      <c r="AQ87" s="586">
        <f t="shared" si="95"/>
        <v>0</v>
      </c>
      <c r="AR87" s="586">
        <f t="shared" si="95"/>
        <v>0</v>
      </c>
      <c r="AS87" s="586">
        <f t="shared" si="95"/>
        <v>0</v>
      </c>
      <c r="AT87" s="586">
        <f t="shared" si="95"/>
        <v>0</v>
      </c>
      <c r="AU87" s="586">
        <f t="shared" si="95"/>
        <v>0</v>
      </c>
      <c r="AV87" s="586">
        <f t="shared" si="95"/>
        <v>0</v>
      </c>
      <c r="AW87" s="586">
        <f t="shared" si="95"/>
        <v>0</v>
      </c>
      <c r="AX87" s="586">
        <f t="shared" si="95"/>
        <v>0</v>
      </c>
      <c r="AY87" s="586">
        <f t="shared" si="95"/>
        <v>0</v>
      </c>
      <c r="AZ87" s="586">
        <f t="shared" si="95"/>
        <v>0</v>
      </c>
      <c r="BA87" s="586">
        <f t="shared" si="95"/>
        <v>0</v>
      </c>
      <c r="BB87" s="586">
        <f t="shared" si="95"/>
        <v>0</v>
      </c>
      <c r="BC87" s="586">
        <f t="shared" si="95"/>
        <v>0</v>
      </c>
      <c r="BD87" s="586">
        <f t="shared" si="95"/>
        <v>0</v>
      </c>
      <c r="BE87" s="586">
        <f t="shared" si="95"/>
        <v>0</v>
      </c>
      <c r="BF87" s="586">
        <f t="shared" si="95"/>
        <v>0</v>
      </c>
      <c r="BG87" s="586">
        <f t="shared" si="95"/>
        <v>0</v>
      </c>
      <c r="BH87" s="586">
        <f t="shared" si="95"/>
        <v>0</v>
      </c>
      <c r="BI87" s="586">
        <f t="shared" si="95"/>
        <v>0</v>
      </c>
      <c r="BJ87" s="586">
        <f t="shared" si="95"/>
        <v>0</v>
      </c>
      <c r="BK87" s="586">
        <f t="shared" si="95"/>
        <v>0</v>
      </c>
      <c r="BL87" s="718"/>
    </row>
    <row r="88" spans="2:64" s="2" customFormat="1" ht="17" x14ac:dyDescent="0.2">
      <c r="B88" s="729" t="s">
        <v>167</v>
      </c>
      <c r="C88" s="727">
        <f>IF(AND(C85&gt;(inicio_p2+carencia_p2),C85&lt;=(final_p2)),PMT(interes_p2/12,meses_amortiz_p2,-imp_p2),0)</f>
        <v>0</v>
      </c>
      <c r="D88" s="586">
        <f t="shared" ref="D88:AI88" si="96">IF(AND(D85&gt;(inicio_prest_participa+carencia_prest_participa),D85&lt;=(final_prest_participa)),importe_prest_participa/meses_amortiz_prest_participa,0)</f>
        <v>0</v>
      </c>
      <c r="E88" s="586">
        <f t="shared" si="96"/>
        <v>0</v>
      </c>
      <c r="F88" s="586">
        <f t="shared" si="96"/>
        <v>0</v>
      </c>
      <c r="G88" s="586">
        <f t="shared" si="96"/>
        <v>0</v>
      </c>
      <c r="H88" s="586">
        <f t="shared" si="96"/>
        <v>0</v>
      </c>
      <c r="I88" s="586">
        <f t="shared" si="96"/>
        <v>0</v>
      </c>
      <c r="J88" s="586">
        <f t="shared" si="96"/>
        <v>0</v>
      </c>
      <c r="K88" s="586">
        <f t="shared" si="96"/>
        <v>0</v>
      </c>
      <c r="L88" s="586">
        <f t="shared" si="96"/>
        <v>0</v>
      </c>
      <c r="M88" s="586">
        <f t="shared" si="96"/>
        <v>0</v>
      </c>
      <c r="N88" s="586">
        <f t="shared" si="96"/>
        <v>0</v>
      </c>
      <c r="O88" s="586">
        <f t="shared" si="96"/>
        <v>0</v>
      </c>
      <c r="P88" s="586">
        <f t="shared" si="96"/>
        <v>0</v>
      </c>
      <c r="Q88" s="586">
        <f t="shared" si="96"/>
        <v>0</v>
      </c>
      <c r="R88" s="586">
        <f t="shared" si="96"/>
        <v>0</v>
      </c>
      <c r="S88" s="586">
        <f t="shared" si="96"/>
        <v>0</v>
      </c>
      <c r="T88" s="586">
        <f t="shared" si="96"/>
        <v>0</v>
      </c>
      <c r="U88" s="586">
        <f t="shared" si="96"/>
        <v>0</v>
      </c>
      <c r="V88" s="586">
        <f t="shared" si="96"/>
        <v>0</v>
      </c>
      <c r="W88" s="586">
        <f t="shared" si="96"/>
        <v>0</v>
      </c>
      <c r="X88" s="586">
        <f t="shared" si="96"/>
        <v>0</v>
      </c>
      <c r="Y88" s="586">
        <f t="shared" si="96"/>
        <v>0</v>
      </c>
      <c r="Z88" s="586">
        <f t="shared" si="96"/>
        <v>0</v>
      </c>
      <c r="AA88" s="586">
        <f t="shared" si="96"/>
        <v>0</v>
      </c>
      <c r="AB88" s="586">
        <f t="shared" si="96"/>
        <v>0</v>
      </c>
      <c r="AC88" s="586">
        <f t="shared" si="96"/>
        <v>0</v>
      </c>
      <c r="AD88" s="586">
        <f t="shared" si="96"/>
        <v>0</v>
      </c>
      <c r="AE88" s="586">
        <f t="shared" si="96"/>
        <v>0</v>
      </c>
      <c r="AF88" s="586">
        <f t="shared" si="96"/>
        <v>0</v>
      </c>
      <c r="AG88" s="586">
        <f t="shared" si="96"/>
        <v>0</v>
      </c>
      <c r="AH88" s="586">
        <f t="shared" si="96"/>
        <v>0</v>
      </c>
      <c r="AI88" s="586">
        <f t="shared" si="96"/>
        <v>0</v>
      </c>
      <c r="AJ88" s="586">
        <f t="shared" ref="AJ88:BK88" si="97">IF(AND(AJ85&gt;(inicio_prest_participa+carencia_prest_participa),AJ85&lt;=(final_prest_participa)),importe_prest_participa/meses_amortiz_prest_participa,0)</f>
        <v>0</v>
      </c>
      <c r="AK88" s="586">
        <f t="shared" si="97"/>
        <v>0</v>
      </c>
      <c r="AL88" s="586">
        <f t="shared" si="97"/>
        <v>0</v>
      </c>
      <c r="AM88" s="586">
        <f t="shared" si="97"/>
        <v>0</v>
      </c>
      <c r="AN88" s="586">
        <f t="shared" si="97"/>
        <v>0</v>
      </c>
      <c r="AO88" s="586">
        <f t="shared" si="97"/>
        <v>0</v>
      </c>
      <c r="AP88" s="586">
        <f t="shared" si="97"/>
        <v>0</v>
      </c>
      <c r="AQ88" s="586">
        <f t="shared" si="97"/>
        <v>0</v>
      </c>
      <c r="AR88" s="586">
        <f t="shared" si="97"/>
        <v>0</v>
      </c>
      <c r="AS88" s="586">
        <f t="shared" si="97"/>
        <v>0</v>
      </c>
      <c r="AT88" s="586">
        <f t="shared" si="97"/>
        <v>0</v>
      </c>
      <c r="AU88" s="586">
        <f t="shared" si="97"/>
        <v>0</v>
      </c>
      <c r="AV88" s="586">
        <f t="shared" si="97"/>
        <v>0</v>
      </c>
      <c r="AW88" s="586">
        <f t="shared" si="97"/>
        <v>0</v>
      </c>
      <c r="AX88" s="586">
        <f t="shared" si="97"/>
        <v>0</v>
      </c>
      <c r="AY88" s="586">
        <f t="shared" si="97"/>
        <v>0</v>
      </c>
      <c r="AZ88" s="586">
        <f t="shared" si="97"/>
        <v>0</v>
      </c>
      <c r="BA88" s="586">
        <f t="shared" si="97"/>
        <v>0</v>
      </c>
      <c r="BB88" s="586">
        <f t="shared" si="97"/>
        <v>0</v>
      </c>
      <c r="BC88" s="586">
        <f t="shared" si="97"/>
        <v>0</v>
      </c>
      <c r="BD88" s="586">
        <f t="shared" si="97"/>
        <v>0</v>
      </c>
      <c r="BE88" s="586">
        <f t="shared" si="97"/>
        <v>0</v>
      </c>
      <c r="BF88" s="586">
        <f t="shared" si="97"/>
        <v>0</v>
      </c>
      <c r="BG88" s="586">
        <f t="shared" si="97"/>
        <v>0</v>
      </c>
      <c r="BH88" s="586">
        <f t="shared" si="97"/>
        <v>0</v>
      </c>
      <c r="BI88" s="586">
        <f t="shared" si="97"/>
        <v>0</v>
      </c>
      <c r="BJ88" s="586">
        <f t="shared" si="97"/>
        <v>0</v>
      </c>
      <c r="BK88" s="586">
        <f t="shared" si="97"/>
        <v>0</v>
      </c>
      <c r="BL88" s="711"/>
    </row>
    <row r="89" spans="2:64" s="2" customFormat="1" ht="17" x14ac:dyDescent="0.2">
      <c r="B89" s="730" t="s">
        <v>548</v>
      </c>
      <c r="C89" s="731">
        <v>0</v>
      </c>
      <c r="D89" s="594">
        <f t="shared" ref="D89:AI89" si="98">IF(AND(D85&gt;=0,D85&lt;=inicio_prest_participa+carencia_prest_participa),C86*interes_inicio_prest_participa/12,C86*interes_participativo_prest_participa/12)</f>
        <v>0</v>
      </c>
      <c r="E89" s="594">
        <f t="shared" si="98"/>
        <v>0</v>
      </c>
      <c r="F89" s="594">
        <f t="shared" si="98"/>
        <v>0</v>
      </c>
      <c r="G89" s="594">
        <f t="shared" si="98"/>
        <v>0</v>
      </c>
      <c r="H89" s="594">
        <f t="shared" si="98"/>
        <v>0</v>
      </c>
      <c r="I89" s="594">
        <f t="shared" si="98"/>
        <v>0</v>
      </c>
      <c r="J89" s="594">
        <f t="shared" si="98"/>
        <v>0</v>
      </c>
      <c r="K89" s="594">
        <f t="shared" si="98"/>
        <v>0</v>
      </c>
      <c r="L89" s="594">
        <f t="shared" si="98"/>
        <v>0</v>
      </c>
      <c r="M89" s="594">
        <f t="shared" si="98"/>
        <v>0</v>
      </c>
      <c r="N89" s="594">
        <f t="shared" si="98"/>
        <v>0</v>
      </c>
      <c r="O89" s="594">
        <f t="shared" si="98"/>
        <v>0</v>
      </c>
      <c r="P89" s="594">
        <f t="shared" si="98"/>
        <v>0</v>
      </c>
      <c r="Q89" s="594">
        <f t="shared" si="98"/>
        <v>0</v>
      </c>
      <c r="R89" s="594">
        <f t="shared" si="98"/>
        <v>0</v>
      </c>
      <c r="S89" s="594">
        <f t="shared" si="98"/>
        <v>0</v>
      </c>
      <c r="T89" s="594">
        <f t="shared" si="98"/>
        <v>0</v>
      </c>
      <c r="U89" s="594">
        <f t="shared" si="98"/>
        <v>0</v>
      </c>
      <c r="V89" s="594">
        <f t="shared" si="98"/>
        <v>0</v>
      </c>
      <c r="W89" s="594">
        <f t="shared" si="98"/>
        <v>0</v>
      </c>
      <c r="X89" s="594">
        <f t="shared" si="98"/>
        <v>0</v>
      </c>
      <c r="Y89" s="594">
        <f t="shared" si="98"/>
        <v>0</v>
      </c>
      <c r="Z89" s="594">
        <f t="shared" si="98"/>
        <v>0</v>
      </c>
      <c r="AA89" s="594">
        <f t="shared" si="98"/>
        <v>0</v>
      </c>
      <c r="AB89" s="594">
        <f t="shared" si="98"/>
        <v>0</v>
      </c>
      <c r="AC89" s="594">
        <f t="shared" si="98"/>
        <v>0</v>
      </c>
      <c r="AD89" s="594">
        <f t="shared" si="98"/>
        <v>0</v>
      </c>
      <c r="AE89" s="594">
        <f t="shared" si="98"/>
        <v>0</v>
      </c>
      <c r="AF89" s="594">
        <f t="shared" si="98"/>
        <v>0</v>
      </c>
      <c r="AG89" s="594">
        <f t="shared" si="98"/>
        <v>0</v>
      </c>
      <c r="AH89" s="594">
        <f t="shared" si="98"/>
        <v>0</v>
      </c>
      <c r="AI89" s="594">
        <f t="shared" si="98"/>
        <v>0</v>
      </c>
      <c r="AJ89" s="594">
        <f t="shared" ref="AJ89:BK89" si="99">IF(AND(AJ85&gt;=0,AJ85&lt;=inicio_prest_participa+carencia_prest_participa),AI86*interes_inicio_prest_participa/12,AI86*interes_participativo_prest_participa/12)</f>
        <v>0</v>
      </c>
      <c r="AK89" s="594">
        <f t="shared" si="99"/>
        <v>0</v>
      </c>
      <c r="AL89" s="594">
        <f t="shared" si="99"/>
        <v>0</v>
      </c>
      <c r="AM89" s="594">
        <f t="shared" si="99"/>
        <v>0</v>
      </c>
      <c r="AN89" s="594">
        <f t="shared" si="99"/>
        <v>0</v>
      </c>
      <c r="AO89" s="594">
        <f t="shared" si="99"/>
        <v>0</v>
      </c>
      <c r="AP89" s="594">
        <f t="shared" si="99"/>
        <v>0</v>
      </c>
      <c r="AQ89" s="594">
        <f t="shared" si="99"/>
        <v>0</v>
      </c>
      <c r="AR89" s="594">
        <f t="shared" si="99"/>
        <v>0</v>
      </c>
      <c r="AS89" s="594">
        <f t="shared" si="99"/>
        <v>0</v>
      </c>
      <c r="AT89" s="594">
        <f t="shared" si="99"/>
        <v>0</v>
      </c>
      <c r="AU89" s="594">
        <f t="shared" si="99"/>
        <v>0</v>
      </c>
      <c r="AV89" s="594">
        <f t="shared" si="99"/>
        <v>0</v>
      </c>
      <c r="AW89" s="594">
        <f t="shared" si="99"/>
        <v>0</v>
      </c>
      <c r="AX89" s="594">
        <f t="shared" si="99"/>
        <v>0</v>
      </c>
      <c r="AY89" s="594">
        <f t="shared" si="99"/>
        <v>0</v>
      </c>
      <c r="AZ89" s="594">
        <f t="shared" si="99"/>
        <v>0</v>
      </c>
      <c r="BA89" s="594">
        <f t="shared" si="99"/>
        <v>0</v>
      </c>
      <c r="BB89" s="594">
        <f t="shared" si="99"/>
        <v>0</v>
      </c>
      <c r="BC89" s="594">
        <f t="shared" si="99"/>
        <v>0</v>
      </c>
      <c r="BD89" s="594">
        <f t="shared" si="99"/>
        <v>0</v>
      </c>
      <c r="BE89" s="594">
        <f t="shared" si="99"/>
        <v>0</v>
      </c>
      <c r="BF89" s="594">
        <f t="shared" si="99"/>
        <v>0</v>
      </c>
      <c r="BG89" s="594">
        <f t="shared" si="99"/>
        <v>0</v>
      </c>
      <c r="BH89" s="594">
        <f t="shared" si="99"/>
        <v>0</v>
      </c>
      <c r="BI89" s="594">
        <f t="shared" si="99"/>
        <v>0</v>
      </c>
      <c r="BJ89" s="594">
        <f t="shared" si="99"/>
        <v>0</v>
      </c>
      <c r="BK89" s="594">
        <f t="shared" si="99"/>
        <v>0</v>
      </c>
      <c r="BL89" s="718"/>
    </row>
    <row r="90" spans="2:64" s="87" customFormat="1" x14ac:dyDescent="0.2">
      <c r="B90" s="732"/>
      <c r="C90" s="733"/>
      <c r="D90" s="734"/>
      <c r="E90" s="734"/>
      <c r="F90" s="734"/>
      <c r="G90" s="734"/>
      <c r="H90" s="734"/>
      <c r="I90" s="734"/>
      <c r="J90" s="734"/>
      <c r="K90" s="734"/>
      <c r="L90" s="734"/>
      <c r="M90" s="734"/>
      <c r="N90" s="734"/>
      <c r="O90" s="734"/>
      <c r="P90" s="734"/>
      <c r="Q90" s="734"/>
      <c r="R90" s="734"/>
      <c r="S90" s="734"/>
      <c r="T90" s="734"/>
      <c r="U90" s="734"/>
      <c r="V90" s="734"/>
      <c r="W90" s="734"/>
      <c r="X90" s="734"/>
      <c r="Y90" s="734"/>
      <c r="Z90" s="734"/>
      <c r="AA90" s="734"/>
      <c r="AB90" s="734"/>
      <c r="AC90" s="734"/>
      <c r="AD90" s="734"/>
      <c r="AE90" s="734"/>
      <c r="AF90" s="734"/>
      <c r="AG90" s="734"/>
      <c r="AH90" s="734"/>
      <c r="AI90" s="734"/>
      <c r="AJ90" s="734"/>
      <c r="AK90" s="734"/>
      <c r="AL90" s="734"/>
      <c r="AM90" s="735"/>
      <c r="AN90" s="734"/>
      <c r="AO90" s="734"/>
      <c r="AP90" s="734"/>
      <c r="AQ90" s="734"/>
      <c r="AR90" s="734"/>
      <c r="AS90" s="734"/>
      <c r="AT90" s="734"/>
      <c r="AU90" s="734"/>
      <c r="AV90" s="734"/>
      <c r="AW90" s="734"/>
      <c r="AX90" s="734"/>
      <c r="AY90" s="734"/>
      <c r="AZ90" s="734"/>
      <c r="BA90" s="734"/>
      <c r="BB90" s="734"/>
      <c r="BC90" s="734"/>
      <c r="BD90" s="734"/>
      <c r="BE90" s="734"/>
      <c r="BF90" s="734"/>
      <c r="BG90" s="734"/>
      <c r="BH90" s="734"/>
      <c r="BI90" s="734"/>
      <c r="BJ90" s="734"/>
      <c r="BK90" s="736"/>
      <c r="BL90" s="737"/>
    </row>
    <row r="91" spans="2:64" s="2" customFormat="1" ht="20" customHeight="1" x14ac:dyDescent="0.2">
      <c r="B91" s="738" t="s">
        <v>112</v>
      </c>
      <c r="C91" s="739">
        <v>0</v>
      </c>
      <c r="D91" s="740">
        <v>1</v>
      </c>
      <c r="E91" s="740">
        <v>2</v>
      </c>
      <c r="F91" s="740">
        <v>3</v>
      </c>
      <c r="G91" s="740">
        <v>4</v>
      </c>
      <c r="H91" s="740">
        <v>5</v>
      </c>
      <c r="I91" s="740">
        <v>6</v>
      </c>
      <c r="J91" s="740">
        <v>7</v>
      </c>
      <c r="K91" s="740">
        <v>8</v>
      </c>
      <c r="L91" s="740">
        <v>9</v>
      </c>
      <c r="M91" s="740">
        <v>10</v>
      </c>
      <c r="N91" s="740">
        <v>11</v>
      </c>
      <c r="O91" s="741">
        <v>12</v>
      </c>
      <c r="P91" s="740">
        <v>13</v>
      </c>
      <c r="Q91" s="740">
        <v>14</v>
      </c>
      <c r="R91" s="740">
        <v>15</v>
      </c>
      <c r="S91" s="740">
        <v>16</v>
      </c>
      <c r="T91" s="740">
        <v>17</v>
      </c>
      <c r="U91" s="740">
        <v>18</v>
      </c>
      <c r="V91" s="740">
        <v>19</v>
      </c>
      <c r="W91" s="740">
        <v>20</v>
      </c>
      <c r="X91" s="740">
        <v>21</v>
      </c>
      <c r="Y91" s="740">
        <v>22</v>
      </c>
      <c r="Z91" s="740">
        <v>23</v>
      </c>
      <c r="AA91" s="742">
        <v>24</v>
      </c>
      <c r="AB91" s="740">
        <v>25</v>
      </c>
      <c r="AC91" s="740">
        <v>26</v>
      </c>
      <c r="AD91" s="740">
        <v>27</v>
      </c>
      <c r="AE91" s="740">
        <v>28</v>
      </c>
      <c r="AF91" s="740">
        <v>29</v>
      </c>
      <c r="AG91" s="740">
        <v>30</v>
      </c>
      <c r="AH91" s="740">
        <v>31</v>
      </c>
      <c r="AI91" s="740">
        <v>32</v>
      </c>
      <c r="AJ91" s="740">
        <v>33</v>
      </c>
      <c r="AK91" s="740">
        <v>34</v>
      </c>
      <c r="AL91" s="740">
        <v>35</v>
      </c>
      <c r="AM91" s="742">
        <v>36</v>
      </c>
      <c r="AN91" s="740">
        <v>37</v>
      </c>
      <c r="AO91" s="740">
        <v>38</v>
      </c>
      <c r="AP91" s="740">
        <v>39</v>
      </c>
      <c r="AQ91" s="740">
        <v>40</v>
      </c>
      <c r="AR91" s="740">
        <v>41</v>
      </c>
      <c r="AS91" s="740">
        <v>42</v>
      </c>
      <c r="AT91" s="740">
        <v>43</v>
      </c>
      <c r="AU91" s="740">
        <v>44</v>
      </c>
      <c r="AV91" s="740">
        <v>45</v>
      </c>
      <c r="AW91" s="740">
        <v>46</v>
      </c>
      <c r="AX91" s="740">
        <v>47</v>
      </c>
      <c r="AY91" s="742">
        <v>48</v>
      </c>
      <c r="AZ91" s="740">
        <v>49</v>
      </c>
      <c r="BA91" s="740">
        <v>50</v>
      </c>
      <c r="BB91" s="740">
        <v>51</v>
      </c>
      <c r="BC91" s="740">
        <v>52</v>
      </c>
      <c r="BD91" s="740">
        <v>53</v>
      </c>
      <c r="BE91" s="740">
        <v>54</v>
      </c>
      <c r="BF91" s="740">
        <v>55</v>
      </c>
      <c r="BG91" s="740">
        <v>56</v>
      </c>
      <c r="BH91" s="740">
        <v>57</v>
      </c>
      <c r="BI91" s="740">
        <v>58</v>
      </c>
      <c r="BJ91" s="740">
        <v>59</v>
      </c>
      <c r="BK91" s="743">
        <v>60</v>
      </c>
    </row>
    <row r="92" spans="2:64" s="2" customFormat="1" ht="17" x14ac:dyDescent="0.2">
      <c r="B92" s="703" t="s">
        <v>113</v>
      </c>
      <c r="C92" s="586">
        <f t="shared" ref="C92:AH92" si="100">IF(AND(C91&gt;=inicio_trabaj_activacion1,C91&lt;=final_trabaj_activacion1),imp_mensual_trabajo_activ1,0)</f>
        <v>0</v>
      </c>
      <c r="D92" s="586">
        <f t="shared" si="100"/>
        <v>0</v>
      </c>
      <c r="E92" s="586">
        <f t="shared" si="100"/>
        <v>0</v>
      </c>
      <c r="F92" s="586">
        <f t="shared" si="100"/>
        <v>0</v>
      </c>
      <c r="G92" s="586">
        <f t="shared" si="100"/>
        <v>0</v>
      </c>
      <c r="H92" s="586">
        <f t="shared" si="100"/>
        <v>0</v>
      </c>
      <c r="I92" s="586">
        <f t="shared" si="100"/>
        <v>0</v>
      </c>
      <c r="J92" s="586">
        <f t="shared" si="100"/>
        <v>0</v>
      </c>
      <c r="K92" s="586">
        <f t="shared" si="100"/>
        <v>0</v>
      </c>
      <c r="L92" s="586">
        <f t="shared" si="100"/>
        <v>0</v>
      </c>
      <c r="M92" s="586">
        <f t="shared" si="100"/>
        <v>0</v>
      </c>
      <c r="N92" s="586">
        <f t="shared" si="100"/>
        <v>0</v>
      </c>
      <c r="O92" s="651">
        <f t="shared" si="100"/>
        <v>0</v>
      </c>
      <c r="P92" s="586">
        <f t="shared" si="100"/>
        <v>0</v>
      </c>
      <c r="Q92" s="586">
        <f t="shared" si="100"/>
        <v>0</v>
      </c>
      <c r="R92" s="586">
        <f t="shared" si="100"/>
        <v>0</v>
      </c>
      <c r="S92" s="586">
        <f t="shared" si="100"/>
        <v>0</v>
      </c>
      <c r="T92" s="586">
        <f t="shared" si="100"/>
        <v>0</v>
      </c>
      <c r="U92" s="586">
        <f t="shared" si="100"/>
        <v>0</v>
      </c>
      <c r="V92" s="586">
        <f t="shared" si="100"/>
        <v>0</v>
      </c>
      <c r="W92" s="586">
        <f t="shared" si="100"/>
        <v>0</v>
      </c>
      <c r="X92" s="586">
        <f t="shared" si="100"/>
        <v>0</v>
      </c>
      <c r="Y92" s="586">
        <f t="shared" si="100"/>
        <v>0</v>
      </c>
      <c r="Z92" s="586">
        <f t="shared" si="100"/>
        <v>0</v>
      </c>
      <c r="AA92" s="651">
        <f t="shared" si="100"/>
        <v>0</v>
      </c>
      <c r="AB92" s="586">
        <f t="shared" si="100"/>
        <v>0</v>
      </c>
      <c r="AC92" s="586">
        <f t="shared" si="100"/>
        <v>0</v>
      </c>
      <c r="AD92" s="586">
        <f t="shared" si="100"/>
        <v>0</v>
      </c>
      <c r="AE92" s="586">
        <f t="shared" si="100"/>
        <v>0</v>
      </c>
      <c r="AF92" s="586">
        <f t="shared" si="100"/>
        <v>0</v>
      </c>
      <c r="AG92" s="586">
        <f t="shared" si="100"/>
        <v>0</v>
      </c>
      <c r="AH92" s="586">
        <f t="shared" si="100"/>
        <v>0</v>
      </c>
      <c r="AI92" s="586">
        <f t="shared" ref="AI92:BK92" si="101">IF(AND(AI91&gt;=inicio_trabaj_activacion1,AI91&lt;=final_trabaj_activacion1),imp_mensual_trabajo_activ1,0)</f>
        <v>0</v>
      </c>
      <c r="AJ92" s="586">
        <f t="shared" si="101"/>
        <v>0</v>
      </c>
      <c r="AK92" s="586">
        <f t="shared" si="101"/>
        <v>0</v>
      </c>
      <c r="AL92" s="586">
        <f t="shared" si="101"/>
        <v>0</v>
      </c>
      <c r="AM92" s="651">
        <f t="shared" si="101"/>
        <v>0</v>
      </c>
      <c r="AN92" s="586">
        <f t="shared" si="101"/>
        <v>0</v>
      </c>
      <c r="AO92" s="586">
        <f t="shared" si="101"/>
        <v>0</v>
      </c>
      <c r="AP92" s="586">
        <f t="shared" si="101"/>
        <v>0</v>
      </c>
      <c r="AQ92" s="586">
        <f t="shared" si="101"/>
        <v>0</v>
      </c>
      <c r="AR92" s="586">
        <f t="shared" si="101"/>
        <v>0</v>
      </c>
      <c r="AS92" s="586">
        <f t="shared" si="101"/>
        <v>0</v>
      </c>
      <c r="AT92" s="586">
        <f t="shared" si="101"/>
        <v>0</v>
      </c>
      <c r="AU92" s="586">
        <f t="shared" si="101"/>
        <v>0</v>
      </c>
      <c r="AV92" s="586">
        <f t="shared" si="101"/>
        <v>0</v>
      </c>
      <c r="AW92" s="586">
        <f t="shared" si="101"/>
        <v>0</v>
      </c>
      <c r="AX92" s="586">
        <f t="shared" si="101"/>
        <v>0</v>
      </c>
      <c r="AY92" s="651">
        <f t="shared" si="101"/>
        <v>0</v>
      </c>
      <c r="AZ92" s="586">
        <f t="shared" si="101"/>
        <v>0</v>
      </c>
      <c r="BA92" s="586">
        <f t="shared" si="101"/>
        <v>0</v>
      </c>
      <c r="BB92" s="586">
        <f t="shared" si="101"/>
        <v>0</v>
      </c>
      <c r="BC92" s="586">
        <f t="shared" si="101"/>
        <v>0</v>
      </c>
      <c r="BD92" s="586">
        <f t="shared" si="101"/>
        <v>0</v>
      </c>
      <c r="BE92" s="586">
        <f t="shared" si="101"/>
        <v>0</v>
      </c>
      <c r="BF92" s="586">
        <f t="shared" si="101"/>
        <v>0</v>
      </c>
      <c r="BG92" s="586">
        <f t="shared" si="101"/>
        <v>0</v>
      </c>
      <c r="BH92" s="586">
        <f t="shared" si="101"/>
        <v>0</v>
      </c>
      <c r="BI92" s="586">
        <f t="shared" si="101"/>
        <v>0</v>
      </c>
      <c r="BJ92" s="586">
        <f t="shared" si="101"/>
        <v>0</v>
      </c>
      <c r="BK92" s="587">
        <f t="shared" si="101"/>
        <v>0</v>
      </c>
    </row>
    <row r="93" spans="2:64" s="2" customFormat="1" ht="17" x14ac:dyDescent="0.2">
      <c r="B93" s="704" t="s">
        <v>185</v>
      </c>
      <c r="C93" s="652">
        <f t="shared" ref="C93:AH93" si="102">IF(AND(C91&gt;=inicio_trabaj_activacion2,C91&lt;=final_trabaj_activacion2),imp_mensual_trabajo_activ2,0)</f>
        <v>0</v>
      </c>
      <c r="D93" s="594">
        <f t="shared" si="102"/>
        <v>0</v>
      </c>
      <c r="E93" s="594">
        <f t="shared" si="102"/>
        <v>0</v>
      </c>
      <c r="F93" s="594">
        <f t="shared" si="102"/>
        <v>0</v>
      </c>
      <c r="G93" s="594">
        <f t="shared" si="102"/>
        <v>0</v>
      </c>
      <c r="H93" s="594">
        <f t="shared" si="102"/>
        <v>0</v>
      </c>
      <c r="I93" s="594">
        <f t="shared" si="102"/>
        <v>0</v>
      </c>
      <c r="J93" s="594">
        <f t="shared" si="102"/>
        <v>0</v>
      </c>
      <c r="K93" s="594">
        <f t="shared" si="102"/>
        <v>0</v>
      </c>
      <c r="L93" s="594">
        <f t="shared" si="102"/>
        <v>0</v>
      </c>
      <c r="M93" s="594">
        <f t="shared" si="102"/>
        <v>0</v>
      </c>
      <c r="N93" s="594">
        <f t="shared" si="102"/>
        <v>0</v>
      </c>
      <c r="O93" s="653">
        <f t="shared" si="102"/>
        <v>0</v>
      </c>
      <c r="P93" s="594">
        <f t="shared" si="102"/>
        <v>0</v>
      </c>
      <c r="Q93" s="594">
        <f t="shared" si="102"/>
        <v>0</v>
      </c>
      <c r="R93" s="594">
        <f t="shared" si="102"/>
        <v>0</v>
      </c>
      <c r="S93" s="594">
        <f t="shared" si="102"/>
        <v>0</v>
      </c>
      <c r="T93" s="594">
        <f t="shared" si="102"/>
        <v>0</v>
      </c>
      <c r="U93" s="594">
        <f t="shared" si="102"/>
        <v>0</v>
      </c>
      <c r="V93" s="594">
        <f t="shared" si="102"/>
        <v>0</v>
      </c>
      <c r="W93" s="594">
        <f t="shared" si="102"/>
        <v>0</v>
      </c>
      <c r="X93" s="594">
        <f t="shared" si="102"/>
        <v>0</v>
      </c>
      <c r="Y93" s="594">
        <f t="shared" si="102"/>
        <v>0</v>
      </c>
      <c r="Z93" s="594">
        <f t="shared" si="102"/>
        <v>0</v>
      </c>
      <c r="AA93" s="653">
        <f t="shared" si="102"/>
        <v>0</v>
      </c>
      <c r="AB93" s="594">
        <f t="shared" si="102"/>
        <v>0</v>
      </c>
      <c r="AC93" s="594">
        <f t="shared" si="102"/>
        <v>0</v>
      </c>
      <c r="AD93" s="594">
        <f t="shared" si="102"/>
        <v>0</v>
      </c>
      <c r="AE93" s="594">
        <f t="shared" si="102"/>
        <v>0</v>
      </c>
      <c r="AF93" s="594">
        <f t="shared" si="102"/>
        <v>0</v>
      </c>
      <c r="AG93" s="594">
        <f t="shared" si="102"/>
        <v>0</v>
      </c>
      <c r="AH93" s="594">
        <f t="shared" si="102"/>
        <v>0</v>
      </c>
      <c r="AI93" s="594">
        <f t="shared" ref="AI93:BK93" si="103">IF(AND(AI91&gt;=inicio_trabaj_activacion2,AI91&lt;=final_trabaj_activacion2),imp_mensual_trabajo_activ2,0)</f>
        <v>0</v>
      </c>
      <c r="AJ93" s="594">
        <f t="shared" si="103"/>
        <v>0</v>
      </c>
      <c r="AK93" s="594">
        <f t="shared" si="103"/>
        <v>0</v>
      </c>
      <c r="AL93" s="594">
        <f t="shared" si="103"/>
        <v>0</v>
      </c>
      <c r="AM93" s="653">
        <f t="shared" si="103"/>
        <v>0</v>
      </c>
      <c r="AN93" s="594">
        <f t="shared" si="103"/>
        <v>0</v>
      </c>
      <c r="AO93" s="594">
        <f t="shared" si="103"/>
        <v>0</v>
      </c>
      <c r="AP93" s="594">
        <f t="shared" si="103"/>
        <v>0</v>
      </c>
      <c r="AQ93" s="594">
        <f t="shared" si="103"/>
        <v>0</v>
      </c>
      <c r="AR93" s="594">
        <f t="shared" si="103"/>
        <v>0</v>
      </c>
      <c r="AS93" s="594">
        <f t="shared" si="103"/>
        <v>0</v>
      </c>
      <c r="AT93" s="594">
        <f t="shared" si="103"/>
        <v>0</v>
      </c>
      <c r="AU93" s="594">
        <f t="shared" si="103"/>
        <v>0</v>
      </c>
      <c r="AV93" s="594">
        <f t="shared" si="103"/>
        <v>0</v>
      </c>
      <c r="AW93" s="594">
        <f t="shared" si="103"/>
        <v>0</v>
      </c>
      <c r="AX93" s="594">
        <f t="shared" si="103"/>
        <v>0</v>
      </c>
      <c r="AY93" s="653">
        <f t="shared" si="103"/>
        <v>0</v>
      </c>
      <c r="AZ93" s="594">
        <f t="shared" si="103"/>
        <v>0</v>
      </c>
      <c r="BA93" s="594">
        <f t="shared" si="103"/>
        <v>0</v>
      </c>
      <c r="BB93" s="594">
        <f t="shared" si="103"/>
        <v>0</v>
      </c>
      <c r="BC93" s="594">
        <f t="shared" si="103"/>
        <v>0</v>
      </c>
      <c r="BD93" s="594">
        <f t="shared" si="103"/>
        <v>0</v>
      </c>
      <c r="BE93" s="594">
        <f t="shared" si="103"/>
        <v>0</v>
      </c>
      <c r="BF93" s="594">
        <f t="shared" si="103"/>
        <v>0</v>
      </c>
      <c r="BG93" s="594">
        <f t="shared" si="103"/>
        <v>0</v>
      </c>
      <c r="BH93" s="594">
        <f t="shared" si="103"/>
        <v>0</v>
      </c>
      <c r="BI93" s="594">
        <f t="shared" si="103"/>
        <v>0</v>
      </c>
      <c r="BJ93" s="594">
        <f t="shared" si="103"/>
        <v>0</v>
      </c>
      <c r="BK93" s="595">
        <f t="shared" si="103"/>
        <v>0</v>
      </c>
    </row>
    <row r="94" spans="2:64" s="2" customFormat="1" x14ac:dyDescent="0.2">
      <c r="B94" s="3"/>
      <c r="C94" s="694"/>
      <c r="D94" s="694"/>
      <c r="E94" s="694"/>
      <c r="F94" s="695"/>
      <c r="G94" s="695"/>
      <c r="H94" s="695"/>
      <c r="I94" s="695"/>
      <c r="J94" s="695"/>
      <c r="K94" s="695"/>
      <c r="L94" s="695"/>
      <c r="M94" s="695"/>
      <c r="N94" s="695"/>
      <c r="O94" s="695"/>
      <c r="P94" s="695"/>
      <c r="Q94" s="695"/>
      <c r="R94" s="695"/>
      <c r="S94" s="695"/>
      <c r="T94" s="695"/>
      <c r="U94" s="695"/>
      <c r="V94" s="695"/>
      <c r="W94" s="695"/>
      <c r="X94" s="695"/>
      <c r="Y94" s="695"/>
      <c r="Z94" s="695"/>
      <c r="AA94" s="695"/>
      <c r="AB94" s="695"/>
      <c r="AC94" s="695"/>
      <c r="AD94" s="695"/>
      <c r="AE94" s="695"/>
      <c r="AF94" s="695"/>
      <c r="AG94" s="695"/>
      <c r="AH94" s="695"/>
      <c r="AI94" s="695"/>
      <c r="AJ94" s="695"/>
      <c r="AK94" s="695"/>
      <c r="AL94" s="695"/>
      <c r="AM94" s="695"/>
      <c r="AN94" s="695"/>
      <c r="AO94" s="695"/>
      <c r="AP94" s="695"/>
      <c r="AQ94" s="695"/>
      <c r="AR94" s="695"/>
      <c r="AS94" s="695"/>
      <c r="AT94" s="695"/>
      <c r="AU94" s="695"/>
      <c r="AV94" s="695"/>
      <c r="AW94" s="695"/>
      <c r="AX94" s="695"/>
      <c r="AY94" s="695"/>
      <c r="AZ94" s="695"/>
      <c r="BA94" s="695"/>
      <c r="BB94" s="695"/>
      <c r="BC94" s="695"/>
      <c r="BD94" s="695"/>
      <c r="BE94" s="695"/>
      <c r="BF94" s="695"/>
      <c r="BG94" s="695"/>
      <c r="BH94" s="695"/>
      <c r="BI94" s="695"/>
      <c r="BJ94" s="695"/>
      <c r="BK94" s="696"/>
    </row>
    <row r="95" spans="2:64" s="2" customFormat="1" ht="30" customHeight="1" x14ac:dyDescent="0.2">
      <c r="B95" s="744" t="s">
        <v>294</v>
      </c>
      <c r="C95" s="697">
        <v>0</v>
      </c>
      <c r="D95" s="698">
        <v>1</v>
      </c>
      <c r="E95" s="698">
        <v>2</v>
      </c>
      <c r="F95" s="699">
        <v>3</v>
      </c>
      <c r="G95" s="698">
        <v>4</v>
      </c>
      <c r="H95" s="698">
        <v>5</v>
      </c>
      <c r="I95" s="698">
        <v>6</v>
      </c>
      <c r="J95" s="699">
        <v>7</v>
      </c>
      <c r="K95" s="698">
        <v>8</v>
      </c>
      <c r="L95" s="698">
        <v>9</v>
      </c>
      <c r="M95" s="698">
        <v>10</v>
      </c>
      <c r="N95" s="699">
        <v>11</v>
      </c>
      <c r="O95" s="745">
        <v>12</v>
      </c>
      <c r="P95" s="569">
        <v>13</v>
      </c>
      <c r="Q95" s="569">
        <v>14</v>
      </c>
      <c r="R95" s="570">
        <v>15</v>
      </c>
      <c r="S95" s="569">
        <v>16</v>
      </c>
      <c r="T95" s="569">
        <v>17</v>
      </c>
      <c r="U95" s="569">
        <v>18</v>
      </c>
      <c r="V95" s="570">
        <v>19</v>
      </c>
      <c r="W95" s="569">
        <v>20</v>
      </c>
      <c r="X95" s="569">
        <v>21</v>
      </c>
      <c r="Y95" s="569">
        <v>22</v>
      </c>
      <c r="Z95" s="570">
        <v>23</v>
      </c>
      <c r="AA95" s="571">
        <v>24</v>
      </c>
      <c r="AB95" s="569">
        <v>25</v>
      </c>
      <c r="AC95" s="569">
        <v>26</v>
      </c>
      <c r="AD95" s="570">
        <v>27</v>
      </c>
      <c r="AE95" s="569">
        <v>28</v>
      </c>
      <c r="AF95" s="569">
        <v>29</v>
      </c>
      <c r="AG95" s="569">
        <v>30</v>
      </c>
      <c r="AH95" s="570">
        <v>31</v>
      </c>
      <c r="AI95" s="569">
        <v>32</v>
      </c>
      <c r="AJ95" s="569">
        <v>33</v>
      </c>
      <c r="AK95" s="569">
        <v>34</v>
      </c>
      <c r="AL95" s="570">
        <v>35</v>
      </c>
      <c r="AM95" s="571">
        <v>36</v>
      </c>
      <c r="AN95" s="569">
        <v>37</v>
      </c>
      <c r="AO95" s="569">
        <v>38</v>
      </c>
      <c r="AP95" s="570">
        <v>39</v>
      </c>
      <c r="AQ95" s="569">
        <v>40</v>
      </c>
      <c r="AR95" s="569">
        <v>41</v>
      </c>
      <c r="AS95" s="569">
        <v>42</v>
      </c>
      <c r="AT95" s="570">
        <v>43</v>
      </c>
      <c r="AU95" s="569">
        <v>44</v>
      </c>
      <c r="AV95" s="569">
        <v>45</v>
      </c>
      <c r="AW95" s="569">
        <v>46</v>
      </c>
      <c r="AX95" s="570">
        <v>47</v>
      </c>
      <c r="AY95" s="571">
        <v>48</v>
      </c>
      <c r="AZ95" s="569">
        <v>49</v>
      </c>
      <c r="BA95" s="569">
        <v>50</v>
      </c>
      <c r="BB95" s="570">
        <v>51</v>
      </c>
      <c r="BC95" s="569">
        <v>52</v>
      </c>
      <c r="BD95" s="569">
        <v>53</v>
      </c>
      <c r="BE95" s="569">
        <v>54</v>
      </c>
      <c r="BF95" s="570">
        <v>55</v>
      </c>
      <c r="BG95" s="569">
        <v>56</v>
      </c>
      <c r="BH95" s="569">
        <v>57</v>
      </c>
      <c r="BI95" s="569">
        <v>58</v>
      </c>
      <c r="BJ95" s="570">
        <v>59</v>
      </c>
      <c r="BK95" s="571">
        <v>60</v>
      </c>
    </row>
    <row r="96" spans="2:64" s="2" customFormat="1" ht="17" x14ac:dyDescent="0.2">
      <c r="B96" s="746" t="s">
        <v>293</v>
      </c>
      <c r="C96" s="654">
        <v>0</v>
      </c>
      <c r="D96" s="578">
        <f>IF(D95&gt;=plazo_cobroA,(IF(plazo_cobroA=0,'HIPOTESIS '!D146,0)+IF(plazo_cobroA=1,'HIPOTESIS '!C146,0)+IF(plazo_cobroA=2,'HIPOTESIS '!B146,0)+IF(plazo_cobroA=3,'HIPOTESIS '!A146,0)),0)</f>
        <v>0</v>
      </c>
      <c r="E96" s="578">
        <f>IF(E95&gt;=plazo_cobroA,(IF(plazo_cobroA=0,'HIPOTESIS '!E146,0)+IF(plazo_cobroA=1,'HIPOTESIS '!D146,0)+IF(plazo_cobroA=2,'HIPOTESIS '!C146,0)+IF(plazo_cobroA=3,'HIPOTESIS '!B146,0)),0)</f>
        <v>0</v>
      </c>
      <c r="F96" s="578">
        <f>IF(F95&gt;=plazo_cobroA,(IF(plazo_cobroA=0,'HIPOTESIS '!F146,0)+IF(plazo_cobroA=1,'HIPOTESIS '!E146,0)+IF(plazo_cobroA=2,'HIPOTESIS '!D146,0)+IF(plazo_cobroA=3,'HIPOTESIS '!C146,0)),0)</f>
        <v>0</v>
      </c>
      <c r="G96" s="578">
        <f>IF(G95&gt;=plazo_cobroA,(IF(plazo_cobroA=0,'HIPOTESIS '!G146,0)+IF(plazo_cobroA=1,'HIPOTESIS '!F146,0)+IF(plazo_cobroA=2,'HIPOTESIS '!E146,0)+IF(plazo_cobroA=3,'HIPOTESIS '!D146,0)),0)</f>
        <v>0</v>
      </c>
      <c r="H96" s="578">
        <f>IF(H95&gt;=plazo_cobroA,(IF(plazo_cobroA=0,'HIPOTESIS '!H146,0)+IF(plazo_cobroA=1,'HIPOTESIS '!G146,0)+IF(plazo_cobroA=2,'HIPOTESIS '!F146,0)+IF(plazo_cobroA=3,'HIPOTESIS '!E146,0)),0)</f>
        <v>0</v>
      </c>
      <c r="I96" s="578">
        <f>IF(I95&gt;=plazo_cobroA,(IF(plazo_cobroA=0,'HIPOTESIS '!I146,0)+IF(plazo_cobroA=1,'HIPOTESIS '!H146,0)+IF(plazo_cobroA=2,'HIPOTESIS '!G146,0)+IF(plazo_cobroA=3,'HIPOTESIS '!F146,0)),0)</f>
        <v>0</v>
      </c>
      <c r="J96" s="578">
        <f>IF(J95&gt;=plazo_cobroA,(IF(plazo_cobroA=0,'HIPOTESIS '!J146,0)+IF(plazo_cobroA=1,'HIPOTESIS '!I146,0)+IF(plazo_cobroA=2,'HIPOTESIS '!H146,0)+IF(plazo_cobroA=3,'HIPOTESIS '!G146,0)),0)</f>
        <v>0</v>
      </c>
      <c r="K96" s="578">
        <f>IF(K95&gt;=plazo_cobroA,(IF(plazo_cobroA=0,'HIPOTESIS '!K146,0)+IF(plazo_cobroA=1,'HIPOTESIS '!J146,0)+IF(plazo_cobroA=2,'HIPOTESIS '!I146,0)+IF(plazo_cobroA=3,'HIPOTESIS '!H146,0)),0)</f>
        <v>0</v>
      </c>
      <c r="L96" s="578">
        <f>IF(L95&gt;=plazo_cobroA,(IF(plazo_cobroA=0,'HIPOTESIS '!L146,0)+IF(plazo_cobroA=1,'HIPOTESIS '!K146,0)+IF(plazo_cobroA=2,'HIPOTESIS '!J146,0)+IF(plazo_cobroA=3,'HIPOTESIS '!I146,0)),0)</f>
        <v>0</v>
      </c>
      <c r="M96" s="578">
        <f>IF(M95&gt;=plazo_cobroA,(IF(plazo_cobroA=0,'HIPOTESIS '!M146,0)+IF(plazo_cobroA=1,'HIPOTESIS '!L146,0)+IF(plazo_cobroA=2,'HIPOTESIS '!K146,0)+IF(plazo_cobroA=3,'HIPOTESIS '!J146,0)),0)</f>
        <v>0</v>
      </c>
      <c r="N96" s="578">
        <f>IF(N95&gt;=plazo_cobroA,(IF(plazo_cobroA=0,'HIPOTESIS '!N146,0)+IF(plazo_cobroA=1,'HIPOTESIS '!M146,0)+IF(plazo_cobroA=2,'HIPOTESIS '!L146,0)+IF(plazo_cobroA=3,'HIPOTESIS '!K146,0)),0)</f>
        <v>0</v>
      </c>
      <c r="O96" s="579">
        <f>IF(O95&gt;=plazo_cobroA,(IF(plazo_cobroA=0,'HIPOTESIS '!O146,0)+IF(plazo_cobroA=1,'HIPOTESIS '!N146,0)+IF(plazo_cobroA=2,'HIPOTESIS '!M146,0)+IF(plazo_cobroA=3,'HIPOTESIS '!L146,0)),0)</f>
        <v>0</v>
      </c>
      <c r="P96" s="578">
        <f>IF(P95&gt;=plazo_cobroA,(IF(plazo_cobroA=0,'HIPOTESIS '!P146,0)+IF(plazo_cobroA=1,'HIPOTESIS '!O146,0)+IF(plazo_cobroA=2,'HIPOTESIS '!N146,0)+IF(plazo_cobroA=3,'HIPOTESIS '!M146,0)),0)</f>
        <v>0</v>
      </c>
      <c r="Q96" s="578">
        <f>IF(Q95&gt;=plazo_cobroA,(IF(plazo_cobroA=0,'HIPOTESIS '!Q146,0)+IF(plazo_cobroA=1,'HIPOTESIS '!P146,0)+IF(plazo_cobroA=2,'HIPOTESIS '!O146,0)+IF(plazo_cobroA=3,'HIPOTESIS '!N146,0)),0)</f>
        <v>0</v>
      </c>
      <c r="R96" s="578">
        <f>IF(R95&gt;=plazo_cobroA,(IF(plazo_cobroA=0,'HIPOTESIS '!R146,0)+IF(plazo_cobroA=1,'HIPOTESIS '!Q146,0)+IF(plazo_cobroA=2,'HIPOTESIS '!P146,0)+IF(plazo_cobroA=3,'HIPOTESIS '!O146,0)),0)</f>
        <v>0</v>
      </c>
      <c r="S96" s="578">
        <f>IF(S95&gt;=plazo_cobroA,(IF(plazo_cobroA=0,'HIPOTESIS '!S146,0)+IF(plazo_cobroA=1,'HIPOTESIS '!R146,0)+IF(plazo_cobroA=2,'HIPOTESIS '!Q146,0)+IF(plazo_cobroA=3,'HIPOTESIS '!P146,0)),0)</f>
        <v>0</v>
      </c>
      <c r="T96" s="578">
        <f>IF(T95&gt;=plazo_cobroA,(IF(plazo_cobroA=0,'HIPOTESIS '!T146,0)+IF(plazo_cobroA=1,'HIPOTESIS '!S146,0)+IF(plazo_cobroA=2,'HIPOTESIS '!R146,0)+IF(plazo_cobroA=3,'HIPOTESIS '!Q146,0)),0)</f>
        <v>0</v>
      </c>
      <c r="U96" s="578">
        <f>IF(U95&gt;=plazo_cobroA,(IF(plazo_cobroA=0,'HIPOTESIS '!U146,0)+IF(plazo_cobroA=1,'HIPOTESIS '!T146,0)+IF(plazo_cobroA=2,'HIPOTESIS '!S146,0)+IF(plazo_cobroA=3,'HIPOTESIS '!R146,0)),0)</f>
        <v>0</v>
      </c>
      <c r="V96" s="578">
        <f>IF(V95&gt;=plazo_cobroA,(IF(plazo_cobroA=0,'HIPOTESIS '!V146,0)+IF(plazo_cobroA=1,'HIPOTESIS '!U146,0)+IF(plazo_cobroA=2,'HIPOTESIS '!T146,0)+IF(plazo_cobroA=3,'HIPOTESIS '!S146,0)),0)</f>
        <v>0</v>
      </c>
      <c r="W96" s="578">
        <f>IF(W95&gt;=plazo_cobroA,(IF(plazo_cobroA=0,'HIPOTESIS '!W146,0)+IF(plazo_cobroA=1,'HIPOTESIS '!V146,0)+IF(plazo_cobroA=2,'HIPOTESIS '!U146,0)+IF(plazo_cobroA=3,'HIPOTESIS '!T146,0)),0)</f>
        <v>0</v>
      </c>
      <c r="X96" s="578">
        <f>IF(X95&gt;=plazo_cobroA,(IF(plazo_cobroA=0,'HIPOTESIS '!X146,0)+IF(plazo_cobroA=1,'HIPOTESIS '!W146,0)+IF(plazo_cobroA=2,'HIPOTESIS '!V146,0)+IF(plazo_cobroA=3,'HIPOTESIS '!U146,0)),0)</f>
        <v>0</v>
      </c>
      <c r="Y96" s="578">
        <f>IF(Y95&gt;=plazo_cobroA,(IF(plazo_cobroA=0,'HIPOTESIS '!Y146,0)+IF(plazo_cobroA=1,'HIPOTESIS '!X146,0)+IF(plazo_cobroA=2,'HIPOTESIS '!W146,0)+IF(plazo_cobroA=3,'HIPOTESIS '!V146,0)),0)</f>
        <v>0</v>
      </c>
      <c r="Z96" s="578">
        <f>IF(Z95&gt;=plazo_cobroA,(IF(plazo_cobroA=0,'HIPOTESIS '!Z146,0)+IF(plazo_cobroA=1,'HIPOTESIS '!Y146,0)+IF(plazo_cobroA=2,'HIPOTESIS '!X146,0)+IF(plazo_cobroA=3,'HIPOTESIS '!W146,0)),0)</f>
        <v>0</v>
      </c>
      <c r="AA96" s="579">
        <f>IF(AA95&gt;=plazo_cobroA,(IF(plazo_cobroA=0,'HIPOTESIS '!AA146,0)+IF(plazo_cobroA=1,'HIPOTESIS '!Z146,0)+IF(plazo_cobroA=2,'HIPOTESIS '!Y146,0)+IF(plazo_cobroA=3,'HIPOTESIS '!X146,0)),0)</f>
        <v>0</v>
      </c>
      <c r="AB96" s="578">
        <f>IF(AB95&gt;=plazo_cobroA,(IF(plazo_cobroA=0,'HIPOTESIS '!AB146,0)+IF(plazo_cobroA=1,'HIPOTESIS '!AA146,0)+IF(plazo_cobroA=2,'HIPOTESIS '!Z146,0)+IF(plazo_cobroA=3,'HIPOTESIS '!Y146,0)),0)</f>
        <v>0</v>
      </c>
      <c r="AC96" s="578">
        <f>IF(AC95&gt;=plazo_cobroA,(IF(plazo_cobroA=0,'HIPOTESIS '!AC146,0)+IF(plazo_cobroA=1,'HIPOTESIS '!AB146,0)+IF(plazo_cobroA=2,'HIPOTESIS '!AA146,0)+IF(plazo_cobroA=3,'HIPOTESIS '!Z146,0)),0)</f>
        <v>0</v>
      </c>
      <c r="AD96" s="578">
        <f>IF(AD95&gt;=plazo_cobroA,(IF(plazo_cobroA=0,'HIPOTESIS '!AD146,0)+IF(plazo_cobroA=1,'HIPOTESIS '!AC146,0)+IF(plazo_cobroA=2,'HIPOTESIS '!AB146,0)+IF(plazo_cobroA=3,'HIPOTESIS '!AA146,0)),0)</f>
        <v>0</v>
      </c>
      <c r="AE96" s="578">
        <f>IF(AE95&gt;=plazo_cobroA,(IF(plazo_cobroA=0,'HIPOTESIS '!AE146,0)+IF(plazo_cobroA=1,'HIPOTESIS '!AD146,0)+IF(plazo_cobroA=2,'HIPOTESIS '!AC146,0)+IF(plazo_cobroA=3,'HIPOTESIS '!AB146,0)),0)</f>
        <v>0</v>
      </c>
      <c r="AF96" s="578">
        <f>IF(AF95&gt;=plazo_cobroA,(IF(plazo_cobroA=0,'HIPOTESIS '!AF146,0)+IF(plazo_cobroA=1,'HIPOTESIS '!AE146,0)+IF(plazo_cobroA=2,'HIPOTESIS '!AD146,0)+IF(plazo_cobroA=3,'HIPOTESIS '!AC146,0)),0)</f>
        <v>0</v>
      </c>
      <c r="AG96" s="578">
        <f>IF(AG95&gt;=plazo_cobroA,(IF(plazo_cobroA=0,'HIPOTESIS '!AG146,0)+IF(plazo_cobroA=1,'HIPOTESIS '!AF146,0)+IF(plazo_cobroA=2,'HIPOTESIS '!AE146,0)+IF(plazo_cobroA=3,'HIPOTESIS '!AD146,0)),0)</f>
        <v>0</v>
      </c>
      <c r="AH96" s="578">
        <f>IF(AH95&gt;=plazo_cobroA,(IF(plazo_cobroA=0,'HIPOTESIS '!AH146,0)+IF(plazo_cobroA=1,'HIPOTESIS '!AG146,0)+IF(plazo_cobroA=2,'HIPOTESIS '!AF146,0)+IF(plazo_cobroA=3,'HIPOTESIS '!AE146,0)),0)</f>
        <v>0</v>
      </c>
      <c r="AI96" s="578">
        <f>IF(AI95&gt;=plazo_cobroA,(IF(plazo_cobroA=0,'HIPOTESIS '!AI146,0)+IF(plazo_cobroA=1,'HIPOTESIS '!AH146,0)+IF(plazo_cobroA=2,'HIPOTESIS '!AG146,0)+IF(plazo_cobroA=3,'HIPOTESIS '!AF146,0)),0)</f>
        <v>0</v>
      </c>
      <c r="AJ96" s="578">
        <f>IF(AJ95&gt;=plazo_cobroA,(IF(plazo_cobroA=0,'HIPOTESIS '!AJ146,0)+IF(plazo_cobroA=1,'HIPOTESIS '!AI146,0)+IF(plazo_cobroA=2,'HIPOTESIS '!AH146,0)+IF(plazo_cobroA=3,'HIPOTESIS '!AG146,0)),0)</f>
        <v>0</v>
      </c>
      <c r="AK96" s="578">
        <f>IF(AK95&gt;=plazo_cobroA,(IF(plazo_cobroA=0,'HIPOTESIS '!AK146,0)+IF(plazo_cobroA=1,'HIPOTESIS '!AJ146,0)+IF(plazo_cobroA=2,'HIPOTESIS '!AI146,0)+IF(plazo_cobroA=3,'HIPOTESIS '!AH146,0)),0)</f>
        <v>0</v>
      </c>
      <c r="AL96" s="578">
        <f>IF(AL95&gt;=plazo_cobroA,(IF(plazo_cobroA=0,'HIPOTESIS '!AL146,0)+IF(plazo_cobroA=1,'HIPOTESIS '!AK146,0)+IF(plazo_cobroA=2,'HIPOTESIS '!AJ146,0)+IF(plazo_cobroA=3,'HIPOTESIS '!AI146,0)),0)</f>
        <v>0</v>
      </c>
      <c r="AM96" s="579">
        <f>IF(AM95&gt;=plazo_cobroA,(IF(plazo_cobroA=0,'HIPOTESIS '!AM146,0)+IF(plazo_cobroA=1,'HIPOTESIS '!AL146,0)+IF(plazo_cobroA=2,'HIPOTESIS '!AK146,0)+IF(plazo_cobroA=3,'HIPOTESIS '!AJ146,0)),0)</f>
        <v>0</v>
      </c>
      <c r="AN96" s="578">
        <f>IF(AN95&gt;=plazo_cobroA,(IF(plazo_cobroA=0,'HIPOTESIS '!AN146,0)+IF(plazo_cobroA=1,'HIPOTESIS '!AM146,0)+IF(plazo_cobroA=2,'HIPOTESIS '!AL146,0)+IF(plazo_cobroA=3,'HIPOTESIS '!AK146,0)),0)</f>
        <v>0</v>
      </c>
      <c r="AO96" s="578">
        <f>IF(AO95&gt;=plazo_cobroA,(IF(plazo_cobroA=0,'HIPOTESIS '!AO146,0)+IF(plazo_cobroA=1,'HIPOTESIS '!AN146,0)+IF(plazo_cobroA=2,'HIPOTESIS '!AM146,0)+IF(plazo_cobroA=3,'HIPOTESIS '!AL146,0)),0)</f>
        <v>0</v>
      </c>
      <c r="AP96" s="578">
        <f>IF(AP95&gt;=plazo_cobroA,(IF(plazo_cobroA=0,'HIPOTESIS '!AP146,0)+IF(plazo_cobroA=1,'HIPOTESIS '!AO146,0)+IF(plazo_cobroA=2,'HIPOTESIS '!AN146,0)+IF(plazo_cobroA=3,'HIPOTESIS '!AM146,0)),0)</f>
        <v>0</v>
      </c>
      <c r="AQ96" s="578">
        <f>IF(AQ95&gt;=plazo_cobroA,(IF(plazo_cobroA=0,'HIPOTESIS '!AQ146,0)+IF(plazo_cobroA=1,'HIPOTESIS '!AP146,0)+IF(plazo_cobroA=2,'HIPOTESIS '!AO146,0)+IF(plazo_cobroA=3,'HIPOTESIS '!AN146,0)),0)</f>
        <v>0</v>
      </c>
      <c r="AR96" s="578">
        <f>IF(AR95&gt;=plazo_cobroA,(IF(plazo_cobroA=0,'HIPOTESIS '!AR146,0)+IF(plazo_cobroA=1,'HIPOTESIS '!AQ146,0)+IF(plazo_cobroA=2,'HIPOTESIS '!AP146,0)+IF(plazo_cobroA=3,'HIPOTESIS '!AO146,0)),0)</f>
        <v>0</v>
      </c>
      <c r="AS96" s="578">
        <f>IF(AS95&gt;=plazo_cobroA,(IF(plazo_cobroA=0,'HIPOTESIS '!AS146,0)+IF(plazo_cobroA=1,'HIPOTESIS '!AR146,0)+IF(plazo_cobroA=2,'HIPOTESIS '!AQ146,0)+IF(plazo_cobroA=3,'HIPOTESIS '!AP146,0)),0)</f>
        <v>0</v>
      </c>
      <c r="AT96" s="578">
        <f>IF(AT95&gt;=plazo_cobroA,(IF(plazo_cobroA=0,'HIPOTESIS '!AT146,0)+IF(plazo_cobroA=1,'HIPOTESIS '!AS146,0)+IF(plazo_cobroA=2,'HIPOTESIS '!AR146,0)+IF(plazo_cobroA=3,'HIPOTESIS '!AQ146,0)),0)</f>
        <v>0</v>
      </c>
      <c r="AU96" s="578">
        <f>IF(AU95&gt;=plazo_cobroA,(IF(plazo_cobroA=0,'HIPOTESIS '!AU146,0)+IF(plazo_cobroA=1,'HIPOTESIS '!AT146,0)+IF(plazo_cobroA=2,'HIPOTESIS '!AS146,0)+IF(plazo_cobroA=3,'HIPOTESIS '!AR146,0)),0)</f>
        <v>0</v>
      </c>
      <c r="AV96" s="578">
        <f>IF(AV95&gt;=plazo_cobroA,(IF(plazo_cobroA=0,'HIPOTESIS '!AV146,0)+IF(plazo_cobroA=1,'HIPOTESIS '!AU146,0)+IF(plazo_cobroA=2,'HIPOTESIS '!AT146,0)+IF(plazo_cobroA=3,'HIPOTESIS '!AS146,0)),0)</f>
        <v>0</v>
      </c>
      <c r="AW96" s="578">
        <f>IF(AW95&gt;=plazo_cobroA,(IF(plazo_cobroA=0,'HIPOTESIS '!AW146,0)+IF(plazo_cobroA=1,'HIPOTESIS '!AV146,0)+IF(plazo_cobroA=2,'HIPOTESIS '!AU146,0)+IF(plazo_cobroA=3,'HIPOTESIS '!AT146,0)),0)</f>
        <v>0</v>
      </c>
      <c r="AX96" s="578">
        <f>IF(AX95&gt;=plazo_cobroA,(IF(plazo_cobroA=0,'HIPOTESIS '!AX146,0)+IF(plazo_cobroA=1,'HIPOTESIS '!AW146,0)+IF(plazo_cobroA=2,'HIPOTESIS '!AV146,0)+IF(plazo_cobroA=3,'HIPOTESIS '!AU146,0)),0)</f>
        <v>0</v>
      </c>
      <c r="AY96" s="579">
        <f>IF(AY95&gt;=plazo_cobroA,(IF(plazo_cobroA=0,'HIPOTESIS '!AY146,0)+IF(plazo_cobroA=1,'HIPOTESIS '!AX146,0)+IF(plazo_cobroA=2,'HIPOTESIS '!AW146,0)+IF(plazo_cobroA=3,'HIPOTESIS '!AV146,0)),0)</f>
        <v>0</v>
      </c>
      <c r="AZ96" s="578">
        <f>IF(AZ95&gt;=plazo_cobroA,(IF(plazo_cobroA=0,'HIPOTESIS '!AZ146,0)+IF(plazo_cobroA=1,'HIPOTESIS '!AY146,0)+IF(plazo_cobroA=2,'HIPOTESIS '!AX146,0)+IF(plazo_cobroA=3,'HIPOTESIS '!AW146,0)),0)</f>
        <v>0</v>
      </c>
      <c r="BA96" s="578">
        <f>IF(BA95&gt;=plazo_cobroA,(IF(plazo_cobroA=0,'HIPOTESIS '!BA146,0)+IF(plazo_cobroA=1,'HIPOTESIS '!AZ146,0)+IF(plazo_cobroA=2,'HIPOTESIS '!AY146,0)+IF(plazo_cobroA=3,'HIPOTESIS '!AX146,0)),0)</f>
        <v>0</v>
      </c>
      <c r="BB96" s="578">
        <f>IF(BB95&gt;=plazo_cobroA,(IF(plazo_cobroA=0,'HIPOTESIS '!BB146,0)+IF(plazo_cobroA=1,'HIPOTESIS '!BA146,0)+IF(plazo_cobroA=2,'HIPOTESIS '!AZ146,0)+IF(plazo_cobroA=3,'HIPOTESIS '!AY146,0)),0)</f>
        <v>0</v>
      </c>
      <c r="BC96" s="578">
        <f>IF(BC95&gt;=plazo_cobroA,(IF(plazo_cobroA=0,'HIPOTESIS '!BC146,0)+IF(plazo_cobroA=1,'HIPOTESIS '!BB146,0)+IF(plazo_cobroA=2,'HIPOTESIS '!BA146,0)+IF(plazo_cobroA=3,'HIPOTESIS '!AZ146,0)),0)</f>
        <v>0</v>
      </c>
      <c r="BD96" s="578">
        <f>IF(BD95&gt;=plazo_cobroA,(IF(plazo_cobroA=0,'HIPOTESIS '!BD146,0)+IF(plazo_cobroA=1,'HIPOTESIS '!BC146,0)+IF(plazo_cobroA=2,'HIPOTESIS '!BB146,0)+IF(plazo_cobroA=3,'HIPOTESIS '!BA146,0)),0)</f>
        <v>0</v>
      </c>
      <c r="BE96" s="578">
        <f>IF(BE95&gt;=plazo_cobroA,(IF(plazo_cobroA=0,'HIPOTESIS '!BE146,0)+IF(plazo_cobroA=1,'HIPOTESIS '!BD146,0)+IF(plazo_cobroA=2,'HIPOTESIS '!BC146,0)+IF(plazo_cobroA=3,'HIPOTESIS '!BB146,0)),0)</f>
        <v>0</v>
      </c>
      <c r="BF96" s="578">
        <f>IF(BF95&gt;=plazo_cobroA,(IF(plazo_cobroA=0,'HIPOTESIS '!BF146,0)+IF(plazo_cobroA=1,'HIPOTESIS '!BE146,0)+IF(plazo_cobroA=2,'HIPOTESIS '!BD146,0)+IF(plazo_cobroA=3,'HIPOTESIS '!BC146,0)),0)</f>
        <v>0</v>
      </c>
      <c r="BG96" s="578">
        <f>IF(BG95&gt;=plazo_cobroA,(IF(plazo_cobroA=0,'HIPOTESIS '!BG146,0)+IF(plazo_cobroA=1,'HIPOTESIS '!BF146,0)+IF(plazo_cobroA=2,'HIPOTESIS '!BE146,0)+IF(plazo_cobroA=3,'HIPOTESIS '!BD146,0)),0)</f>
        <v>0</v>
      </c>
      <c r="BH96" s="578">
        <f>IF(BH95&gt;=plazo_cobroA,(IF(plazo_cobroA=0,'HIPOTESIS '!BH146,0)+IF(plazo_cobroA=1,'HIPOTESIS '!BG146,0)+IF(plazo_cobroA=2,'HIPOTESIS '!BF146,0)+IF(plazo_cobroA=3,'HIPOTESIS '!BE146,0)),0)</f>
        <v>0</v>
      </c>
      <c r="BI96" s="578">
        <f>IF(BI95&gt;=plazo_cobroA,(IF(plazo_cobroA=0,'HIPOTESIS '!BI146,0)+IF(plazo_cobroA=1,'HIPOTESIS '!BH146,0)+IF(plazo_cobroA=2,'HIPOTESIS '!BG146,0)+IF(plazo_cobroA=3,'HIPOTESIS '!BF146,0)),0)</f>
        <v>0</v>
      </c>
      <c r="BJ96" s="578">
        <f>IF(BJ95&gt;=plazo_cobroA,(IF(plazo_cobroA=0,'HIPOTESIS '!BJ146,0)+IF(plazo_cobroA=1,'HIPOTESIS '!BI146,0)+IF(plazo_cobroA=2,'HIPOTESIS '!BH146,0)+IF(plazo_cobroA=3,'HIPOTESIS '!BG146,0)),0)</f>
        <v>0</v>
      </c>
      <c r="BK96" s="579">
        <f>IF(BK95&gt;=plazo_cobroA,(IF(plazo_cobroA=0,'HIPOTESIS '!BK146,0)+IF(plazo_cobroA=1,'HIPOTESIS '!BJ146,0)+IF(plazo_cobroA=2,'HIPOTESIS '!BI146,0)+IF(plazo_cobroA=3,'HIPOTESIS '!BH146,0)),0)</f>
        <v>0</v>
      </c>
    </row>
    <row r="97" spans="2:63" s="2" customFormat="1" ht="17" x14ac:dyDescent="0.2">
      <c r="B97" s="625" t="s">
        <v>145</v>
      </c>
      <c r="C97" s="650">
        <v>0</v>
      </c>
      <c r="D97" s="586">
        <f>C97+'HIPOTESIS '!D146-D96</f>
        <v>0</v>
      </c>
      <c r="E97" s="586">
        <f>D97+'HIPOTESIS '!E146-E96</f>
        <v>0</v>
      </c>
      <c r="F97" s="586">
        <f>E97+'HIPOTESIS '!F146-F96</f>
        <v>0</v>
      </c>
      <c r="G97" s="586">
        <f>F97+'HIPOTESIS '!G146-G96</f>
        <v>0</v>
      </c>
      <c r="H97" s="586">
        <f>G97+'HIPOTESIS '!H146-H96</f>
        <v>0</v>
      </c>
      <c r="I97" s="586">
        <f>H97+'HIPOTESIS '!I146-I96</f>
        <v>0</v>
      </c>
      <c r="J97" s="586">
        <f>I97+'HIPOTESIS '!J146-J96</f>
        <v>0</v>
      </c>
      <c r="K97" s="586">
        <f>J97+'HIPOTESIS '!K146-K96</f>
        <v>0</v>
      </c>
      <c r="L97" s="586">
        <f>K97+'HIPOTESIS '!L146-L96</f>
        <v>0</v>
      </c>
      <c r="M97" s="586">
        <f>L97+'HIPOTESIS '!M146-M96</f>
        <v>0</v>
      </c>
      <c r="N97" s="586">
        <f>M97+'HIPOTESIS '!N146-N96</f>
        <v>0</v>
      </c>
      <c r="O97" s="587">
        <f>N97+'HIPOTESIS '!O146-O96</f>
        <v>0</v>
      </c>
      <c r="P97" s="586">
        <f>O97+'HIPOTESIS '!P146-P96</f>
        <v>0</v>
      </c>
      <c r="Q97" s="586">
        <f>P97+'HIPOTESIS '!Q146-Q96</f>
        <v>0</v>
      </c>
      <c r="R97" s="586">
        <f>Q97+'HIPOTESIS '!R146-R96</f>
        <v>0</v>
      </c>
      <c r="S97" s="586">
        <f>R97+'HIPOTESIS '!S146-S96</f>
        <v>0</v>
      </c>
      <c r="T97" s="586">
        <f>S97+'HIPOTESIS '!T146-T96</f>
        <v>0</v>
      </c>
      <c r="U97" s="586">
        <f>T97+'HIPOTESIS '!U146-U96</f>
        <v>0</v>
      </c>
      <c r="V97" s="586">
        <f>U97+'HIPOTESIS '!V146-V96</f>
        <v>0</v>
      </c>
      <c r="W97" s="586">
        <f>V97+'HIPOTESIS '!W146-W96</f>
        <v>0</v>
      </c>
      <c r="X97" s="586">
        <f>W97+'HIPOTESIS '!X146-X96</f>
        <v>0</v>
      </c>
      <c r="Y97" s="586">
        <f>X97+'HIPOTESIS '!Y146-Y96</f>
        <v>0</v>
      </c>
      <c r="Z97" s="586">
        <f>Y97+'HIPOTESIS '!Z146-Z96</f>
        <v>0</v>
      </c>
      <c r="AA97" s="587">
        <f>Z97+'HIPOTESIS '!AA146-AA96</f>
        <v>0</v>
      </c>
      <c r="AB97" s="586">
        <f>AA97+'HIPOTESIS '!AB146-AB96</f>
        <v>0</v>
      </c>
      <c r="AC97" s="586">
        <f>AB97+'HIPOTESIS '!AC146-AC96</f>
        <v>0</v>
      </c>
      <c r="AD97" s="586">
        <f>AC97+'HIPOTESIS '!AD146-AD96</f>
        <v>0</v>
      </c>
      <c r="AE97" s="586">
        <f>AD97+'HIPOTESIS '!AE146-AE96</f>
        <v>0</v>
      </c>
      <c r="AF97" s="586">
        <f>AE97+'HIPOTESIS '!AF146-AF96</f>
        <v>0</v>
      </c>
      <c r="AG97" s="586">
        <f>AF97+'HIPOTESIS '!AG146-AG96</f>
        <v>0</v>
      </c>
      <c r="AH97" s="586">
        <f>AG97+'HIPOTESIS '!AH146-AH96</f>
        <v>0</v>
      </c>
      <c r="AI97" s="586">
        <f>AH97+'HIPOTESIS '!AI146-AI96</f>
        <v>0</v>
      </c>
      <c r="AJ97" s="586">
        <f>AI97+'HIPOTESIS '!AJ146-AJ96</f>
        <v>0</v>
      </c>
      <c r="AK97" s="586">
        <f>AJ97+'HIPOTESIS '!AK146-AK96</f>
        <v>0</v>
      </c>
      <c r="AL97" s="586">
        <f>AK97+'HIPOTESIS '!AL146-AL96</f>
        <v>0</v>
      </c>
      <c r="AM97" s="587">
        <f>AL97+'HIPOTESIS '!AM146-AM96</f>
        <v>0</v>
      </c>
      <c r="AN97" s="586">
        <f>AM97+'HIPOTESIS '!AN146-AN96</f>
        <v>0</v>
      </c>
      <c r="AO97" s="586">
        <f>AN97+'HIPOTESIS '!AO146-AO96</f>
        <v>0</v>
      </c>
      <c r="AP97" s="586">
        <f>AO97+'HIPOTESIS '!AP146-AP96</f>
        <v>0</v>
      </c>
      <c r="AQ97" s="586">
        <f>AP97+'HIPOTESIS '!AQ146-AQ96</f>
        <v>0</v>
      </c>
      <c r="AR97" s="586">
        <f>AQ97+'HIPOTESIS '!AR146-AR96</f>
        <v>0</v>
      </c>
      <c r="AS97" s="586">
        <f>AR97+'HIPOTESIS '!AS146-AS96</f>
        <v>0</v>
      </c>
      <c r="AT97" s="586">
        <f>AS97+'HIPOTESIS '!AT146-AT96</f>
        <v>0</v>
      </c>
      <c r="AU97" s="586">
        <f>AT97+'HIPOTESIS '!AU146-AU96</f>
        <v>0</v>
      </c>
      <c r="AV97" s="586">
        <f>AU97+'HIPOTESIS '!AV146-AV96</f>
        <v>0</v>
      </c>
      <c r="AW97" s="586">
        <f>AV97+'HIPOTESIS '!AW146-AW96</f>
        <v>0</v>
      </c>
      <c r="AX97" s="586">
        <f>AW97+'HIPOTESIS '!AX146-AX96</f>
        <v>0</v>
      </c>
      <c r="AY97" s="587">
        <f>AX97+'HIPOTESIS '!AY146-AY96</f>
        <v>0</v>
      </c>
      <c r="AZ97" s="586">
        <f>AY97+'HIPOTESIS '!AZ146-AZ96</f>
        <v>0</v>
      </c>
      <c r="BA97" s="586">
        <f>AZ97+'HIPOTESIS '!BA146-BA96</f>
        <v>0</v>
      </c>
      <c r="BB97" s="586">
        <f>BA97+'HIPOTESIS '!BB146-BB96</f>
        <v>0</v>
      </c>
      <c r="BC97" s="586">
        <f>BB97+'HIPOTESIS '!BC146-BC96</f>
        <v>0</v>
      </c>
      <c r="BD97" s="586">
        <f>BC97+'HIPOTESIS '!BD146-BD96</f>
        <v>0</v>
      </c>
      <c r="BE97" s="586">
        <f>BD97+'HIPOTESIS '!BE146-BE96</f>
        <v>0</v>
      </c>
      <c r="BF97" s="586">
        <f>BE97+'HIPOTESIS '!BF146-BF96</f>
        <v>0</v>
      </c>
      <c r="BG97" s="586">
        <f>BF97+'HIPOTESIS '!BG146-BG96</f>
        <v>0</v>
      </c>
      <c r="BH97" s="586">
        <f>BG97+'HIPOTESIS '!BH146-BH96</f>
        <v>0</v>
      </c>
      <c r="BI97" s="586">
        <f>BH97+'HIPOTESIS '!BI146-BI96</f>
        <v>0</v>
      </c>
      <c r="BJ97" s="586">
        <f>BI97+'HIPOTESIS '!BJ146-BJ96</f>
        <v>0</v>
      </c>
      <c r="BK97" s="587">
        <f>BJ97+'HIPOTESIS '!BK146-BK96</f>
        <v>0</v>
      </c>
    </row>
    <row r="98" spans="2:63" s="2" customFormat="1" ht="17" x14ac:dyDescent="0.2">
      <c r="B98" s="625" t="s">
        <v>146</v>
      </c>
      <c r="C98" s="650">
        <f>IF(C95&gt;=plazo_pagoA,(IF(plazo_pagoA=0,'HIPOTESIS '!C148,0)+IF(plazo_pagoA=1,'HIPOTESIS '!B148,0)+IF(plazo_pagoA=2,'HIPOTESIS '!A148,0)+IF(plazo_pagoA=3,#REF!,0)),0)</f>
        <v>0</v>
      </c>
      <c r="D98" s="586">
        <f>IF(D95&gt;=plazo_pagoA,(IF(plazo_pagoA=0,'HIPOTESIS '!D148,0)+IF(plazo_pagoA=1,'HIPOTESIS '!C148,0)+IF(plazo_pagoA=2,'HIPOTESIS '!B148,0)+IF(plazo_pagoA=3,'HIPOTESIS '!A148,0)),0)</f>
        <v>0</v>
      </c>
      <c r="E98" s="586">
        <f>IF(E95&gt;=plazo_pagoA,(IF(plazo_pagoA=0,'HIPOTESIS '!E148,0)+IF(plazo_pagoA=1,'HIPOTESIS '!D148,0)+IF(plazo_pagoA=2,'HIPOTESIS '!C148,0)+IF(plazo_pagoA=3,'HIPOTESIS '!B148,0)),0)</f>
        <v>0</v>
      </c>
      <c r="F98" s="586">
        <f>IF(F95&gt;=plazo_pagoA,(IF(plazo_pagoA=0,'HIPOTESIS '!F148,0)+IF(plazo_pagoA=1,'HIPOTESIS '!E148,0)+IF(plazo_pagoA=2,'HIPOTESIS '!D148,0)+IF(plazo_pagoA=3,'HIPOTESIS '!C148,0)),0)</f>
        <v>0</v>
      </c>
      <c r="G98" s="586">
        <f>IF(G95&gt;=plazo_pagoA,(IF(plazo_pagoA=0,'HIPOTESIS '!G148,0)+IF(plazo_pagoA=1,'HIPOTESIS '!F148,0)+IF(plazo_pagoA=2,'HIPOTESIS '!E148,0)+IF(plazo_pagoA=3,'HIPOTESIS '!D148,0)),0)</f>
        <v>0</v>
      </c>
      <c r="H98" s="586">
        <f>IF(H95&gt;=plazo_pagoA,(IF(plazo_pagoA=0,'HIPOTESIS '!H148,0)+IF(plazo_pagoA=1,'HIPOTESIS '!G148,0)+IF(plazo_pagoA=2,'HIPOTESIS '!F148,0)+IF(plazo_pagoA=3,'HIPOTESIS '!E148,0)),0)</f>
        <v>0</v>
      </c>
      <c r="I98" s="586">
        <f>IF(I95&gt;=plazo_pagoA,(IF(plazo_pagoA=0,'HIPOTESIS '!I148,0)+IF(plazo_pagoA=1,'HIPOTESIS '!H148,0)+IF(plazo_pagoA=2,'HIPOTESIS '!G148,0)+IF(plazo_pagoA=3,'HIPOTESIS '!F148,0)),0)</f>
        <v>0</v>
      </c>
      <c r="J98" s="586">
        <f>IF(J95&gt;=plazo_pagoA,(IF(plazo_pagoA=0,'HIPOTESIS '!J148,0)+IF(plazo_pagoA=1,'HIPOTESIS '!I148,0)+IF(plazo_pagoA=2,'HIPOTESIS '!H148,0)+IF(plazo_pagoA=3,'HIPOTESIS '!G148,0)),0)</f>
        <v>0</v>
      </c>
      <c r="K98" s="586">
        <f>IF(K95&gt;=plazo_pagoA,(IF(plazo_pagoA=0,'HIPOTESIS '!K148,0)+IF(plazo_pagoA=1,'HIPOTESIS '!J148,0)+IF(plazo_pagoA=2,'HIPOTESIS '!I148,0)+IF(plazo_pagoA=3,'HIPOTESIS '!H148,0)),0)</f>
        <v>0</v>
      </c>
      <c r="L98" s="586">
        <f>IF(L95&gt;=plazo_pagoA,(IF(plazo_pagoA=0,'HIPOTESIS '!L148,0)+IF(plazo_pagoA=1,'HIPOTESIS '!K148,0)+IF(plazo_pagoA=2,'HIPOTESIS '!J148,0)+IF(plazo_pagoA=3,'HIPOTESIS '!I148,0)),0)</f>
        <v>0</v>
      </c>
      <c r="M98" s="586">
        <f>IF(M95&gt;=plazo_pagoA,(IF(plazo_pagoA=0,'HIPOTESIS '!M148,0)+IF(plazo_pagoA=1,'HIPOTESIS '!L148,0)+IF(plazo_pagoA=2,'HIPOTESIS '!K148,0)+IF(plazo_pagoA=3,'HIPOTESIS '!J148,0)),0)</f>
        <v>0</v>
      </c>
      <c r="N98" s="586">
        <f>IF(N95&gt;=plazo_pagoA,(IF(plazo_pagoA=0,'HIPOTESIS '!N148,0)+IF(plazo_pagoA=1,'HIPOTESIS '!M148,0)+IF(plazo_pagoA=2,'HIPOTESIS '!L148,0)+IF(plazo_pagoA=3,'HIPOTESIS '!K148,0)),0)</f>
        <v>0</v>
      </c>
      <c r="O98" s="587">
        <f>IF(O95&gt;=plazo_pagoA,(IF(plazo_pagoA=0,'HIPOTESIS '!O148,0)+IF(plazo_pagoA=1,'HIPOTESIS '!N148,0)+IF(plazo_pagoA=2,'HIPOTESIS '!M148,0)+IF(plazo_pagoA=3,'HIPOTESIS '!L148,0)),0)</f>
        <v>0</v>
      </c>
      <c r="P98" s="586">
        <f>IF(P95&gt;=plazo_pagoA,(IF(plazo_pagoA=0,'HIPOTESIS '!P148,0)+IF(plazo_pagoA=1,'HIPOTESIS '!O148,0)+IF(plazo_pagoA=2,'HIPOTESIS '!N148,0)+IF(plazo_pagoA=3,'HIPOTESIS '!M148,0)),0)</f>
        <v>0</v>
      </c>
      <c r="Q98" s="586">
        <f>IF(Q95&gt;=plazo_pagoA,(IF(plazo_pagoA=0,'HIPOTESIS '!Q148,0)+IF(plazo_pagoA=1,'HIPOTESIS '!P148,0)+IF(plazo_pagoA=2,'HIPOTESIS '!O148,0)+IF(plazo_pagoA=3,'HIPOTESIS '!N148,0)),0)</f>
        <v>0</v>
      </c>
      <c r="R98" s="586">
        <f>IF(R95&gt;=plazo_pagoA,(IF(plazo_pagoA=0,'HIPOTESIS '!R148,0)+IF(plazo_pagoA=1,'HIPOTESIS '!Q148,0)+IF(plazo_pagoA=2,'HIPOTESIS '!P148,0)+IF(plazo_pagoA=3,'HIPOTESIS '!O148,0)),0)</f>
        <v>0</v>
      </c>
      <c r="S98" s="586">
        <f>IF(S95&gt;=plazo_pagoA,(IF(plazo_pagoA=0,'HIPOTESIS '!S148,0)+IF(plazo_pagoA=1,'HIPOTESIS '!R148,0)+IF(plazo_pagoA=2,'HIPOTESIS '!Q148,0)+IF(plazo_pagoA=3,'HIPOTESIS '!P148,0)),0)</f>
        <v>0</v>
      </c>
      <c r="T98" s="586">
        <f>IF(T95&gt;=plazo_pagoA,(IF(plazo_pagoA=0,'HIPOTESIS '!T148,0)+IF(plazo_pagoA=1,'HIPOTESIS '!S148,0)+IF(plazo_pagoA=2,'HIPOTESIS '!R148,0)+IF(plazo_pagoA=3,'HIPOTESIS '!Q148,0)),0)</f>
        <v>0</v>
      </c>
      <c r="U98" s="586">
        <f>IF(U95&gt;=plazo_pagoA,(IF(plazo_pagoA=0,'HIPOTESIS '!U148,0)+IF(plazo_pagoA=1,'HIPOTESIS '!T148,0)+IF(plazo_pagoA=2,'HIPOTESIS '!S148,0)+IF(plazo_pagoA=3,'HIPOTESIS '!R148,0)),0)</f>
        <v>0</v>
      </c>
      <c r="V98" s="586">
        <f>IF(V95&gt;=plazo_pagoA,(IF(plazo_pagoA=0,'HIPOTESIS '!V148,0)+IF(plazo_pagoA=1,'HIPOTESIS '!U148,0)+IF(plazo_pagoA=2,'HIPOTESIS '!T148,0)+IF(plazo_pagoA=3,'HIPOTESIS '!S148,0)),0)</f>
        <v>0</v>
      </c>
      <c r="W98" s="586">
        <f>IF(W95&gt;=plazo_pagoA,(IF(plazo_pagoA=0,'HIPOTESIS '!W148,0)+IF(plazo_pagoA=1,'HIPOTESIS '!V148,0)+IF(plazo_pagoA=2,'HIPOTESIS '!U148,0)+IF(plazo_pagoA=3,'HIPOTESIS '!T148,0)),0)</f>
        <v>0</v>
      </c>
      <c r="X98" s="586">
        <f>IF(X95&gt;=plazo_pagoA,(IF(plazo_pagoA=0,'HIPOTESIS '!X148,0)+IF(plazo_pagoA=1,'HIPOTESIS '!W148,0)+IF(plazo_pagoA=2,'HIPOTESIS '!V148,0)+IF(plazo_pagoA=3,'HIPOTESIS '!U148,0)),0)</f>
        <v>0</v>
      </c>
      <c r="Y98" s="586">
        <f>IF(Y95&gt;=plazo_pagoA,(IF(plazo_pagoA=0,'HIPOTESIS '!Y148,0)+IF(plazo_pagoA=1,'HIPOTESIS '!X148,0)+IF(plazo_pagoA=2,'HIPOTESIS '!W148,0)+IF(plazo_pagoA=3,'HIPOTESIS '!V148,0)),0)</f>
        <v>0</v>
      </c>
      <c r="Z98" s="586">
        <f>IF(Z95&gt;=plazo_pagoA,(IF(plazo_pagoA=0,'HIPOTESIS '!Z148,0)+IF(plazo_pagoA=1,'HIPOTESIS '!Y148,0)+IF(plazo_pagoA=2,'HIPOTESIS '!X148,0)+IF(plazo_pagoA=3,'HIPOTESIS '!W148,0)),0)</f>
        <v>0</v>
      </c>
      <c r="AA98" s="587">
        <f>IF(AA95&gt;=plazo_pagoA,(IF(plazo_pagoA=0,'HIPOTESIS '!AA148,0)+IF(plazo_pagoA=1,'HIPOTESIS '!Z148,0)+IF(plazo_pagoA=2,'HIPOTESIS '!Y148,0)+IF(plazo_pagoA=3,'HIPOTESIS '!X148,0)),0)</f>
        <v>0</v>
      </c>
      <c r="AB98" s="586">
        <f>IF(AB95&gt;=plazo_pagoA,(IF(plazo_pagoA=0,'HIPOTESIS '!AB148,0)+IF(plazo_pagoA=1,'HIPOTESIS '!AA148,0)+IF(plazo_pagoA=2,'HIPOTESIS '!Z148,0)+IF(plazo_pagoA=3,'HIPOTESIS '!Y148,0)),0)</f>
        <v>0</v>
      </c>
      <c r="AC98" s="586">
        <f>IF(AC95&gt;=plazo_pagoA,(IF(plazo_pagoA=0,'HIPOTESIS '!AC148,0)+IF(plazo_pagoA=1,'HIPOTESIS '!AB148,0)+IF(plazo_pagoA=2,'HIPOTESIS '!AA148,0)+IF(plazo_pagoA=3,'HIPOTESIS '!Z148,0)),0)</f>
        <v>0</v>
      </c>
      <c r="AD98" s="586">
        <f>IF(AD95&gt;=plazo_pagoA,(IF(plazo_pagoA=0,'HIPOTESIS '!AD148,0)+IF(plazo_pagoA=1,'HIPOTESIS '!AC148,0)+IF(plazo_pagoA=2,'HIPOTESIS '!AB148,0)+IF(plazo_pagoA=3,'HIPOTESIS '!AA148,0)),0)</f>
        <v>0</v>
      </c>
      <c r="AE98" s="586">
        <f>IF(AE95&gt;=plazo_pagoA,(IF(plazo_pagoA=0,'HIPOTESIS '!AE148,0)+IF(plazo_pagoA=1,'HIPOTESIS '!AD148,0)+IF(plazo_pagoA=2,'HIPOTESIS '!AC148,0)+IF(plazo_pagoA=3,'HIPOTESIS '!AB148,0)),0)</f>
        <v>0</v>
      </c>
      <c r="AF98" s="586">
        <f>IF(AF95&gt;=plazo_pagoA,(IF(plazo_pagoA=0,'HIPOTESIS '!AF148,0)+IF(plazo_pagoA=1,'HIPOTESIS '!AE148,0)+IF(plazo_pagoA=2,'HIPOTESIS '!AD148,0)+IF(plazo_pagoA=3,'HIPOTESIS '!AC148,0)),0)</f>
        <v>0</v>
      </c>
      <c r="AG98" s="586">
        <f>IF(AG95&gt;=plazo_pagoA,(IF(plazo_pagoA=0,'HIPOTESIS '!AG148,0)+IF(plazo_pagoA=1,'HIPOTESIS '!AF148,0)+IF(plazo_pagoA=2,'HIPOTESIS '!AE148,0)+IF(plazo_pagoA=3,'HIPOTESIS '!AD148,0)),0)</f>
        <v>0</v>
      </c>
      <c r="AH98" s="586">
        <f>IF(AH95&gt;=plazo_pagoA,(IF(plazo_pagoA=0,'HIPOTESIS '!AH148,0)+IF(plazo_pagoA=1,'HIPOTESIS '!AG148,0)+IF(plazo_pagoA=2,'HIPOTESIS '!AF148,0)+IF(plazo_pagoA=3,'HIPOTESIS '!AE148,0)),0)</f>
        <v>0</v>
      </c>
      <c r="AI98" s="586">
        <f>IF(AI95&gt;=plazo_pagoA,(IF(plazo_pagoA=0,'HIPOTESIS '!AI148,0)+IF(plazo_pagoA=1,'HIPOTESIS '!AH148,0)+IF(plazo_pagoA=2,'HIPOTESIS '!AG148,0)+IF(plazo_pagoA=3,'HIPOTESIS '!AF148,0)),0)</f>
        <v>0</v>
      </c>
      <c r="AJ98" s="586">
        <f>IF(AJ95&gt;=plazo_pagoA,(IF(plazo_pagoA=0,'HIPOTESIS '!AJ148,0)+IF(plazo_pagoA=1,'HIPOTESIS '!AI148,0)+IF(plazo_pagoA=2,'HIPOTESIS '!AH148,0)+IF(plazo_pagoA=3,'HIPOTESIS '!AG148,0)),0)</f>
        <v>0</v>
      </c>
      <c r="AK98" s="586">
        <f>IF(AK95&gt;=plazo_pagoA,(IF(plazo_pagoA=0,'HIPOTESIS '!AK148,0)+IF(plazo_pagoA=1,'HIPOTESIS '!AJ148,0)+IF(plazo_pagoA=2,'HIPOTESIS '!AI148,0)+IF(plazo_pagoA=3,'HIPOTESIS '!AH148,0)),0)</f>
        <v>0</v>
      </c>
      <c r="AL98" s="586">
        <f>IF(AL95&gt;=plazo_pagoA,(IF(plazo_pagoA=0,'HIPOTESIS '!AL148,0)+IF(plazo_pagoA=1,'HIPOTESIS '!AK148,0)+IF(plazo_pagoA=2,'HIPOTESIS '!AJ148,0)+IF(plazo_pagoA=3,'HIPOTESIS '!AI148,0)),0)</f>
        <v>0</v>
      </c>
      <c r="AM98" s="587">
        <f>IF(AM95&gt;=plazo_pagoA,(IF(plazo_pagoA=0,'HIPOTESIS '!AM148,0)+IF(plazo_pagoA=1,'HIPOTESIS '!AL148,0)+IF(plazo_pagoA=2,'HIPOTESIS '!AK148,0)+IF(plazo_pagoA=3,'HIPOTESIS '!AJ148,0)),0)</f>
        <v>0</v>
      </c>
      <c r="AN98" s="586">
        <f>IF(AN95&gt;=plazo_pagoA,(IF(plazo_pagoA=0,'HIPOTESIS '!AN148,0)+IF(plazo_pagoA=1,'HIPOTESIS '!AM148,0)+IF(plazo_pagoA=2,'HIPOTESIS '!AL148,0)+IF(plazo_pagoA=3,'HIPOTESIS '!AK148,0)),0)</f>
        <v>0</v>
      </c>
      <c r="AO98" s="586">
        <f>IF(AO95&gt;=plazo_pagoA,(IF(plazo_pagoA=0,'HIPOTESIS '!AO148,0)+IF(plazo_pagoA=1,'HIPOTESIS '!AN148,0)+IF(plazo_pagoA=2,'HIPOTESIS '!AM148,0)+IF(plazo_pagoA=3,'HIPOTESIS '!AL148,0)),0)</f>
        <v>0</v>
      </c>
      <c r="AP98" s="586">
        <f>IF(AP95&gt;=plazo_pagoA,(IF(plazo_pagoA=0,'HIPOTESIS '!AP148,0)+IF(plazo_pagoA=1,'HIPOTESIS '!AO148,0)+IF(plazo_pagoA=2,'HIPOTESIS '!AN148,0)+IF(plazo_pagoA=3,'HIPOTESIS '!AM148,0)),0)</f>
        <v>0</v>
      </c>
      <c r="AQ98" s="586">
        <f>IF(AQ95&gt;=plazo_pagoA,(IF(plazo_pagoA=0,'HIPOTESIS '!AQ148,0)+IF(plazo_pagoA=1,'HIPOTESIS '!AP148,0)+IF(plazo_pagoA=2,'HIPOTESIS '!AO148,0)+IF(plazo_pagoA=3,'HIPOTESIS '!AN148,0)),0)</f>
        <v>0</v>
      </c>
      <c r="AR98" s="586">
        <f>IF(AR95&gt;=plazo_pagoA,(IF(plazo_pagoA=0,'HIPOTESIS '!AR148,0)+IF(plazo_pagoA=1,'HIPOTESIS '!AQ148,0)+IF(plazo_pagoA=2,'HIPOTESIS '!AP148,0)+IF(plazo_pagoA=3,'HIPOTESIS '!AO148,0)),0)</f>
        <v>0</v>
      </c>
      <c r="AS98" s="586">
        <f>IF(AS95&gt;=plazo_pagoA,(IF(plazo_pagoA=0,'HIPOTESIS '!AS148,0)+IF(plazo_pagoA=1,'HIPOTESIS '!AR148,0)+IF(plazo_pagoA=2,'HIPOTESIS '!AQ148,0)+IF(plazo_pagoA=3,'HIPOTESIS '!AP148,0)),0)</f>
        <v>0</v>
      </c>
      <c r="AT98" s="586">
        <f>IF(AT95&gt;=plazo_pagoA,(IF(plazo_pagoA=0,'HIPOTESIS '!AT148,0)+IF(plazo_pagoA=1,'HIPOTESIS '!AS148,0)+IF(plazo_pagoA=2,'HIPOTESIS '!AR148,0)+IF(plazo_pagoA=3,'HIPOTESIS '!AQ148,0)),0)</f>
        <v>0</v>
      </c>
      <c r="AU98" s="586">
        <f>IF(AU95&gt;=plazo_pagoA,(IF(plazo_pagoA=0,'HIPOTESIS '!AU148,0)+IF(plazo_pagoA=1,'HIPOTESIS '!AT148,0)+IF(plazo_pagoA=2,'HIPOTESIS '!AS148,0)+IF(plazo_pagoA=3,'HIPOTESIS '!AR148,0)),0)</f>
        <v>0</v>
      </c>
      <c r="AV98" s="586">
        <f>IF(AV95&gt;=plazo_pagoA,(IF(plazo_pagoA=0,'HIPOTESIS '!AV148,0)+IF(plazo_pagoA=1,'HIPOTESIS '!AU148,0)+IF(plazo_pagoA=2,'HIPOTESIS '!AT148,0)+IF(plazo_pagoA=3,'HIPOTESIS '!AS148,0)),0)</f>
        <v>0</v>
      </c>
      <c r="AW98" s="586">
        <f>IF(AW95&gt;=plazo_pagoA,(IF(plazo_pagoA=0,'HIPOTESIS '!AW148,0)+IF(plazo_pagoA=1,'HIPOTESIS '!AV148,0)+IF(plazo_pagoA=2,'HIPOTESIS '!AU148,0)+IF(plazo_pagoA=3,'HIPOTESIS '!AT148,0)),0)</f>
        <v>0</v>
      </c>
      <c r="AX98" s="586">
        <f>IF(AX95&gt;=plazo_pagoA,(IF(plazo_pagoA=0,'HIPOTESIS '!AX148,0)+IF(plazo_pagoA=1,'HIPOTESIS '!AW148,0)+IF(plazo_pagoA=2,'HIPOTESIS '!AV148,0)+IF(plazo_pagoA=3,'HIPOTESIS '!AU148,0)),0)</f>
        <v>0</v>
      </c>
      <c r="AY98" s="587">
        <f>IF(AY95&gt;=plazo_pagoA,(IF(plazo_pagoA=0,'HIPOTESIS '!AY148,0)+IF(plazo_pagoA=1,'HIPOTESIS '!AX148,0)+IF(plazo_pagoA=2,'HIPOTESIS '!AW148,0)+IF(plazo_pagoA=3,'HIPOTESIS '!AV148,0)),0)</f>
        <v>0</v>
      </c>
      <c r="AZ98" s="586">
        <f>IF(AZ95&gt;=plazo_pagoA,(IF(plazo_pagoA=0,'HIPOTESIS '!AZ148,0)+IF(plazo_pagoA=1,'HIPOTESIS '!AY148,0)+IF(plazo_pagoA=2,'HIPOTESIS '!AX148,0)+IF(plazo_pagoA=3,'HIPOTESIS '!AW148,0)),0)</f>
        <v>0</v>
      </c>
      <c r="BA98" s="586">
        <f>IF(BA95&gt;=plazo_pagoA,(IF(plazo_pagoA=0,'HIPOTESIS '!BA148,0)+IF(plazo_pagoA=1,'HIPOTESIS '!AZ148,0)+IF(plazo_pagoA=2,'HIPOTESIS '!AY148,0)+IF(plazo_pagoA=3,'HIPOTESIS '!AX148,0)),0)</f>
        <v>0</v>
      </c>
      <c r="BB98" s="586">
        <f>IF(BB95&gt;=plazo_pagoA,(IF(plazo_pagoA=0,'HIPOTESIS '!BB148,0)+IF(plazo_pagoA=1,'HIPOTESIS '!BA148,0)+IF(plazo_pagoA=2,'HIPOTESIS '!AZ148,0)+IF(plazo_pagoA=3,'HIPOTESIS '!AY148,0)),0)</f>
        <v>0</v>
      </c>
      <c r="BC98" s="586">
        <f>IF(BC95&gt;=plazo_pagoA,(IF(plazo_pagoA=0,'HIPOTESIS '!BC148,0)+IF(plazo_pagoA=1,'HIPOTESIS '!BB148,0)+IF(plazo_pagoA=2,'HIPOTESIS '!BA148,0)+IF(plazo_pagoA=3,'HIPOTESIS '!AZ148,0)),0)</f>
        <v>0</v>
      </c>
      <c r="BD98" s="586">
        <f>IF(BD95&gt;=plazo_pagoA,(IF(plazo_pagoA=0,'HIPOTESIS '!BD148,0)+IF(plazo_pagoA=1,'HIPOTESIS '!BC148,0)+IF(plazo_pagoA=2,'HIPOTESIS '!BB148,0)+IF(plazo_pagoA=3,'HIPOTESIS '!BA148,0)),0)</f>
        <v>0</v>
      </c>
      <c r="BE98" s="586">
        <f>IF(BE95&gt;=plazo_pagoA,(IF(plazo_pagoA=0,'HIPOTESIS '!BE148,0)+IF(plazo_pagoA=1,'HIPOTESIS '!BD148,0)+IF(plazo_pagoA=2,'HIPOTESIS '!BC148,0)+IF(plazo_pagoA=3,'HIPOTESIS '!BB148,0)),0)</f>
        <v>0</v>
      </c>
      <c r="BF98" s="586">
        <f>IF(BF95&gt;=plazo_pagoA,(IF(plazo_pagoA=0,'HIPOTESIS '!BF148,0)+IF(plazo_pagoA=1,'HIPOTESIS '!BE148,0)+IF(plazo_pagoA=2,'HIPOTESIS '!BD148,0)+IF(plazo_pagoA=3,'HIPOTESIS '!BC148,0)),0)</f>
        <v>0</v>
      </c>
      <c r="BG98" s="586">
        <f>IF(BG95&gt;=plazo_pagoA,(IF(plazo_pagoA=0,'HIPOTESIS '!BG148,0)+IF(plazo_pagoA=1,'HIPOTESIS '!BF148,0)+IF(plazo_pagoA=2,'HIPOTESIS '!BE148,0)+IF(plazo_pagoA=3,'HIPOTESIS '!BD148,0)),0)</f>
        <v>0</v>
      </c>
      <c r="BH98" s="586">
        <f>IF(BH95&gt;=plazo_pagoA,(IF(plazo_pagoA=0,'HIPOTESIS '!BH148,0)+IF(plazo_pagoA=1,'HIPOTESIS '!BG148,0)+IF(plazo_pagoA=2,'HIPOTESIS '!BF148,0)+IF(plazo_pagoA=3,'HIPOTESIS '!BE148,0)),0)</f>
        <v>0</v>
      </c>
      <c r="BI98" s="586">
        <f>IF(BI95&gt;=plazo_pagoA,(IF(plazo_pagoA=0,'HIPOTESIS '!BI148,0)+IF(plazo_pagoA=1,'HIPOTESIS '!BH148,0)+IF(plazo_pagoA=2,'HIPOTESIS '!BG148,0)+IF(plazo_pagoA=3,'HIPOTESIS '!BF148,0)),0)</f>
        <v>0</v>
      </c>
      <c r="BJ98" s="586">
        <f>IF(BJ95&gt;=plazo_pagoA,(IF(plazo_pagoA=0,'HIPOTESIS '!BJ148,0)+IF(plazo_pagoA=1,'HIPOTESIS '!BI148,0)+IF(plazo_pagoA=2,'HIPOTESIS '!BH148,0)+IF(plazo_pagoA=3,'HIPOTESIS '!BG148,0)),0)</f>
        <v>0</v>
      </c>
      <c r="BK98" s="587">
        <f>IF(BK95&gt;=plazo_pagoA,(IF(plazo_pagoA=0,'HIPOTESIS '!BK148,0)+IF(plazo_pagoA=1,'HIPOTESIS '!BJ148,0)+IF(plazo_pagoA=2,'HIPOTESIS '!BI148,0)+IF(plazo_pagoA=3,'HIPOTESIS '!BH148,0)),0)</f>
        <v>0</v>
      </c>
    </row>
    <row r="99" spans="2:63" s="2" customFormat="1" ht="17" x14ac:dyDescent="0.2">
      <c r="B99" s="627" t="s">
        <v>147</v>
      </c>
      <c r="C99" s="650">
        <v>0</v>
      </c>
      <c r="D99" s="586">
        <f>C99+'HIPOTESIS '!D148-D98</f>
        <v>0</v>
      </c>
      <c r="E99" s="586">
        <f>D99+'HIPOTESIS '!E148-E98</f>
        <v>0</v>
      </c>
      <c r="F99" s="586">
        <f>E99+'HIPOTESIS '!F148-F98</f>
        <v>0</v>
      </c>
      <c r="G99" s="586">
        <f>F99+'HIPOTESIS '!G148-G98</f>
        <v>0</v>
      </c>
      <c r="H99" s="586">
        <f>G99+'HIPOTESIS '!H148-H98</f>
        <v>0</v>
      </c>
      <c r="I99" s="586">
        <f>H99+'HIPOTESIS '!I148-I98</f>
        <v>0</v>
      </c>
      <c r="J99" s="586">
        <f>I99+'HIPOTESIS '!J148-J98</f>
        <v>0</v>
      </c>
      <c r="K99" s="586">
        <f>J99+'HIPOTESIS '!K148-K98</f>
        <v>0</v>
      </c>
      <c r="L99" s="586">
        <f>K99+'HIPOTESIS '!L148-L98</f>
        <v>0</v>
      </c>
      <c r="M99" s="586">
        <f>L99+'HIPOTESIS '!M148-M98</f>
        <v>0</v>
      </c>
      <c r="N99" s="586">
        <f>M99+'HIPOTESIS '!N148-N98</f>
        <v>0</v>
      </c>
      <c r="O99" s="587">
        <f>N99+'HIPOTESIS '!O148-O98</f>
        <v>0</v>
      </c>
      <c r="P99" s="586">
        <f>O99+'HIPOTESIS '!P148-P98</f>
        <v>0</v>
      </c>
      <c r="Q99" s="586">
        <f>P99+'HIPOTESIS '!Q148-Q98</f>
        <v>0</v>
      </c>
      <c r="R99" s="586">
        <f>Q99+'HIPOTESIS '!R148-R98</f>
        <v>0</v>
      </c>
      <c r="S99" s="586">
        <f>R99+'HIPOTESIS '!S148-S98</f>
        <v>0</v>
      </c>
      <c r="T99" s="586">
        <f>S99+'HIPOTESIS '!T148-T98</f>
        <v>0</v>
      </c>
      <c r="U99" s="586">
        <f>T99+'HIPOTESIS '!U148-U98</f>
        <v>0</v>
      </c>
      <c r="V99" s="586">
        <f>U99+'HIPOTESIS '!V148-V98</f>
        <v>0</v>
      </c>
      <c r="W99" s="586">
        <f>V99+'HIPOTESIS '!W148-W98</f>
        <v>0</v>
      </c>
      <c r="X99" s="586">
        <f>W99+'HIPOTESIS '!X148-X98</f>
        <v>0</v>
      </c>
      <c r="Y99" s="586">
        <f>X99+'HIPOTESIS '!Y148-Y98</f>
        <v>0</v>
      </c>
      <c r="Z99" s="586">
        <f>Y99+'HIPOTESIS '!Z148-Z98</f>
        <v>0</v>
      </c>
      <c r="AA99" s="587">
        <f>Z99+'HIPOTESIS '!AA148-AA98</f>
        <v>0</v>
      </c>
      <c r="AB99" s="586">
        <f>AA99+'HIPOTESIS '!AB148-AB98</f>
        <v>0</v>
      </c>
      <c r="AC99" s="586">
        <f>AB99+'HIPOTESIS '!AC148-AC98</f>
        <v>0</v>
      </c>
      <c r="AD99" s="586">
        <f>AC99+'HIPOTESIS '!AD148-AD98</f>
        <v>0</v>
      </c>
      <c r="AE99" s="586">
        <f>AD99+'HIPOTESIS '!AE148-AE98</f>
        <v>0</v>
      </c>
      <c r="AF99" s="586">
        <f>AE99+'HIPOTESIS '!AF148-AF98</f>
        <v>0</v>
      </c>
      <c r="AG99" s="586">
        <f>AF99+'HIPOTESIS '!AG148-AG98</f>
        <v>0</v>
      </c>
      <c r="AH99" s="586">
        <f>AG99+'HIPOTESIS '!AH148-AH98</f>
        <v>0</v>
      </c>
      <c r="AI99" s="586">
        <f>AH99+'HIPOTESIS '!AI148-AI98</f>
        <v>0</v>
      </c>
      <c r="AJ99" s="586">
        <f>AI99+'HIPOTESIS '!AJ148-AJ98</f>
        <v>0</v>
      </c>
      <c r="AK99" s="586">
        <f>AJ99+'HIPOTESIS '!AK148-AK98</f>
        <v>0</v>
      </c>
      <c r="AL99" s="586">
        <f>AK99+'HIPOTESIS '!AL148-AL98</f>
        <v>0</v>
      </c>
      <c r="AM99" s="587">
        <f>AL99+'HIPOTESIS '!AM148-AM98</f>
        <v>0</v>
      </c>
      <c r="AN99" s="586">
        <f>AM99+'HIPOTESIS '!AN148-AN98</f>
        <v>0</v>
      </c>
      <c r="AO99" s="586">
        <f>AN99+'HIPOTESIS '!AO148-AO98</f>
        <v>0</v>
      </c>
      <c r="AP99" s="586">
        <f>AO99+'HIPOTESIS '!AP148-AP98</f>
        <v>0</v>
      </c>
      <c r="AQ99" s="586">
        <f>AP99+'HIPOTESIS '!AQ148-AQ98</f>
        <v>0</v>
      </c>
      <c r="AR99" s="586">
        <f>AQ99+'HIPOTESIS '!AR148-AR98</f>
        <v>0</v>
      </c>
      <c r="AS99" s="586">
        <f>AR99+'HIPOTESIS '!AS148-AS98</f>
        <v>0</v>
      </c>
      <c r="AT99" s="586">
        <f>AS99+'HIPOTESIS '!AT148-AT98</f>
        <v>0</v>
      </c>
      <c r="AU99" s="586">
        <f>AT99+'HIPOTESIS '!AU148-AU98</f>
        <v>0</v>
      </c>
      <c r="AV99" s="586">
        <f>AU99+'HIPOTESIS '!AV148-AV98</f>
        <v>0</v>
      </c>
      <c r="AW99" s="586">
        <f>AV99+'HIPOTESIS '!AW148-AW98</f>
        <v>0</v>
      </c>
      <c r="AX99" s="586">
        <f>AW99+'HIPOTESIS '!AX148-AX98</f>
        <v>0</v>
      </c>
      <c r="AY99" s="587">
        <f>AX99+'HIPOTESIS '!AY148-AY98</f>
        <v>0</v>
      </c>
      <c r="AZ99" s="586">
        <f>AY99+'HIPOTESIS '!AZ148-AZ98</f>
        <v>0</v>
      </c>
      <c r="BA99" s="586">
        <f>AZ99+'HIPOTESIS '!BA148-BA98</f>
        <v>0</v>
      </c>
      <c r="BB99" s="586">
        <f>BA99+'HIPOTESIS '!BB148-BB98</f>
        <v>0</v>
      </c>
      <c r="BC99" s="586">
        <f>BB99+'HIPOTESIS '!BC148-BC98</f>
        <v>0</v>
      </c>
      <c r="BD99" s="586">
        <f>BC99+'HIPOTESIS '!BD148-BD98</f>
        <v>0</v>
      </c>
      <c r="BE99" s="586">
        <f>BD99+'HIPOTESIS '!BE148-BE98</f>
        <v>0</v>
      </c>
      <c r="BF99" s="586">
        <f>BE99+'HIPOTESIS '!BF148-BF98</f>
        <v>0</v>
      </c>
      <c r="BG99" s="586">
        <f>BF99+'HIPOTESIS '!BG148-BG98</f>
        <v>0</v>
      </c>
      <c r="BH99" s="586">
        <f>BG99+'HIPOTESIS '!BH148-BH98</f>
        <v>0</v>
      </c>
      <c r="BI99" s="586">
        <f>BH99+'HIPOTESIS '!BI148-BI98</f>
        <v>0</v>
      </c>
      <c r="BJ99" s="586">
        <f>BI99+'HIPOTESIS '!BJ148-BJ98</f>
        <v>0</v>
      </c>
      <c r="BK99" s="587">
        <f>BJ99+'HIPOTESIS '!BK148-BK98</f>
        <v>0</v>
      </c>
    </row>
    <row r="100" spans="2:63" s="2" customFormat="1" ht="17" x14ac:dyDescent="0.2">
      <c r="B100" s="746" t="s">
        <v>148</v>
      </c>
      <c r="C100" s="654">
        <f>IF(C95&gt;=plazo_cobroB,(IF(plazo_cobroB=0,'HIPOTESIS '!C153,0)+IF(plazo_cobroB=1,'HIPOTESIS '!B153,0)+IF(plazo_cobroB=2,'HIPOTESIS '!A153,0)+IF(plazo_cobroB=3,#REF!,0)),0)</f>
        <v>0</v>
      </c>
      <c r="D100" s="578">
        <f>IF(D95&gt;=plazo_cobroB,(IF(plazo_cobroB=0,'HIPOTESIS '!D153,0)+IF(plazo_cobroB=1,'HIPOTESIS '!C153,0)+IF(plazo_cobroB=2,'HIPOTESIS '!B153,0)+IF(plazo_cobroB=3,'HIPOTESIS '!A153,0)),0)</f>
        <v>0</v>
      </c>
      <c r="E100" s="578">
        <f>IF(E95&gt;=plazo_cobroB,(IF(plazo_cobroB=0,'HIPOTESIS '!E153,0)+IF(plazo_cobroB=1,'HIPOTESIS '!D153,0)+IF(plazo_cobroB=2,'HIPOTESIS '!C153,0)+IF(plazo_cobroB=3,'HIPOTESIS '!B153,0)),0)</f>
        <v>0</v>
      </c>
      <c r="F100" s="578">
        <f>IF(F95&gt;=plazo_cobroB,(IF(plazo_cobroB=0,'HIPOTESIS '!F153,0)+IF(plazo_cobroB=1,'HIPOTESIS '!E153,0)+IF(plazo_cobroB=2,'HIPOTESIS '!D153,0)+IF(plazo_cobroB=3,'HIPOTESIS '!C153,0)),0)</f>
        <v>0</v>
      </c>
      <c r="G100" s="578">
        <f>IF(G95&gt;=plazo_cobroB,(IF(plazo_cobroB=0,'HIPOTESIS '!G153,0)+IF(plazo_cobroB=1,'HIPOTESIS '!F153,0)+IF(plazo_cobroB=2,'HIPOTESIS '!E153,0)+IF(plazo_cobroB=3,'HIPOTESIS '!D153,0)),0)</f>
        <v>0</v>
      </c>
      <c r="H100" s="578">
        <f>IF(H95&gt;=plazo_cobroB,(IF(plazo_cobroB=0,'HIPOTESIS '!H153,0)+IF(plazo_cobroB=1,'HIPOTESIS '!G153,0)+IF(plazo_cobroB=2,'HIPOTESIS '!F153,0)+IF(plazo_cobroB=3,'HIPOTESIS '!E153,0)),0)</f>
        <v>0</v>
      </c>
      <c r="I100" s="578">
        <f>IF(I95&gt;=plazo_cobroB,(IF(plazo_cobroB=0,'HIPOTESIS '!I153,0)+IF(plazo_cobroB=1,'HIPOTESIS '!H153,0)+IF(plazo_cobroB=2,'HIPOTESIS '!G153,0)+IF(plazo_cobroB=3,'HIPOTESIS '!F153,0)),0)</f>
        <v>0</v>
      </c>
      <c r="J100" s="578">
        <f>IF(J95&gt;=plazo_cobroB,(IF(plazo_cobroB=0,'HIPOTESIS '!J153,0)+IF(plazo_cobroB=1,'HIPOTESIS '!I153,0)+IF(plazo_cobroB=2,'HIPOTESIS '!H153,0)+IF(plazo_cobroB=3,'HIPOTESIS '!G153,0)),0)</f>
        <v>0</v>
      </c>
      <c r="K100" s="578">
        <f>IF(K95&gt;=plazo_cobroB,(IF(plazo_cobroB=0,'HIPOTESIS '!K153,0)+IF(plazo_cobroB=1,'HIPOTESIS '!J153,0)+IF(plazo_cobroB=2,'HIPOTESIS '!I153,0)+IF(plazo_cobroB=3,'HIPOTESIS '!H153,0)),0)</f>
        <v>0</v>
      </c>
      <c r="L100" s="578">
        <f>IF(L95&gt;=plazo_cobroB,(IF(plazo_cobroB=0,'HIPOTESIS '!L153,0)+IF(plazo_cobroB=1,'HIPOTESIS '!K153,0)+IF(plazo_cobroB=2,'HIPOTESIS '!J153,0)+IF(plazo_cobroB=3,'HIPOTESIS '!I153,0)),0)</f>
        <v>0</v>
      </c>
      <c r="M100" s="578">
        <f>IF(M95&gt;=plazo_cobroB,(IF(plazo_cobroB=0,'HIPOTESIS '!M153,0)+IF(plazo_cobroB=1,'HIPOTESIS '!L153,0)+IF(plazo_cobroB=2,'HIPOTESIS '!K153,0)+IF(plazo_cobroB=3,'HIPOTESIS '!J153,0)),0)</f>
        <v>0</v>
      </c>
      <c r="N100" s="578">
        <f>IF(N95&gt;=plazo_cobroB,(IF(plazo_cobroB=0,'HIPOTESIS '!N153,0)+IF(plazo_cobroB=1,'HIPOTESIS '!M153,0)+IF(plazo_cobroB=2,'HIPOTESIS '!L153,0)+IF(plazo_cobroB=3,'HIPOTESIS '!K153,0)),0)</f>
        <v>0</v>
      </c>
      <c r="O100" s="579">
        <f>IF(O95&gt;=plazo_cobroB,(IF(plazo_cobroB=0,'HIPOTESIS '!O153,0)+IF(plazo_cobroB=1,'HIPOTESIS '!N153,0)+IF(plazo_cobroB=2,'HIPOTESIS '!M153,0)+IF(plazo_cobroB=3,'HIPOTESIS '!L153,0)),0)</f>
        <v>0</v>
      </c>
      <c r="P100" s="578">
        <f>IF(P95&gt;=plazo_cobroB,(IF(plazo_cobroB=0,'HIPOTESIS '!P153,0)+IF(plazo_cobroB=1,'HIPOTESIS '!O153,0)+IF(plazo_cobroB=2,'HIPOTESIS '!N153,0)+IF(plazo_cobroB=3,'HIPOTESIS '!M153,0)),0)</f>
        <v>0</v>
      </c>
      <c r="Q100" s="578">
        <f>IF(Q95&gt;=plazo_cobroB,(IF(plazo_cobroB=0,'HIPOTESIS '!Q153,0)+IF(plazo_cobroB=1,'HIPOTESIS '!P153,0)+IF(plazo_cobroB=2,'HIPOTESIS '!O153,0)+IF(plazo_cobroB=3,'HIPOTESIS '!N153,0)),0)</f>
        <v>0</v>
      </c>
      <c r="R100" s="578">
        <f>IF(R95&gt;=plazo_cobroB,(IF(plazo_cobroB=0,'HIPOTESIS '!R153,0)+IF(plazo_cobroB=1,'HIPOTESIS '!Q153,0)+IF(plazo_cobroB=2,'HIPOTESIS '!P153,0)+IF(plazo_cobroB=3,'HIPOTESIS '!O153,0)),0)</f>
        <v>0</v>
      </c>
      <c r="S100" s="578">
        <f>IF(S95&gt;=plazo_cobroB,(IF(plazo_cobroB=0,'HIPOTESIS '!S153,0)+IF(plazo_cobroB=1,'HIPOTESIS '!R153,0)+IF(plazo_cobroB=2,'HIPOTESIS '!Q153,0)+IF(plazo_cobroB=3,'HIPOTESIS '!P153,0)),0)</f>
        <v>0</v>
      </c>
      <c r="T100" s="578">
        <f>IF(T95&gt;=plazo_cobroB,(IF(plazo_cobroB=0,'HIPOTESIS '!T153,0)+IF(plazo_cobroB=1,'HIPOTESIS '!S153,0)+IF(plazo_cobroB=2,'HIPOTESIS '!R153,0)+IF(plazo_cobroB=3,'HIPOTESIS '!Q153,0)),0)</f>
        <v>0</v>
      </c>
      <c r="U100" s="578">
        <f>IF(U95&gt;=plazo_cobroB,(IF(plazo_cobroB=0,'HIPOTESIS '!U153,0)+IF(plazo_cobroB=1,'HIPOTESIS '!T153,0)+IF(plazo_cobroB=2,'HIPOTESIS '!S153,0)+IF(plazo_cobroB=3,'HIPOTESIS '!R153,0)),0)</f>
        <v>0</v>
      </c>
      <c r="V100" s="578">
        <f>IF(V95&gt;=plazo_cobroB,(IF(plazo_cobroB=0,'HIPOTESIS '!V153,0)+IF(plazo_cobroB=1,'HIPOTESIS '!U153,0)+IF(plazo_cobroB=2,'HIPOTESIS '!T153,0)+IF(plazo_cobroB=3,'HIPOTESIS '!S153,0)),0)</f>
        <v>0</v>
      </c>
      <c r="W100" s="578">
        <f>IF(W95&gt;=plazo_cobroB,(IF(plazo_cobroB=0,'HIPOTESIS '!W153,0)+IF(plazo_cobroB=1,'HIPOTESIS '!V153,0)+IF(plazo_cobroB=2,'HIPOTESIS '!U153,0)+IF(plazo_cobroB=3,'HIPOTESIS '!T153,0)),0)</f>
        <v>0</v>
      </c>
      <c r="X100" s="578">
        <f>IF(X95&gt;=plazo_cobroB,(IF(plazo_cobroB=0,'HIPOTESIS '!X153,0)+IF(plazo_cobroB=1,'HIPOTESIS '!W153,0)+IF(plazo_cobroB=2,'HIPOTESIS '!V153,0)+IF(plazo_cobroB=3,'HIPOTESIS '!U153,0)),0)</f>
        <v>0</v>
      </c>
      <c r="Y100" s="578">
        <f>IF(Y95&gt;=plazo_cobroB,(IF(plazo_cobroB=0,'HIPOTESIS '!Y153,0)+IF(plazo_cobroB=1,'HIPOTESIS '!X153,0)+IF(plazo_cobroB=2,'HIPOTESIS '!W153,0)+IF(plazo_cobroB=3,'HIPOTESIS '!V153,0)),0)</f>
        <v>0</v>
      </c>
      <c r="Z100" s="578">
        <f>IF(Z95&gt;=plazo_cobroB,(IF(plazo_cobroB=0,'HIPOTESIS '!Z153,0)+IF(plazo_cobroB=1,'HIPOTESIS '!Y153,0)+IF(plazo_cobroB=2,'HIPOTESIS '!X153,0)+IF(plazo_cobroB=3,'HIPOTESIS '!W153,0)),0)</f>
        <v>0</v>
      </c>
      <c r="AA100" s="579">
        <f>IF(AA95&gt;=plazo_cobroB,(IF(plazo_cobroB=0,'HIPOTESIS '!AA153,0)+IF(plazo_cobroB=1,'HIPOTESIS '!Z153,0)+IF(plazo_cobroB=2,'HIPOTESIS '!Y153,0)+IF(plazo_cobroB=3,'HIPOTESIS '!X153,0)),0)</f>
        <v>0</v>
      </c>
      <c r="AB100" s="578">
        <f>IF(AB95&gt;=plazo_cobroB,(IF(plazo_cobroB=0,'HIPOTESIS '!AB153,0)+IF(plazo_cobroB=1,'HIPOTESIS '!AA153,0)+IF(plazo_cobroB=2,'HIPOTESIS '!Z153,0)+IF(plazo_cobroB=3,'HIPOTESIS '!Y153,0)),0)</f>
        <v>0</v>
      </c>
      <c r="AC100" s="578">
        <f>IF(AC95&gt;=plazo_cobroB,(IF(plazo_cobroB=0,'HIPOTESIS '!AC153,0)+IF(plazo_cobroB=1,'HIPOTESIS '!AB153,0)+IF(plazo_cobroB=2,'HIPOTESIS '!AA153,0)+IF(plazo_cobroB=3,'HIPOTESIS '!Z153,0)),0)</f>
        <v>0</v>
      </c>
      <c r="AD100" s="578">
        <f>IF(AD95&gt;=plazo_cobroB,(IF(plazo_cobroB=0,'HIPOTESIS '!AD153,0)+IF(plazo_cobroB=1,'HIPOTESIS '!AC153,0)+IF(plazo_cobroB=2,'HIPOTESIS '!AB153,0)+IF(plazo_cobroB=3,'HIPOTESIS '!AA153,0)),0)</f>
        <v>0</v>
      </c>
      <c r="AE100" s="578">
        <f>IF(AE95&gt;=plazo_cobroB,(IF(plazo_cobroB=0,'HIPOTESIS '!AE153,0)+IF(plazo_cobroB=1,'HIPOTESIS '!AD153,0)+IF(plazo_cobroB=2,'HIPOTESIS '!AC153,0)+IF(plazo_cobroB=3,'HIPOTESIS '!AB153,0)),0)</f>
        <v>0</v>
      </c>
      <c r="AF100" s="578">
        <f>IF(AF95&gt;=plazo_cobroB,(IF(plazo_cobroB=0,'HIPOTESIS '!AF153,0)+IF(plazo_cobroB=1,'HIPOTESIS '!AE153,0)+IF(plazo_cobroB=2,'HIPOTESIS '!AD153,0)+IF(plazo_cobroB=3,'HIPOTESIS '!AC153,0)),0)</f>
        <v>0</v>
      </c>
      <c r="AG100" s="578">
        <f>IF(AG95&gt;=plazo_cobroB,(IF(plazo_cobroB=0,'HIPOTESIS '!AG153,0)+IF(plazo_cobroB=1,'HIPOTESIS '!AF153,0)+IF(plazo_cobroB=2,'HIPOTESIS '!AE153,0)+IF(plazo_cobroB=3,'HIPOTESIS '!AD153,0)),0)</f>
        <v>0</v>
      </c>
      <c r="AH100" s="578">
        <f>IF(AH95&gt;=plazo_cobroB,(IF(plazo_cobroB=0,'HIPOTESIS '!AH153,0)+IF(plazo_cobroB=1,'HIPOTESIS '!AG153,0)+IF(plazo_cobroB=2,'HIPOTESIS '!AF153,0)+IF(plazo_cobroB=3,'HIPOTESIS '!AE153,0)),0)</f>
        <v>0</v>
      </c>
      <c r="AI100" s="578">
        <f>IF(AI95&gt;=plazo_cobroB,(IF(plazo_cobroB=0,'HIPOTESIS '!AI153,0)+IF(plazo_cobroB=1,'HIPOTESIS '!AH153,0)+IF(plazo_cobroB=2,'HIPOTESIS '!AG153,0)+IF(plazo_cobroB=3,'HIPOTESIS '!AF153,0)),0)</f>
        <v>0</v>
      </c>
      <c r="AJ100" s="578">
        <f>IF(AJ95&gt;=plazo_cobroB,(IF(plazo_cobroB=0,'HIPOTESIS '!AJ153,0)+IF(plazo_cobroB=1,'HIPOTESIS '!AI153,0)+IF(plazo_cobroB=2,'HIPOTESIS '!AH153,0)+IF(plazo_cobroB=3,'HIPOTESIS '!AG153,0)),0)</f>
        <v>0</v>
      </c>
      <c r="AK100" s="578">
        <f>IF(AK95&gt;=plazo_cobroB,(IF(plazo_cobroB=0,'HIPOTESIS '!AK153,0)+IF(plazo_cobroB=1,'HIPOTESIS '!AJ153,0)+IF(plazo_cobroB=2,'HIPOTESIS '!AI153,0)+IF(plazo_cobroB=3,'HIPOTESIS '!AH153,0)),0)</f>
        <v>0</v>
      </c>
      <c r="AL100" s="578">
        <f>IF(AL95&gt;=plazo_cobroB,(IF(plazo_cobroB=0,'HIPOTESIS '!AL153,0)+IF(plazo_cobroB=1,'HIPOTESIS '!AK153,0)+IF(plazo_cobroB=2,'HIPOTESIS '!AJ153,0)+IF(plazo_cobroB=3,'HIPOTESIS '!AI153,0)),0)</f>
        <v>0</v>
      </c>
      <c r="AM100" s="579">
        <f>IF(AM95&gt;=plazo_cobroB,(IF(plazo_cobroB=0,'HIPOTESIS '!AM153,0)+IF(plazo_cobroB=1,'HIPOTESIS '!AL153,0)+IF(plazo_cobroB=2,'HIPOTESIS '!AK153,0)+IF(plazo_cobroB=3,'HIPOTESIS '!AJ153,0)),0)</f>
        <v>0</v>
      </c>
      <c r="AN100" s="578">
        <f>IF(AN95&gt;=plazo_cobroB,(IF(plazo_cobroB=0,'HIPOTESIS '!AN153,0)+IF(plazo_cobroB=1,'HIPOTESIS '!AM153,0)+IF(plazo_cobroB=2,'HIPOTESIS '!AL153,0)+IF(plazo_cobroB=3,'HIPOTESIS '!AK153,0)),0)</f>
        <v>0</v>
      </c>
      <c r="AO100" s="578">
        <f>IF(AO95&gt;=plazo_cobroB,(IF(plazo_cobroB=0,'HIPOTESIS '!AO153,0)+IF(plazo_cobroB=1,'HIPOTESIS '!AN153,0)+IF(plazo_cobroB=2,'HIPOTESIS '!AM153,0)+IF(plazo_cobroB=3,'HIPOTESIS '!AL153,0)),0)</f>
        <v>0</v>
      </c>
      <c r="AP100" s="578">
        <f>IF(AP95&gt;=plazo_cobroB,(IF(plazo_cobroB=0,'HIPOTESIS '!AP153,0)+IF(plazo_cobroB=1,'HIPOTESIS '!AO153,0)+IF(plazo_cobroB=2,'HIPOTESIS '!AN153,0)+IF(plazo_cobroB=3,'HIPOTESIS '!AM153,0)),0)</f>
        <v>0</v>
      </c>
      <c r="AQ100" s="578">
        <f>IF(AQ95&gt;=plazo_cobroB,(IF(plazo_cobroB=0,'HIPOTESIS '!AQ153,0)+IF(plazo_cobroB=1,'HIPOTESIS '!AP153,0)+IF(plazo_cobroB=2,'HIPOTESIS '!AO153,0)+IF(plazo_cobroB=3,'HIPOTESIS '!AN153,0)),0)</f>
        <v>0</v>
      </c>
      <c r="AR100" s="578">
        <f>IF(AR95&gt;=plazo_cobroB,(IF(plazo_cobroB=0,'HIPOTESIS '!AR153,0)+IF(plazo_cobroB=1,'HIPOTESIS '!AQ153,0)+IF(plazo_cobroB=2,'HIPOTESIS '!AP153,0)+IF(plazo_cobroB=3,'HIPOTESIS '!AO153,0)),0)</f>
        <v>0</v>
      </c>
      <c r="AS100" s="578">
        <f>IF(AS95&gt;=plazo_cobroB,(IF(plazo_cobroB=0,'HIPOTESIS '!AS153,0)+IF(plazo_cobroB=1,'HIPOTESIS '!AR153,0)+IF(plazo_cobroB=2,'HIPOTESIS '!AQ153,0)+IF(plazo_cobroB=3,'HIPOTESIS '!AP153,0)),0)</f>
        <v>0</v>
      </c>
      <c r="AT100" s="578">
        <f>IF(AT95&gt;=plazo_cobroB,(IF(plazo_cobroB=0,'HIPOTESIS '!AT153,0)+IF(plazo_cobroB=1,'HIPOTESIS '!AS153,0)+IF(plazo_cobroB=2,'HIPOTESIS '!AR153,0)+IF(plazo_cobroB=3,'HIPOTESIS '!AQ153,0)),0)</f>
        <v>0</v>
      </c>
      <c r="AU100" s="578">
        <f>IF(AU95&gt;=plazo_cobroB,(IF(plazo_cobroB=0,'HIPOTESIS '!AU153,0)+IF(plazo_cobroB=1,'HIPOTESIS '!AT153,0)+IF(plazo_cobroB=2,'HIPOTESIS '!AS153,0)+IF(plazo_cobroB=3,'HIPOTESIS '!AR153,0)),0)</f>
        <v>0</v>
      </c>
      <c r="AV100" s="578">
        <f>IF(AV95&gt;=plazo_cobroB,(IF(plazo_cobroB=0,'HIPOTESIS '!AV153,0)+IF(plazo_cobroB=1,'HIPOTESIS '!AU153,0)+IF(plazo_cobroB=2,'HIPOTESIS '!AT153,0)+IF(plazo_cobroB=3,'HIPOTESIS '!AS153,0)),0)</f>
        <v>0</v>
      </c>
      <c r="AW100" s="578">
        <f>IF(AW95&gt;=plazo_cobroB,(IF(plazo_cobroB=0,'HIPOTESIS '!AW153,0)+IF(plazo_cobroB=1,'HIPOTESIS '!AV153,0)+IF(plazo_cobroB=2,'HIPOTESIS '!AU153,0)+IF(plazo_cobroB=3,'HIPOTESIS '!AT153,0)),0)</f>
        <v>0</v>
      </c>
      <c r="AX100" s="578">
        <f>IF(AX95&gt;=plazo_cobroB,(IF(plazo_cobroB=0,'HIPOTESIS '!AX153,0)+IF(plazo_cobroB=1,'HIPOTESIS '!AW153,0)+IF(plazo_cobroB=2,'HIPOTESIS '!AV153,0)+IF(plazo_cobroB=3,'HIPOTESIS '!AU153,0)),0)</f>
        <v>0</v>
      </c>
      <c r="AY100" s="579">
        <f>IF(AY95&gt;=plazo_cobroB,(IF(plazo_cobroB=0,'HIPOTESIS '!AY153,0)+IF(plazo_cobroB=1,'HIPOTESIS '!AX153,0)+IF(plazo_cobroB=2,'HIPOTESIS '!AW153,0)+IF(plazo_cobroB=3,'HIPOTESIS '!AV153,0)),0)</f>
        <v>0</v>
      </c>
      <c r="AZ100" s="578">
        <f>IF(AZ95&gt;=plazo_cobroB,(IF(plazo_cobroB=0,'HIPOTESIS '!AZ153,0)+IF(plazo_cobroB=1,'HIPOTESIS '!AY153,0)+IF(plazo_cobroB=2,'HIPOTESIS '!AX153,0)+IF(plazo_cobroB=3,'HIPOTESIS '!AW153,0)),0)</f>
        <v>0</v>
      </c>
      <c r="BA100" s="578">
        <f>IF(BA95&gt;=plazo_cobroB,(IF(plazo_cobroB=0,'HIPOTESIS '!BA153,0)+IF(plazo_cobroB=1,'HIPOTESIS '!AZ153,0)+IF(plazo_cobroB=2,'HIPOTESIS '!AY153,0)+IF(plazo_cobroB=3,'HIPOTESIS '!AX153,0)),0)</f>
        <v>0</v>
      </c>
      <c r="BB100" s="578">
        <f>IF(BB95&gt;=plazo_cobroB,(IF(plazo_cobroB=0,'HIPOTESIS '!BB153,0)+IF(plazo_cobroB=1,'HIPOTESIS '!BA153,0)+IF(plazo_cobroB=2,'HIPOTESIS '!AZ153,0)+IF(plazo_cobroB=3,'HIPOTESIS '!AY153,0)),0)</f>
        <v>0</v>
      </c>
      <c r="BC100" s="578">
        <f>IF(BC95&gt;=plazo_cobroB,(IF(plazo_cobroB=0,'HIPOTESIS '!BC153,0)+IF(plazo_cobroB=1,'HIPOTESIS '!BB153,0)+IF(plazo_cobroB=2,'HIPOTESIS '!BA153,0)+IF(plazo_cobroB=3,'HIPOTESIS '!AZ153,0)),0)</f>
        <v>0</v>
      </c>
      <c r="BD100" s="578">
        <f>IF(BD95&gt;=plazo_cobroB,(IF(plazo_cobroB=0,'HIPOTESIS '!BD153,0)+IF(plazo_cobroB=1,'HIPOTESIS '!BC153,0)+IF(plazo_cobroB=2,'HIPOTESIS '!BB153,0)+IF(plazo_cobroB=3,'HIPOTESIS '!BA153,0)),0)</f>
        <v>0</v>
      </c>
      <c r="BE100" s="578">
        <f>IF(BE95&gt;=plazo_cobroB,(IF(plazo_cobroB=0,'HIPOTESIS '!BE153,0)+IF(plazo_cobroB=1,'HIPOTESIS '!BD153,0)+IF(plazo_cobroB=2,'HIPOTESIS '!BC153,0)+IF(plazo_cobroB=3,'HIPOTESIS '!BB153,0)),0)</f>
        <v>0</v>
      </c>
      <c r="BF100" s="578">
        <f>IF(BF95&gt;=plazo_cobroB,(IF(plazo_cobroB=0,'HIPOTESIS '!BF153,0)+IF(plazo_cobroB=1,'HIPOTESIS '!BE153,0)+IF(plazo_cobroB=2,'HIPOTESIS '!BD153,0)+IF(plazo_cobroB=3,'HIPOTESIS '!BC153,0)),0)</f>
        <v>0</v>
      </c>
      <c r="BG100" s="578">
        <f>IF(BG95&gt;=plazo_cobroB,(IF(plazo_cobroB=0,'HIPOTESIS '!BG153,0)+IF(plazo_cobroB=1,'HIPOTESIS '!BF153,0)+IF(plazo_cobroB=2,'HIPOTESIS '!BE153,0)+IF(plazo_cobroB=3,'HIPOTESIS '!BD153,0)),0)</f>
        <v>0</v>
      </c>
      <c r="BH100" s="578">
        <f>IF(BH95&gt;=plazo_cobroB,(IF(plazo_cobroB=0,'HIPOTESIS '!BH153,0)+IF(plazo_cobroB=1,'HIPOTESIS '!BG153,0)+IF(plazo_cobroB=2,'HIPOTESIS '!BF153,0)+IF(plazo_cobroB=3,'HIPOTESIS '!BE153,0)),0)</f>
        <v>0</v>
      </c>
      <c r="BI100" s="578">
        <f>IF(BI95&gt;=plazo_cobroB,(IF(plazo_cobroB=0,'HIPOTESIS '!BI153,0)+IF(plazo_cobroB=1,'HIPOTESIS '!BH153,0)+IF(plazo_cobroB=2,'HIPOTESIS '!BG153,0)+IF(plazo_cobroB=3,'HIPOTESIS '!BF153,0)),0)</f>
        <v>0</v>
      </c>
      <c r="BJ100" s="578">
        <f>IF(BJ95&gt;=plazo_cobroB,(IF(plazo_cobroB=0,'HIPOTESIS '!BJ153,0)+IF(plazo_cobroB=1,'HIPOTESIS '!BI153,0)+IF(plazo_cobroB=2,'HIPOTESIS '!BH153,0)+IF(plazo_cobroB=3,'HIPOTESIS '!BG153,0)),0)</f>
        <v>0</v>
      </c>
      <c r="BK100" s="579">
        <f>IF(BK95&gt;=plazo_cobroB,(IF(plazo_cobroB=0,'HIPOTESIS '!BK153,0)+IF(plazo_cobroB=1,'HIPOTESIS '!BJ153,0)+IF(plazo_cobroB=2,'HIPOTESIS '!BI153,0)+IF(plazo_cobroB=3,'HIPOTESIS '!BH153,0)),0)</f>
        <v>0</v>
      </c>
    </row>
    <row r="101" spans="2:63" s="2" customFormat="1" ht="17" x14ac:dyDescent="0.2">
      <c r="B101" s="625" t="s">
        <v>149</v>
      </c>
      <c r="C101" s="650">
        <v>0</v>
      </c>
      <c r="D101" s="586">
        <f>C101+'HIPOTESIS '!D153-D100</f>
        <v>0</v>
      </c>
      <c r="E101" s="586">
        <f>D101+'HIPOTESIS '!E153-E100</f>
        <v>0</v>
      </c>
      <c r="F101" s="586">
        <f>E101+'HIPOTESIS '!F153-F100</f>
        <v>0</v>
      </c>
      <c r="G101" s="586">
        <f>F101+'HIPOTESIS '!G153-G100</f>
        <v>0</v>
      </c>
      <c r="H101" s="586">
        <f>G101+'HIPOTESIS '!H153-H100</f>
        <v>0</v>
      </c>
      <c r="I101" s="586">
        <f>H101+'HIPOTESIS '!I153-I100</f>
        <v>0</v>
      </c>
      <c r="J101" s="586">
        <f>I101+'HIPOTESIS '!J153-J100</f>
        <v>0</v>
      </c>
      <c r="K101" s="586">
        <f>J101+'HIPOTESIS '!K153-K100</f>
        <v>0</v>
      </c>
      <c r="L101" s="586">
        <f>K101+'HIPOTESIS '!L153-L100</f>
        <v>0</v>
      </c>
      <c r="M101" s="586">
        <f>L101+'HIPOTESIS '!M153-M100</f>
        <v>0</v>
      </c>
      <c r="N101" s="586">
        <f>M101+'HIPOTESIS '!N153-N100</f>
        <v>0</v>
      </c>
      <c r="O101" s="587">
        <f>N101+'HIPOTESIS '!O153-O100</f>
        <v>0</v>
      </c>
      <c r="P101" s="586">
        <f>O101+'HIPOTESIS '!P153-P100</f>
        <v>0</v>
      </c>
      <c r="Q101" s="586">
        <f>P101+'HIPOTESIS '!Q153-Q100</f>
        <v>0</v>
      </c>
      <c r="R101" s="586">
        <f>Q101+'HIPOTESIS '!R153-R100</f>
        <v>0</v>
      </c>
      <c r="S101" s="586">
        <f>R101+'HIPOTESIS '!S153-S100</f>
        <v>0</v>
      </c>
      <c r="T101" s="586">
        <f>S101+'HIPOTESIS '!T153-T100</f>
        <v>0</v>
      </c>
      <c r="U101" s="586">
        <f>T101+'HIPOTESIS '!U153-U100</f>
        <v>0</v>
      </c>
      <c r="V101" s="586">
        <f>U101+'HIPOTESIS '!V153-V100</f>
        <v>0</v>
      </c>
      <c r="W101" s="586">
        <f>V101+'HIPOTESIS '!W153-W100</f>
        <v>0</v>
      </c>
      <c r="X101" s="586">
        <f>W101+'HIPOTESIS '!X153-X100</f>
        <v>0</v>
      </c>
      <c r="Y101" s="586">
        <f>X101+'HIPOTESIS '!Y153-Y100</f>
        <v>0</v>
      </c>
      <c r="Z101" s="586">
        <f>Y101+'HIPOTESIS '!Z153-Z100</f>
        <v>0</v>
      </c>
      <c r="AA101" s="587">
        <f>Z101+'HIPOTESIS '!AA153-AA100</f>
        <v>0</v>
      </c>
      <c r="AB101" s="586">
        <f>AA101+'HIPOTESIS '!AB153-AB100</f>
        <v>0</v>
      </c>
      <c r="AC101" s="586">
        <f>AB101+'HIPOTESIS '!AC153-AC100</f>
        <v>0</v>
      </c>
      <c r="AD101" s="586">
        <f>AC101+'HIPOTESIS '!AD153-AD100</f>
        <v>0</v>
      </c>
      <c r="AE101" s="586">
        <f>AD101+'HIPOTESIS '!AE153-AE100</f>
        <v>0</v>
      </c>
      <c r="AF101" s="586">
        <f>AE101+'HIPOTESIS '!AF153-AF100</f>
        <v>0</v>
      </c>
      <c r="AG101" s="586">
        <f>AF101+'HIPOTESIS '!AG153-AG100</f>
        <v>0</v>
      </c>
      <c r="AH101" s="586">
        <f>AG101+'HIPOTESIS '!AH153-AH100</f>
        <v>0</v>
      </c>
      <c r="AI101" s="586">
        <f>AH101+'HIPOTESIS '!AI153-AI100</f>
        <v>0</v>
      </c>
      <c r="AJ101" s="586">
        <f>AI101+'HIPOTESIS '!AJ153-AJ100</f>
        <v>0</v>
      </c>
      <c r="AK101" s="586">
        <f>AJ101+'HIPOTESIS '!AK153-AK100</f>
        <v>0</v>
      </c>
      <c r="AL101" s="586">
        <f>AK101+'HIPOTESIS '!AL153-AL100</f>
        <v>0</v>
      </c>
      <c r="AM101" s="587">
        <f>AL101+'HIPOTESIS '!AM153-AM100</f>
        <v>0</v>
      </c>
      <c r="AN101" s="586">
        <f>AM101+'HIPOTESIS '!AN153-AN100</f>
        <v>0</v>
      </c>
      <c r="AO101" s="586">
        <f>AN101+'HIPOTESIS '!AO153-AO100</f>
        <v>0</v>
      </c>
      <c r="AP101" s="586">
        <f>AO101+'HIPOTESIS '!AP153-AP100</f>
        <v>0</v>
      </c>
      <c r="AQ101" s="586">
        <f>AP101+'HIPOTESIS '!AQ153-AQ100</f>
        <v>0</v>
      </c>
      <c r="AR101" s="586">
        <f>AQ101+'HIPOTESIS '!AR153-AR100</f>
        <v>0</v>
      </c>
      <c r="AS101" s="586">
        <f>AR101+'HIPOTESIS '!AS153-AS100</f>
        <v>0</v>
      </c>
      <c r="AT101" s="586">
        <f>AS101+'HIPOTESIS '!AT153-AT100</f>
        <v>0</v>
      </c>
      <c r="AU101" s="586">
        <f>AT101+'HIPOTESIS '!AU153-AU100</f>
        <v>0</v>
      </c>
      <c r="AV101" s="586">
        <f>AU101+'HIPOTESIS '!AV153-AV100</f>
        <v>0</v>
      </c>
      <c r="AW101" s="586">
        <f>AV101+'HIPOTESIS '!AW153-AW100</f>
        <v>0</v>
      </c>
      <c r="AX101" s="586">
        <f>AW101+'HIPOTESIS '!AX153-AX100</f>
        <v>0</v>
      </c>
      <c r="AY101" s="587">
        <f>AX101+'HIPOTESIS '!AY153-AY100</f>
        <v>0</v>
      </c>
      <c r="AZ101" s="586">
        <f>AY101+'HIPOTESIS '!AZ153-AZ100</f>
        <v>0</v>
      </c>
      <c r="BA101" s="586">
        <f>AZ101+'HIPOTESIS '!BA153-BA100</f>
        <v>0</v>
      </c>
      <c r="BB101" s="586">
        <f>BA101+'HIPOTESIS '!BB153-BB100</f>
        <v>0</v>
      </c>
      <c r="BC101" s="586">
        <f>BB101+'HIPOTESIS '!BC153-BC100</f>
        <v>0</v>
      </c>
      <c r="BD101" s="586">
        <f>BC101+'HIPOTESIS '!BD153-BD100</f>
        <v>0</v>
      </c>
      <c r="BE101" s="586">
        <f>BD101+'HIPOTESIS '!BE153-BE100</f>
        <v>0</v>
      </c>
      <c r="BF101" s="586">
        <f>BE101+'HIPOTESIS '!BF153-BF100</f>
        <v>0</v>
      </c>
      <c r="BG101" s="586">
        <f>BF101+'HIPOTESIS '!BG153-BG100</f>
        <v>0</v>
      </c>
      <c r="BH101" s="586">
        <f>BG101+'HIPOTESIS '!BH153-BH100</f>
        <v>0</v>
      </c>
      <c r="BI101" s="586">
        <f>BH101+'HIPOTESIS '!BI153-BI100</f>
        <v>0</v>
      </c>
      <c r="BJ101" s="586">
        <f>BI101+'HIPOTESIS '!BJ153-BJ100</f>
        <v>0</v>
      </c>
      <c r="BK101" s="587">
        <f>BJ101+'HIPOTESIS '!BK153-BK100</f>
        <v>0</v>
      </c>
    </row>
    <row r="102" spans="2:63" s="2" customFormat="1" ht="17" x14ac:dyDescent="0.2">
      <c r="B102" s="625" t="s">
        <v>151</v>
      </c>
      <c r="C102" s="650">
        <v>0</v>
      </c>
      <c r="D102" s="586">
        <f>IF(D95&gt;=plazo_pagoB,(IF(plazo_pagoB=0,'HIPOTESIS '!D155,0)+IF(plazo_pagoB=1,'HIPOTESIS '!C155,0)+IF(plazo_pagoB=2,'HIPOTESIS '!B155,0)+IF(plazo_pagoB=3,'HIPOTESIS '!A155,0)),0)</f>
        <v>0</v>
      </c>
      <c r="E102" s="586">
        <f>IF(E95&gt;=plazo_pagoB,(IF(plazo_pagoB=0,'HIPOTESIS '!E155,0)+IF(plazo_pagoB=1,'HIPOTESIS '!D155,0)+IF(plazo_pagoB=2,'HIPOTESIS '!C155,0)+IF(plazo_pagoB=3,'HIPOTESIS '!B155,0)),0)</f>
        <v>0</v>
      </c>
      <c r="F102" s="586">
        <f>IF(F95&gt;=plazo_pagoB,(IF(plazo_pagoB=0,'HIPOTESIS '!F155,0)+IF(plazo_pagoB=1,'HIPOTESIS '!E155,0)+IF(plazo_pagoB=2,'HIPOTESIS '!D155,0)+IF(plazo_pagoB=3,'HIPOTESIS '!C155,0)),0)</f>
        <v>0</v>
      </c>
      <c r="G102" s="586">
        <f>IF(G95&gt;=plazo_pagoB,(IF(plazo_pagoB=0,'HIPOTESIS '!G155,0)+IF(plazo_pagoB=1,'HIPOTESIS '!F155,0)+IF(plazo_pagoB=2,'HIPOTESIS '!E155,0)+IF(plazo_pagoB=3,'HIPOTESIS '!D155,0)),0)</f>
        <v>0</v>
      </c>
      <c r="H102" s="586">
        <f>IF(H95&gt;=plazo_pagoB,(IF(plazo_pagoB=0,'HIPOTESIS '!H155,0)+IF(plazo_pagoB=1,'HIPOTESIS '!G155,0)+IF(plazo_pagoB=2,'HIPOTESIS '!F155,0)+IF(plazo_pagoB=3,'HIPOTESIS '!E155,0)),0)</f>
        <v>0</v>
      </c>
      <c r="I102" s="586">
        <f>IF(I95&gt;=plazo_pagoB,(IF(plazo_pagoB=0,'HIPOTESIS '!I155,0)+IF(plazo_pagoB=1,'HIPOTESIS '!H155,0)+IF(plazo_pagoB=2,'HIPOTESIS '!G155,0)+IF(plazo_pagoB=3,'HIPOTESIS '!F155,0)),0)</f>
        <v>0</v>
      </c>
      <c r="J102" s="586">
        <f>IF(J95&gt;=plazo_pagoB,(IF(plazo_pagoB=0,'HIPOTESIS '!J155,0)+IF(plazo_pagoB=1,'HIPOTESIS '!I155,0)+IF(plazo_pagoB=2,'HIPOTESIS '!H155,0)+IF(plazo_pagoB=3,'HIPOTESIS '!G155,0)),0)</f>
        <v>0</v>
      </c>
      <c r="K102" s="586">
        <f>IF(K95&gt;=plazo_pagoB,(IF(plazo_pagoB=0,'HIPOTESIS '!K155,0)+IF(plazo_pagoB=1,'HIPOTESIS '!J155,0)+IF(plazo_pagoB=2,'HIPOTESIS '!I155,0)+IF(plazo_pagoB=3,'HIPOTESIS '!H155,0)),0)</f>
        <v>0</v>
      </c>
      <c r="L102" s="586">
        <f>IF(L95&gt;=plazo_pagoB,(IF(plazo_pagoB=0,'HIPOTESIS '!L155,0)+IF(plazo_pagoB=1,'HIPOTESIS '!K155,0)+IF(plazo_pagoB=2,'HIPOTESIS '!J155,0)+IF(plazo_pagoB=3,'HIPOTESIS '!I155,0)),0)</f>
        <v>0</v>
      </c>
      <c r="M102" s="586">
        <f>IF(M95&gt;=plazo_pagoB,(IF(plazo_pagoB=0,'HIPOTESIS '!M155,0)+IF(plazo_pagoB=1,'HIPOTESIS '!L155,0)+IF(plazo_pagoB=2,'HIPOTESIS '!K155,0)+IF(plazo_pagoB=3,'HIPOTESIS '!J155,0)),0)</f>
        <v>0</v>
      </c>
      <c r="N102" s="586">
        <f>IF(N95&gt;=plazo_pagoB,(IF(plazo_pagoB=0,'HIPOTESIS '!N155,0)+IF(plazo_pagoB=1,'HIPOTESIS '!M155,0)+IF(plazo_pagoB=2,'HIPOTESIS '!L155,0)+IF(plazo_pagoB=3,'HIPOTESIS '!K155,0)),0)</f>
        <v>0</v>
      </c>
      <c r="O102" s="587">
        <f>IF(O95&gt;=plazo_pagoB,(IF(plazo_pagoB=0,'HIPOTESIS '!O155,0)+IF(plazo_pagoB=1,'HIPOTESIS '!N155,0)+IF(plazo_pagoB=2,'HIPOTESIS '!M155,0)+IF(plazo_pagoB=3,'HIPOTESIS '!L155,0)),0)</f>
        <v>0</v>
      </c>
      <c r="P102" s="586">
        <f>IF(P95&gt;=plazo_pagoB,(IF(plazo_pagoB=0,'HIPOTESIS '!P155,0)+IF(plazo_pagoB=1,'HIPOTESIS '!O155,0)+IF(plazo_pagoB=2,'HIPOTESIS '!N155,0)+IF(plazo_pagoB=3,'HIPOTESIS '!M155,0)),0)</f>
        <v>0</v>
      </c>
      <c r="Q102" s="586">
        <f>IF(Q95&gt;=plazo_pagoB,(IF(plazo_pagoB=0,'HIPOTESIS '!Q155,0)+IF(plazo_pagoB=1,'HIPOTESIS '!P155,0)+IF(plazo_pagoB=2,'HIPOTESIS '!O155,0)+IF(plazo_pagoB=3,'HIPOTESIS '!N155,0)),0)</f>
        <v>0</v>
      </c>
      <c r="R102" s="586">
        <f>IF(R95&gt;=plazo_pagoB,(IF(plazo_pagoB=0,'HIPOTESIS '!R155,0)+IF(plazo_pagoB=1,'HIPOTESIS '!Q155,0)+IF(plazo_pagoB=2,'HIPOTESIS '!P155,0)+IF(plazo_pagoB=3,'HIPOTESIS '!O155,0)),0)</f>
        <v>0</v>
      </c>
      <c r="S102" s="586">
        <f>IF(S95&gt;=plazo_pagoB,(IF(plazo_pagoB=0,'HIPOTESIS '!S155,0)+IF(plazo_pagoB=1,'HIPOTESIS '!R155,0)+IF(plazo_pagoB=2,'HIPOTESIS '!Q155,0)+IF(plazo_pagoB=3,'HIPOTESIS '!P155,0)),0)</f>
        <v>0</v>
      </c>
      <c r="T102" s="586">
        <f>IF(T95&gt;=plazo_pagoB,(IF(plazo_pagoB=0,'HIPOTESIS '!T155,0)+IF(plazo_pagoB=1,'HIPOTESIS '!S155,0)+IF(plazo_pagoB=2,'HIPOTESIS '!R155,0)+IF(plazo_pagoB=3,'HIPOTESIS '!Q155,0)),0)</f>
        <v>0</v>
      </c>
      <c r="U102" s="586">
        <f>IF(U95&gt;=plazo_pagoB,(IF(plazo_pagoB=0,'HIPOTESIS '!U155,0)+IF(plazo_pagoB=1,'HIPOTESIS '!T155,0)+IF(plazo_pagoB=2,'HIPOTESIS '!S155,0)+IF(plazo_pagoB=3,'HIPOTESIS '!R155,0)),0)</f>
        <v>0</v>
      </c>
      <c r="V102" s="586">
        <f>IF(V95&gt;=plazo_pagoB,(IF(plazo_pagoB=0,'HIPOTESIS '!V155,0)+IF(plazo_pagoB=1,'HIPOTESIS '!U155,0)+IF(plazo_pagoB=2,'HIPOTESIS '!T155,0)+IF(plazo_pagoB=3,'HIPOTESIS '!S155,0)),0)</f>
        <v>0</v>
      </c>
      <c r="W102" s="586">
        <f>IF(W95&gt;=plazo_pagoB,(IF(plazo_pagoB=0,'HIPOTESIS '!W155,0)+IF(plazo_pagoB=1,'HIPOTESIS '!V155,0)+IF(plazo_pagoB=2,'HIPOTESIS '!U155,0)+IF(plazo_pagoB=3,'HIPOTESIS '!T155,0)),0)</f>
        <v>0</v>
      </c>
      <c r="X102" s="586">
        <f>IF(X95&gt;=plazo_pagoB,(IF(plazo_pagoB=0,'HIPOTESIS '!X155,0)+IF(plazo_pagoB=1,'HIPOTESIS '!W155,0)+IF(plazo_pagoB=2,'HIPOTESIS '!V155,0)+IF(plazo_pagoB=3,'HIPOTESIS '!U155,0)),0)</f>
        <v>0</v>
      </c>
      <c r="Y102" s="586">
        <f>IF(Y95&gt;=plazo_pagoB,(IF(plazo_pagoB=0,'HIPOTESIS '!Y155,0)+IF(plazo_pagoB=1,'HIPOTESIS '!X155,0)+IF(plazo_pagoB=2,'HIPOTESIS '!W155,0)+IF(plazo_pagoB=3,'HIPOTESIS '!V155,0)),0)</f>
        <v>0</v>
      </c>
      <c r="Z102" s="586">
        <f>IF(Z95&gt;=plazo_pagoB,(IF(plazo_pagoB=0,'HIPOTESIS '!Z155,0)+IF(plazo_pagoB=1,'HIPOTESIS '!Y155,0)+IF(plazo_pagoB=2,'HIPOTESIS '!X155,0)+IF(plazo_pagoB=3,'HIPOTESIS '!W155,0)),0)</f>
        <v>0</v>
      </c>
      <c r="AA102" s="587">
        <f>IF(AA95&gt;=plazo_pagoB,(IF(plazo_pagoB=0,'HIPOTESIS '!AA155,0)+IF(plazo_pagoB=1,'HIPOTESIS '!Z155,0)+IF(plazo_pagoB=2,'HIPOTESIS '!Y155,0)+IF(plazo_pagoB=3,'HIPOTESIS '!X155,0)),0)</f>
        <v>0</v>
      </c>
      <c r="AB102" s="586">
        <f>IF(AB95&gt;=plazo_pagoB,(IF(plazo_pagoB=0,'HIPOTESIS '!AB155,0)+IF(plazo_pagoB=1,'HIPOTESIS '!AA155,0)+IF(plazo_pagoB=2,'HIPOTESIS '!Z155,0)+IF(plazo_pagoB=3,'HIPOTESIS '!Y155,0)),0)</f>
        <v>0</v>
      </c>
      <c r="AC102" s="586">
        <f>IF(AC95&gt;=plazo_pagoB,(IF(plazo_pagoB=0,'HIPOTESIS '!AC155,0)+IF(plazo_pagoB=1,'HIPOTESIS '!AB155,0)+IF(plazo_pagoB=2,'HIPOTESIS '!AA155,0)+IF(plazo_pagoB=3,'HIPOTESIS '!Z155,0)),0)</f>
        <v>0</v>
      </c>
      <c r="AD102" s="586">
        <f>IF(AD95&gt;=plazo_pagoB,(IF(plazo_pagoB=0,'HIPOTESIS '!AD155,0)+IF(plazo_pagoB=1,'HIPOTESIS '!AC155,0)+IF(plazo_pagoB=2,'HIPOTESIS '!AB155,0)+IF(plazo_pagoB=3,'HIPOTESIS '!AA155,0)),0)</f>
        <v>0</v>
      </c>
      <c r="AE102" s="586">
        <f>IF(AE95&gt;=plazo_pagoB,(IF(plazo_pagoB=0,'HIPOTESIS '!AE155,0)+IF(plazo_pagoB=1,'HIPOTESIS '!AD155,0)+IF(plazo_pagoB=2,'HIPOTESIS '!AC155,0)+IF(plazo_pagoB=3,'HIPOTESIS '!AB155,0)),0)</f>
        <v>0</v>
      </c>
      <c r="AF102" s="586">
        <f>IF(AF95&gt;=plazo_pagoB,(IF(plazo_pagoB=0,'HIPOTESIS '!AF155,0)+IF(plazo_pagoB=1,'HIPOTESIS '!AE155,0)+IF(plazo_pagoB=2,'HIPOTESIS '!AD155,0)+IF(plazo_pagoB=3,'HIPOTESIS '!AC155,0)),0)</f>
        <v>0</v>
      </c>
      <c r="AG102" s="586">
        <f>IF(AG95&gt;=plazo_pagoB,(IF(plazo_pagoB=0,'HIPOTESIS '!AG155,0)+IF(plazo_pagoB=1,'HIPOTESIS '!AF155,0)+IF(plazo_pagoB=2,'HIPOTESIS '!AE155,0)+IF(plazo_pagoB=3,'HIPOTESIS '!AD155,0)),0)</f>
        <v>0</v>
      </c>
      <c r="AH102" s="586">
        <f>IF(AH95&gt;=plazo_pagoB,(IF(plazo_pagoB=0,'HIPOTESIS '!AH155,0)+IF(plazo_pagoB=1,'HIPOTESIS '!AG155,0)+IF(plazo_pagoB=2,'HIPOTESIS '!AF155,0)+IF(plazo_pagoB=3,'HIPOTESIS '!AE155,0)),0)</f>
        <v>0</v>
      </c>
      <c r="AI102" s="586">
        <f>IF(AI95&gt;=plazo_pagoB,(IF(plazo_pagoB=0,'HIPOTESIS '!AI155,0)+IF(plazo_pagoB=1,'HIPOTESIS '!AH155,0)+IF(plazo_pagoB=2,'HIPOTESIS '!AG155,0)+IF(plazo_pagoB=3,'HIPOTESIS '!AF155,0)),0)</f>
        <v>0</v>
      </c>
      <c r="AJ102" s="586">
        <f>IF(AJ95&gt;=plazo_pagoB,(IF(plazo_pagoB=0,'HIPOTESIS '!AJ155,0)+IF(plazo_pagoB=1,'HIPOTESIS '!AI155,0)+IF(plazo_pagoB=2,'HIPOTESIS '!AH155,0)+IF(plazo_pagoB=3,'HIPOTESIS '!AG155,0)),0)</f>
        <v>0</v>
      </c>
      <c r="AK102" s="586">
        <f>IF(AK95&gt;=plazo_pagoB,(IF(plazo_pagoB=0,'HIPOTESIS '!AK155,0)+IF(plazo_pagoB=1,'HIPOTESIS '!AJ155,0)+IF(plazo_pagoB=2,'HIPOTESIS '!AI155,0)+IF(plazo_pagoB=3,'HIPOTESIS '!AH155,0)),0)</f>
        <v>0</v>
      </c>
      <c r="AL102" s="586">
        <f>IF(AL95&gt;=plazo_pagoB,(IF(plazo_pagoB=0,'HIPOTESIS '!AL155,0)+IF(plazo_pagoB=1,'HIPOTESIS '!AK155,0)+IF(plazo_pagoB=2,'HIPOTESIS '!AJ155,0)+IF(plazo_pagoB=3,'HIPOTESIS '!AI155,0)),0)</f>
        <v>0</v>
      </c>
      <c r="AM102" s="587">
        <f>IF(AM95&gt;=plazo_pagoB,(IF(plazo_pagoB=0,'HIPOTESIS '!AM155,0)+IF(plazo_pagoB=1,'HIPOTESIS '!AL155,0)+IF(plazo_pagoB=2,'HIPOTESIS '!AK155,0)+IF(plazo_pagoB=3,'HIPOTESIS '!AJ155,0)),0)</f>
        <v>0</v>
      </c>
      <c r="AN102" s="586">
        <f>IF(AN95&gt;=plazo_pagoB,(IF(plazo_pagoB=0,'HIPOTESIS '!AN155,0)+IF(plazo_pagoB=1,'HIPOTESIS '!AM155,0)+IF(plazo_pagoB=2,'HIPOTESIS '!AL155,0)+IF(plazo_pagoB=3,'HIPOTESIS '!AK155,0)),0)</f>
        <v>0</v>
      </c>
      <c r="AO102" s="586">
        <f>IF(AO95&gt;=plazo_pagoB,(IF(plazo_pagoB=0,'HIPOTESIS '!AO155,0)+IF(plazo_pagoB=1,'HIPOTESIS '!AN155,0)+IF(plazo_pagoB=2,'HIPOTESIS '!AM155,0)+IF(plazo_pagoB=3,'HIPOTESIS '!AL155,0)),0)</f>
        <v>0</v>
      </c>
      <c r="AP102" s="586">
        <f>IF(AP95&gt;=plazo_pagoB,(IF(plazo_pagoB=0,'HIPOTESIS '!AP155,0)+IF(plazo_pagoB=1,'HIPOTESIS '!AO155,0)+IF(plazo_pagoB=2,'HIPOTESIS '!AN155,0)+IF(plazo_pagoB=3,'HIPOTESIS '!AM155,0)),0)</f>
        <v>0</v>
      </c>
      <c r="AQ102" s="586">
        <f>IF(AQ95&gt;=plazo_pagoB,(IF(plazo_pagoB=0,'HIPOTESIS '!AQ155,0)+IF(plazo_pagoB=1,'HIPOTESIS '!AP155,0)+IF(plazo_pagoB=2,'HIPOTESIS '!AO155,0)+IF(plazo_pagoB=3,'HIPOTESIS '!AN155,0)),0)</f>
        <v>0</v>
      </c>
      <c r="AR102" s="586">
        <f>IF(AR95&gt;=plazo_pagoB,(IF(plazo_pagoB=0,'HIPOTESIS '!AR155,0)+IF(plazo_pagoB=1,'HIPOTESIS '!AQ155,0)+IF(plazo_pagoB=2,'HIPOTESIS '!AP155,0)+IF(plazo_pagoB=3,'HIPOTESIS '!AO155,0)),0)</f>
        <v>0</v>
      </c>
      <c r="AS102" s="586">
        <f>IF(AS95&gt;=plazo_pagoB,(IF(plazo_pagoB=0,'HIPOTESIS '!AS155,0)+IF(plazo_pagoB=1,'HIPOTESIS '!AR155,0)+IF(plazo_pagoB=2,'HIPOTESIS '!AQ155,0)+IF(plazo_pagoB=3,'HIPOTESIS '!AP155,0)),0)</f>
        <v>0</v>
      </c>
      <c r="AT102" s="586">
        <f>IF(AT95&gt;=plazo_pagoB,(IF(plazo_pagoB=0,'HIPOTESIS '!AT155,0)+IF(plazo_pagoB=1,'HIPOTESIS '!AS155,0)+IF(plazo_pagoB=2,'HIPOTESIS '!AR155,0)+IF(plazo_pagoB=3,'HIPOTESIS '!AQ155,0)),0)</f>
        <v>0</v>
      </c>
      <c r="AU102" s="586">
        <f>IF(AU95&gt;=plazo_pagoB,(IF(plazo_pagoB=0,'HIPOTESIS '!AU155,0)+IF(plazo_pagoB=1,'HIPOTESIS '!AT155,0)+IF(plazo_pagoB=2,'HIPOTESIS '!AS155,0)+IF(plazo_pagoB=3,'HIPOTESIS '!AR155,0)),0)</f>
        <v>0</v>
      </c>
      <c r="AV102" s="586">
        <f>IF(AV95&gt;=plazo_pagoB,(IF(plazo_pagoB=0,'HIPOTESIS '!AV155,0)+IF(plazo_pagoB=1,'HIPOTESIS '!AU155,0)+IF(plazo_pagoB=2,'HIPOTESIS '!AT155,0)+IF(plazo_pagoB=3,'HIPOTESIS '!AS155,0)),0)</f>
        <v>0</v>
      </c>
      <c r="AW102" s="586">
        <f>IF(AW95&gt;=plazo_pagoB,(IF(plazo_pagoB=0,'HIPOTESIS '!AW155,0)+IF(plazo_pagoB=1,'HIPOTESIS '!AV155,0)+IF(plazo_pagoB=2,'HIPOTESIS '!AU155,0)+IF(plazo_pagoB=3,'HIPOTESIS '!AT155,0)),0)</f>
        <v>0</v>
      </c>
      <c r="AX102" s="586">
        <f>IF(AX95&gt;=plazo_pagoB,(IF(plazo_pagoB=0,'HIPOTESIS '!AX155,0)+IF(plazo_pagoB=1,'HIPOTESIS '!AW155,0)+IF(plazo_pagoB=2,'HIPOTESIS '!AV155,0)+IF(plazo_pagoB=3,'HIPOTESIS '!AU155,0)),0)</f>
        <v>0</v>
      </c>
      <c r="AY102" s="587">
        <f>IF(AY95&gt;=plazo_pagoB,(IF(plazo_pagoB=0,'HIPOTESIS '!AY155,0)+IF(plazo_pagoB=1,'HIPOTESIS '!AX155,0)+IF(plazo_pagoB=2,'HIPOTESIS '!AW155,0)+IF(plazo_pagoB=3,'HIPOTESIS '!AV155,0)),0)</f>
        <v>0</v>
      </c>
      <c r="AZ102" s="586">
        <f>IF(AZ95&gt;=plazo_pagoB,(IF(plazo_pagoB=0,'HIPOTESIS '!AZ155,0)+IF(plazo_pagoB=1,'HIPOTESIS '!AY155,0)+IF(plazo_pagoB=2,'HIPOTESIS '!AX155,0)+IF(plazo_pagoB=3,'HIPOTESIS '!AW155,0)),0)</f>
        <v>0</v>
      </c>
      <c r="BA102" s="586">
        <f>IF(BA95&gt;=plazo_pagoB,(IF(plazo_pagoB=0,'HIPOTESIS '!BA155,0)+IF(plazo_pagoB=1,'HIPOTESIS '!AZ155,0)+IF(plazo_pagoB=2,'HIPOTESIS '!AY155,0)+IF(plazo_pagoB=3,'HIPOTESIS '!AX155,0)),0)</f>
        <v>0</v>
      </c>
      <c r="BB102" s="586">
        <f>IF(BB95&gt;=plazo_pagoB,(IF(plazo_pagoB=0,'HIPOTESIS '!BB155,0)+IF(plazo_pagoB=1,'HIPOTESIS '!BA155,0)+IF(plazo_pagoB=2,'HIPOTESIS '!AZ155,0)+IF(plazo_pagoB=3,'HIPOTESIS '!AY155,0)),0)</f>
        <v>0</v>
      </c>
      <c r="BC102" s="586">
        <f>IF(BC95&gt;=plazo_pagoB,(IF(plazo_pagoB=0,'HIPOTESIS '!BC155,0)+IF(plazo_pagoB=1,'HIPOTESIS '!BB155,0)+IF(plazo_pagoB=2,'HIPOTESIS '!BA155,0)+IF(plazo_pagoB=3,'HIPOTESIS '!AZ155,0)),0)</f>
        <v>0</v>
      </c>
      <c r="BD102" s="586">
        <f>IF(BD95&gt;=plazo_pagoB,(IF(plazo_pagoB=0,'HIPOTESIS '!BD155,0)+IF(plazo_pagoB=1,'HIPOTESIS '!BC155,0)+IF(plazo_pagoB=2,'HIPOTESIS '!BB155,0)+IF(plazo_pagoB=3,'HIPOTESIS '!BA155,0)),0)</f>
        <v>0</v>
      </c>
      <c r="BE102" s="586">
        <f>IF(BE95&gt;=plazo_pagoB,(IF(plazo_pagoB=0,'HIPOTESIS '!BE155,0)+IF(plazo_pagoB=1,'HIPOTESIS '!BD155,0)+IF(plazo_pagoB=2,'HIPOTESIS '!BC155,0)+IF(plazo_pagoB=3,'HIPOTESIS '!BB155,0)),0)</f>
        <v>0</v>
      </c>
      <c r="BF102" s="586">
        <f>IF(BF95&gt;=plazo_pagoB,(IF(plazo_pagoB=0,'HIPOTESIS '!BF155,0)+IF(plazo_pagoB=1,'HIPOTESIS '!BE155,0)+IF(plazo_pagoB=2,'HIPOTESIS '!BD155,0)+IF(plazo_pagoB=3,'HIPOTESIS '!BC155,0)),0)</f>
        <v>0</v>
      </c>
      <c r="BG102" s="586">
        <f>IF(BG95&gt;=plazo_pagoB,(IF(plazo_pagoB=0,'HIPOTESIS '!BG155,0)+IF(plazo_pagoB=1,'HIPOTESIS '!BF155,0)+IF(plazo_pagoB=2,'HIPOTESIS '!BE155,0)+IF(plazo_pagoB=3,'HIPOTESIS '!BD155,0)),0)</f>
        <v>0</v>
      </c>
      <c r="BH102" s="586">
        <f>IF(BH95&gt;=plazo_pagoB,(IF(plazo_pagoB=0,'HIPOTESIS '!BH155,0)+IF(plazo_pagoB=1,'HIPOTESIS '!BG155,0)+IF(plazo_pagoB=2,'HIPOTESIS '!BF155,0)+IF(plazo_pagoB=3,'HIPOTESIS '!BE155,0)),0)</f>
        <v>0</v>
      </c>
      <c r="BI102" s="586">
        <f>IF(BI95&gt;=plazo_pagoB,(IF(plazo_pagoB=0,'HIPOTESIS '!BI155,0)+IF(plazo_pagoB=1,'HIPOTESIS '!BH155,0)+IF(plazo_pagoB=2,'HIPOTESIS '!BG155,0)+IF(plazo_pagoB=3,'HIPOTESIS '!BF155,0)),0)</f>
        <v>0</v>
      </c>
      <c r="BJ102" s="586">
        <f>IF(BJ95&gt;=plazo_pagoB,(IF(plazo_pagoB=0,'HIPOTESIS '!BJ155,0)+IF(plazo_pagoB=1,'HIPOTESIS '!BI155,0)+IF(plazo_pagoB=2,'HIPOTESIS '!BH155,0)+IF(plazo_pagoB=3,'HIPOTESIS '!BG155,0)),0)</f>
        <v>0</v>
      </c>
      <c r="BK102" s="587">
        <f>IF(BK95&gt;=plazo_pagoB,(IF(plazo_pagoB=0,'HIPOTESIS '!BK155,0)+IF(plazo_pagoB=1,'HIPOTESIS '!BJ155,0)+IF(plazo_pagoB=2,'HIPOTESIS '!BI155,0)+IF(plazo_pagoB=3,'HIPOTESIS '!BH155,0)),0)</f>
        <v>0</v>
      </c>
    </row>
    <row r="103" spans="2:63" s="2" customFormat="1" ht="17" x14ac:dyDescent="0.2">
      <c r="B103" s="627" t="s">
        <v>150</v>
      </c>
      <c r="C103" s="650">
        <v>0</v>
      </c>
      <c r="D103" s="586">
        <f>C103+'HIPOTESIS '!D155-D102</f>
        <v>0</v>
      </c>
      <c r="E103" s="586">
        <f>D103+'HIPOTESIS '!E155-E102</f>
        <v>0</v>
      </c>
      <c r="F103" s="586">
        <f>E103+'HIPOTESIS '!F155-F102</f>
        <v>0</v>
      </c>
      <c r="G103" s="586">
        <f>F103+'HIPOTESIS '!G155-G102</f>
        <v>0</v>
      </c>
      <c r="H103" s="586">
        <f>G103+'HIPOTESIS '!H155-H102</f>
        <v>0</v>
      </c>
      <c r="I103" s="586">
        <f>H103+'HIPOTESIS '!I155-I102</f>
        <v>0</v>
      </c>
      <c r="J103" s="586">
        <f>I103+'HIPOTESIS '!J155-J102</f>
        <v>0</v>
      </c>
      <c r="K103" s="586">
        <f>J103+'HIPOTESIS '!K155-K102</f>
        <v>0</v>
      </c>
      <c r="L103" s="586">
        <f>K103+'HIPOTESIS '!L155-L102</f>
        <v>0</v>
      </c>
      <c r="M103" s="586">
        <f>L103+'HIPOTESIS '!M155-M102</f>
        <v>0</v>
      </c>
      <c r="N103" s="586">
        <f>M103+'HIPOTESIS '!N155-N102</f>
        <v>0</v>
      </c>
      <c r="O103" s="587">
        <f>N103+'HIPOTESIS '!O155-O102</f>
        <v>0</v>
      </c>
      <c r="P103" s="586">
        <f>O103+'HIPOTESIS '!P155-P102</f>
        <v>0</v>
      </c>
      <c r="Q103" s="586">
        <f>P103+'HIPOTESIS '!Q155-Q102</f>
        <v>0</v>
      </c>
      <c r="R103" s="586">
        <f>Q103+'HIPOTESIS '!R155-R102</f>
        <v>0</v>
      </c>
      <c r="S103" s="586">
        <f>R103+'HIPOTESIS '!S155-S102</f>
        <v>0</v>
      </c>
      <c r="T103" s="586">
        <f>S103+'HIPOTESIS '!T155-T102</f>
        <v>0</v>
      </c>
      <c r="U103" s="586">
        <f>T103+'HIPOTESIS '!U155-U102</f>
        <v>0</v>
      </c>
      <c r="V103" s="586">
        <f>U103+'HIPOTESIS '!V155-V102</f>
        <v>0</v>
      </c>
      <c r="W103" s="586">
        <f>V103+'HIPOTESIS '!W155-W102</f>
        <v>0</v>
      </c>
      <c r="X103" s="586">
        <f>W103+'HIPOTESIS '!X155-X102</f>
        <v>0</v>
      </c>
      <c r="Y103" s="586">
        <f>X103+'HIPOTESIS '!Y155-Y102</f>
        <v>0</v>
      </c>
      <c r="Z103" s="586">
        <f>Y103+'HIPOTESIS '!Z155-Z102</f>
        <v>0</v>
      </c>
      <c r="AA103" s="587">
        <f>Z103+'HIPOTESIS '!AA155-AA102</f>
        <v>0</v>
      </c>
      <c r="AB103" s="586">
        <f>AA103+'HIPOTESIS '!AB155-AB102</f>
        <v>0</v>
      </c>
      <c r="AC103" s="586">
        <f>AB103+'HIPOTESIS '!AC155-AC102</f>
        <v>0</v>
      </c>
      <c r="AD103" s="586">
        <f>AC103+'HIPOTESIS '!AD155-AD102</f>
        <v>0</v>
      </c>
      <c r="AE103" s="586">
        <f>AD103+'HIPOTESIS '!AE155-AE102</f>
        <v>0</v>
      </c>
      <c r="AF103" s="586">
        <f>AE103+'HIPOTESIS '!AF155-AF102</f>
        <v>0</v>
      </c>
      <c r="AG103" s="586">
        <f>AF103+'HIPOTESIS '!AG155-AG102</f>
        <v>0</v>
      </c>
      <c r="AH103" s="586">
        <f>AG103+'HIPOTESIS '!AH155-AH102</f>
        <v>0</v>
      </c>
      <c r="AI103" s="586">
        <f>AH103+'HIPOTESIS '!AI155-AI102</f>
        <v>0</v>
      </c>
      <c r="AJ103" s="586">
        <f>AI103+'HIPOTESIS '!AJ155-AJ102</f>
        <v>0</v>
      </c>
      <c r="AK103" s="586">
        <f>AJ103+'HIPOTESIS '!AK155-AK102</f>
        <v>0</v>
      </c>
      <c r="AL103" s="586">
        <f>AK103+'HIPOTESIS '!AL155-AL102</f>
        <v>0</v>
      </c>
      <c r="AM103" s="587">
        <f>AL103+'HIPOTESIS '!AM155-AM102</f>
        <v>0</v>
      </c>
      <c r="AN103" s="586">
        <f>AM103+'HIPOTESIS '!AN155-AN102</f>
        <v>0</v>
      </c>
      <c r="AO103" s="586">
        <f>AN103+'HIPOTESIS '!AO155-AO102</f>
        <v>0</v>
      </c>
      <c r="AP103" s="586">
        <f>AO103+'HIPOTESIS '!AP155-AP102</f>
        <v>0</v>
      </c>
      <c r="AQ103" s="586">
        <f>AP103+'HIPOTESIS '!AQ155-AQ102</f>
        <v>0</v>
      </c>
      <c r="AR103" s="586">
        <f>AQ103+'HIPOTESIS '!AR155-AR102</f>
        <v>0</v>
      </c>
      <c r="AS103" s="586">
        <f>AR103+'HIPOTESIS '!AS155-AS102</f>
        <v>0</v>
      </c>
      <c r="AT103" s="586">
        <f>AS103+'HIPOTESIS '!AT155-AT102</f>
        <v>0</v>
      </c>
      <c r="AU103" s="586">
        <f>AT103+'HIPOTESIS '!AU155-AU102</f>
        <v>0</v>
      </c>
      <c r="AV103" s="586">
        <f>AU103+'HIPOTESIS '!AV155-AV102</f>
        <v>0</v>
      </c>
      <c r="AW103" s="586">
        <f>AV103+'HIPOTESIS '!AW155-AW102</f>
        <v>0</v>
      </c>
      <c r="AX103" s="586">
        <f>AW103+'HIPOTESIS '!AX155-AX102</f>
        <v>0</v>
      </c>
      <c r="AY103" s="587">
        <f>AX103+'HIPOTESIS '!AY155-AY102</f>
        <v>0</v>
      </c>
      <c r="AZ103" s="586">
        <f>AY103+'HIPOTESIS '!AZ155-AZ102</f>
        <v>0</v>
      </c>
      <c r="BA103" s="586">
        <f>AZ103+'HIPOTESIS '!BA155-BA102</f>
        <v>0</v>
      </c>
      <c r="BB103" s="586">
        <f>BA103+'HIPOTESIS '!BB155-BB102</f>
        <v>0</v>
      </c>
      <c r="BC103" s="586">
        <f>BB103+'HIPOTESIS '!BC155-BC102</f>
        <v>0</v>
      </c>
      <c r="BD103" s="586">
        <f>BC103+'HIPOTESIS '!BD155-BD102</f>
        <v>0</v>
      </c>
      <c r="BE103" s="586">
        <f>BD103+'HIPOTESIS '!BE155-BE102</f>
        <v>0</v>
      </c>
      <c r="BF103" s="586">
        <f>BE103+'HIPOTESIS '!BF155-BF102</f>
        <v>0</v>
      </c>
      <c r="BG103" s="586">
        <f>BF103+'HIPOTESIS '!BG155-BG102</f>
        <v>0</v>
      </c>
      <c r="BH103" s="586">
        <f>BG103+'HIPOTESIS '!BH155-BH102</f>
        <v>0</v>
      </c>
      <c r="BI103" s="586">
        <f>BH103+'HIPOTESIS '!BI155-BI102</f>
        <v>0</v>
      </c>
      <c r="BJ103" s="586">
        <f>BI103+'HIPOTESIS '!BJ155-BJ102</f>
        <v>0</v>
      </c>
      <c r="BK103" s="587">
        <f>BJ103+'HIPOTESIS '!BK155-BK102</f>
        <v>0</v>
      </c>
    </row>
    <row r="104" spans="2:63" s="2" customFormat="1" ht="17" x14ac:dyDescent="0.2">
      <c r="B104" s="747" t="s">
        <v>152</v>
      </c>
      <c r="C104" s="654">
        <v>0</v>
      </c>
      <c r="D104" s="578">
        <f>IF(D95&gt;=plazo_cobroC,(IF(plazo_cobroC=0,'HIPOTESIS '!D160,0)+IF(plazo_cobroC=1,'HIPOTESIS '!C160,0)+IF(plazo_cobroC=2,'HIPOTESIS '!B160,0)+IF(plazo_cobroC=3,'HIPOTESIS '!A160,0)),0)</f>
        <v>0</v>
      </c>
      <c r="E104" s="578">
        <f>IF(E95&gt;=plazo_cobroC,(IF(plazo_cobroC=0,'HIPOTESIS '!E160,0)+IF(plazo_cobroC=1,'HIPOTESIS '!D160,0)+IF(plazo_cobroC=2,'HIPOTESIS '!C160,0)+IF(plazo_cobroC=3,'HIPOTESIS '!B160,0)),0)</f>
        <v>0</v>
      </c>
      <c r="F104" s="578">
        <f>IF(F95&gt;=plazo_cobroC,(IF(plazo_cobroC=0,'HIPOTESIS '!F160,0)+IF(plazo_cobroC=1,'HIPOTESIS '!E160,0)+IF(plazo_cobroC=2,'HIPOTESIS '!D160,0)+IF(plazo_cobroC=3,'HIPOTESIS '!C160,0)),0)</f>
        <v>0</v>
      </c>
      <c r="G104" s="578">
        <f>IF(G95&gt;=plazo_cobroC,(IF(plazo_cobroC=0,'HIPOTESIS '!G160,0)+IF(plazo_cobroC=1,'HIPOTESIS '!F160,0)+IF(plazo_cobroC=2,'HIPOTESIS '!E160,0)+IF(plazo_cobroC=3,'HIPOTESIS '!D160,0)),0)</f>
        <v>0</v>
      </c>
      <c r="H104" s="578">
        <f>IF(H95&gt;=plazo_cobroC,(IF(plazo_cobroC=0,'HIPOTESIS '!H160,0)+IF(plazo_cobroC=1,'HIPOTESIS '!G160,0)+IF(plazo_cobroC=2,'HIPOTESIS '!F160,0)+IF(plazo_cobroC=3,'HIPOTESIS '!E160,0)),0)</f>
        <v>0</v>
      </c>
      <c r="I104" s="578">
        <f>IF(I95&gt;=plazo_cobroC,(IF(plazo_cobroC=0,'HIPOTESIS '!I160,0)+IF(plazo_cobroC=1,'HIPOTESIS '!H160,0)+IF(plazo_cobroC=2,'HIPOTESIS '!G160,0)+IF(plazo_cobroC=3,'HIPOTESIS '!F160,0)),0)</f>
        <v>0</v>
      </c>
      <c r="J104" s="578">
        <f>IF(J95&gt;=plazo_cobroC,(IF(plazo_cobroC=0,'HIPOTESIS '!J160,0)+IF(plazo_cobroC=1,'HIPOTESIS '!I160,0)+IF(plazo_cobroC=2,'HIPOTESIS '!H160,0)+IF(plazo_cobroC=3,'HIPOTESIS '!G160,0)),0)</f>
        <v>0</v>
      </c>
      <c r="K104" s="578">
        <f>IF(K95&gt;=plazo_cobroC,(IF(plazo_cobroC=0,'HIPOTESIS '!K160,0)+IF(plazo_cobroC=1,'HIPOTESIS '!J160,0)+IF(plazo_cobroC=2,'HIPOTESIS '!I160,0)+IF(plazo_cobroC=3,'HIPOTESIS '!H160,0)),0)</f>
        <v>0</v>
      </c>
      <c r="L104" s="578">
        <f>IF(L95&gt;=plazo_cobroC,(IF(plazo_cobroC=0,'HIPOTESIS '!L160,0)+IF(plazo_cobroC=1,'HIPOTESIS '!K160,0)+IF(plazo_cobroC=2,'HIPOTESIS '!J160,0)+IF(plazo_cobroC=3,'HIPOTESIS '!I160,0)),0)</f>
        <v>0</v>
      </c>
      <c r="M104" s="578">
        <f>IF(M95&gt;=plazo_cobroC,(IF(plazo_cobroC=0,'HIPOTESIS '!M160,0)+IF(plazo_cobroC=1,'HIPOTESIS '!L160,0)+IF(plazo_cobroC=2,'HIPOTESIS '!K160,0)+IF(plazo_cobroC=3,'HIPOTESIS '!J160,0)),0)</f>
        <v>0</v>
      </c>
      <c r="N104" s="578">
        <f>IF(N95&gt;=plazo_cobroC,(IF(plazo_cobroC=0,'HIPOTESIS '!N160,0)+IF(plazo_cobroC=1,'HIPOTESIS '!M160,0)+IF(plazo_cobroC=2,'HIPOTESIS '!L160,0)+IF(plazo_cobroC=3,'HIPOTESIS '!K160,0)),0)</f>
        <v>0</v>
      </c>
      <c r="O104" s="579">
        <f>IF(O95&gt;=plazo_cobroC,(IF(plazo_cobroC=0,'HIPOTESIS '!O160,0)+IF(plazo_cobroC=1,'HIPOTESIS '!N160,0)+IF(plazo_cobroC=2,'HIPOTESIS '!M160,0)+IF(plazo_cobroC=3,'HIPOTESIS '!L160,0)),0)</f>
        <v>0</v>
      </c>
      <c r="P104" s="578">
        <f>IF(P95&gt;=plazo_cobroC,(IF(plazo_cobroC=0,'HIPOTESIS '!P160,0)+IF(plazo_cobroC=1,'HIPOTESIS '!O160,0)+IF(plazo_cobroC=2,'HIPOTESIS '!N160,0)+IF(plazo_cobroC=3,'HIPOTESIS '!M160,0)),0)</f>
        <v>0</v>
      </c>
      <c r="Q104" s="578">
        <f>IF(Q95&gt;=plazo_cobroC,(IF(plazo_cobroC=0,'HIPOTESIS '!Q160,0)+IF(plazo_cobroC=1,'HIPOTESIS '!P160,0)+IF(plazo_cobroC=2,'HIPOTESIS '!O160,0)+IF(plazo_cobroC=3,'HIPOTESIS '!N160,0)),0)</f>
        <v>0</v>
      </c>
      <c r="R104" s="578">
        <f>IF(R95&gt;=plazo_cobroC,(IF(plazo_cobroC=0,'HIPOTESIS '!R160,0)+IF(plazo_cobroC=1,'HIPOTESIS '!Q160,0)+IF(plazo_cobroC=2,'HIPOTESIS '!P160,0)+IF(plazo_cobroC=3,'HIPOTESIS '!O160,0)),0)</f>
        <v>0</v>
      </c>
      <c r="S104" s="578">
        <f>IF(S95&gt;=plazo_cobroC,(IF(plazo_cobroC=0,'HIPOTESIS '!S160,0)+IF(plazo_cobroC=1,'HIPOTESIS '!R160,0)+IF(plazo_cobroC=2,'HIPOTESIS '!Q160,0)+IF(plazo_cobroC=3,'HIPOTESIS '!P160,0)),0)</f>
        <v>0</v>
      </c>
      <c r="T104" s="578">
        <f>IF(T95&gt;=plazo_cobroC,(IF(plazo_cobroC=0,'HIPOTESIS '!T160,0)+IF(plazo_cobroC=1,'HIPOTESIS '!S160,0)+IF(plazo_cobroC=2,'HIPOTESIS '!R160,0)+IF(plazo_cobroC=3,'HIPOTESIS '!Q160,0)),0)</f>
        <v>0</v>
      </c>
      <c r="U104" s="578">
        <f>IF(U95&gt;=plazo_cobroC,(IF(plazo_cobroC=0,'HIPOTESIS '!U160,0)+IF(plazo_cobroC=1,'HIPOTESIS '!T160,0)+IF(plazo_cobroC=2,'HIPOTESIS '!S160,0)+IF(plazo_cobroC=3,'HIPOTESIS '!R160,0)),0)</f>
        <v>0</v>
      </c>
      <c r="V104" s="578">
        <f>IF(V95&gt;=plazo_cobroC,(IF(plazo_cobroC=0,'HIPOTESIS '!V160,0)+IF(plazo_cobroC=1,'HIPOTESIS '!U160,0)+IF(plazo_cobroC=2,'HIPOTESIS '!T160,0)+IF(plazo_cobroC=3,'HIPOTESIS '!S160,0)),0)</f>
        <v>0</v>
      </c>
      <c r="W104" s="578">
        <f>IF(W95&gt;=plazo_cobroC,(IF(plazo_cobroC=0,'HIPOTESIS '!W160,0)+IF(plazo_cobroC=1,'HIPOTESIS '!V160,0)+IF(plazo_cobroC=2,'HIPOTESIS '!U160,0)+IF(plazo_cobroC=3,'HIPOTESIS '!T160,0)),0)</f>
        <v>0</v>
      </c>
      <c r="X104" s="578">
        <f>IF(X95&gt;=plazo_cobroC,(IF(plazo_cobroC=0,'HIPOTESIS '!X160,0)+IF(plazo_cobroC=1,'HIPOTESIS '!W160,0)+IF(plazo_cobroC=2,'HIPOTESIS '!V160,0)+IF(plazo_cobroC=3,'HIPOTESIS '!U160,0)),0)</f>
        <v>0</v>
      </c>
      <c r="Y104" s="578">
        <f>IF(Y95&gt;=plazo_cobroC,(IF(plazo_cobroC=0,'HIPOTESIS '!Y160,0)+IF(plazo_cobroC=1,'HIPOTESIS '!X160,0)+IF(plazo_cobroC=2,'HIPOTESIS '!W160,0)+IF(plazo_cobroC=3,'HIPOTESIS '!V160,0)),0)</f>
        <v>0</v>
      </c>
      <c r="Z104" s="578">
        <f>IF(Z95&gt;=plazo_cobroC,(IF(plazo_cobroC=0,'HIPOTESIS '!Z160,0)+IF(plazo_cobroC=1,'HIPOTESIS '!Y160,0)+IF(plazo_cobroC=2,'HIPOTESIS '!X160,0)+IF(plazo_cobroC=3,'HIPOTESIS '!W160,0)),0)</f>
        <v>0</v>
      </c>
      <c r="AA104" s="579">
        <f>IF(AA95&gt;=plazo_cobroC,(IF(plazo_cobroC=0,'HIPOTESIS '!AA160,0)+IF(plazo_cobroC=1,'HIPOTESIS '!Z160,0)+IF(plazo_cobroC=2,'HIPOTESIS '!Y160,0)+IF(plazo_cobroC=3,'HIPOTESIS '!X160,0)),0)</f>
        <v>0</v>
      </c>
      <c r="AB104" s="578">
        <f>IF(AB95&gt;=plazo_cobroC,(IF(plazo_cobroC=0,'HIPOTESIS '!AB160,0)+IF(plazo_cobroC=1,'HIPOTESIS '!AA160,0)+IF(plazo_cobroC=2,'HIPOTESIS '!Z160,0)+IF(plazo_cobroC=3,'HIPOTESIS '!Y160,0)),0)</f>
        <v>0</v>
      </c>
      <c r="AC104" s="578">
        <f>IF(AC95&gt;=plazo_cobroC,(IF(plazo_cobroC=0,'HIPOTESIS '!AC160,0)+IF(plazo_cobroC=1,'HIPOTESIS '!AB160,0)+IF(plazo_cobroC=2,'HIPOTESIS '!AA160,0)+IF(plazo_cobroC=3,'HIPOTESIS '!Z160,0)),0)</f>
        <v>0</v>
      </c>
      <c r="AD104" s="578">
        <f>IF(AD95&gt;=plazo_cobroC,(IF(plazo_cobroC=0,'HIPOTESIS '!AD160,0)+IF(plazo_cobroC=1,'HIPOTESIS '!AC160,0)+IF(plazo_cobroC=2,'HIPOTESIS '!AB160,0)+IF(plazo_cobroC=3,'HIPOTESIS '!AA160,0)),0)</f>
        <v>0</v>
      </c>
      <c r="AE104" s="578">
        <f>IF(AE95&gt;=plazo_cobroC,(IF(plazo_cobroC=0,'HIPOTESIS '!AE160,0)+IF(plazo_cobroC=1,'HIPOTESIS '!AD160,0)+IF(plazo_cobroC=2,'HIPOTESIS '!AC160,0)+IF(plazo_cobroC=3,'HIPOTESIS '!AB160,0)),0)</f>
        <v>0</v>
      </c>
      <c r="AF104" s="578">
        <f>IF(AF95&gt;=plazo_cobroC,(IF(plazo_cobroC=0,'HIPOTESIS '!AF160,0)+IF(plazo_cobroC=1,'HIPOTESIS '!AE160,0)+IF(plazo_cobroC=2,'HIPOTESIS '!AD160,0)+IF(plazo_cobroC=3,'HIPOTESIS '!AC160,0)),0)</f>
        <v>0</v>
      </c>
      <c r="AG104" s="578">
        <f>IF(AG95&gt;=plazo_cobroC,(IF(plazo_cobroC=0,'HIPOTESIS '!AG160,0)+IF(plazo_cobroC=1,'HIPOTESIS '!AF160,0)+IF(plazo_cobroC=2,'HIPOTESIS '!AE160,0)+IF(plazo_cobroC=3,'HIPOTESIS '!AD160,0)),0)</f>
        <v>0</v>
      </c>
      <c r="AH104" s="578">
        <f>IF(AH95&gt;=plazo_cobroC,(IF(plazo_cobroC=0,'HIPOTESIS '!AH160,0)+IF(plazo_cobroC=1,'HIPOTESIS '!AG160,0)+IF(plazo_cobroC=2,'HIPOTESIS '!AF160,0)+IF(plazo_cobroC=3,'HIPOTESIS '!AE160,0)),0)</f>
        <v>0</v>
      </c>
      <c r="AI104" s="578">
        <f>IF(AI95&gt;=plazo_cobroC,(IF(plazo_cobroC=0,'HIPOTESIS '!AI160,0)+IF(plazo_cobroC=1,'HIPOTESIS '!AH160,0)+IF(plazo_cobroC=2,'HIPOTESIS '!AG160,0)+IF(plazo_cobroC=3,'HIPOTESIS '!AF160,0)),0)</f>
        <v>0</v>
      </c>
      <c r="AJ104" s="578">
        <f>IF(AJ95&gt;=plazo_cobroC,(IF(plazo_cobroC=0,'HIPOTESIS '!AJ160,0)+IF(plazo_cobroC=1,'HIPOTESIS '!AI160,0)+IF(plazo_cobroC=2,'HIPOTESIS '!AH160,0)+IF(plazo_cobroC=3,'HIPOTESIS '!AG160,0)),0)</f>
        <v>0</v>
      </c>
      <c r="AK104" s="578">
        <f>IF(AK95&gt;=plazo_cobroC,(IF(plazo_cobroC=0,'HIPOTESIS '!AK160,0)+IF(plazo_cobroC=1,'HIPOTESIS '!AJ160,0)+IF(plazo_cobroC=2,'HIPOTESIS '!AI160,0)+IF(plazo_cobroC=3,'HIPOTESIS '!AH160,0)),0)</f>
        <v>0</v>
      </c>
      <c r="AL104" s="578">
        <f>IF(AL95&gt;=plazo_cobroC,(IF(plazo_cobroC=0,'HIPOTESIS '!AL160,0)+IF(plazo_cobroC=1,'HIPOTESIS '!AK160,0)+IF(plazo_cobroC=2,'HIPOTESIS '!AJ160,0)+IF(plazo_cobroC=3,'HIPOTESIS '!AI160,0)),0)</f>
        <v>0</v>
      </c>
      <c r="AM104" s="579">
        <f>IF(AM95&gt;=plazo_cobroC,(IF(plazo_cobroC=0,'HIPOTESIS '!AM160,0)+IF(plazo_cobroC=1,'HIPOTESIS '!AL160,0)+IF(plazo_cobroC=2,'HIPOTESIS '!AK160,0)+IF(plazo_cobroC=3,'HIPOTESIS '!AJ160,0)),0)</f>
        <v>0</v>
      </c>
      <c r="AN104" s="578">
        <f>IF(AN95&gt;=plazo_cobroC,(IF(plazo_cobroC=0,'HIPOTESIS '!AN160,0)+IF(plazo_cobroC=1,'HIPOTESIS '!AM160,0)+IF(plazo_cobroC=2,'HIPOTESIS '!AL160,0)+IF(plazo_cobroC=3,'HIPOTESIS '!AK160,0)),0)</f>
        <v>0</v>
      </c>
      <c r="AO104" s="578">
        <f>IF(AO95&gt;=plazo_cobroC,(IF(plazo_cobroC=0,'HIPOTESIS '!AO160,0)+IF(plazo_cobroC=1,'HIPOTESIS '!AN160,0)+IF(plazo_cobroC=2,'HIPOTESIS '!AM160,0)+IF(plazo_cobroC=3,'HIPOTESIS '!AL160,0)),0)</f>
        <v>0</v>
      </c>
      <c r="AP104" s="578">
        <f>IF(AP95&gt;=plazo_cobroC,(IF(plazo_cobroC=0,'HIPOTESIS '!AP160,0)+IF(plazo_cobroC=1,'HIPOTESIS '!AO160,0)+IF(plazo_cobroC=2,'HIPOTESIS '!AN160,0)+IF(plazo_cobroC=3,'HIPOTESIS '!AM160,0)),0)</f>
        <v>0</v>
      </c>
      <c r="AQ104" s="578">
        <f>IF(AQ95&gt;=plazo_cobroC,(IF(plazo_cobroC=0,'HIPOTESIS '!AQ160,0)+IF(plazo_cobroC=1,'HIPOTESIS '!AP160,0)+IF(plazo_cobroC=2,'HIPOTESIS '!AO160,0)+IF(plazo_cobroC=3,'HIPOTESIS '!AN160,0)),0)</f>
        <v>0</v>
      </c>
      <c r="AR104" s="578">
        <f>IF(AR95&gt;=plazo_cobroC,(IF(plazo_cobroC=0,'HIPOTESIS '!AR160,0)+IF(plazo_cobroC=1,'HIPOTESIS '!AQ160,0)+IF(plazo_cobroC=2,'HIPOTESIS '!AP160,0)+IF(plazo_cobroC=3,'HIPOTESIS '!AO160,0)),0)</f>
        <v>0</v>
      </c>
      <c r="AS104" s="578">
        <f>IF(AS95&gt;=plazo_cobroC,(IF(plazo_cobroC=0,'HIPOTESIS '!AS160,0)+IF(plazo_cobroC=1,'HIPOTESIS '!AR160,0)+IF(plazo_cobroC=2,'HIPOTESIS '!AQ160,0)+IF(plazo_cobroC=3,'HIPOTESIS '!AP160,0)),0)</f>
        <v>0</v>
      </c>
      <c r="AT104" s="578">
        <f>IF(AT95&gt;=plazo_cobroC,(IF(plazo_cobroC=0,'HIPOTESIS '!AT160,0)+IF(plazo_cobroC=1,'HIPOTESIS '!AS160,0)+IF(plazo_cobroC=2,'HIPOTESIS '!AR160,0)+IF(plazo_cobroC=3,'HIPOTESIS '!AQ160,0)),0)</f>
        <v>0</v>
      </c>
      <c r="AU104" s="578">
        <f>IF(AU95&gt;=plazo_cobroC,(IF(plazo_cobroC=0,'HIPOTESIS '!AU160,0)+IF(plazo_cobroC=1,'HIPOTESIS '!AT160,0)+IF(plazo_cobroC=2,'HIPOTESIS '!AS160,0)+IF(plazo_cobroC=3,'HIPOTESIS '!AR160,0)),0)</f>
        <v>0</v>
      </c>
      <c r="AV104" s="578">
        <f>IF(AV95&gt;=plazo_cobroC,(IF(plazo_cobroC=0,'HIPOTESIS '!AV160,0)+IF(plazo_cobroC=1,'HIPOTESIS '!AU160,0)+IF(plazo_cobroC=2,'HIPOTESIS '!AT160,0)+IF(plazo_cobroC=3,'HIPOTESIS '!AS160,0)),0)</f>
        <v>0</v>
      </c>
      <c r="AW104" s="578">
        <f>IF(AW95&gt;=plazo_cobroC,(IF(plazo_cobroC=0,'HIPOTESIS '!AW160,0)+IF(plazo_cobroC=1,'HIPOTESIS '!AV160,0)+IF(plazo_cobroC=2,'HIPOTESIS '!AU160,0)+IF(plazo_cobroC=3,'HIPOTESIS '!AT160,0)),0)</f>
        <v>0</v>
      </c>
      <c r="AX104" s="578">
        <f>IF(AX95&gt;=plazo_cobroC,(IF(plazo_cobroC=0,'HIPOTESIS '!AX160,0)+IF(plazo_cobroC=1,'HIPOTESIS '!AW160,0)+IF(plazo_cobroC=2,'HIPOTESIS '!AV160,0)+IF(plazo_cobroC=3,'HIPOTESIS '!AU160,0)),0)</f>
        <v>0</v>
      </c>
      <c r="AY104" s="579">
        <f>IF(AY95&gt;=plazo_cobroC,(IF(plazo_cobroC=0,'HIPOTESIS '!AY160,0)+IF(plazo_cobroC=1,'HIPOTESIS '!AX160,0)+IF(plazo_cobroC=2,'HIPOTESIS '!AW160,0)+IF(plazo_cobroC=3,'HIPOTESIS '!AV160,0)),0)</f>
        <v>0</v>
      </c>
      <c r="AZ104" s="578">
        <f>IF(AZ95&gt;=plazo_cobroC,(IF(plazo_cobroC=0,'HIPOTESIS '!AZ160,0)+IF(plazo_cobroC=1,'HIPOTESIS '!AY160,0)+IF(plazo_cobroC=2,'HIPOTESIS '!AX160,0)+IF(plazo_cobroC=3,'HIPOTESIS '!AW160,0)),0)</f>
        <v>0</v>
      </c>
      <c r="BA104" s="578">
        <f>IF(BA95&gt;=plazo_cobroC,(IF(plazo_cobroC=0,'HIPOTESIS '!BA160,0)+IF(plazo_cobroC=1,'HIPOTESIS '!AZ160,0)+IF(plazo_cobroC=2,'HIPOTESIS '!AY160,0)+IF(plazo_cobroC=3,'HIPOTESIS '!AX160,0)),0)</f>
        <v>0</v>
      </c>
      <c r="BB104" s="578">
        <f>IF(BB95&gt;=plazo_cobroC,(IF(plazo_cobroC=0,'HIPOTESIS '!BB160,0)+IF(plazo_cobroC=1,'HIPOTESIS '!BA160,0)+IF(plazo_cobroC=2,'HIPOTESIS '!AZ160,0)+IF(plazo_cobroC=3,'HIPOTESIS '!AY160,0)),0)</f>
        <v>0</v>
      </c>
      <c r="BC104" s="578">
        <f>IF(BC95&gt;=plazo_cobroC,(IF(plazo_cobroC=0,'HIPOTESIS '!BC160,0)+IF(plazo_cobroC=1,'HIPOTESIS '!BB160,0)+IF(plazo_cobroC=2,'HIPOTESIS '!BA160,0)+IF(plazo_cobroC=3,'HIPOTESIS '!AZ160,0)),0)</f>
        <v>0</v>
      </c>
      <c r="BD104" s="578">
        <f>IF(BD95&gt;=plazo_cobroC,(IF(plazo_cobroC=0,'HIPOTESIS '!BD160,0)+IF(plazo_cobroC=1,'HIPOTESIS '!BC160,0)+IF(plazo_cobroC=2,'HIPOTESIS '!BB160,0)+IF(plazo_cobroC=3,'HIPOTESIS '!BA160,0)),0)</f>
        <v>0</v>
      </c>
      <c r="BE104" s="578">
        <f>IF(BE95&gt;=plazo_cobroC,(IF(plazo_cobroC=0,'HIPOTESIS '!BE160,0)+IF(plazo_cobroC=1,'HIPOTESIS '!BD160,0)+IF(plazo_cobroC=2,'HIPOTESIS '!BC160,0)+IF(plazo_cobroC=3,'HIPOTESIS '!BB160,0)),0)</f>
        <v>0</v>
      </c>
      <c r="BF104" s="578">
        <f>IF(BF95&gt;=plazo_cobroC,(IF(plazo_cobroC=0,'HIPOTESIS '!BF160,0)+IF(plazo_cobroC=1,'HIPOTESIS '!BE160,0)+IF(plazo_cobroC=2,'HIPOTESIS '!BD160,0)+IF(plazo_cobroC=3,'HIPOTESIS '!BC160,0)),0)</f>
        <v>0</v>
      </c>
      <c r="BG104" s="578">
        <f>IF(BG95&gt;=plazo_cobroC,(IF(plazo_cobroC=0,'HIPOTESIS '!BG160,0)+IF(plazo_cobroC=1,'HIPOTESIS '!BF160,0)+IF(plazo_cobroC=2,'HIPOTESIS '!BE160,0)+IF(plazo_cobroC=3,'HIPOTESIS '!BD160,0)),0)</f>
        <v>0</v>
      </c>
      <c r="BH104" s="578">
        <f>IF(BH95&gt;=plazo_cobroC,(IF(plazo_cobroC=0,'HIPOTESIS '!BH160,0)+IF(plazo_cobroC=1,'HIPOTESIS '!BG160,0)+IF(plazo_cobroC=2,'HIPOTESIS '!BF160,0)+IF(plazo_cobroC=3,'HIPOTESIS '!BE160,0)),0)</f>
        <v>0</v>
      </c>
      <c r="BI104" s="578">
        <f>IF(BI95&gt;=plazo_cobroC,(IF(plazo_cobroC=0,'HIPOTESIS '!BI160,0)+IF(plazo_cobroC=1,'HIPOTESIS '!BH160,0)+IF(plazo_cobroC=2,'HIPOTESIS '!BG160,0)+IF(plazo_cobroC=3,'HIPOTESIS '!BF160,0)),0)</f>
        <v>0</v>
      </c>
      <c r="BJ104" s="578">
        <f>IF(BJ95&gt;=plazo_cobroC,(IF(plazo_cobroC=0,'HIPOTESIS '!BJ160,0)+IF(plazo_cobroC=1,'HIPOTESIS '!BI160,0)+IF(plazo_cobroC=2,'HIPOTESIS '!BH160,0)+IF(plazo_cobroC=3,'HIPOTESIS '!BG160,0)),0)</f>
        <v>0</v>
      </c>
      <c r="BK104" s="579">
        <f>IF(BK95&gt;=plazo_cobroC,(IF(plazo_cobroC=0,'HIPOTESIS '!BK160,0)+IF(plazo_cobroC=1,'HIPOTESIS '!BJ160,0)+IF(plazo_cobroC=2,'HIPOTESIS '!BI160,0)+IF(plazo_cobroC=3,'HIPOTESIS '!BH160,0)),0)</f>
        <v>0</v>
      </c>
    </row>
    <row r="105" spans="2:63" s="2" customFormat="1" ht="17" x14ac:dyDescent="0.2">
      <c r="B105" s="748" t="s">
        <v>153</v>
      </c>
      <c r="C105" s="650">
        <v>0</v>
      </c>
      <c r="D105" s="586">
        <f>C105+'HIPOTESIS '!D160-D104</f>
        <v>0</v>
      </c>
      <c r="E105" s="586">
        <f>D105+'HIPOTESIS '!E160-E104</f>
        <v>0</v>
      </c>
      <c r="F105" s="586">
        <f>E105+'HIPOTESIS '!F160-F104</f>
        <v>0</v>
      </c>
      <c r="G105" s="586">
        <f>F105+'HIPOTESIS '!G160-G104</f>
        <v>0</v>
      </c>
      <c r="H105" s="586">
        <f>G105+'HIPOTESIS '!H160-H104</f>
        <v>0</v>
      </c>
      <c r="I105" s="586">
        <f>H105+'HIPOTESIS '!I160-I104</f>
        <v>0</v>
      </c>
      <c r="J105" s="586">
        <f>I105+'HIPOTESIS '!J160-J104</f>
        <v>0</v>
      </c>
      <c r="K105" s="586">
        <f>J105+'HIPOTESIS '!K160-K104</f>
        <v>0</v>
      </c>
      <c r="L105" s="586">
        <f>K105+'HIPOTESIS '!L160-L104</f>
        <v>0</v>
      </c>
      <c r="M105" s="586">
        <f>L105+'HIPOTESIS '!M160-M104</f>
        <v>0</v>
      </c>
      <c r="N105" s="586">
        <f>M105+'HIPOTESIS '!N160-N104</f>
        <v>0</v>
      </c>
      <c r="O105" s="587">
        <f>N105+'HIPOTESIS '!O160-O104</f>
        <v>0</v>
      </c>
      <c r="P105" s="586">
        <f>O105+'HIPOTESIS '!P160-P104</f>
        <v>0</v>
      </c>
      <c r="Q105" s="586">
        <f>P105+'HIPOTESIS '!Q160-Q104</f>
        <v>0</v>
      </c>
      <c r="R105" s="586">
        <f>Q105+'HIPOTESIS '!R160-R104</f>
        <v>0</v>
      </c>
      <c r="S105" s="586">
        <f>R105+'HIPOTESIS '!S160-S104</f>
        <v>0</v>
      </c>
      <c r="T105" s="586">
        <f>S105+'HIPOTESIS '!T160-T104</f>
        <v>0</v>
      </c>
      <c r="U105" s="586">
        <f>T105+'HIPOTESIS '!U160-U104</f>
        <v>0</v>
      </c>
      <c r="V105" s="586">
        <f>U105+'HIPOTESIS '!V160-V104</f>
        <v>0</v>
      </c>
      <c r="W105" s="586">
        <f>V105+'HIPOTESIS '!W160-W104</f>
        <v>0</v>
      </c>
      <c r="X105" s="586">
        <f>W105+'HIPOTESIS '!X160-X104</f>
        <v>0</v>
      </c>
      <c r="Y105" s="586">
        <f>X105+'HIPOTESIS '!Y160-Y104</f>
        <v>0</v>
      </c>
      <c r="Z105" s="586">
        <f>Y105+'HIPOTESIS '!Z160-Z104</f>
        <v>0</v>
      </c>
      <c r="AA105" s="587">
        <f>Z105+'HIPOTESIS '!AA160-AA104</f>
        <v>0</v>
      </c>
      <c r="AB105" s="586">
        <f>AA105+'HIPOTESIS '!AB160-AB104</f>
        <v>0</v>
      </c>
      <c r="AC105" s="586">
        <f>AB105+'HIPOTESIS '!AC160-AC104</f>
        <v>0</v>
      </c>
      <c r="AD105" s="586">
        <f>AC105+'HIPOTESIS '!AD160-AD104</f>
        <v>0</v>
      </c>
      <c r="AE105" s="586">
        <f>AD105+'HIPOTESIS '!AE160-AE104</f>
        <v>0</v>
      </c>
      <c r="AF105" s="586">
        <f>AE105+'HIPOTESIS '!AF160-AF104</f>
        <v>0</v>
      </c>
      <c r="AG105" s="586">
        <f>AF105+'HIPOTESIS '!AG160-AG104</f>
        <v>0</v>
      </c>
      <c r="AH105" s="586">
        <f>AG105+'HIPOTESIS '!AH160-AH104</f>
        <v>0</v>
      </c>
      <c r="AI105" s="586">
        <f>AH105+'HIPOTESIS '!AI160-AI104</f>
        <v>0</v>
      </c>
      <c r="AJ105" s="586">
        <f>AI105+'HIPOTESIS '!AJ160-AJ104</f>
        <v>0</v>
      </c>
      <c r="AK105" s="586">
        <f>AJ105+'HIPOTESIS '!AK160-AK104</f>
        <v>0</v>
      </c>
      <c r="AL105" s="586">
        <f>AK105+'HIPOTESIS '!AL160-AL104</f>
        <v>0</v>
      </c>
      <c r="AM105" s="587">
        <f>AL105+'HIPOTESIS '!AM160-AM104</f>
        <v>0</v>
      </c>
      <c r="AN105" s="586">
        <f>AM105+'HIPOTESIS '!AN160-AN104</f>
        <v>0</v>
      </c>
      <c r="AO105" s="586">
        <f>AN105+'HIPOTESIS '!AO160-AO104</f>
        <v>0</v>
      </c>
      <c r="AP105" s="586">
        <f>AO105+'HIPOTESIS '!AP160-AP104</f>
        <v>0</v>
      </c>
      <c r="AQ105" s="586">
        <f>AP105+'HIPOTESIS '!AQ160-AQ104</f>
        <v>0</v>
      </c>
      <c r="AR105" s="586">
        <f>AQ105+'HIPOTESIS '!AR160-AR104</f>
        <v>0</v>
      </c>
      <c r="AS105" s="586">
        <f>AR105+'HIPOTESIS '!AS160-AS104</f>
        <v>0</v>
      </c>
      <c r="AT105" s="586">
        <f>AS105+'HIPOTESIS '!AT160-AT104</f>
        <v>0</v>
      </c>
      <c r="AU105" s="586">
        <f>AT105+'HIPOTESIS '!AU160-AU104</f>
        <v>0</v>
      </c>
      <c r="AV105" s="586">
        <f>AU105+'HIPOTESIS '!AV160-AV104</f>
        <v>0</v>
      </c>
      <c r="AW105" s="586">
        <f>AV105+'HIPOTESIS '!AW160-AW104</f>
        <v>0</v>
      </c>
      <c r="AX105" s="586">
        <f>AW105+'HIPOTESIS '!AX160-AX104</f>
        <v>0</v>
      </c>
      <c r="AY105" s="587">
        <f>AX105+'HIPOTESIS '!AY160-AY104</f>
        <v>0</v>
      </c>
      <c r="AZ105" s="586">
        <f>AY105+'HIPOTESIS '!AZ160-AZ104</f>
        <v>0</v>
      </c>
      <c r="BA105" s="586">
        <f>AZ105+'HIPOTESIS '!BA160-BA104</f>
        <v>0</v>
      </c>
      <c r="BB105" s="586">
        <f>BA105+'HIPOTESIS '!BB160-BB104</f>
        <v>0</v>
      </c>
      <c r="BC105" s="586">
        <f>BB105+'HIPOTESIS '!BC160-BC104</f>
        <v>0</v>
      </c>
      <c r="BD105" s="586">
        <f>BC105+'HIPOTESIS '!BD160-BD104</f>
        <v>0</v>
      </c>
      <c r="BE105" s="586">
        <f>BD105+'HIPOTESIS '!BE160-BE104</f>
        <v>0</v>
      </c>
      <c r="BF105" s="586">
        <f>BE105+'HIPOTESIS '!BF160-BF104</f>
        <v>0</v>
      </c>
      <c r="BG105" s="586">
        <f>BF105+'HIPOTESIS '!BG160-BG104</f>
        <v>0</v>
      </c>
      <c r="BH105" s="586">
        <f>BG105+'HIPOTESIS '!BH160-BH104</f>
        <v>0</v>
      </c>
      <c r="BI105" s="586">
        <f>BH105+'HIPOTESIS '!BI160-BI104</f>
        <v>0</v>
      </c>
      <c r="BJ105" s="586">
        <f>BI105+'HIPOTESIS '!BJ160-BJ104</f>
        <v>0</v>
      </c>
      <c r="BK105" s="587">
        <f>BJ105+'HIPOTESIS '!BK160-BK104</f>
        <v>0</v>
      </c>
    </row>
    <row r="106" spans="2:63" s="2" customFormat="1" ht="17" x14ac:dyDescent="0.2">
      <c r="B106" s="748" t="s">
        <v>154</v>
      </c>
      <c r="C106" s="650">
        <v>0</v>
      </c>
      <c r="D106" s="586">
        <f>IF(D95&gt;=plazo_pagoC,(IF(plazo_pagoC=0,'HIPOTESIS '!D162,0)+IF(plazo_pagoC=1,'HIPOTESIS '!C162,0)+IF(plazo_pagoC=2,'HIPOTESIS '!B162,0)+IF(plazo_pagoC=3,'HIPOTESIS '!A162,0)),0)</f>
        <v>0</v>
      </c>
      <c r="E106" s="586">
        <f>IF(E95&gt;=plazo_pagoC,(IF(plazo_pagoC=0,'HIPOTESIS '!E162,0)+IF(plazo_pagoC=1,'HIPOTESIS '!D162,0)+IF(plazo_pagoC=2,'HIPOTESIS '!C162,0)+IF(plazo_pagoC=3,'HIPOTESIS '!B162,0)),0)</f>
        <v>0</v>
      </c>
      <c r="F106" s="586">
        <f>IF(F95&gt;=plazo_pagoC,(IF(plazo_pagoC=0,'HIPOTESIS '!F162,0)+IF(plazo_pagoC=1,'HIPOTESIS '!E162,0)+IF(plazo_pagoC=2,'HIPOTESIS '!D162,0)+IF(plazo_pagoC=3,'HIPOTESIS '!C162,0)),0)</f>
        <v>0</v>
      </c>
      <c r="G106" s="586">
        <f>IF(G95&gt;=plazo_pagoC,(IF(plazo_pagoC=0,'HIPOTESIS '!G162,0)+IF(plazo_pagoC=1,'HIPOTESIS '!F162,0)+IF(plazo_pagoC=2,'HIPOTESIS '!E162,0)+IF(plazo_pagoC=3,'HIPOTESIS '!D162,0)),0)</f>
        <v>0</v>
      </c>
      <c r="H106" s="586">
        <f>IF(H95&gt;=plazo_pagoC,(IF(plazo_pagoC=0,'HIPOTESIS '!H162,0)+IF(plazo_pagoC=1,'HIPOTESIS '!G162,0)+IF(plazo_pagoC=2,'HIPOTESIS '!F162,0)+IF(plazo_pagoC=3,'HIPOTESIS '!E162,0)),0)</f>
        <v>0</v>
      </c>
      <c r="I106" s="586">
        <f>IF(I95&gt;=plazo_pagoC,(IF(plazo_pagoC=0,'HIPOTESIS '!I162,0)+IF(plazo_pagoC=1,'HIPOTESIS '!H162,0)+IF(plazo_pagoC=2,'HIPOTESIS '!G162,0)+IF(plazo_pagoC=3,'HIPOTESIS '!F162,0)),0)</f>
        <v>0</v>
      </c>
      <c r="J106" s="586">
        <f>IF(J95&gt;=plazo_pagoC,(IF(plazo_pagoC=0,'HIPOTESIS '!J162,0)+IF(plazo_pagoC=1,'HIPOTESIS '!I162,0)+IF(plazo_pagoC=2,'HIPOTESIS '!H162,0)+IF(plazo_pagoC=3,'HIPOTESIS '!G162,0)),0)</f>
        <v>0</v>
      </c>
      <c r="K106" s="586">
        <f>IF(K95&gt;=plazo_pagoC,(IF(plazo_pagoC=0,'HIPOTESIS '!K162,0)+IF(plazo_pagoC=1,'HIPOTESIS '!J162,0)+IF(plazo_pagoC=2,'HIPOTESIS '!I162,0)+IF(plazo_pagoC=3,'HIPOTESIS '!H162,0)),0)</f>
        <v>0</v>
      </c>
      <c r="L106" s="586">
        <f>IF(L95&gt;=plazo_pagoC,(IF(plazo_pagoC=0,'HIPOTESIS '!L162,0)+IF(plazo_pagoC=1,'HIPOTESIS '!K162,0)+IF(plazo_pagoC=2,'HIPOTESIS '!J162,0)+IF(plazo_pagoC=3,'HIPOTESIS '!I162,0)),0)</f>
        <v>0</v>
      </c>
      <c r="M106" s="586">
        <f>IF(M95&gt;=plazo_pagoC,(IF(plazo_pagoC=0,'HIPOTESIS '!M162,0)+IF(plazo_pagoC=1,'HIPOTESIS '!L162,0)+IF(plazo_pagoC=2,'HIPOTESIS '!K162,0)+IF(plazo_pagoC=3,'HIPOTESIS '!J162,0)),0)</f>
        <v>0</v>
      </c>
      <c r="N106" s="586">
        <f>IF(N95&gt;=plazo_pagoC,(IF(plazo_pagoC=0,'HIPOTESIS '!N162,0)+IF(plazo_pagoC=1,'HIPOTESIS '!M162,0)+IF(plazo_pagoC=2,'HIPOTESIS '!L162,0)+IF(plazo_pagoC=3,'HIPOTESIS '!K162,0)),0)</f>
        <v>0</v>
      </c>
      <c r="O106" s="587">
        <f>IF(O95&gt;=plazo_pagoC,(IF(plazo_pagoC=0,'HIPOTESIS '!O162,0)+IF(plazo_pagoC=1,'HIPOTESIS '!N162,0)+IF(plazo_pagoC=2,'HIPOTESIS '!M162,0)+IF(plazo_pagoC=3,'HIPOTESIS '!L162,0)),0)</f>
        <v>0</v>
      </c>
      <c r="P106" s="586">
        <f>IF(P95&gt;=plazo_pagoC,(IF(plazo_pagoC=0,'HIPOTESIS '!P162,0)+IF(plazo_pagoC=1,'HIPOTESIS '!O162,0)+IF(plazo_pagoC=2,'HIPOTESIS '!N162,0)+IF(plazo_pagoC=3,'HIPOTESIS '!M162,0)),0)</f>
        <v>0</v>
      </c>
      <c r="Q106" s="586">
        <f>IF(Q95&gt;=plazo_pagoC,(IF(plazo_pagoC=0,'HIPOTESIS '!Q162,0)+IF(plazo_pagoC=1,'HIPOTESIS '!P162,0)+IF(plazo_pagoC=2,'HIPOTESIS '!O162,0)+IF(plazo_pagoC=3,'HIPOTESIS '!N162,0)),0)</f>
        <v>0</v>
      </c>
      <c r="R106" s="586">
        <f>IF(R95&gt;=plazo_pagoC,(IF(plazo_pagoC=0,'HIPOTESIS '!R162,0)+IF(plazo_pagoC=1,'HIPOTESIS '!Q162,0)+IF(plazo_pagoC=2,'HIPOTESIS '!P162,0)+IF(plazo_pagoC=3,'HIPOTESIS '!O162,0)),0)</f>
        <v>0</v>
      </c>
      <c r="S106" s="586">
        <f>IF(S95&gt;=plazo_pagoC,(IF(plazo_pagoC=0,'HIPOTESIS '!S162,0)+IF(plazo_pagoC=1,'HIPOTESIS '!R162,0)+IF(plazo_pagoC=2,'HIPOTESIS '!Q162,0)+IF(plazo_pagoC=3,'HIPOTESIS '!P162,0)),0)</f>
        <v>0</v>
      </c>
      <c r="T106" s="586">
        <f>IF(T95&gt;=plazo_pagoC,(IF(plazo_pagoC=0,'HIPOTESIS '!T162,0)+IF(plazo_pagoC=1,'HIPOTESIS '!S162,0)+IF(plazo_pagoC=2,'HIPOTESIS '!R162,0)+IF(plazo_pagoC=3,'HIPOTESIS '!Q162,0)),0)</f>
        <v>0</v>
      </c>
      <c r="U106" s="586">
        <f>IF(U95&gt;=plazo_pagoC,(IF(plazo_pagoC=0,'HIPOTESIS '!U162,0)+IF(plazo_pagoC=1,'HIPOTESIS '!T162,0)+IF(plazo_pagoC=2,'HIPOTESIS '!S162,0)+IF(plazo_pagoC=3,'HIPOTESIS '!R162,0)),0)</f>
        <v>0</v>
      </c>
      <c r="V106" s="586">
        <f>IF(V95&gt;=plazo_pagoC,(IF(plazo_pagoC=0,'HIPOTESIS '!V162,0)+IF(plazo_pagoC=1,'HIPOTESIS '!U162,0)+IF(plazo_pagoC=2,'HIPOTESIS '!T162,0)+IF(plazo_pagoC=3,'HIPOTESIS '!S162,0)),0)</f>
        <v>0</v>
      </c>
      <c r="W106" s="586">
        <f>IF(W95&gt;=plazo_pagoC,(IF(plazo_pagoC=0,'HIPOTESIS '!W162,0)+IF(plazo_pagoC=1,'HIPOTESIS '!V162,0)+IF(plazo_pagoC=2,'HIPOTESIS '!U162,0)+IF(plazo_pagoC=3,'HIPOTESIS '!T162,0)),0)</f>
        <v>0</v>
      </c>
      <c r="X106" s="586">
        <f>IF(X95&gt;=plazo_pagoC,(IF(plazo_pagoC=0,'HIPOTESIS '!X162,0)+IF(plazo_pagoC=1,'HIPOTESIS '!W162,0)+IF(plazo_pagoC=2,'HIPOTESIS '!V162,0)+IF(plazo_pagoC=3,'HIPOTESIS '!U162,0)),0)</f>
        <v>0</v>
      </c>
      <c r="Y106" s="586">
        <f>IF(Y95&gt;=plazo_pagoC,(IF(plazo_pagoC=0,'HIPOTESIS '!Y162,0)+IF(plazo_pagoC=1,'HIPOTESIS '!X162,0)+IF(plazo_pagoC=2,'HIPOTESIS '!W162,0)+IF(plazo_pagoC=3,'HIPOTESIS '!V162,0)),0)</f>
        <v>0</v>
      </c>
      <c r="Z106" s="586">
        <f>IF(Z95&gt;=plazo_pagoC,(IF(plazo_pagoC=0,'HIPOTESIS '!Z162,0)+IF(plazo_pagoC=1,'HIPOTESIS '!Y162,0)+IF(plazo_pagoC=2,'HIPOTESIS '!X162,0)+IF(plazo_pagoC=3,'HIPOTESIS '!W162,0)),0)</f>
        <v>0</v>
      </c>
      <c r="AA106" s="587">
        <f>IF(AA95&gt;=plazo_pagoC,(IF(plazo_pagoC=0,'HIPOTESIS '!AA162,0)+IF(plazo_pagoC=1,'HIPOTESIS '!Z162,0)+IF(plazo_pagoC=2,'HIPOTESIS '!Y162,0)+IF(plazo_pagoC=3,'HIPOTESIS '!X162,0)),0)</f>
        <v>0</v>
      </c>
      <c r="AB106" s="586">
        <f>IF(AB95&gt;=plazo_pagoC,(IF(plazo_pagoC=0,'HIPOTESIS '!AB162,0)+IF(plazo_pagoC=1,'HIPOTESIS '!AA162,0)+IF(plazo_pagoC=2,'HIPOTESIS '!Z162,0)+IF(plazo_pagoC=3,'HIPOTESIS '!Y162,0)),0)</f>
        <v>0</v>
      </c>
      <c r="AC106" s="586">
        <f>IF(AC95&gt;=plazo_pagoC,(IF(plazo_pagoC=0,'HIPOTESIS '!AC162,0)+IF(plazo_pagoC=1,'HIPOTESIS '!AB162,0)+IF(plazo_pagoC=2,'HIPOTESIS '!AA162,0)+IF(plazo_pagoC=3,'HIPOTESIS '!Z162,0)),0)</f>
        <v>0</v>
      </c>
      <c r="AD106" s="586">
        <f>IF(AD95&gt;=plazo_pagoC,(IF(plazo_pagoC=0,'HIPOTESIS '!AD162,0)+IF(plazo_pagoC=1,'HIPOTESIS '!AC162,0)+IF(plazo_pagoC=2,'HIPOTESIS '!AB162,0)+IF(plazo_pagoC=3,'HIPOTESIS '!AA162,0)),0)</f>
        <v>0</v>
      </c>
      <c r="AE106" s="586">
        <f>IF(AE95&gt;=plazo_pagoC,(IF(plazo_pagoC=0,'HIPOTESIS '!AE162,0)+IF(plazo_pagoC=1,'HIPOTESIS '!AD162,0)+IF(plazo_pagoC=2,'HIPOTESIS '!AC162,0)+IF(plazo_pagoC=3,'HIPOTESIS '!AB162,0)),0)</f>
        <v>0</v>
      </c>
      <c r="AF106" s="586">
        <f>IF(AF95&gt;=plazo_pagoC,(IF(plazo_pagoC=0,'HIPOTESIS '!AF162,0)+IF(plazo_pagoC=1,'HIPOTESIS '!AE162,0)+IF(plazo_pagoC=2,'HIPOTESIS '!AD162,0)+IF(plazo_pagoC=3,'HIPOTESIS '!AC162,0)),0)</f>
        <v>0</v>
      </c>
      <c r="AG106" s="586">
        <f>IF(AG95&gt;=plazo_pagoC,(IF(plazo_pagoC=0,'HIPOTESIS '!AG162,0)+IF(plazo_pagoC=1,'HIPOTESIS '!AF162,0)+IF(plazo_pagoC=2,'HIPOTESIS '!AE162,0)+IF(plazo_pagoC=3,'HIPOTESIS '!AD162,0)),0)</f>
        <v>0</v>
      </c>
      <c r="AH106" s="586">
        <f>IF(AH95&gt;=plazo_pagoC,(IF(plazo_pagoC=0,'HIPOTESIS '!AH162,0)+IF(plazo_pagoC=1,'HIPOTESIS '!AG162,0)+IF(plazo_pagoC=2,'HIPOTESIS '!AF162,0)+IF(plazo_pagoC=3,'HIPOTESIS '!AE162,0)),0)</f>
        <v>0</v>
      </c>
      <c r="AI106" s="586">
        <f>IF(AI95&gt;=plazo_pagoC,(IF(plazo_pagoC=0,'HIPOTESIS '!AI162,0)+IF(plazo_pagoC=1,'HIPOTESIS '!AH162,0)+IF(plazo_pagoC=2,'HIPOTESIS '!AG162,0)+IF(plazo_pagoC=3,'HIPOTESIS '!AF162,0)),0)</f>
        <v>0</v>
      </c>
      <c r="AJ106" s="586">
        <f>IF(AJ95&gt;=plazo_pagoC,(IF(plazo_pagoC=0,'HIPOTESIS '!AJ162,0)+IF(plazo_pagoC=1,'HIPOTESIS '!AI162,0)+IF(plazo_pagoC=2,'HIPOTESIS '!AH162,0)+IF(plazo_pagoC=3,'HIPOTESIS '!AG162,0)),0)</f>
        <v>0</v>
      </c>
      <c r="AK106" s="586">
        <f>IF(AK95&gt;=plazo_pagoC,(IF(plazo_pagoC=0,'HIPOTESIS '!AK162,0)+IF(plazo_pagoC=1,'HIPOTESIS '!AJ162,0)+IF(plazo_pagoC=2,'HIPOTESIS '!AI162,0)+IF(plazo_pagoC=3,'HIPOTESIS '!AH162,0)),0)</f>
        <v>0</v>
      </c>
      <c r="AL106" s="586">
        <f>IF(AL95&gt;=plazo_pagoC,(IF(plazo_pagoC=0,'HIPOTESIS '!AL162,0)+IF(plazo_pagoC=1,'HIPOTESIS '!AK162,0)+IF(plazo_pagoC=2,'HIPOTESIS '!AJ162,0)+IF(plazo_pagoC=3,'HIPOTESIS '!AI162,0)),0)</f>
        <v>0</v>
      </c>
      <c r="AM106" s="587">
        <f>IF(AM95&gt;=plazo_pagoC,(IF(plazo_pagoC=0,'HIPOTESIS '!AM162,0)+IF(plazo_pagoC=1,'HIPOTESIS '!AL162,0)+IF(plazo_pagoC=2,'HIPOTESIS '!AK162,0)+IF(plazo_pagoC=3,'HIPOTESIS '!AJ162,0)),0)</f>
        <v>0</v>
      </c>
      <c r="AN106" s="586">
        <f>IF(AN95&gt;=plazo_pagoC,(IF(plazo_pagoC=0,'HIPOTESIS '!AN162,0)+IF(plazo_pagoC=1,'HIPOTESIS '!AM162,0)+IF(plazo_pagoC=2,'HIPOTESIS '!AL162,0)+IF(plazo_pagoC=3,'HIPOTESIS '!AK162,0)),0)</f>
        <v>0</v>
      </c>
      <c r="AO106" s="586">
        <f>IF(AO95&gt;=plazo_pagoC,(IF(plazo_pagoC=0,'HIPOTESIS '!AO162,0)+IF(plazo_pagoC=1,'HIPOTESIS '!AN162,0)+IF(plazo_pagoC=2,'HIPOTESIS '!AM162,0)+IF(plazo_pagoC=3,'HIPOTESIS '!AL162,0)),0)</f>
        <v>0</v>
      </c>
      <c r="AP106" s="586">
        <f>IF(AP95&gt;=plazo_pagoC,(IF(plazo_pagoC=0,'HIPOTESIS '!AP162,0)+IF(plazo_pagoC=1,'HIPOTESIS '!AO162,0)+IF(plazo_pagoC=2,'HIPOTESIS '!AN162,0)+IF(plazo_pagoC=3,'HIPOTESIS '!AM162,0)),0)</f>
        <v>0</v>
      </c>
      <c r="AQ106" s="586">
        <f>IF(AQ95&gt;=plazo_pagoC,(IF(plazo_pagoC=0,'HIPOTESIS '!AQ162,0)+IF(plazo_pagoC=1,'HIPOTESIS '!AP162,0)+IF(plazo_pagoC=2,'HIPOTESIS '!AO162,0)+IF(plazo_pagoC=3,'HIPOTESIS '!AN162,0)),0)</f>
        <v>0</v>
      </c>
      <c r="AR106" s="586">
        <f>IF(AR95&gt;=plazo_pagoC,(IF(plazo_pagoC=0,'HIPOTESIS '!AR162,0)+IF(plazo_pagoC=1,'HIPOTESIS '!AQ162,0)+IF(plazo_pagoC=2,'HIPOTESIS '!AP162,0)+IF(plazo_pagoC=3,'HIPOTESIS '!AO162,0)),0)</f>
        <v>0</v>
      </c>
      <c r="AS106" s="586">
        <f>IF(AS95&gt;=plazo_pagoC,(IF(plazo_pagoC=0,'HIPOTESIS '!AS162,0)+IF(plazo_pagoC=1,'HIPOTESIS '!AR162,0)+IF(plazo_pagoC=2,'HIPOTESIS '!AQ162,0)+IF(plazo_pagoC=3,'HIPOTESIS '!AP162,0)),0)</f>
        <v>0</v>
      </c>
      <c r="AT106" s="586">
        <f>IF(AT95&gt;=plazo_pagoC,(IF(plazo_pagoC=0,'HIPOTESIS '!AT162,0)+IF(plazo_pagoC=1,'HIPOTESIS '!AS162,0)+IF(plazo_pagoC=2,'HIPOTESIS '!AR162,0)+IF(plazo_pagoC=3,'HIPOTESIS '!AQ162,0)),0)</f>
        <v>0</v>
      </c>
      <c r="AU106" s="586">
        <f>IF(AU95&gt;=plazo_pagoC,(IF(plazo_pagoC=0,'HIPOTESIS '!AU162,0)+IF(plazo_pagoC=1,'HIPOTESIS '!AT162,0)+IF(plazo_pagoC=2,'HIPOTESIS '!AS162,0)+IF(plazo_pagoC=3,'HIPOTESIS '!AR162,0)),0)</f>
        <v>0</v>
      </c>
      <c r="AV106" s="586">
        <f>IF(AV95&gt;=plazo_pagoC,(IF(plazo_pagoC=0,'HIPOTESIS '!AV162,0)+IF(plazo_pagoC=1,'HIPOTESIS '!AU162,0)+IF(plazo_pagoC=2,'HIPOTESIS '!AT162,0)+IF(plazo_pagoC=3,'HIPOTESIS '!AS162,0)),0)</f>
        <v>0</v>
      </c>
      <c r="AW106" s="586">
        <f>IF(AW95&gt;=plazo_pagoC,(IF(plazo_pagoC=0,'HIPOTESIS '!AW162,0)+IF(plazo_pagoC=1,'HIPOTESIS '!AV162,0)+IF(plazo_pagoC=2,'HIPOTESIS '!AU162,0)+IF(plazo_pagoC=3,'HIPOTESIS '!AT162,0)),0)</f>
        <v>0</v>
      </c>
      <c r="AX106" s="586">
        <f>IF(AX95&gt;=plazo_pagoC,(IF(plazo_pagoC=0,'HIPOTESIS '!AX162,0)+IF(plazo_pagoC=1,'HIPOTESIS '!AW162,0)+IF(plazo_pagoC=2,'HIPOTESIS '!AV162,0)+IF(plazo_pagoC=3,'HIPOTESIS '!AU162,0)),0)</f>
        <v>0</v>
      </c>
      <c r="AY106" s="587">
        <f>IF(AY95&gt;=plazo_pagoC,(IF(plazo_pagoC=0,'HIPOTESIS '!AY162,0)+IF(plazo_pagoC=1,'HIPOTESIS '!AX162,0)+IF(plazo_pagoC=2,'HIPOTESIS '!AW162,0)+IF(plazo_pagoC=3,'HIPOTESIS '!AV162,0)),0)</f>
        <v>0</v>
      </c>
      <c r="AZ106" s="586">
        <f>IF(AZ95&gt;=plazo_pagoC,(IF(plazo_pagoC=0,'HIPOTESIS '!AZ162,0)+IF(plazo_pagoC=1,'HIPOTESIS '!AY162,0)+IF(plazo_pagoC=2,'HIPOTESIS '!AX162,0)+IF(plazo_pagoC=3,'HIPOTESIS '!AW162,0)),0)</f>
        <v>0</v>
      </c>
      <c r="BA106" s="586">
        <f>IF(BA95&gt;=plazo_pagoC,(IF(plazo_pagoC=0,'HIPOTESIS '!BA162,0)+IF(plazo_pagoC=1,'HIPOTESIS '!AZ162,0)+IF(plazo_pagoC=2,'HIPOTESIS '!AY162,0)+IF(plazo_pagoC=3,'HIPOTESIS '!AX162,0)),0)</f>
        <v>0</v>
      </c>
      <c r="BB106" s="586">
        <f>IF(BB95&gt;=plazo_pagoC,(IF(plazo_pagoC=0,'HIPOTESIS '!BB162,0)+IF(plazo_pagoC=1,'HIPOTESIS '!BA162,0)+IF(plazo_pagoC=2,'HIPOTESIS '!AZ162,0)+IF(plazo_pagoC=3,'HIPOTESIS '!AY162,0)),0)</f>
        <v>0</v>
      </c>
      <c r="BC106" s="586">
        <f>IF(BC95&gt;=plazo_pagoC,(IF(plazo_pagoC=0,'HIPOTESIS '!BC162,0)+IF(plazo_pagoC=1,'HIPOTESIS '!BB162,0)+IF(plazo_pagoC=2,'HIPOTESIS '!BA162,0)+IF(plazo_pagoC=3,'HIPOTESIS '!AZ162,0)),0)</f>
        <v>0</v>
      </c>
      <c r="BD106" s="586">
        <f>IF(BD95&gt;=plazo_pagoC,(IF(plazo_pagoC=0,'HIPOTESIS '!BD162,0)+IF(plazo_pagoC=1,'HIPOTESIS '!BC162,0)+IF(plazo_pagoC=2,'HIPOTESIS '!BB162,0)+IF(plazo_pagoC=3,'HIPOTESIS '!BA162,0)),0)</f>
        <v>0</v>
      </c>
      <c r="BE106" s="586">
        <f>IF(BE95&gt;=plazo_pagoC,(IF(plazo_pagoC=0,'HIPOTESIS '!BE162,0)+IF(plazo_pagoC=1,'HIPOTESIS '!BD162,0)+IF(plazo_pagoC=2,'HIPOTESIS '!BC162,0)+IF(plazo_pagoC=3,'HIPOTESIS '!BB162,0)),0)</f>
        <v>0</v>
      </c>
      <c r="BF106" s="586">
        <f>IF(BF95&gt;=plazo_pagoC,(IF(plazo_pagoC=0,'HIPOTESIS '!BF162,0)+IF(plazo_pagoC=1,'HIPOTESIS '!BE162,0)+IF(plazo_pagoC=2,'HIPOTESIS '!BD162,0)+IF(plazo_pagoC=3,'HIPOTESIS '!BC162,0)),0)</f>
        <v>0</v>
      </c>
      <c r="BG106" s="586">
        <f>IF(BG95&gt;=plazo_pagoC,(IF(plazo_pagoC=0,'HIPOTESIS '!BG162,0)+IF(plazo_pagoC=1,'HIPOTESIS '!BF162,0)+IF(plazo_pagoC=2,'HIPOTESIS '!BE162,0)+IF(plazo_pagoC=3,'HIPOTESIS '!BD162,0)),0)</f>
        <v>0</v>
      </c>
      <c r="BH106" s="586">
        <f>IF(BH95&gt;=plazo_pagoC,(IF(plazo_pagoC=0,'HIPOTESIS '!BH162,0)+IF(plazo_pagoC=1,'HIPOTESIS '!BG162,0)+IF(plazo_pagoC=2,'HIPOTESIS '!BF162,0)+IF(plazo_pagoC=3,'HIPOTESIS '!BE162,0)),0)</f>
        <v>0</v>
      </c>
      <c r="BI106" s="586">
        <f>IF(BI95&gt;=plazo_pagoC,(IF(plazo_pagoC=0,'HIPOTESIS '!BI162,0)+IF(plazo_pagoC=1,'HIPOTESIS '!BH162,0)+IF(plazo_pagoC=2,'HIPOTESIS '!BG162,0)+IF(plazo_pagoC=3,'HIPOTESIS '!BF162,0)),0)</f>
        <v>0</v>
      </c>
      <c r="BJ106" s="586">
        <f>IF(BJ95&gt;=plazo_pagoC,(IF(plazo_pagoC=0,'HIPOTESIS '!BJ162,0)+IF(plazo_pagoC=1,'HIPOTESIS '!BI162,0)+IF(plazo_pagoC=2,'HIPOTESIS '!BH162,0)+IF(plazo_pagoC=3,'HIPOTESIS '!BG162,0)),0)</f>
        <v>0</v>
      </c>
      <c r="BK106" s="587">
        <f>IF(BK95&gt;=plazo_pagoC,(IF(plazo_pagoC=0,'HIPOTESIS '!BK162,0)+IF(plazo_pagoC=1,'HIPOTESIS '!BJ162,0)+IF(plazo_pagoC=2,'HIPOTESIS '!BI162,0)+IF(plazo_pagoC=3,'HIPOTESIS '!BH162,0)),0)</f>
        <v>0</v>
      </c>
    </row>
    <row r="107" spans="2:63" s="2" customFormat="1" ht="17" x14ac:dyDescent="0.2">
      <c r="B107" s="749" t="s">
        <v>155</v>
      </c>
      <c r="C107" s="652">
        <v>0</v>
      </c>
      <c r="D107" s="594">
        <f>C107+'HIPOTESIS '!D162-D106</f>
        <v>0</v>
      </c>
      <c r="E107" s="594">
        <f>D107+'HIPOTESIS '!E162-E106</f>
        <v>0</v>
      </c>
      <c r="F107" s="594">
        <f>E107+'HIPOTESIS '!F162-F106</f>
        <v>0</v>
      </c>
      <c r="G107" s="594">
        <f>F107+'HIPOTESIS '!G162-G106</f>
        <v>0</v>
      </c>
      <c r="H107" s="594">
        <f>G107+'HIPOTESIS '!H162-H106</f>
        <v>0</v>
      </c>
      <c r="I107" s="594">
        <f>H107+'HIPOTESIS '!I162-I106</f>
        <v>0</v>
      </c>
      <c r="J107" s="594">
        <f>I107+'HIPOTESIS '!J162-J106</f>
        <v>0</v>
      </c>
      <c r="K107" s="594">
        <f>J107+'HIPOTESIS '!K162-K106</f>
        <v>0</v>
      </c>
      <c r="L107" s="594">
        <f>K107+'HIPOTESIS '!L162-L106</f>
        <v>0</v>
      </c>
      <c r="M107" s="594">
        <f>L107+'HIPOTESIS '!M162-M106</f>
        <v>0</v>
      </c>
      <c r="N107" s="594">
        <f>M107+'HIPOTESIS '!N162-N106</f>
        <v>0</v>
      </c>
      <c r="O107" s="595">
        <f>N107+'HIPOTESIS '!O162-O106</f>
        <v>0</v>
      </c>
      <c r="P107" s="594">
        <f>O107+'HIPOTESIS '!P162-P106</f>
        <v>0</v>
      </c>
      <c r="Q107" s="594">
        <f>P107+'HIPOTESIS '!Q162-Q106</f>
        <v>0</v>
      </c>
      <c r="R107" s="594">
        <f>Q107+'HIPOTESIS '!R162-R106</f>
        <v>0</v>
      </c>
      <c r="S107" s="594">
        <f>R107+'HIPOTESIS '!S162-S106</f>
        <v>0</v>
      </c>
      <c r="T107" s="594">
        <f>S107+'HIPOTESIS '!T162-T106</f>
        <v>0</v>
      </c>
      <c r="U107" s="594">
        <f>T107+'HIPOTESIS '!U162-U106</f>
        <v>0</v>
      </c>
      <c r="V107" s="594">
        <f>U107+'HIPOTESIS '!V162-V106</f>
        <v>0</v>
      </c>
      <c r="W107" s="594">
        <f>V107+'HIPOTESIS '!W162-W106</f>
        <v>0</v>
      </c>
      <c r="X107" s="594">
        <f>W107+'HIPOTESIS '!X162-X106</f>
        <v>0</v>
      </c>
      <c r="Y107" s="594">
        <f>X107+'HIPOTESIS '!Y162-Y106</f>
        <v>0</v>
      </c>
      <c r="Z107" s="594">
        <f>Y107+'HIPOTESIS '!Z162-Z106</f>
        <v>0</v>
      </c>
      <c r="AA107" s="595">
        <f>Z107+'HIPOTESIS '!AA162-AA106</f>
        <v>0</v>
      </c>
      <c r="AB107" s="594">
        <f>AA107+'HIPOTESIS '!AB162-AB106</f>
        <v>0</v>
      </c>
      <c r="AC107" s="594">
        <f>AB107+'HIPOTESIS '!AC162-AC106</f>
        <v>0</v>
      </c>
      <c r="AD107" s="594">
        <f>AC107+'HIPOTESIS '!AD162-AD106</f>
        <v>0</v>
      </c>
      <c r="AE107" s="594">
        <f>AD107+'HIPOTESIS '!AE162-AE106</f>
        <v>0</v>
      </c>
      <c r="AF107" s="594">
        <f>AE107+'HIPOTESIS '!AF162-AF106</f>
        <v>0</v>
      </c>
      <c r="AG107" s="594">
        <f>AF107+'HIPOTESIS '!AG162-AG106</f>
        <v>0</v>
      </c>
      <c r="AH107" s="594">
        <f>AG107+'HIPOTESIS '!AH162-AH106</f>
        <v>0</v>
      </c>
      <c r="AI107" s="594">
        <f>AH107+'HIPOTESIS '!AI162-AI106</f>
        <v>0</v>
      </c>
      <c r="AJ107" s="594">
        <f>AI107+'HIPOTESIS '!AJ162-AJ106</f>
        <v>0</v>
      </c>
      <c r="AK107" s="594">
        <f>AJ107+'HIPOTESIS '!AK162-AK106</f>
        <v>0</v>
      </c>
      <c r="AL107" s="594">
        <f>AK107+'HIPOTESIS '!AL162-AL106</f>
        <v>0</v>
      </c>
      <c r="AM107" s="595">
        <f>AL107+'HIPOTESIS '!AM162-AM106</f>
        <v>0</v>
      </c>
      <c r="AN107" s="594">
        <f>AM107+'HIPOTESIS '!AN162-AN106</f>
        <v>0</v>
      </c>
      <c r="AO107" s="594">
        <f>AN107+'HIPOTESIS '!AO162-AO106</f>
        <v>0</v>
      </c>
      <c r="AP107" s="594">
        <f>AO107+'HIPOTESIS '!AP162-AP106</f>
        <v>0</v>
      </c>
      <c r="AQ107" s="594">
        <f>AP107+'HIPOTESIS '!AQ162-AQ106</f>
        <v>0</v>
      </c>
      <c r="AR107" s="594">
        <f>AQ107+'HIPOTESIS '!AR162-AR106</f>
        <v>0</v>
      </c>
      <c r="AS107" s="594">
        <f>AR107+'HIPOTESIS '!AS162-AS106</f>
        <v>0</v>
      </c>
      <c r="AT107" s="594">
        <f>AS107+'HIPOTESIS '!AT162-AT106</f>
        <v>0</v>
      </c>
      <c r="AU107" s="594">
        <f>AT107+'HIPOTESIS '!AU162-AU106</f>
        <v>0</v>
      </c>
      <c r="AV107" s="594">
        <f>AU107+'HIPOTESIS '!AV162-AV106</f>
        <v>0</v>
      </c>
      <c r="AW107" s="594">
        <f>AV107+'HIPOTESIS '!AW162-AW106</f>
        <v>0</v>
      </c>
      <c r="AX107" s="594">
        <f>AW107+'HIPOTESIS '!AX162-AX106</f>
        <v>0</v>
      </c>
      <c r="AY107" s="595">
        <f>AX107+'HIPOTESIS '!AY162-AY106</f>
        <v>0</v>
      </c>
      <c r="AZ107" s="594">
        <f>AY107+'HIPOTESIS '!AZ162-AZ106</f>
        <v>0</v>
      </c>
      <c r="BA107" s="594">
        <f>AZ107+'HIPOTESIS '!BA162-BA106</f>
        <v>0</v>
      </c>
      <c r="BB107" s="594">
        <f>BA107+'HIPOTESIS '!BB162-BB106</f>
        <v>0</v>
      </c>
      <c r="BC107" s="594">
        <f>BB107+'HIPOTESIS '!BC162-BC106</f>
        <v>0</v>
      </c>
      <c r="BD107" s="594">
        <f>BC107+'HIPOTESIS '!BD162-BD106</f>
        <v>0</v>
      </c>
      <c r="BE107" s="594">
        <f>BD107+'HIPOTESIS '!BE162-BE106</f>
        <v>0</v>
      </c>
      <c r="BF107" s="594">
        <f>BE107+'HIPOTESIS '!BF162-BF106</f>
        <v>0</v>
      </c>
      <c r="BG107" s="594">
        <f>BF107+'HIPOTESIS '!BG162-BG106</f>
        <v>0</v>
      </c>
      <c r="BH107" s="594">
        <f>BG107+'HIPOTESIS '!BH162-BH106</f>
        <v>0</v>
      </c>
      <c r="BI107" s="594">
        <f>BH107+'HIPOTESIS '!BI162-BI106</f>
        <v>0</v>
      </c>
      <c r="BJ107" s="594">
        <f>BI107+'HIPOTESIS '!BJ162-BJ106</f>
        <v>0</v>
      </c>
      <c r="BK107" s="595">
        <f>BJ107+'HIPOTESIS '!BK162-BK106</f>
        <v>0</v>
      </c>
    </row>
    <row r="108" spans="2:63" s="2" customFormat="1" x14ac:dyDescent="0.2">
      <c r="B108" s="750"/>
      <c r="C108" s="634"/>
      <c r="D108" s="634"/>
      <c r="E108" s="634"/>
      <c r="F108" s="634"/>
      <c r="G108" s="634"/>
      <c r="H108" s="634"/>
      <c r="I108" s="634"/>
      <c r="J108" s="634"/>
      <c r="K108" s="634"/>
      <c r="L108" s="634"/>
      <c r="M108" s="634"/>
      <c r="N108" s="634"/>
      <c r="O108" s="634"/>
      <c r="P108" s="634"/>
      <c r="Q108" s="634"/>
      <c r="R108" s="634"/>
      <c r="S108" s="634"/>
      <c r="T108" s="634"/>
      <c r="U108" s="634"/>
      <c r="V108" s="634"/>
      <c r="W108" s="634"/>
      <c r="X108" s="634"/>
      <c r="Y108" s="634"/>
      <c r="Z108" s="634"/>
      <c r="AA108" s="751"/>
      <c r="AB108" s="634"/>
      <c r="AC108" s="634"/>
      <c r="AD108" s="634"/>
      <c r="AE108" s="634"/>
      <c r="AF108" s="634"/>
      <c r="AG108" s="634"/>
      <c r="AH108" s="634"/>
      <c r="AI108" s="634"/>
      <c r="AJ108" s="634"/>
      <c r="AK108" s="634"/>
      <c r="AL108" s="634"/>
      <c r="AM108" s="751"/>
      <c r="AN108" s="634"/>
      <c r="AO108" s="634"/>
      <c r="AP108" s="634"/>
      <c r="AQ108" s="634"/>
      <c r="AR108" s="634"/>
      <c r="AS108" s="634"/>
      <c r="AT108" s="634"/>
      <c r="AU108" s="634"/>
      <c r="AV108" s="634"/>
      <c r="AW108" s="634"/>
      <c r="AX108" s="634"/>
      <c r="AY108" s="751"/>
      <c r="AZ108" s="634"/>
      <c r="BA108" s="634"/>
      <c r="BB108" s="634"/>
      <c r="BC108" s="634"/>
      <c r="BD108" s="634"/>
      <c r="BE108" s="634"/>
      <c r="BF108" s="634"/>
      <c r="BG108" s="634"/>
      <c r="BH108" s="634"/>
      <c r="BI108" s="634"/>
      <c r="BJ108" s="634"/>
      <c r="BK108" s="752"/>
    </row>
    <row r="109" spans="2:63" s="2" customFormat="1" ht="17" x14ac:dyDescent="0.2">
      <c r="B109" s="753" t="s">
        <v>312</v>
      </c>
      <c r="C109" s="754">
        <v>0</v>
      </c>
      <c r="D109" s="755">
        <v>1</v>
      </c>
      <c r="E109" s="755">
        <v>2</v>
      </c>
      <c r="F109" s="755">
        <v>3</v>
      </c>
      <c r="G109" s="755">
        <v>4</v>
      </c>
      <c r="H109" s="755">
        <v>5</v>
      </c>
      <c r="I109" s="755">
        <v>6</v>
      </c>
      <c r="J109" s="755">
        <v>7</v>
      </c>
      <c r="K109" s="755">
        <v>8</v>
      </c>
      <c r="L109" s="755">
        <v>9</v>
      </c>
      <c r="M109" s="755">
        <v>10</v>
      </c>
      <c r="N109" s="755">
        <v>11</v>
      </c>
      <c r="O109" s="756">
        <v>12</v>
      </c>
      <c r="P109" s="755">
        <v>13</v>
      </c>
      <c r="Q109" s="755">
        <v>14</v>
      </c>
      <c r="R109" s="755">
        <v>15</v>
      </c>
      <c r="S109" s="755">
        <v>16</v>
      </c>
      <c r="T109" s="755">
        <v>17</v>
      </c>
      <c r="U109" s="755">
        <v>18</v>
      </c>
      <c r="V109" s="755">
        <v>19</v>
      </c>
      <c r="W109" s="755">
        <v>20</v>
      </c>
      <c r="X109" s="755">
        <v>21</v>
      </c>
      <c r="Y109" s="755">
        <v>22</v>
      </c>
      <c r="Z109" s="755">
        <v>23</v>
      </c>
      <c r="AA109" s="756">
        <v>24</v>
      </c>
      <c r="AB109" s="755">
        <v>25</v>
      </c>
      <c r="AC109" s="755">
        <v>26</v>
      </c>
      <c r="AD109" s="755">
        <v>27</v>
      </c>
      <c r="AE109" s="755">
        <v>28</v>
      </c>
      <c r="AF109" s="755">
        <v>29</v>
      </c>
      <c r="AG109" s="755">
        <v>30</v>
      </c>
      <c r="AH109" s="755">
        <v>31</v>
      </c>
      <c r="AI109" s="755">
        <v>32</v>
      </c>
      <c r="AJ109" s="755">
        <v>33</v>
      </c>
      <c r="AK109" s="755">
        <v>34</v>
      </c>
      <c r="AL109" s="755">
        <v>35</v>
      </c>
      <c r="AM109" s="756">
        <v>36</v>
      </c>
      <c r="AN109" s="755">
        <v>37</v>
      </c>
      <c r="AO109" s="755">
        <v>38</v>
      </c>
      <c r="AP109" s="755">
        <v>39</v>
      </c>
      <c r="AQ109" s="755">
        <v>40</v>
      </c>
      <c r="AR109" s="755">
        <v>41</v>
      </c>
      <c r="AS109" s="755">
        <v>42</v>
      </c>
      <c r="AT109" s="755">
        <v>43</v>
      </c>
      <c r="AU109" s="755">
        <v>44</v>
      </c>
      <c r="AV109" s="755">
        <v>45</v>
      </c>
      <c r="AW109" s="755">
        <v>46</v>
      </c>
      <c r="AX109" s="755">
        <v>47</v>
      </c>
      <c r="AY109" s="756">
        <v>48</v>
      </c>
      <c r="AZ109" s="755">
        <v>49</v>
      </c>
      <c r="BA109" s="755">
        <v>50</v>
      </c>
      <c r="BB109" s="755">
        <v>51</v>
      </c>
      <c r="BC109" s="755">
        <v>52</v>
      </c>
      <c r="BD109" s="755">
        <v>53</v>
      </c>
      <c r="BE109" s="755">
        <v>54</v>
      </c>
      <c r="BF109" s="755">
        <v>55</v>
      </c>
      <c r="BG109" s="755">
        <v>56</v>
      </c>
      <c r="BH109" s="755">
        <v>57</v>
      </c>
      <c r="BI109" s="755">
        <v>58</v>
      </c>
      <c r="BJ109" s="755">
        <v>59</v>
      </c>
      <c r="BK109" s="756">
        <v>60</v>
      </c>
    </row>
    <row r="110" spans="2:63" s="2" customFormat="1" ht="17" x14ac:dyDescent="0.2">
      <c r="B110" s="757" t="s">
        <v>319</v>
      </c>
      <c r="C110" s="758">
        <v>0</v>
      </c>
      <c r="D110" s="586">
        <f>'HIPOTESIS '!D149-'HIPOTESIS '!C149</f>
        <v>0</v>
      </c>
      <c r="E110" s="586">
        <f>'HIPOTESIS '!E149-'HIPOTESIS '!D149</f>
        <v>0</v>
      </c>
      <c r="F110" s="586">
        <f>'HIPOTESIS '!F149-'HIPOTESIS '!E149</f>
        <v>0</v>
      </c>
      <c r="G110" s="586">
        <f>'HIPOTESIS '!G149-'HIPOTESIS '!F149</f>
        <v>0</v>
      </c>
      <c r="H110" s="586">
        <f>'HIPOTESIS '!H149-'HIPOTESIS '!G149</f>
        <v>0</v>
      </c>
      <c r="I110" s="586">
        <f>'HIPOTESIS '!I149-'HIPOTESIS '!H149</f>
        <v>0</v>
      </c>
      <c r="J110" s="586">
        <f>'HIPOTESIS '!J149-'HIPOTESIS '!I149</f>
        <v>0</v>
      </c>
      <c r="K110" s="586">
        <f>'HIPOTESIS '!K149-'HIPOTESIS '!J149</f>
        <v>0</v>
      </c>
      <c r="L110" s="586">
        <f>'HIPOTESIS '!L149-'HIPOTESIS '!K149</f>
        <v>0</v>
      </c>
      <c r="M110" s="586">
        <f>'HIPOTESIS '!M149-'HIPOTESIS '!L149</f>
        <v>0</v>
      </c>
      <c r="N110" s="586">
        <f>'HIPOTESIS '!N149-'HIPOTESIS '!M149</f>
        <v>0</v>
      </c>
      <c r="O110" s="587">
        <f>'HIPOTESIS '!O149-'HIPOTESIS '!N149</f>
        <v>0</v>
      </c>
      <c r="P110" s="586">
        <f>'HIPOTESIS '!P149-'HIPOTESIS '!O149</f>
        <v>0</v>
      </c>
      <c r="Q110" s="586">
        <f>'HIPOTESIS '!Q149-'HIPOTESIS '!P149</f>
        <v>0</v>
      </c>
      <c r="R110" s="586">
        <f>'HIPOTESIS '!R149-'HIPOTESIS '!Q149</f>
        <v>0</v>
      </c>
      <c r="S110" s="586">
        <f>'HIPOTESIS '!S149-'HIPOTESIS '!R149</f>
        <v>0</v>
      </c>
      <c r="T110" s="586">
        <f>'HIPOTESIS '!T149-'HIPOTESIS '!S149</f>
        <v>0</v>
      </c>
      <c r="U110" s="586">
        <f>'HIPOTESIS '!U149-'HIPOTESIS '!T149</f>
        <v>0</v>
      </c>
      <c r="V110" s="586">
        <f>'HIPOTESIS '!V149-'HIPOTESIS '!U149</f>
        <v>0</v>
      </c>
      <c r="W110" s="586">
        <f>'HIPOTESIS '!W149-'HIPOTESIS '!V149</f>
        <v>0</v>
      </c>
      <c r="X110" s="586">
        <f>'HIPOTESIS '!X149-'HIPOTESIS '!W149</f>
        <v>0</v>
      </c>
      <c r="Y110" s="586">
        <f>'HIPOTESIS '!Y149-'HIPOTESIS '!X149</f>
        <v>0</v>
      </c>
      <c r="Z110" s="586">
        <f>'HIPOTESIS '!Z149-'HIPOTESIS '!Y149</f>
        <v>0</v>
      </c>
      <c r="AA110" s="587">
        <f>'HIPOTESIS '!AA149-'HIPOTESIS '!Z149</f>
        <v>0</v>
      </c>
      <c r="AB110" s="586">
        <f>'HIPOTESIS '!AB149-'HIPOTESIS '!AA149</f>
        <v>0</v>
      </c>
      <c r="AC110" s="586">
        <f>'HIPOTESIS '!AC149-'HIPOTESIS '!AB149</f>
        <v>0</v>
      </c>
      <c r="AD110" s="586">
        <f>'HIPOTESIS '!AD149-'HIPOTESIS '!AC149</f>
        <v>0</v>
      </c>
      <c r="AE110" s="586">
        <f>'HIPOTESIS '!AE149-'HIPOTESIS '!AD149</f>
        <v>0</v>
      </c>
      <c r="AF110" s="586">
        <f>'HIPOTESIS '!AF149-'HIPOTESIS '!AE149</f>
        <v>0</v>
      </c>
      <c r="AG110" s="586">
        <f>'HIPOTESIS '!AG149-'HIPOTESIS '!AF149</f>
        <v>0</v>
      </c>
      <c r="AH110" s="586">
        <f>'HIPOTESIS '!AH149-'HIPOTESIS '!AG149</f>
        <v>0</v>
      </c>
      <c r="AI110" s="586">
        <f>'HIPOTESIS '!AI149-'HIPOTESIS '!AH149</f>
        <v>0</v>
      </c>
      <c r="AJ110" s="586">
        <f>'HIPOTESIS '!AJ149-'HIPOTESIS '!AI149</f>
        <v>0</v>
      </c>
      <c r="AK110" s="586">
        <f>'HIPOTESIS '!AK149-'HIPOTESIS '!AJ149</f>
        <v>0</v>
      </c>
      <c r="AL110" s="586">
        <f>'HIPOTESIS '!AL149-'HIPOTESIS '!AK149</f>
        <v>0</v>
      </c>
      <c r="AM110" s="587">
        <f>'HIPOTESIS '!AM149-'HIPOTESIS '!AL149</f>
        <v>0</v>
      </c>
      <c r="AN110" s="586">
        <f>'HIPOTESIS '!AN149-'HIPOTESIS '!AM149</f>
        <v>0</v>
      </c>
      <c r="AO110" s="586">
        <f>'HIPOTESIS '!AO149-'HIPOTESIS '!AN149</f>
        <v>0</v>
      </c>
      <c r="AP110" s="586">
        <f>'HIPOTESIS '!AP149-'HIPOTESIS '!AO149</f>
        <v>0</v>
      </c>
      <c r="AQ110" s="586">
        <f>'HIPOTESIS '!AQ149-'HIPOTESIS '!AP149</f>
        <v>0</v>
      </c>
      <c r="AR110" s="586">
        <f>'HIPOTESIS '!AR149-'HIPOTESIS '!AQ149</f>
        <v>0</v>
      </c>
      <c r="AS110" s="586">
        <f>'HIPOTESIS '!AS149-'HIPOTESIS '!AR149</f>
        <v>0</v>
      </c>
      <c r="AT110" s="586">
        <f>'HIPOTESIS '!AT149-'HIPOTESIS '!AS149</f>
        <v>0</v>
      </c>
      <c r="AU110" s="586">
        <f>'HIPOTESIS '!AU149-'HIPOTESIS '!AT149</f>
        <v>0</v>
      </c>
      <c r="AV110" s="586">
        <f>'HIPOTESIS '!AV149-'HIPOTESIS '!AU149</f>
        <v>0</v>
      </c>
      <c r="AW110" s="586">
        <f>'HIPOTESIS '!AW149-'HIPOTESIS '!AV149</f>
        <v>0</v>
      </c>
      <c r="AX110" s="586">
        <f>'HIPOTESIS '!AX149-'HIPOTESIS '!AW149</f>
        <v>0</v>
      </c>
      <c r="AY110" s="587">
        <f>'HIPOTESIS '!AY149-'HIPOTESIS '!AX149</f>
        <v>0</v>
      </c>
      <c r="AZ110" s="586">
        <f>'HIPOTESIS '!AZ149-'HIPOTESIS '!AY149</f>
        <v>0</v>
      </c>
      <c r="BA110" s="586">
        <f>'HIPOTESIS '!BA149-'HIPOTESIS '!AZ149</f>
        <v>0</v>
      </c>
      <c r="BB110" s="586">
        <f>'HIPOTESIS '!BB149-'HIPOTESIS '!BA149</f>
        <v>0</v>
      </c>
      <c r="BC110" s="586">
        <f>'HIPOTESIS '!BC149-'HIPOTESIS '!BB149</f>
        <v>0</v>
      </c>
      <c r="BD110" s="586">
        <f>'HIPOTESIS '!BD149-'HIPOTESIS '!BC149</f>
        <v>0</v>
      </c>
      <c r="BE110" s="586">
        <f>'HIPOTESIS '!BE149-'HIPOTESIS '!BD149</f>
        <v>0</v>
      </c>
      <c r="BF110" s="586">
        <f>'HIPOTESIS '!BF149-'HIPOTESIS '!BE149</f>
        <v>0</v>
      </c>
      <c r="BG110" s="586">
        <f>'HIPOTESIS '!BG149-'HIPOTESIS '!BF149</f>
        <v>0</v>
      </c>
      <c r="BH110" s="586">
        <f>'HIPOTESIS '!BH149-'HIPOTESIS '!BG149</f>
        <v>0</v>
      </c>
      <c r="BI110" s="586">
        <f>'HIPOTESIS '!BI149-'HIPOTESIS '!BH149</f>
        <v>0</v>
      </c>
      <c r="BJ110" s="586">
        <f>'HIPOTESIS '!BJ149-'HIPOTESIS '!BI149</f>
        <v>0</v>
      </c>
      <c r="BK110" s="587">
        <f>'HIPOTESIS '!BK149-'HIPOTESIS '!BJ149</f>
        <v>0</v>
      </c>
    </row>
    <row r="111" spans="2:63" s="2" customFormat="1" ht="17" x14ac:dyDescent="0.2">
      <c r="B111" s="759" t="s">
        <v>409</v>
      </c>
      <c r="C111" s="758">
        <v>0</v>
      </c>
      <c r="D111" s="586">
        <f t="shared" ref="D111:AI111" si="104">IF(D109&gt;=plazo_pagoA,(IF(plazo_pagoA=0,D110,0)+IF(plazo_pagoA=1,C110,0)+IF(plazo_pagoA=2,B110,0)+IF(plazo_pagoA=3,A110,0)),0)</f>
        <v>0</v>
      </c>
      <c r="E111" s="586">
        <f t="shared" si="104"/>
        <v>0</v>
      </c>
      <c r="F111" s="586">
        <f t="shared" si="104"/>
        <v>0</v>
      </c>
      <c r="G111" s="586">
        <f t="shared" si="104"/>
        <v>0</v>
      </c>
      <c r="H111" s="586">
        <f t="shared" si="104"/>
        <v>0</v>
      </c>
      <c r="I111" s="586">
        <f t="shared" si="104"/>
        <v>0</v>
      </c>
      <c r="J111" s="586">
        <f t="shared" si="104"/>
        <v>0</v>
      </c>
      <c r="K111" s="586">
        <f t="shared" si="104"/>
        <v>0</v>
      </c>
      <c r="L111" s="586">
        <f t="shared" si="104"/>
        <v>0</v>
      </c>
      <c r="M111" s="586">
        <f t="shared" si="104"/>
        <v>0</v>
      </c>
      <c r="N111" s="586">
        <f t="shared" si="104"/>
        <v>0</v>
      </c>
      <c r="O111" s="587">
        <f t="shared" si="104"/>
        <v>0</v>
      </c>
      <c r="P111" s="586">
        <f t="shared" si="104"/>
        <v>0</v>
      </c>
      <c r="Q111" s="586">
        <f t="shared" si="104"/>
        <v>0</v>
      </c>
      <c r="R111" s="586">
        <f t="shared" si="104"/>
        <v>0</v>
      </c>
      <c r="S111" s="586">
        <f t="shared" si="104"/>
        <v>0</v>
      </c>
      <c r="T111" s="586">
        <f t="shared" si="104"/>
        <v>0</v>
      </c>
      <c r="U111" s="586">
        <f t="shared" si="104"/>
        <v>0</v>
      </c>
      <c r="V111" s="586">
        <f t="shared" si="104"/>
        <v>0</v>
      </c>
      <c r="W111" s="586">
        <f t="shared" si="104"/>
        <v>0</v>
      </c>
      <c r="X111" s="586">
        <f t="shared" si="104"/>
        <v>0</v>
      </c>
      <c r="Y111" s="586">
        <f t="shared" si="104"/>
        <v>0</v>
      </c>
      <c r="Z111" s="586">
        <f t="shared" si="104"/>
        <v>0</v>
      </c>
      <c r="AA111" s="587">
        <f t="shared" si="104"/>
        <v>0</v>
      </c>
      <c r="AB111" s="586">
        <f t="shared" si="104"/>
        <v>0</v>
      </c>
      <c r="AC111" s="586">
        <f t="shared" si="104"/>
        <v>0</v>
      </c>
      <c r="AD111" s="586">
        <f t="shared" si="104"/>
        <v>0</v>
      </c>
      <c r="AE111" s="586">
        <f t="shared" si="104"/>
        <v>0</v>
      </c>
      <c r="AF111" s="586">
        <f t="shared" si="104"/>
        <v>0</v>
      </c>
      <c r="AG111" s="586">
        <f t="shared" si="104"/>
        <v>0</v>
      </c>
      <c r="AH111" s="586">
        <f t="shared" si="104"/>
        <v>0</v>
      </c>
      <c r="AI111" s="586">
        <f t="shared" si="104"/>
        <v>0</v>
      </c>
      <c r="AJ111" s="586">
        <f t="shared" ref="AJ111:BK111" si="105">IF(AJ109&gt;=plazo_pagoA,(IF(plazo_pagoA=0,AJ110,0)+IF(plazo_pagoA=1,AI110,0)+IF(plazo_pagoA=2,AH110,0)+IF(plazo_pagoA=3,AG110,0)),0)</f>
        <v>0</v>
      </c>
      <c r="AK111" s="586">
        <f t="shared" si="105"/>
        <v>0</v>
      </c>
      <c r="AL111" s="586">
        <f t="shared" si="105"/>
        <v>0</v>
      </c>
      <c r="AM111" s="587">
        <f t="shared" si="105"/>
        <v>0</v>
      </c>
      <c r="AN111" s="586">
        <f t="shared" si="105"/>
        <v>0</v>
      </c>
      <c r="AO111" s="586">
        <f t="shared" si="105"/>
        <v>0</v>
      </c>
      <c r="AP111" s="586">
        <f t="shared" si="105"/>
        <v>0</v>
      </c>
      <c r="AQ111" s="586">
        <f t="shared" si="105"/>
        <v>0</v>
      </c>
      <c r="AR111" s="586">
        <f t="shared" si="105"/>
        <v>0</v>
      </c>
      <c r="AS111" s="586">
        <f t="shared" si="105"/>
        <v>0</v>
      </c>
      <c r="AT111" s="586">
        <f t="shared" si="105"/>
        <v>0</v>
      </c>
      <c r="AU111" s="586">
        <f t="shared" si="105"/>
        <v>0</v>
      </c>
      <c r="AV111" s="586">
        <f t="shared" si="105"/>
        <v>0</v>
      </c>
      <c r="AW111" s="586">
        <f t="shared" si="105"/>
        <v>0</v>
      </c>
      <c r="AX111" s="586">
        <f t="shared" si="105"/>
        <v>0</v>
      </c>
      <c r="AY111" s="587">
        <f t="shared" si="105"/>
        <v>0</v>
      </c>
      <c r="AZ111" s="586">
        <f t="shared" si="105"/>
        <v>0</v>
      </c>
      <c r="BA111" s="586">
        <f t="shared" si="105"/>
        <v>0</v>
      </c>
      <c r="BB111" s="586">
        <f t="shared" si="105"/>
        <v>0</v>
      </c>
      <c r="BC111" s="586">
        <f t="shared" si="105"/>
        <v>0</v>
      </c>
      <c r="BD111" s="586">
        <f t="shared" si="105"/>
        <v>0</v>
      </c>
      <c r="BE111" s="586">
        <f t="shared" si="105"/>
        <v>0</v>
      </c>
      <c r="BF111" s="586">
        <f t="shared" si="105"/>
        <v>0</v>
      </c>
      <c r="BG111" s="586">
        <f t="shared" si="105"/>
        <v>0</v>
      </c>
      <c r="BH111" s="586">
        <f t="shared" si="105"/>
        <v>0</v>
      </c>
      <c r="BI111" s="586">
        <f t="shared" si="105"/>
        <v>0</v>
      </c>
      <c r="BJ111" s="586">
        <f t="shared" si="105"/>
        <v>0</v>
      </c>
      <c r="BK111" s="587">
        <f t="shared" si="105"/>
        <v>0</v>
      </c>
    </row>
    <row r="112" spans="2:63" s="2" customFormat="1" ht="17" x14ac:dyDescent="0.2">
      <c r="B112" s="759" t="s">
        <v>321</v>
      </c>
      <c r="C112" s="758">
        <v>0</v>
      </c>
      <c r="D112" s="586">
        <f t="shared" ref="D112:AI112" si="106">C112-D111+D110</f>
        <v>0</v>
      </c>
      <c r="E112" s="586">
        <f t="shared" si="106"/>
        <v>0</v>
      </c>
      <c r="F112" s="586">
        <f t="shared" si="106"/>
        <v>0</v>
      </c>
      <c r="G112" s="586">
        <f t="shared" si="106"/>
        <v>0</v>
      </c>
      <c r="H112" s="586">
        <f t="shared" si="106"/>
        <v>0</v>
      </c>
      <c r="I112" s="586">
        <f t="shared" si="106"/>
        <v>0</v>
      </c>
      <c r="J112" s="586">
        <f t="shared" si="106"/>
        <v>0</v>
      </c>
      <c r="K112" s="586">
        <f t="shared" si="106"/>
        <v>0</v>
      </c>
      <c r="L112" s="586">
        <f t="shared" si="106"/>
        <v>0</v>
      </c>
      <c r="M112" s="586">
        <f t="shared" si="106"/>
        <v>0</v>
      </c>
      <c r="N112" s="586">
        <f t="shared" si="106"/>
        <v>0</v>
      </c>
      <c r="O112" s="587">
        <f t="shared" si="106"/>
        <v>0</v>
      </c>
      <c r="P112" s="586">
        <f t="shared" si="106"/>
        <v>0</v>
      </c>
      <c r="Q112" s="586">
        <f t="shared" si="106"/>
        <v>0</v>
      </c>
      <c r="R112" s="586">
        <f t="shared" si="106"/>
        <v>0</v>
      </c>
      <c r="S112" s="586">
        <f t="shared" si="106"/>
        <v>0</v>
      </c>
      <c r="T112" s="586">
        <f t="shared" si="106"/>
        <v>0</v>
      </c>
      <c r="U112" s="586">
        <f t="shared" si="106"/>
        <v>0</v>
      </c>
      <c r="V112" s="586">
        <f t="shared" si="106"/>
        <v>0</v>
      </c>
      <c r="W112" s="586">
        <f t="shared" si="106"/>
        <v>0</v>
      </c>
      <c r="X112" s="586">
        <f t="shared" si="106"/>
        <v>0</v>
      </c>
      <c r="Y112" s="586">
        <f t="shared" si="106"/>
        <v>0</v>
      </c>
      <c r="Z112" s="586">
        <f t="shared" si="106"/>
        <v>0</v>
      </c>
      <c r="AA112" s="587">
        <f t="shared" si="106"/>
        <v>0</v>
      </c>
      <c r="AB112" s="586">
        <f t="shared" si="106"/>
        <v>0</v>
      </c>
      <c r="AC112" s="586">
        <f t="shared" si="106"/>
        <v>0</v>
      </c>
      <c r="AD112" s="586">
        <f t="shared" si="106"/>
        <v>0</v>
      </c>
      <c r="AE112" s="586">
        <f t="shared" si="106"/>
        <v>0</v>
      </c>
      <c r="AF112" s="586">
        <f t="shared" si="106"/>
        <v>0</v>
      </c>
      <c r="AG112" s="586">
        <f t="shared" si="106"/>
        <v>0</v>
      </c>
      <c r="AH112" s="586">
        <f t="shared" si="106"/>
        <v>0</v>
      </c>
      <c r="AI112" s="586">
        <f t="shared" si="106"/>
        <v>0</v>
      </c>
      <c r="AJ112" s="586">
        <f t="shared" ref="AJ112:BK112" si="107">AI112-AJ111+AJ110</f>
        <v>0</v>
      </c>
      <c r="AK112" s="586">
        <f t="shared" si="107"/>
        <v>0</v>
      </c>
      <c r="AL112" s="586">
        <f t="shared" si="107"/>
        <v>0</v>
      </c>
      <c r="AM112" s="587">
        <f t="shared" si="107"/>
        <v>0</v>
      </c>
      <c r="AN112" s="586">
        <f t="shared" si="107"/>
        <v>0</v>
      </c>
      <c r="AO112" s="586">
        <f t="shared" si="107"/>
        <v>0</v>
      </c>
      <c r="AP112" s="586">
        <f t="shared" si="107"/>
        <v>0</v>
      </c>
      <c r="AQ112" s="586">
        <f t="shared" si="107"/>
        <v>0</v>
      </c>
      <c r="AR112" s="586">
        <f t="shared" si="107"/>
        <v>0</v>
      </c>
      <c r="AS112" s="586">
        <f t="shared" si="107"/>
        <v>0</v>
      </c>
      <c r="AT112" s="586">
        <f t="shared" si="107"/>
        <v>0</v>
      </c>
      <c r="AU112" s="586">
        <f t="shared" si="107"/>
        <v>0</v>
      </c>
      <c r="AV112" s="586">
        <f t="shared" si="107"/>
        <v>0</v>
      </c>
      <c r="AW112" s="586">
        <f t="shared" si="107"/>
        <v>0</v>
      </c>
      <c r="AX112" s="586">
        <f t="shared" si="107"/>
        <v>0</v>
      </c>
      <c r="AY112" s="587">
        <f t="shared" si="107"/>
        <v>0</v>
      </c>
      <c r="AZ112" s="586">
        <f t="shared" si="107"/>
        <v>0</v>
      </c>
      <c r="BA112" s="586">
        <f t="shared" si="107"/>
        <v>0</v>
      </c>
      <c r="BB112" s="586">
        <f t="shared" si="107"/>
        <v>0</v>
      </c>
      <c r="BC112" s="586">
        <f t="shared" si="107"/>
        <v>0</v>
      </c>
      <c r="BD112" s="586">
        <f t="shared" si="107"/>
        <v>0</v>
      </c>
      <c r="BE112" s="586">
        <f t="shared" si="107"/>
        <v>0</v>
      </c>
      <c r="BF112" s="586">
        <f t="shared" si="107"/>
        <v>0</v>
      </c>
      <c r="BG112" s="586">
        <f t="shared" si="107"/>
        <v>0</v>
      </c>
      <c r="BH112" s="586">
        <f t="shared" si="107"/>
        <v>0</v>
      </c>
      <c r="BI112" s="586">
        <f t="shared" si="107"/>
        <v>0</v>
      </c>
      <c r="BJ112" s="586">
        <f t="shared" si="107"/>
        <v>0</v>
      </c>
      <c r="BK112" s="587">
        <f t="shared" si="107"/>
        <v>0</v>
      </c>
    </row>
    <row r="113" spans="2:63" s="2" customFormat="1" ht="17" x14ac:dyDescent="0.2">
      <c r="B113" s="760" t="s">
        <v>318</v>
      </c>
      <c r="C113" s="761">
        <v>0</v>
      </c>
      <c r="D113" s="762">
        <f>'HIPOTESIS '!D156-'HIPOTESIS '!C156</f>
        <v>0</v>
      </c>
      <c r="E113" s="762">
        <f>'HIPOTESIS '!E156-'HIPOTESIS '!D156</f>
        <v>0</v>
      </c>
      <c r="F113" s="762">
        <f>'HIPOTESIS '!F156-'HIPOTESIS '!E156</f>
        <v>0</v>
      </c>
      <c r="G113" s="762">
        <f>'HIPOTESIS '!G156-'HIPOTESIS '!F156</f>
        <v>0</v>
      </c>
      <c r="H113" s="762">
        <f>'HIPOTESIS '!H156-'HIPOTESIS '!G156</f>
        <v>0</v>
      </c>
      <c r="I113" s="762">
        <f>'HIPOTESIS '!I156-'HIPOTESIS '!H156</f>
        <v>0</v>
      </c>
      <c r="J113" s="762">
        <f>'HIPOTESIS '!J156-'HIPOTESIS '!I156</f>
        <v>0</v>
      </c>
      <c r="K113" s="762">
        <f>'HIPOTESIS '!K156-'HIPOTESIS '!J156</f>
        <v>0</v>
      </c>
      <c r="L113" s="762">
        <f>'HIPOTESIS '!L156-'HIPOTESIS '!K156</f>
        <v>0</v>
      </c>
      <c r="M113" s="762">
        <f>'HIPOTESIS '!M156-'HIPOTESIS '!L156</f>
        <v>0</v>
      </c>
      <c r="N113" s="762">
        <f>'HIPOTESIS '!N156-'HIPOTESIS '!M156</f>
        <v>0</v>
      </c>
      <c r="O113" s="763">
        <f>'HIPOTESIS '!O156-'HIPOTESIS '!N156</f>
        <v>0</v>
      </c>
      <c r="P113" s="762">
        <f>'HIPOTESIS '!P156-'HIPOTESIS '!O156</f>
        <v>0</v>
      </c>
      <c r="Q113" s="762">
        <f>'HIPOTESIS '!Q156-'HIPOTESIS '!P156</f>
        <v>0</v>
      </c>
      <c r="R113" s="762">
        <f>'HIPOTESIS '!R156-'HIPOTESIS '!Q156</f>
        <v>0</v>
      </c>
      <c r="S113" s="762">
        <f>'HIPOTESIS '!S156-'HIPOTESIS '!R156</f>
        <v>0</v>
      </c>
      <c r="T113" s="762">
        <f>'HIPOTESIS '!T156-'HIPOTESIS '!S156</f>
        <v>0</v>
      </c>
      <c r="U113" s="762">
        <f>'HIPOTESIS '!U156-'HIPOTESIS '!T156</f>
        <v>0</v>
      </c>
      <c r="V113" s="762">
        <f>'HIPOTESIS '!V156-'HIPOTESIS '!U156</f>
        <v>0</v>
      </c>
      <c r="W113" s="762">
        <f>'HIPOTESIS '!W156-'HIPOTESIS '!V156</f>
        <v>0</v>
      </c>
      <c r="X113" s="762">
        <f>'HIPOTESIS '!X156-'HIPOTESIS '!W156</f>
        <v>0</v>
      </c>
      <c r="Y113" s="762">
        <f>'HIPOTESIS '!Y156-'HIPOTESIS '!X156</f>
        <v>0</v>
      </c>
      <c r="Z113" s="762">
        <f>'HIPOTESIS '!Z156-'HIPOTESIS '!Y156</f>
        <v>0</v>
      </c>
      <c r="AA113" s="763">
        <f>'HIPOTESIS '!AA156-'HIPOTESIS '!Z156</f>
        <v>0</v>
      </c>
      <c r="AB113" s="762">
        <f>'HIPOTESIS '!AB156-'HIPOTESIS '!AA156</f>
        <v>0</v>
      </c>
      <c r="AC113" s="762">
        <f>'HIPOTESIS '!AC156-'HIPOTESIS '!AB156</f>
        <v>0</v>
      </c>
      <c r="AD113" s="762">
        <f>'HIPOTESIS '!AD156-'HIPOTESIS '!AC156</f>
        <v>0</v>
      </c>
      <c r="AE113" s="762">
        <f>'HIPOTESIS '!AE156-'HIPOTESIS '!AD156</f>
        <v>0</v>
      </c>
      <c r="AF113" s="762">
        <f>'HIPOTESIS '!AF156-'HIPOTESIS '!AE156</f>
        <v>0</v>
      </c>
      <c r="AG113" s="762">
        <f>'HIPOTESIS '!AG156-'HIPOTESIS '!AF156</f>
        <v>0</v>
      </c>
      <c r="AH113" s="762">
        <f>'HIPOTESIS '!AH156-'HIPOTESIS '!AG156</f>
        <v>0</v>
      </c>
      <c r="AI113" s="762">
        <f>'HIPOTESIS '!AI156-'HIPOTESIS '!AH156</f>
        <v>0</v>
      </c>
      <c r="AJ113" s="762">
        <f>'HIPOTESIS '!AJ156-'HIPOTESIS '!AI156</f>
        <v>0</v>
      </c>
      <c r="AK113" s="762">
        <f>'HIPOTESIS '!AK156-'HIPOTESIS '!AJ156</f>
        <v>0</v>
      </c>
      <c r="AL113" s="762">
        <f>'HIPOTESIS '!AL156-'HIPOTESIS '!AK156</f>
        <v>0</v>
      </c>
      <c r="AM113" s="763">
        <f>'HIPOTESIS '!AM156-'HIPOTESIS '!AL156</f>
        <v>0</v>
      </c>
      <c r="AN113" s="762">
        <f>'HIPOTESIS '!AN156-'HIPOTESIS '!AM156</f>
        <v>0</v>
      </c>
      <c r="AO113" s="762">
        <f>'HIPOTESIS '!AO156-'HIPOTESIS '!AN156</f>
        <v>0</v>
      </c>
      <c r="AP113" s="762">
        <f>'HIPOTESIS '!AP156-'HIPOTESIS '!AO156</f>
        <v>0</v>
      </c>
      <c r="AQ113" s="762">
        <f>'HIPOTESIS '!AQ156-'HIPOTESIS '!AP156</f>
        <v>0</v>
      </c>
      <c r="AR113" s="762">
        <f>'HIPOTESIS '!AR156-'HIPOTESIS '!AQ156</f>
        <v>0</v>
      </c>
      <c r="AS113" s="762">
        <f>'HIPOTESIS '!AS156-'HIPOTESIS '!AR156</f>
        <v>0</v>
      </c>
      <c r="AT113" s="762">
        <f>'HIPOTESIS '!AT156-'HIPOTESIS '!AS156</f>
        <v>0</v>
      </c>
      <c r="AU113" s="762">
        <f>'HIPOTESIS '!AU156-'HIPOTESIS '!AT156</f>
        <v>0</v>
      </c>
      <c r="AV113" s="762">
        <f>'HIPOTESIS '!AV156-'HIPOTESIS '!AU156</f>
        <v>0</v>
      </c>
      <c r="AW113" s="762">
        <f>'HIPOTESIS '!AW156-'HIPOTESIS '!AV156</f>
        <v>0</v>
      </c>
      <c r="AX113" s="762">
        <f>'HIPOTESIS '!AX156-'HIPOTESIS '!AW156</f>
        <v>0</v>
      </c>
      <c r="AY113" s="763">
        <f>'HIPOTESIS '!AY156-'HIPOTESIS '!AX156</f>
        <v>0</v>
      </c>
      <c r="AZ113" s="762">
        <f>'HIPOTESIS '!AZ156-'HIPOTESIS '!AY156</f>
        <v>0</v>
      </c>
      <c r="BA113" s="762">
        <f>'HIPOTESIS '!BA156-'HIPOTESIS '!AZ156</f>
        <v>0</v>
      </c>
      <c r="BB113" s="762">
        <f>'HIPOTESIS '!BB156-'HIPOTESIS '!BA156</f>
        <v>0</v>
      </c>
      <c r="BC113" s="762">
        <f>'HIPOTESIS '!BC156-'HIPOTESIS '!BB156</f>
        <v>0</v>
      </c>
      <c r="BD113" s="762">
        <f>'HIPOTESIS '!BD156-'HIPOTESIS '!BC156</f>
        <v>0</v>
      </c>
      <c r="BE113" s="762">
        <f>'HIPOTESIS '!BE156-'HIPOTESIS '!BD156</f>
        <v>0</v>
      </c>
      <c r="BF113" s="762">
        <f>'HIPOTESIS '!BF156-'HIPOTESIS '!BE156</f>
        <v>0</v>
      </c>
      <c r="BG113" s="762">
        <f>'HIPOTESIS '!BG156-'HIPOTESIS '!BF156</f>
        <v>0</v>
      </c>
      <c r="BH113" s="762">
        <f>'HIPOTESIS '!BH156-'HIPOTESIS '!BG156</f>
        <v>0</v>
      </c>
      <c r="BI113" s="762">
        <f>'HIPOTESIS '!BI156-'HIPOTESIS '!BH156</f>
        <v>0</v>
      </c>
      <c r="BJ113" s="762">
        <f>'HIPOTESIS '!BJ156-'HIPOTESIS '!BI156</f>
        <v>0</v>
      </c>
      <c r="BK113" s="763">
        <f>'HIPOTESIS '!BK156-'HIPOTESIS '!BJ156</f>
        <v>0</v>
      </c>
    </row>
    <row r="114" spans="2:63" s="2" customFormat="1" ht="17" x14ac:dyDescent="0.2">
      <c r="B114" s="757" t="s">
        <v>410</v>
      </c>
      <c r="C114" s="758">
        <v>0</v>
      </c>
      <c r="D114" s="586">
        <f t="shared" ref="D114:AI114" si="108">IF(D109&gt;=plazo_pagoB,(IF(plazo_pagoB=0,D113,0)+IF(plazo_pagoB=1,C113,0)+IF(plazo_pagoB=2,B113,0)+IF(plazo_pagoB=3,A113,0)),0)</f>
        <v>0</v>
      </c>
      <c r="E114" s="586">
        <f t="shared" si="108"/>
        <v>0</v>
      </c>
      <c r="F114" s="586">
        <f t="shared" si="108"/>
        <v>0</v>
      </c>
      <c r="G114" s="586">
        <f t="shared" si="108"/>
        <v>0</v>
      </c>
      <c r="H114" s="586">
        <f t="shared" si="108"/>
        <v>0</v>
      </c>
      <c r="I114" s="586">
        <f t="shared" si="108"/>
        <v>0</v>
      </c>
      <c r="J114" s="586">
        <f t="shared" si="108"/>
        <v>0</v>
      </c>
      <c r="K114" s="586">
        <f t="shared" si="108"/>
        <v>0</v>
      </c>
      <c r="L114" s="586">
        <f t="shared" si="108"/>
        <v>0</v>
      </c>
      <c r="M114" s="586">
        <f t="shared" si="108"/>
        <v>0</v>
      </c>
      <c r="N114" s="586">
        <f t="shared" si="108"/>
        <v>0</v>
      </c>
      <c r="O114" s="587">
        <f t="shared" si="108"/>
        <v>0</v>
      </c>
      <c r="P114" s="586">
        <f t="shared" si="108"/>
        <v>0</v>
      </c>
      <c r="Q114" s="586">
        <f t="shared" si="108"/>
        <v>0</v>
      </c>
      <c r="R114" s="586">
        <f t="shared" si="108"/>
        <v>0</v>
      </c>
      <c r="S114" s="586">
        <f t="shared" si="108"/>
        <v>0</v>
      </c>
      <c r="T114" s="586">
        <f t="shared" si="108"/>
        <v>0</v>
      </c>
      <c r="U114" s="586">
        <f t="shared" si="108"/>
        <v>0</v>
      </c>
      <c r="V114" s="586">
        <f t="shared" si="108"/>
        <v>0</v>
      </c>
      <c r="W114" s="586">
        <f t="shared" si="108"/>
        <v>0</v>
      </c>
      <c r="X114" s="586">
        <f t="shared" si="108"/>
        <v>0</v>
      </c>
      <c r="Y114" s="586">
        <f t="shared" si="108"/>
        <v>0</v>
      </c>
      <c r="Z114" s="586">
        <f t="shared" si="108"/>
        <v>0</v>
      </c>
      <c r="AA114" s="587">
        <f t="shared" si="108"/>
        <v>0</v>
      </c>
      <c r="AB114" s="586">
        <f t="shared" si="108"/>
        <v>0</v>
      </c>
      <c r="AC114" s="586">
        <f t="shared" si="108"/>
        <v>0</v>
      </c>
      <c r="AD114" s="586">
        <f t="shared" si="108"/>
        <v>0</v>
      </c>
      <c r="AE114" s="586">
        <f t="shared" si="108"/>
        <v>0</v>
      </c>
      <c r="AF114" s="586">
        <f t="shared" si="108"/>
        <v>0</v>
      </c>
      <c r="AG114" s="586">
        <f t="shared" si="108"/>
        <v>0</v>
      </c>
      <c r="AH114" s="586">
        <f t="shared" si="108"/>
        <v>0</v>
      </c>
      <c r="AI114" s="586">
        <f t="shared" si="108"/>
        <v>0</v>
      </c>
      <c r="AJ114" s="586">
        <f t="shared" ref="AJ114:BK114" si="109">IF(AJ109&gt;=plazo_pagoB,(IF(plazo_pagoB=0,AJ113,0)+IF(plazo_pagoB=1,AI113,0)+IF(plazo_pagoB=2,AH113,0)+IF(plazo_pagoB=3,AG113,0)),0)</f>
        <v>0</v>
      </c>
      <c r="AK114" s="586">
        <f t="shared" si="109"/>
        <v>0</v>
      </c>
      <c r="AL114" s="586">
        <f t="shared" si="109"/>
        <v>0</v>
      </c>
      <c r="AM114" s="587">
        <f t="shared" si="109"/>
        <v>0</v>
      </c>
      <c r="AN114" s="586">
        <f t="shared" si="109"/>
        <v>0</v>
      </c>
      <c r="AO114" s="586">
        <f t="shared" si="109"/>
        <v>0</v>
      </c>
      <c r="AP114" s="586">
        <f t="shared" si="109"/>
        <v>0</v>
      </c>
      <c r="AQ114" s="586">
        <f t="shared" si="109"/>
        <v>0</v>
      </c>
      <c r="AR114" s="586">
        <f t="shared" si="109"/>
        <v>0</v>
      </c>
      <c r="AS114" s="586">
        <f t="shared" si="109"/>
        <v>0</v>
      </c>
      <c r="AT114" s="586">
        <f t="shared" si="109"/>
        <v>0</v>
      </c>
      <c r="AU114" s="586">
        <f t="shared" si="109"/>
        <v>0</v>
      </c>
      <c r="AV114" s="586">
        <f t="shared" si="109"/>
        <v>0</v>
      </c>
      <c r="AW114" s="586">
        <f t="shared" si="109"/>
        <v>0</v>
      </c>
      <c r="AX114" s="586">
        <f t="shared" si="109"/>
        <v>0</v>
      </c>
      <c r="AY114" s="587">
        <f t="shared" si="109"/>
        <v>0</v>
      </c>
      <c r="AZ114" s="586">
        <f t="shared" si="109"/>
        <v>0</v>
      </c>
      <c r="BA114" s="586">
        <f t="shared" si="109"/>
        <v>0</v>
      </c>
      <c r="BB114" s="586">
        <f t="shared" si="109"/>
        <v>0</v>
      </c>
      <c r="BC114" s="586">
        <f t="shared" si="109"/>
        <v>0</v>
      </c>
      <c r="BD114" s="586">
        <f t="shared" si="109"/>
        <v>0</v>
      </c>
      <c r="BE114" s="586">
        <f t="shared" si="109"/>
        <v>0</v>
      </c>
      <c r="BF114" s="586">
        <f t="shared" si="109"/>
        <v>0</v>
      </c>
      <c r="BG114" s="586">
        <f t="shared" si="109"/>
        <v>0</v>
      </c>
      <c r="BH114" s="586">
        <f t="shared" si="109"/>
        <v>0</v>
      </c>
      <c r="BI114" s="586">
        <f t="shared" si="109"/>
        <v>0</v>
      </c>
      <c r="BJ114" s="586">
        <f t="shared" si="109"/>
        <v>0</v>
      </c>
      <c r="BK114" s="587">
        <f t="shared" si="109"/>
        <v>0</v>
      </c>
    </row>
    <row r="115" spans="2:63" s="2" customFormat="1" ht="17" x14ac:dyDescent="0.2">
      <c r="B115" s="757" t="s">
        <v>322</v>
      </c>
      <c r="C115" s="764">
        <v>0</v>
      </c>
      <c r="D115" s="765">
        <f t="shared" ref="D115:AI115" si="110">C115-D114+D113</f>
        <v>0</v>
      </c>
      <c r="E115" s="765">
        <f t="shared" si="110"/>
        <v>0</v>
      </c>
      <c r="F115" s="765">
        <f t="shared" si="110"/>
        <v>0</v>
      </c>
      <c r="G115" s="765">
        <f t="shared" si="110"/>
        <v>0</v>
      </c>
      <c r="H115" s="765">
        <f t="shared" si="110"/>
        <v>0</v>
      </c>
      <c r="I115" s="765">
        <f t="shared" si="110"/>
        <v>0</v>
      </c>
      <c r="J115" s="765">
        <f t="shared" si="110"/>
        <v>0</v>
      </c>
      <c r="K115" s="765">
        <f t="shared" si="110"/>
        <v>0</v>
      </c>
      <c r="L115" s="765">
        <f t="shared" si="110"/>
        <v>0</v>
      </c>
      <c r="M115" s="765">
        <f t="shared" si="110"/>
        <v>0</v>
      </c>
      <c r="N115" s="765">
        <f t="shared" si="110"/>
        <v>0</v>
      </c>
      <c r="O115" s="766">
        <f t="shared" si="110"/>
        <v>0</v>
      </c>
      <c r="P115" s="765">
        <f t="shared" si="110"/>
        <v>0</v>
      </c>
      <c r="Q115" s="765">
        <f t="shared" si="110"/>
        <v>0</v>
      </c>
      <c r="R115" s="765">
        <f t="shared" si="110"/>
        <v>0</v>
      </c>
      <c r="S115" s="765">
        <f t="shared" si="110"/>
        <v>0</v>
      </c>
      <c r="T115" s="765">
        <f t="shared" si="110"/>
        <v>0</v>
      </c>
      <c r="U115" s="765">
        <f t="shared" si="110"/>
        <v>0</v>
      </c>
      <c r="V115" s="765">
        <f t="shared" si="110"/>
        <v>0</v>
      </c>
      <c r="W115" s="765">
        <f t="shared" si="110"/>
        <v>0</v>
      </c>
      <c r="X115" s="765">
        <f t="shared" si="110"/>
        <v>0</v>
      </c>
      <c r="Y115" s="765">
        <f t="shared" si="110"/>
        <v>0</v>
      </c>
      <c r="Z115" s="765">
        <f t="shared" si="110"/>
        <v>0</v>
      </c>
      <c r="AA115" s="766">
        <f t="shared" si="110"/>
        <v>0</v>
      </c>
      <c r="AB115" s="765">
        <f t="shared" si="110"/>
        <v>0</v>
      </c>
      <c r="AC115" s="765">
        <f t="shared" si="110"/>
        <v>0</v>
      </c>
      <c r="AD115" s="765">
        <f t="shared" si="110"/>
        <v>0</v>
      </c>
      <c r="AE115" s="765">
        <f t="shared" si="110"/>
        <v>0</v>
      </c>
      <c r="AF115" s="765">
        <f t="shared" si="110"/>
        <v>0</v>
      </c>
      <c r="AG115" s="765">
        <f t="shared" si="110"/>
        <v>0</v>
      </c>
      <c r="AH115" s="765">
        <f t="shared" si="110"/>
        <v>0</v>
      </c>
      <c r="AI115" s="765">
        <f t="shared" si="110"/>
        <v>0</v>
      </c>
      <c r="AJ115" s="765">
        <f t="shared" ref="AJ115:BK115" si="111">AI115-AJ114+AJ113</f>
        <v>0</v>
      </c>
      <c r="AK115" s="765">
        <f t="shared" si="111"/>
        <v>0</v>
      </c>
      <c r="AL115" s="765">
        <f t="shared" si="111"/>
        <v>0</v>
      </c>
      <c r="AM115" s="766">
        <f t="shared" si="111"/>
        <v>0</v>
      </c>
      <c r="AN115" s="765">
        <f t="shared" si="111"/>
        <v>0</v>
      </c>
      <c r="AO115" s="765">
        <f t="shared" si="111"/>
        <v>0</v>
      </c>
      <c r="AP115" s="765">
        <f t="shared" si="111"/>
        <v>0</v>
      </c>
      <c r="AQ115" s="765">
        <f t="shared" si="111"/>
        <v>0</v>
      </c>
      <c r="AR115" s="765">
        <f t="shared" si="111"/>
        <v>0</v>
      </c>
      <c r="AS115" s="765">
        <f t="shared" si="111"/>
        <v>0</v>
      </c>
      <c r="AT115" s="765">
        <f t="shared" si="111"/>
        <v>0</v>
      </c>
      <c r="AU115" s="765">
        <f t="shared" si="111"/>
        <v>0</v>
      </c>
      <c r="AV115" s="765">
        <f t="shared" si="111"/>
        <v>0</v>
      </c>
      <c r="AW115" s="765">
        <f t="shared" si="111"/>
        <v>0</v>
      </c>
      <c r="AX115" s="765">
        <f t="shared" si="111"/>
        <v>0</v>
      </c>
      <c r="AY115" s="766">
        <f t="shared" si="111"/>
        <v>0</v>
      </c>
      <c r="AZ115" s="765">
        <f t="shared" si="111"/>
        <v>0</v>
      </c>
      <c r="BA115" s="765">
        <f t="shared" si="111"/>
        <v>0</v>
      </c>
      <c r="BB115" s="765">
        <f t="shared" si="111"/>
        <v>0</v>
      </c>
      <c r="BC115" s="765">
        <f t="shared" si="111"/>
        <v>0</v>
      </c>
      <c r="BD115" s="765">
        <f t="shared" si="111"/>
        <v>0</v>
      </c>
      <c r="BE115" s="765">
        <f t="shared" si="111"/>
        <v>0</v>
      </c>
      <c r="BF115" s="765">
        <f t="shared" si="111"/>
        <v>0</v>
      </c>
      <c r="BG115" s="765">
        <f t="shared" si="111"/>
        <v>0</v>
      </c>
      <c r="BH115" s="765">
        <f t="shared" si="111"/>
        <v>0</v>
      </c>
      <c r="BI115" s="765">
        <f t="shared" si="111"/>
        <v>0</v>
      </c>
      <c r="BJ115" s="765">
        <f t="shared" si="111"/>
        <v>0</v>
      </c>
      <c r="BK115" s="766">
        <f t="shared" si="111"/>
        <v>0</v>
      </c>
    </row>
    <row r="116" spans="2:63" s="2" customFormat="1" ht="17" x14ac:dyDescent="0.2">
      <c r="B116" s="767" t="s">
        <v>320</v>
      </c>
      <c r="C116" s="586">
        <v>0</v>
      </c>
      <c r="D116" s="586">
        <f>'HIPOTESIS '!D163-'HIPOTESIS '!C163</f>
        <v>0</v>
      </c>
      <c r="E116" s="586">
        <f>'HIPOTESIS '!E163-'HIPOTESIS '!D163</f>
        <v>0</v>
      </c>
      <c r="F116" s="586">
        <f>'HIPOTESIS '!F163-'HIPOTESIS '!E163</f>
        <v>0</v>
      </c>
      <c r="G116" s="586">
        <f>'HIPOTESIS '!G163-'HIPOTESIS '!F163</f>
        <v>0</v>
      </c>
      <c r="H116" s="586">
        <f>'HIPOTESIS '!H163-'HIPOTESIS '!G163</f>
        <v>0</v>
      </c>
      <c r="I116" s="586">
        <f>'HIPOTESIS '!I163-'HIPOTESIS '!H163</f>
        <v>0</v>
      </c>
      <c r="J116" s="586">
        <f>'HIPOTESIS '!J163-'HIPOTESIS '!I163</f>
        <v>0</v>
      </c>
      <c r="K116" s="586">
        <f>'HIPOTESIS '!K163-'HIPOTESIS '!J163</f>
        <v>0</v>
      </c>
      <c r="L116" s="586">
        <f>'HIPOTESIS '!L163-'HIPOTESIS '!K163</f>
        <v>0</v>
      </c>
      <c r="M116" s="586">
        <f>'HIPOTESIS '!M163-'HIPOTESIS '!L163</f>
        <v>0</v>
      </c>
      <c r="N116" s="586">
        <f>'HIPOTESIS '!N163-'HIPOTESIS '!M163</f>
        <v>0</v>
      </c>
      <c r="O116" s="587">
        <f>'HIPOTESIS '!O163-'HIPOTESIS '!N163</f>
        <v>0</v>
      </c>
      <c r="P116" s="586">
        <f>'HIPOTESIS '!P163-'HIPOTESIS '!O163</f>
        <v>0</v>
      </c>
      <c r="Q116" s="586">
        <f>'HIPOTESIS '!Q163-'HIPOTESIS '!P163</f>
        <v>0</v>
      </c>
      <c r="R116" s="586">
        <f>'HIPOTESIS '!R163-'HIPOTESIS '!Q163</f>
        <v>0</v>
      </c>
      <c r="S116" s="586">
        <f>'HIPOTESIS '!S163-'HIPOTESIS '!R163</f>
        <v>0</v>
      </c>
      <c r="T116" s="586">
        <f>'HIPOTESIS '!T163-'HIPOTESIS '!S163</f>
        <v>0</v>
      </c>
      <c r="U116" s="586">
        <f>'HIPOTESIS '!U163-'HIPOTESIS '!T163</f>
        <v>0</v>
      </c>
      <c r="V116" s="586">
        <f>'HIPOTESIS '!V163-'HIPOTESIS '!U163</f>
        <v>0</v>
      </c>
      <c r="W116" s="586">
        <f>'HIPOTESIS '!W163-'HIPOTESIS '!V163</f>
        <v>0</v>
      </c>
      <c r="X116" s="586">
        <f>'HIPOTESIS '!X163-'HIPOTESIS '!W163</f>
        <v>0</v>
      </c>
      <c r="Y116" s="586">
        <f>'HIPOTESIS '!Y163-'HIPOTESIS '!X163</f>
        <v>0</v>
      </c>
      <c r="Z116" s="586">
        <f>'HIPOTESIS '!Z163-'HIPOTESIS '!Y163</f>
        <v>0</v>
      </c>
      <c r="AA116" s="587">
        <f>'HIPOTESIS '!AA163-'HIPOTESIS '!Z163</f>
        <v>0</v>
      </c>
      <c r="AB116" s="586">
        <f>'HIPOTESIS '!AB163-'HIPOTESIS '!AA163</f>
        <v>0</v>
      </c>
      <c r="AC116" s="586">
        <f>'HIPOTESIS '!AC163-'HIPOTESIS '!AB163</f>
        <v>0</v>
      </c>
      <c r="AD116" s="586">
        <f>'HIPOTESIS '!AD163-'HIPOTESIS '!AC163</f>
        <v>0</v>
      </c>
      <c r="AE116" s="586">
        <f>'HIPOTESIS '!AE163-'HIPOTESIS '!AD163</f>
        <v>0</v>
      </c>
      <c r="AF116" s="586">
        <f>'HIPOTESIS '!AF163-'HIPOTESIS '!AE163</f>
        <v>0</v>
      </c>
      <c r="AG116" s="586">
        <f>'HIPOTESIS '!AG163-'HIPOTESIS '!AF163</f>
        <v>0</v>
      </c>
      <c r="AH116" s="586">
        <f>'HIPOTESIS '!AH163-'HIPOTESIS '!AG163</f>
        <v>0</v>
      </c>
      <c r="AI116" s="586">
        <f>'HIPOTESIS '!AI163-'HIPOTESIS '!AH163</f>
        <v>0</v>
      </c>
      <c r="AJ116" s="586">
        <f>'HIPOTESIS '!AJ163-'HIPOTESIS '!AI163</f>
        <v>0</v>
      </c>
      <c r="AK116" s="586">
        <f>'HIPOTESIS '!AK163-'HIPOTESIS '!AJ163</f>
        <v>0</v>
      </c>
      <c r="AL116" s="586">
        <f>'HIPOTESIS '!AL163-'HIPOTESIS '!AK163</f>
        <v>0</v>
      </c>
      <c r="AM116" s="587">
        <f>'HIPOTESIS '!AM163-'HIPOTESIS '!AL163</f>
        <v>0</v>
      </c>
      <c r="AN116" s="586">
        <f>'HIPOTESIS '!AN163-'HIPOTESIS '!AM163</f>
        <v>0</v>
      </c>
      <c r="AO116" s="586">
        <f>'HIPOTESIS '!AO163-'HIPOTESIS '!AN163</f>
        <v>0</v>
      </c>
      <c r="AP116" s="586">
        <f>'HIPOTESIS '!AP163-'HIPOTESIS '!AO163</f>
        <v>0</v>
      </c>
      <c r="AQ116" s="586">
        <f>'HIPOTESIS '!AQ163-'HIPOTESIS '!AP163</f>
        <v>0</v>
      </c>
      <c r="AR116" s="586">
        <f>'HIPOTESIS '!AR163-'HIPOTESIS '!AQ163</f>
        <v>0</v>
      </c>
      <c r="AS116" s="586">
        <f>'HIPOTESIS '!AS163-'HIPOTESIS '!AR163</f>
        <v>0</v>
      </c>
      <c r="AT116" s="586">
        <f>'HIPOTESIS '!AT163-'HIPOTESIS '!AS163</f>
        <v>0</v>
      </c>
      <c r="AU116" s="586">
        <f>'HIPOTESIS '!AU163-'HIPOTESIS '!AT163</f>
        <v>0</v>
      </c>
      <c r="AV116" s="586">
        <f>'HIPOTESIS '!AV163-'HIPOTESIS '!AU163</f>
        <v>0</v>
      </c>
      <c r="AW116" s="586">
        <f>'HIPOTESIS '!AW163-'HIPOTESIS '!AV163</f>
        <v>0</v>
      </c>
      <c r="AX116" s="586">
        <f>'HIPOTESIS '!AX163-'HIPOTESIS '!AW163</f>
        <v>0</v>
      </c>
      <c r="AY116" s="587">
        <f>'HIPOTESIS '!AY163-'HIPOTESIS '!AX163</f>
        <v>0</v>
      </c>
      <c r="AZ116" s="586">
        <f>'HIPOTESIS '!AZ163-'HIPOTESIS '!AY163</f>
        <v>0</v>
      </c>
      <c r="BA116" s="586">
        <f>'HIPOTESIS '!BA163-'HIPOTESIS '!AZ163</f>
        <v>0</v>
      </c>
      <c r="BB116" s="586">
        <f>'HIPOTESIS '!BB163-'HIPOTESIS '!BA163</f>
        <v>0</v>
      </c>
      <c r="BC116" s="586">
        <f>'HIPOTESIS '!BC163-'HIPOTESIS '!BB163</f>
        <v>0</v>
      </c>
      <c r="BD116" s="586">
        <f>'HIPOTESIS '!BD163-'HIPOTESIS '!BC163</f>
        <v>0</v>
      </c>
      <c r="BE116" s="586">
        <f>'HIPOTESIS '!BE163-'HIPOTESIS '!BD163</f>
        <v>0</v>
      </c>
      <c r="BF116" s="586">
        <f>'HIPOTESIS '!BF163-'HIPOTESIS '!BE163</f>
        <v>0</v>
      </c>
      <c r="BG116" s="586">
        <f>'HIPOTESIS '!BG163-'HIPOTESIS '!BF163</f>
        <v>0</v>
      </c>
      <c r="BH116" s="586">
        <f>'HIPOTESIS '!BH163-'HIPOTESIS '!BG163</f>
        <v>0</v>
      </c>
      <c r="BI116" s="586">
        <f>'HIPOTESIS '!BI163-'HIPOTESIS '!BH163</f>
        <v>0</v>
      </c>
      <c r="BJ116" s="586">
        <f>'HIPOTESIS '!BJ163-'HIPOTESIS '!BI163</f>
        <v>0</v>
      </c>
      <c r="BK116" s="587">
        <f>'HIPOTESIS '!BK163-'HIPOTESIS '!BJ163</f>
        <v>0</v>
      </c>
    </row>
    <row r="117" spans="2:63" s="2" customFormat="1" ht="17" x14ac:dyDescent="0.2">
      <c r="B117" s="664" t="s">
        <v>411</v>
      </c>
      <c r="C117" s="586">
        <v>0</v>
      </c>
      <c r="D117" s="586">
        <f t="shared" ref="D117:AI117" si="112">IF(D109&gt;=plazo_pagoC,(IF(plazo_pagoC=0,D116,0)+IF(plazo_pagoC=1,C116,0)+IF(plazo_pagoC=2,B116,0)+IF(plazo_pagoC=3,A116,0)),0)</f>
        <v>0</v>
      </c>
      <c r="E117" s="586">
        <f t="shared" si="112"/>
        <v>0</v>
      </c>
      <c r="F117" s="586">
        <f t="shared" si="112"/>
        <v>0</v>
      </c>
      <c r="G117" s="586">
        <f t="shared" si="112"/>
        <v>0</v>
      </c>
      <c r="H117" s="586">
        <f t="shared" si="112"/>
        <v>0</v>
      </c>
      <c r="I117" s="586">
        <f t="shared" si="112"/>
        <v>0</v>
      </c>
      <c r="J117" s="586">
        <f t="shared" si="112"/>
        <v>0</v>
      </c>
      <c r="K117" s="586">
        <f t="shared" si="112"/>
        <v>0</v>
      </c>
      <c r="L117" s="586">
        <f t="shared" si="112"/>
        <v>0</v>
      </c>
      <c r="M117" s="586">
        <f t="shared" si="112"/>
        <v>0</v>
      </c>
      <c r="N117" s="586">
        <f t="shared" si="112"/>
        <v>0</v>
      </c>
      <c r="O117" s="587">
        <f t="shared" si="112"/>
        <v>0</v>
      </c>
      <c r="P117" s="586">
        <f t="shared" si="112"/>
        <v>0</v>
      </c>
      <c r="Q117" s="586">
        <f t="shared" si="112"/>
        <v>0</v>
      </c>
      <c r="R117" s="586">
        <f t="shared" si="112"/>
        <v>0</v>
      </c>
      <c r="S117" s="586">
        <f t="shared" si="112"/>
        <v>0</v>
      </c>
      <c r="T117" s="586">
        <f t="shared" si="112"/>
        <v>0</v>
      </c>
      <c r="U117" s="586">
        <f t="shared" si="112"/>
        <v>0</v>
      </c>
      <c r="V117" s="586">
        <f t="shared" si="112"/>
        <v>0</v>
      </c>
      <c r="W117" s="586">
        <f t="shared" si="112"/>
        <v>0</v>
      </c>
      <c r="X117" s="586">
        <f t="shared" si="112"/>
        <v>0</v>
      </c>
      <c r="Y117" s="586">
        <f t="shared" si="112"/>
        <v>0</v>
      </c>
      <c r="Z117" s="586">
        <f t="shared" si="112"/>
        <v>0</v>
      </c>
      <c r="AA117" s="587">
        <f t="shared" si="112"/>
        <v>0</v>
      </c>
      <c r="AB117" s="586">
        <f t="shared" si="112"/>
        <v>0</v>
      </c>
      <c r="AC117" s="586">
        <f t="shared" si="112"/>
        <v>0</v>
      </c>
      <c r="AD117" s="586">
        <f t="shared" si="112"/>
        <v>0</v>
      </c>
      <c r="AE117" s="586">
        <f t="shared" si="112"/>
        <v>0</v>
      </c>
      <c r="AF117" s="586">
        <f t="shared" si="112"/>
        <v>0</v>
      </c>
      <c r="AG117" s="586">
        <f t="shared" si="112"/>
        <v>0</v>
      </c>
      <c r="AH117" s="586">
        <f t="shared" si="112"/>
        <v>0</v>
      </c>
      <c r="AI117" s="586">
        <f t="shared" si="112"/>
        <v>0</v>
      </c>
      <c r="AJ117" s="586">
        <f t="shared" ref="AJ117:BK117" si="113">IF(AJ109&gt;=plazo_pagoC,(IF(plazo_pagoC=0,AJ116,0)+IF(plazo_pagoC=1,AI116,0)+IF(plazo_pagoC=2,AH116,0)+IF(plazo_pagoC=3,AG116,0)),0)</f>
        <v>0</v>
      </c>
      <c r="AK117" s="586">
        <f t="shared" si="113"/>
        <v>0</v>
      </c>
      <c r="AL117" s="586">
        <f t="shared" si="113"/>
        <v>0</v>
      </c>
      <c r="AM117" s="587">
        <f t="shared" si="113"/>
        <v>0</v>
      </c>
      <c r="AN117" s="586">
        <f t="shared" si="113"/>
        <v>0</v>
      </c>
      <c r="AO117" s="586">
        <f t="shared" si="113"/>
        <v>0</v>
      </c>
      <c r="AP117" s="586">
        <f t="shared" si="113"/>
        <v>0</v>
      </c>
      <c r="AQ117" s="586">
        <f t="shared" si="113"/>
        <v>0</v>
      </c>
      <c r="AR117" s="586">
        <f t="shared" si="113"/>
        <v>0</v>
      </c>
      <c r="AS117" s="586">
        <f t="shared" si="113"/>
        <v>0</v>
      </c>
      <c r="AT117" s="586">
        <f t="shared" si="113"/>
        <v>0</v>
      </c>
      <c r="AU117" s="586">
        <f t="shared" si="113"/>
        <v>0</v>
      </c>
      <c r="AV117" s="586">
        <f t="shared" si="113"/>
        <v>0</v>
      </c>
      <c r="AW117" s="586">
        <f t="shared" si="113"/>
        <v>0</v>
      </c>
      <c r="AX117" s="586">
        <f t="shared" si="113"/>
        <v>0</v>
      </c>
      <c r="AY117" s="587">
        <f t="shared" si="113"/>
        <v>0</v>
      </c>
      <c r="AZ117" s="586">
        <f t="shared" si="113"/>
        <v>0</v>
      </c>
      <c r="BA117" s="586">
        <f t="shared" si="113"/>
        <v>0</v>
      </c>
      <c r="BB117" s="586">
        <f t="shared" si="113"/>
        <v>0</v>
      </c>
      <c r="BC117" s="586">
        <f t="shared" si="113"/>
        <v>0</v>
      </c>
      <c r="BD117" s="586">
        <f t="shared" si="113"/>
        <v>0</v>
      </c>
      <c r="BE117" s="586">
        <f t="shared" si="113"/>
        <v>0</v>
      </c>
      <c r="BF117" s="586">
        <f t="shared" si="113"/>
        <v>0</v>
      </c>
      <c r="BG117" s="586">
        <f t="shared" si="113"/>
        <v>0</v>
      </c>
      <c r="BH117" s="586">
        <f t="shared" si="113"/>
        <v>0</v>
      </c>
      <c r="BI117" s="586">
        <f t="shared" si="113"/>
        <v>0</v>
      </c>
      <c r="BJ117" s="586">
        <f t="shared" si="113"/>
        <v>0</v>
      </c>
      <c r="BK117" s="587">
        <f t="shared" si="113"/>
        <v>0</v>
      </c>
    </row>
    <row r="118" spans="2:63" s="2" customFormat="1" ht="17" x14ac:dyDescent="0.2">
      <c r="B118" s="768" t="s">
        <v>323</v>
      </c>
      <c r="C118" s="765">
        <v>0</v>
      </c>
      <c r="D118" s="765">
        <f t="shared" ref="D118:AI118" si="114">C118-D117+D116</f>
        <v>0</v>
      </c>
      <c r="E118" s="765">
        <f t="shared" si="114"/>
        <v>0</v>
      </c>
      <c r="F118" s="765">
        <f t="shared" si="114"/>
        <v>0</v>
      </c>
      <c r="G118" s="765">
        <f t="shared" si="114"/>
        <v>0</v>
      </c>
      <c r="H118" s="765">
        <f t="shared" si="114"/>
        <v>0</v>
      </c>
      <c r="I118" s="765">
        <f t="shared" si="114"/>
        <v>0</v>
      </c>
      <c r="J118" s="765">
        <f t="shared" si="114"/>
        <v>0</v>
      </c>
      <c r="K118" s="765">
        <f t="shared" si="114"/>
        <v>0</v>
      </c>
      <c r="L118" s="765">
        <f t="shared" si="114"/>
        <v>0</v>
      </c>
      <c r="M118" s="765">
        <f t="shared" si="114"/>
        <v>0</v>
      </c>
      <c r="N118" s="765">
        <f t="shared" si="114"/>
        <v>0</v>
      </c>
      <c r="O118" s="766">
        <f t="shared" si="114"/>
        <v>0</v>
      </c>
      <c r="P118" s="765">
        <f t="shared" si="114"/>
        <v>0</v>
      </c>
      <c r="Q118" s="765">
        <f t="shared" si="114"/>
        <v>0</v>
      </c>
      <c r="R118" s="765">
        <f t="shared" si="114"/>
        <v>0</v>
      </c>
      <c r="S118" s="765">
        <f t="shared" si="114"/>
        <v>0</v>
      </c>
      <c r="T118" s="765">
        <f t="shared" si="114"/>
        <v>0</v>
      </c>
      <c r="U118" s="765">
        <f t="shared" si="114"/>
        <v>0</v>
      </c>
      <c r="V118" s="765">
        <f t="shared" si="114"/>
        <v>0</v>
      </c>
      <c r="W118" s="765">
        <f t="shared" si="114"/>
        <v>0</v>
      </c>
      <c r="X118" s="765">
        <f t="shared" si="114"/>
        <v>0</v>
      </c>
      <c r="Y118" s="765">
        <f t="shared" si="114"/>
        <v>0</v>
      </c>
      <c r="Z118" s="765">
        <f t="shared" si="114"/>
        <v>0</v>
      </c>
      <c r="AA118" s="766">
        <f t="shared" si="114"/>
        <v>0</v>
      </c>
      <c r="AB118" s="765">
        <f t="shared" si="114"/>
        <v>0</v>
      </c>
      <c r="AC118" s="765">
        <f t="shared" si="114"/>
        <v>0</v>
      </c>
      <c r="AD118" s="765">
        <f t="shared" si="114"/>
        <v>0</v>
      </c>
      <c r="AE118" s="765">
        <f t="shared" si="114"/>
        <v>0</v>
      </c>
      <c r="AF118" s="765">
        <f t="shared" si="114"/>
        <v>0</v>
      </c>
      <c r="AG118" s="765">
        <f t="shared" si="114"/>
        <v>0</v>
      </c>
      <c r="AH118" s="765">
        <f t="shared" si="114"/>
        <v>0</v>
      </c>
      <c r="AI118" s="765">
        <f t="shared" si="114"/>
        <v>0</v>
      </c>
      <c r="AJ118" s="765">
        <f t="shared" ref="AJ118:BK118" si="115">AI118-AJ117+AJ116</f>
        <v>0</v>
      </c>
      <c r="AK118" s="765">
        <f t="shared" si="115"/>
        <v>0</v>
      </c>
      <c r="AL118" s="765">
        <f t="shared" si="115"/>
        <v>0</v>
      </c>
      <c r="AM118" s="766">
        <f t="shared" si="115"/>
        <v>0</v>
      </c>
      <c r="AN118" s="765">
        <f t="shared" si="115"/>
        <v>0</v>
      </c>
      <c r="AO118" s="765">
        <f t="shared" si="115"/>
        <v>0</v>
      </c>
      <c r="AP118" s="765">
        <f t="shared" si="115"/>
        <v>0</v>
      </c>
      <c r="AQ118" s="765">
        <f t="shared" si="115"/>
        <v>0</v>
      </c>
      <c r="AR118" s="765">
        <f t="shared" si="115"/>
        <v>0</v>
      </c>
      <c r="AS118" s="765">
        <f t="shared" si="115"/>
        <v>0</v>
      </c>
      <c r="AT118" s="765">
        <f t="shared" si="115"/>
        <v>0</v>
      </c>
      <c r="AU118" s="765">
        <f t="shared" si="115"/>
        <v>0</v>
      </c>
      <c r="AV118" s="765">
        <f t="shared" si="115"/>
        <v>0</v>
      </c>
      <c r="AW118" s="765">
        <f t="shared" si="115"/>
        <v>0</v>
      </c>
      <c r="AX118" s="765">
        <f t="shared" si="115"/>
        <v>0</v>
      </c>
      <c r="AY118" s="766">
        <f t="shared" si="115"/>
        <v>0</v>
      </c>
      <c r="AZ118" s="765">
        <f t="shared" si="115"/>
        <v>0</v>
      </c>
      <c r="BA118" s="765">
        <f t="shared" si="115"/>
        <v>0</v>
      </c>
      <c r="BB118" s="765">
        <f t="shared" si="115"/>
        <v>0</v>
      </c>
      <c r="BC118" s="765">
        <f t="shared" si="115"/>
        <v>0</v>
      </c>
      <c r="BD118" s="765">
        <f t="shared" si="115"/>
        <v>0</v>
      </c>
      <c r="BE118" s="765">
        <f t="shared" si="115"/>
        <v>0</v>
      </c>
      <c r="BF118" s="765">
        <f t="shared" si="115"/>
        <v>0</v>
      </c>
      <c r="BG118" s="765">
        <f t="shared" si="115"/>
        <v>0</v>
      </c>
      <c r="BH118" s="765">
        <f t="shared" si="115"/>
        <v>0</v>
      </c>
      <c r="BI118" s="765">
        <f t="shared" si="115"/>
        <v>0</v>
      </c>
      <c r="BJ118" s="765">
        <f t="shared" si="115"/>
        <v>0</v>
      </c>
      <c r="BK118" s="766">
        <f t="shared" si="115"/>
        <v>0</v>
      </c>
    </row>
    <row r="119" spans="2:63" s="2" customFormat="1" x14ac:dyDescent="0.2">
      <c r="B119" s="3"/>
      <c r="C119" s="694"/>
      <c r="D119" s="694"/>
      <c r="E119" s="694"/>
      <c r="F119" s="695"/>
      <c r="G119" s="695"/>
      <c r="H119" s="695"/>
      <c r="I119" s="695"/>
      <c r="J119" s="695"/>
      <c r="K119" s="695"/>
      <c r="L119" s="695"/>
      <c r="M119" s="695"/>
      <c r="N119" s="695"/>
      <c r="O119" s="769"/>
      <c r="P119" s="695"/>
      <c r="Q119" s="695"/>
      <c r="R119" s="695"/>
      <c r="S119" s="695"/>
      <c r="T119" s="695"/>
      <c r="U119" s="695"/>
      <c r="V119" s="695"/>
      <c r="W119" s="695"/>
      <c r="X119" s="695"/>
      <c r="Y119" s="695"/>
      <c r="Z119" s="695"/>
      <c r="AA119" s="696"/>
      <c r="AB119" s="695"/>
      <c r="AC119" s="695"/>
      <c r="AD119" s="695"/>
      <c r="AE119" s="695"/>
      <c r="AF119" s="695"/>
      <c r="AG119" s="695"/>
      <c r="AH119" s="695"/>
      <c r="AI119" s="695"/>
      <c r="AJ119" s="695"/>
      <c r="AK119" s="695"/>
      <c r="AL119" s="695"/>
      <c r="AM119" s="696"/>
      <c r="AN119" s="695"/>
      <c r="AO119" s="695"/>
      <c r="AP119" s="695"/>
      <c r="AQ119" s="695"/>
      <c r="AR119" s="695"/>
      <c r="AS119" s="695"/>
      <c r="AT119" s="695"/>
      <c r="AU119" s="695"/>
      <c r="AV119" s="695"/>
      <c r="AW119" s="695"/>
      <c r="AX119" s="695"/>
      <c r="AY119" s="769"/>
      <c r="AZ119" s="695"/>
      <c r="BA119" s="695"/>
      <c r="BB119" s="695"/>
      <c r="BC119" s="695"/>
      <c r="BD119" s="695"/>
      <c r="BE119" s="695"/>
      <c r="BF119" s="695"/>
      <c r="BG119" s="695"/>
      <c r="BH119" s="695"/>
      <c r="BI119" s="695"/>
      <c r="BJ119" s="695"/>
      <c r="BK119" s="696"/>
    </row>
    <row r="120" spans="2:63" x14ac:dyDescent="0.2">
      <c r="B120" s="6"/>
    </row>
    <row r="121" spans="2:63" ht="30" customHeight="1" x14ac:dyDescent="0.2">
      <c r="B121" s="770" t="s">
        <v>384</v>
      </c>
      <c r="C121" s="771">
        <v>0</v>
      </c>
      <c r="D121" s="772">
        <v>1</v>
      </c>
      <c r="E121" s="772">
        <v>2</v>
      </c>
      <c r="F121" s="772">
        <v>3</v>
      </c>
      <c r="G121" s="772">
        <v>4</v>
      </c>
      <c r="H121" s="772">
        <v>5</v>
      </c>
      <c r="I121" s="772">
        <v>6</v>
      </c>
      <c r="J121" s="772">
        <v>7</v>
      </c>
      <c r="K121" s="772">
        <v>8</v>
      </c>
      <c r="L121" s="772">
        <v>9</v>
      </c>
      <c r="M121" s="772">
        <v>10</v>
      </c>
      <c r="N121" s="772">
        <v>11</v>
      </c>
      <c r="O121" s="773">
        <v>12</v>
      </c>
      <c r="P121" s="772">
        <v>13</v>
      </c>
      <c r="Q121" s="772">
        <v>14</v>
      </c>
      <c r="R121" s="772">
        <v>15</v>
      </c>
      <c r="S121" s="772">
        <v>16</v>
      </c>
      <c r="T121" s="772">
        <v>17</v>
      </c>
      <c r="U121" s="772">
        <v>18</v>
      </c>
      <c r="V121" s="772">
        <v>19</v>
      </c>
      <c r="W121" s="772">
        <v>20</v>
      </c>
      <c r="X121" s="772">
        <v>21</v>
      </c>
      <c r="Y121" s="772">
        <v>22</v>
      </c>
      <c r="Z121" s="772">
        <v>23</v>
      </c>
      <c r="AA121" s="773">
        <v>24</v>
      </c>
      <c r="AB121" s="772">
        <v>25</v>
      </c>
      <c r="AC121" s="772">
        <v>26</v>
      </c>
      <c r="AD121" s="772">
        <v>27</v>
      </c>
      <c r="AE121" s="772">
        <v>28</v>
      </c>
      <c r="AF121" s="772">
        <v>29</v>
      </c>
      <c r="AG121" s="772">
        <v>30</v>
      </c>
      <c r="AH121" s="772">
        <v>31</v>
      </c>
      <c r="AI121" s="772">
        <v>32</v>
      </c>
      <c r="AJ121" s="772">
        <v>33</v>
      </c>
      <c r="AK121" s="772">
        <v>34</v>
      </c>
      <c r="AL121" s="772">
        <v>35</v>
      </c>
      <c r="AM121" s="773">
        <v>36</v>
      </c>
      <c r="AN121" s="772">
        <v>37</v>
      </c>
      <c r="AO121" s="772">
        <v>38</v>
      </c>
      <c r="AP121" s="772">
        <v>39</v>
      </c>
      <c r="AQ121" s="772">
        <v>40</v>
      </c>
      <c r="AR121" s="772">
        <v>41</v>
      </c>
      <c r="AS121" s="772">
        <v>42</v>
      </c>
      <c r="AT121" s="772">
        <v>43</v>
      </c>
      <c r="AU121" s="772">
        <v>44</v>
      </c>
      <c r="AV121" s="772">
        <v>45</v>
      </c>
      <c r="AW121" s="772">
        <v>46</v>
      </c>
      <c r="AX121" s="772">
        <v>47</v>
      </c>
      <c r="AY121" s="773">
        <v>48</v>
      </c>
      <c r="AZ121" s="772">
        <v>49</v>
      </c>
      <c r="BA121" s="772">
        <v>50</v>
      </c>
      <c r="BB121" s="772">
        <v>51</v>
      </c>
      <c r="BC121" s="772">
        <v>52</v>
      </c>
      <c r="BD121" s="772">
        <v>53</v>
      </c>
      <c r="BE121" s="772">
        <v>54</v>
      </c>
      <c r="BF121" s="772">
        <v>55</v>
      </c>
      <c r="BG121" s="772">
        <v>56</v>
      </c>
      <c r="BH121" s="772">
        <v>57</v>
      </c>
      <c r="BI121" s="772">
        <v>58</v>
      </c>
      <c r="BJ121" s="772">
        <v>59</v>
      </c>
      <c r="BK121" s="773">
        <v>60</v>
      </c>
    </row>
    <row r="122" spans="2:63" x14ac:dyDescent="0.2">
      <c r="B122" s="774" t="s">
        <v>385</v>
      </c>
      <c r="C122" s="775">
        <f>'HIPOTESIS '!C143</f>
        <v>0</v>
      </c>
      <c r="D122" s="776">
        <f>'HIPOTESIS '!D143</f>
        <v>0</v>
      </c>
      <c r="E122" s="776">
        <f>'HIPOTESIS '!E143</f>
        <v>0</v>
      </c>
      <c r="F122" s="776">
        <f>'HIPOTESIS '!F143</f>
        <v>0</v>
      </c>
      <c r="G122" s="776">
        <f>'HIPOTESIS '!G143</f>
        <v>0</v>
      </c>
      <c r="H122" s="776">
        <f>'HIPOTESIS '!H143</f>
        <v>0</v>
      </c>
      <c r="I122" s="776">
        <f>'HIPOTESIS '!I143</f>
        <v>0</v>
      </c>
      <c r="J122" s="776">
        <f>'HIPOTESIS '!J143</f>
        <v>0</v>
      </c>
      <c r="K122" s="776">
        <f>'HIPOTESIS '!K143</f>
        <v>0</v>
      </c>
      <c r="L122" s="776">
        <f>'HIPOTESIS '!L143</f>
        <v>0</v>
      </c>
      <c r="M122" s="776">
        <f>'HIPOTESIS '!M143</f>
        <v>0</v>
      </c>
      <c r="N122" s="776">
        <f>'HIPOTESIS '!N143</f>
        <v>0</v>
      </c>
      <c r="O122" s="777">
        <f>'HIPOTESIS '!O143</f>
        <v>0</v>
      </c>
      <c r="P122" s="776">
        <f>'HIPOTESIS '!P143</f>
        <v>0</v>
      </c>
      <c r="Q122" s="776">
        <f>'HIPOTESIS '!Q143</f>
        <v>0</v>
      </c>
      <c r="R122" s="776">
        <f>'HIPOTESIS '!R143</f>
        <v>0</v>
      </c>
      <c r="S122" s="776">
        <f>'HIPOTESIS '!S143</f>
        <v>0</v>
      </c>
      <c r="T122" s="776">
        <f>'HIPOTESIS '!T143</f>
        <v>0</v>
      </c>
      <c r="U122" s="776">
        <f>'HIPOTESIS '!U143</f>
        <v>0</v>
      </c>
      <c r="V122" s="776">
        <f>'HIPOTESIS '!V143</f>
        <v>0</v>
      </c>
      <c r="W122" s="776">
        <f>'HIPOTESIS '!W143</f>
        <v>0</v>
      </c>
      <c r="X122" s="776">
        <f>'HIPOTESIS '!X143</f>
        <v>0</v>
      </c>
      <c r="Y122" s="776">
        <f>'HIPOTESIS '!Y143</f>
        <v>0</v>
      </c>
      <c r="Z122" s="776">
        <f>'HIPOTESIS '!Z143</f>
        <v>0</v>
      </c>
      <c r="AA122" s="777">
        <f>'HIPOTESIS '!AA143</f>
        <v>0</v>
      </c>
      <c r="AB122" s="776">
        <f>'HIPOTESIS '!AB143</f>
        <v>0</v>
      </c>
      <c r="AC122" s="776">
        <f>'HIPOTESIS '!AC143</f>
        <v>0</v>
      </c>
      <c r="AD122" s="776">
        <f>'HIPOTESIS '!AD143</f>
        <v>0</v>
      </c>
      <c r="AE122" s="776">
        <f>'HIPOTESIS '!AE143</f>
        <v>0</v>
      </c>
      <c r="AF122" s="776">
        <f>'HIPOTESIS '!AF143</f>
        <v>0</v>
      </c>
      <c r="AG122" s="776">
        <f>'HIPOTESIS '!AG143</f>
        <v>0</v>
      </c>
      <c r="AH122" s="776">
        <f>'HIPOTESIS '!AH143</f>
        <v>0</v>
      </c>
      <c r="AI122" s="776">
        <f>'HIPOTESIS '!AI143</f>
        <v>0</v>
      </c>
      <c r="AJ122" s="776">
        <f>'HIPOTESIS '!AJ143</f>
        <v>0</v>
      </c>
      <c r="AK122" s="776">
        <f>'HIPOTESIS '!AK143</f>
        <v>0</v>
      </c>
      <c r="AL122" s="776">
        <f>'HIPOTESIS '!AL143</f>
        <v>0</v>
      </c>
      <c r="AM122" s="777">
        <f>'HIPOTESIS '!AM143</f>
        <v>0</v>
      </c>
      <c r="AN122" s="776">
        <f>'HIPOTESIS '!AN143</f>
        <v>0</v>
      </c>
      <c r="AO122" s="776">
        <f>'HIPOTESIS '!AO143</f>
        <v>0</v>
      </c>
      <c r="AP122" s="776">
        <f>'HIPOTESIS '!AP143</f>
        <v>0</v>
      </c>
      <c r="AQ122" s="776">
        <f>'HIPOTESIS '!AQ143</f>
        <v>0</v>
      </c>
      <c r="AR122" s="776">
        <f>'HIPOTESIS '!AR143</f>
        <v>0</v>
      </c>
      <c r="AS122" s="776">
        <f>'HIPOTESIS '!AS143</f>
        <v>0</v>
      </c>
      <c r="AT122" s="776">
        <f>'HIPOTESIS '!AT143</f>
        <v>0</v>
      </c>
      <c r="AU122" s="776">
        <f>'HIPOTESIS '!AU143</f>
        <v>0</v>
      </c>
      <c r="AV122" s="776">
        <f>'HIPOTESIS '!AV143</f>
        <v>0</v>
      </c>
      <c r="AW122" s="776">
        <f>'HIPOTESIS '!AW143</f>
        <v>0</v>
      </c>
      <c r="AX122" s="776">
        <f>'HIPOTESIS '!AX143</f>
        <v>0</v>
      </c>
      <c r="AY122" s="777">
        <f>'HIPOTESIS '!AY143</f>
        <v>0</v>
      </c>
      <c r="AZ122" s="776">
        <f>'HIPOTESIS '!AZ143</f>
        <v>0</v>
      </c>
      <c r="BA122" s="776">
        <f>'HIPOTESIS '!BA143</f>
        <v>0</v>
      </c>
      <c r="BB122" s="776">
        <f>'HIPOTESIS '!BB143</f>
        <v>0</v>
      </c>
      <c r="BC122" s="776">
        <f>'HIPOTESIS '!BC143</f>
        <v>0</v>
      </c>
      <c r="BD122" s="776">
        <f>'HIPOTESIS '!BD143</f>
        <v>0</v>
      </c>
      <c r="BE122" s="776">
        <f>'HIPOTESIS '!BE143</f>
        <v>0</v>
      </c>
      <c r="BF122" s="776">
        <f>'HIPOTESIS '!BF143</f>
        <v>0</v>
      </c>
      <c r="BG122" s="776">
        <f>'HIPOTESIS '!BG143</f>
        <v>0</v>
      </c>
      <c r="BH122" s="776">
        <f>'HIPOTESIS '!BH143</f>
        <v>0</v>
      </c>
      <c r="BI122" s="776">
        <f>'HIPOTESIS '!BI143</f>
        <v>0</v>
      </c>
      <c r="BJ122" s="776">
        <f>'HIPOTESIS '!BJ143</f>
        <v>0</v>
      </c>
      <c r="BK122" s="777">
        <f>'HIPOTESIS '!BK143</f>
        <v>0</v>
      </c>
    </row>
    <row r="123" spans="2:63" x14ac:dyDescent="0.2">
      <c r="B123" s="778" t="s">
        <v>389</v>
      </c>
      <c r="C123" s="779">
        <f>C122</f>
        <v>0</v>
      </c>
      <c r="D123" s="780">
        <f>C123+C122+D122</f>
        <v>0</v>
      </c>
      <c r="E123" s="780">
        <f t="shared" ref="E123:N123" si="116">D123+E122</f>
        <v>0</v>
      </c>
      <c r="F123" s="780">
        <f t="shared" si="116"/>
        <v>0</v>
      </c>
      <c r="G123" s="780">
        <f t="shared" si="116"/>
        <v>0</v>
      </c>
      <c r="H123" s="780">
        <f t="shared" si="116"/>
        <v>0</v>
      </c>
      <c r="I123" s="780">
        <f t="shared" si="116"/>
        <v>0</v>
      </c>
      <c r="J123" s="780">
        <f t="shared" si="116"/>
        <v>0</v>
      </c>
      <c r="K123" s="780">
        <f t="shared" si="116"/>
        <v>0</v>
      </c>
      <c r="L123" s="780">
        <f t="shared" si="116"/>
        <v>0</v>
      </c>
      <c r="M123" s="780">
        <f t="shared" si="116"/>
        <v>0</v>
      </c>
      <c r="N123" s="780">
        <f t="shared" si="116"/>
        <v>0</v>
      </c>
      <c r="O123" s="781">
        <f>N123+O122</f>
        <v>0</v>
      </c>
      <c r="P123" s="780">
        <f>P122</f>
        <v>0</v>
      </c>
      <c r="Q123" s="780">
        <f>P123+Q122</f>
        <v>0</v>
      </c>
      <c r="R123" s="780">
        <f t="shared" ref="R123:AA123" si="117">Q123+R122</f>
        <v>0</v>
      </c>
      <c r="S123" s="780">
        <f t="shared" si="117"/>
        <v>0</v>
      </c>
      <c r="T123" s="780">
        <f t="shared" si="117"/>
        <v>0</v>
      </c>
      <c r="U123" s="780">
        <f t="shared" si="117"/>
        <v>0</v>
      </c>
      <c r="V123" s="780">
        <f t="shared" si="117"/>
        <v>0</v>
      </c>
      <c r="W123" s="780">
        <f t="shared" si="117"/>
        <v>0</v>
      </c>
      <c r="X123" s="780">
        <f t="shared" si="117"/>
        <v>0</v>
      </c>
      <c r="Y123" s="780">
        <f t="shared" si="117"/>
        <v>0</v>
      </c>
      <c r="Z123" s="780">
        <f t="shared" si="117"/>
        <v>0</v>
      </c>
      <c r="AA123" s="781">
        <f t="shared" si="117"/>
        <v>0</v>
      </c>
      <c r="AB123" s="780">
        <f>AB122</f>
        <v>0</v>
      </c>
      <c r="AC123" s="780">
        <f>AB123+AC122</f>
        <v>0</v>
      </c>
      <c r="AD123" s="780">
        <f t="shared" ref="AD123:AM123" si="118">AC123+AD122</f>
        <v>0</v>
      </c>
      <c r="AE123" s="780">
        <f t="shared" si="118"/>
        <v>0</v>
      </c>
      <c r="AF123" s="780">
        <f t="shared" si="118"/>
        <v>0</v>
      </c>
      <c r="AG123" s="780">
        <f t="shared" si="118"/>
        <v>0</v>
      </c>
      <c r="AH123" s="780">
        <f t="shared" si="118"/>
        <v>0</v>
      </c>
      <c r="AI123" s="780">
        <f t="shared" si="118"/>
        <v>0</v>
      </c>
      <c r="AJ123" s="780">
        <f t="shared" si="118"/>
        <v>0</v>
      </c>
      <c r="AK123" s="780">
        <f t="shared" si="118"/>
        <v>0</v>
      </c>
      <c r="AL123" s="780">
        <f t="shared" si="118"/>
        <v>0</v>
      </c>
      <c r="AM123" s="781">
        <f t="shared" si="118"/>
        <v>0</v>
      </c>
      <c r="AN123" s="780">
        <f>AN122</f>
        <v>0</v>
      </c>
      <c r="AO123" s="780">
        <f>AN123+AO122</f>
        <v>0</v>
      </c>
      <c r="AP123" s="780">
        <f t="shared" ref="AP123:AY123" si="119">AO123+AP122</f>
        <v>0</v>
      </c>
      <c r="AQ123" s="780">
        <f t="shared" si="119"/>
        <v>0</v>
      </c>
      <c r="AR123" s="780">
        <f t="shared" si="119"/>
        <v>0</v>
      </c>
      <c r="AS123" s="780">
        <f t="shared" si="119"/>
        <v>0</v>
      </c>
      <c r="AT123" s="780">
        <f t="shared" si="119"/>
        <v>0</v>
      </c>
      <c r="AU123" s="780">
        <f t="shared" si="119"/>
        <v>0</v>
      </c>
      <c r="AV123" s="780">
        <f t="shared" si="119"/>
        <v>0</v>
      </c>
      <c r="AW123" s="780">
        <f t="shared" si="119"/>
        <v>0</v>
      </c>
      <c r="AX123" s="780">
        <f t="shared" si="119"/>
        <v>0</v>
      </c>
      <c r="AY123" s="781">
        <f t="shared" si="119"/>
        <v>0</v>
      </c>
      <c r="AZ123" s="780">
        <f>AZ122</f>
        <v>0</v>
      </c>
      <c r="BA123" s="780">
        <f>AZ123+BA122</f>
        <v>0</v>
      </c>
      <c r="BB123" s="780">
        <f t="shared" ref="BB123:BK123" si="120">BA123+BB122</f>
        <v>0</v>
      </c>
      <c r="BC123" s="780">
        <f t="shared" si="120"/>
        <v>0</v>
      </c>
      <c r="BD123" s="780">
        <f t="shared" si="120"/>
        <v>0</v>
      </c>
      <c r="BE123" s="780">
        <f t="shared" si="120"/>
        <v>0</v>
      </c>
      <c r="BF123" s="780">
        <f t="shared" si="120"/>
        <v>0</v>
      </c>
      <c r="BG123" s="780">
        <f t="shared" si="120"/>
        <v>0</v>
      </c>
      <c r="BH123" s="780">
        <f t="shared" si="120"/>
        <v>0</v>
      </c>
      <c r="BI123" s="780">
        <f t="shared" si="120"/>
        <v>0</v>
      </c>
      <c r="BJ123" s="780">
        <f t="shared" si="120"/>
        <v>0</v>
      </c>
      <c r="BK123" s="781">
        <f t="shared" si="120"/>
        <v>0</v>
      </c>
    </row>
    <row r="124" spans="2:63" x14ac:dyDescent="0.2">
      <c r="B124" s="778" t="s">
        <v>386</v>
      </c>
      <c r="C124" s="779">
        <f>'HIPOTESIS '!C150</f>
        <v>0</v>
      </c>
      <c r="D124" s="779">
        <f>'HIPOTESIS '!D150</f>
        <v>0</v>
      </c>
      <c r="E124" s="779">
        <f>'HIPOTESIS '!E150</f>
        <v>0</v>
      </c>
      <c r="F124" s="779">
        <f>'HIPOTESIS '!F150</f>
        <v>0</v>
      </c>
      <c r="G124" s="779">
        <f>'HIPOTESIS '!G150</f>
        <v>0</v>
      </c>
      <c r="H124" s="779">
        <f>'HIPOTESIS '!H150</f>
        <v>0</v>
      </c>
      <c r="I124" s="779">
        <f>'HIPOTESIS '!I150</f>
        <v>0</v>
      </c>
      <c r="J124" s="779">
        <f>'HIPOTESIS '!J150</f>
        <v>0</v>
      </c>
      <c r="K124" s="779">
        <f>'HIPOTESIS '!K150</f>
        <v>0</v>
      </c>
      <c r="L124" s="779">
        <f>'HIPOTESIS '!L150</f>
        <v>0</v>
      </c>
      <c r="M124" s="779">
        <f>'HIPOTESIS '!M150</f>
        <v>0</v>
      </c>
      <c r="N124" s="779">
        <f>'HIPOTESIS '!N150</f>
        <v>0</v>
      </c>
      <c r="O124" s="779">
        <f>'HIPOTESIS '!O150</f>
        <v>0</v>
      </c>
      <c r="P124" s="779">
        <f>'HIPOTESIS '!P150</f>
        <v>0</v>
      </c>
      <c r="Q124" s="779">
        <f>'HIPOTESIS '!Q150</f>
        <v>0</v>
      </c>
      <c r="R124" s="779">
        <f>'HIPOTESIS '!R150</f>
        <v>0</v>
      </c>
      <c r="S124" s="779">
        <f>'HIPOTESIS '!S150</f>
        <v>0</v>
      </c>
      <c r="T124" s="779">
        <f>'HIPOTESIS '!T150</f>
        <v>0</v>
      </c>
      <c r="U124" s="779">
        <f>'HIPOTESIS '!U150</f>
        <v>0</v>
      </c>
      <c r="V124" s="779">
        <f>'HIPOTESIS '!V150</f>
        <v>0</v>
      </c>
      <c r="W124" s="779">
        <f>'HIPOTESIS '!W150</f>
        <v>0</v>
      </c>
      <c r="X124" s="779">
        <f>'HIPOTESIS '!X150</f>
        <v>0</v>
      </c>
      <c r="Y124" s="779">
        <f>'HIPOTESIS '!Y150</f>
        <v>0</v>
      </c>
      <c r="Z124" s="779">
        <f>'HIPOTESIS '!Z150</f>
        <v>0</v>
      </c>
      <c r="AA124" s="779">
        <f>'HIPOTESIS '!AA150</f>
        <v>0</v>
      </c>
      <c r="AB124" s="779">
        <f>'HIPOTESIS '!AB150</f>
        <v>0</v>
      </c>
      <c r="AC124" s="779">
        <f>'HIPOTESIS '!AC150</f>
        <v>0</v>
      </c>
      <c r="AD124" s="779">
        <f>'HIPOTESIS '!AD150</f>
        <v>0</v>
      </c>
      <c r="AE124" s="779">
        <f>'HIPOTESIS '!AE150</f>
        <v>0</v>
      </c>
      <c r="AF124" s="779">
        <f>'HIPOTESIS '!AF150</f>
        <v>0</v>
      </c>
      <c r="AG124" s="779">
        <f>'HIPOTESIS '!AG150</f>
        <v>0</v>
      </c>
      <c r="AH124" s="779">
        <f>'HIPOTESIS '!AH150</f>
        <v>0</v>
      </c>
      <c r="AI124" s="779">
        <f>'HIPOTESIS '!AI150</f>
        <v>0</v>
      </c>
      <c r="AJ124" s="779">
        <f>'HIPOTESIS '!AJ150</f>
        <v>0</v>
      </c>
      <c r="AK124" s="779">
        <f>'HIPOTESIS '!AK150</f>
        <v>0</v>
      </c>
      <c r="AL124" s="779">
        <f>'HIPOTESIS '!AL150</f>
        <v>0</v>
      </c>
      <c r="AM124" s="779">
        <f>'HIPOTESIS '!AM150</f>
        <v>0</v>
      </c>
      <c r="AN124" s="779">
        <f>'HIPOTESIS '!AN150</f>
        <v>0</v>
      </c>
      <c r="AO124" s="779">
        <f>'HIPOTESIS '!AO150</f>
        <v>0</v>
      </c>
      <c r="AP124" s="779">
        <f>'HIPOTESIS '!AP150</f>
        <v>0</v>
      </c>
      <c r="AQ124" s="779">
        <f>'HIPOTESIS '!AQ150</f>
        <v>0</v>
      </c>
      <c r="AR124" s="779">
        <f>'HIPOTESIS '!AR150</f>
        <v>0</v>
      </c>
      <c r="AS124" s="779">
        <f>'HIPOTESIS '!AS150</f>
        <v>0</v>
      </c>
      <c r="AT124" s="779">
        <f>'HIPOTESIS '!AT150</f>
        <v>0</v>
      </c>
      <c r="AU124" s="779">
        <f>'HIPOTESIS '!AU150</f>
        <v>0</v>
      </c>
      <c r="AV124" s="779">
        <f>'HIPOTESIS '!AV150</f>
        <v>0</v>
      </c>
      <c r="AW124" s="779">
        <f>'HIPOTESIS '!AW150</f>
        <v>0</v>
      </c>
      <c r="AX124" s="779">
        <f>'HIPOTESIS '!AX150</f>
        <v>0</v>
      </c>
      <c r="AY124" s="779">
        <f>'HIPOTESIS '!AY150</f>
        <v>0</v>
      </c>
      <c r="AZ124" s="779">
        <f>'HIPOTESIS '!AZ150</f>
        <v>0</v>
      </c>
      <c r="BA124" s="779">
        <f>'HIPOTESIS '!BA150</f>
        <v>0</v>
      </c>
      <c r="BB124" s="779">
        <f>'HIPOTESIS '!BB150</f>
        <v>0</v>
      </c>
      <c r="BC124" s="779">
        <f>'HIPOTESIS '!BC150</f>
        <v>0</v>
      </c>
      <c r="BD124" s="779">
        <f>'HIPOTESIS '!BD150</f>
        <v>0</v>
      </c>
      <c r="BE124" s="779">
        <f>'HIPOTESIS '!BE150</f>
        <v>0</v>
      </c>
      <c r="BF124" s="779">
        <f>'HIPOTESIS '!BF150</f>
        <v>0</v>
      </c>
      <c r="BG124" s="779">
        <f>'HIPOTESIS '!BG150</f>
        <v>0</v>
      </c>
      <c r="BH124" s="779">
        <f>'HIPOTESIS '!BH150</f>
        <v>0</v>
      </c>
      <c r="BI124" s="779">
        <f>'HIPOTESIS '!BI150</f>
        <v>0</v>
      </c>
      <c r="BJ124" s="779">
        <f>'HIPOTESIS '!BJ150</f>
        <v>0</v>
      </c>
      <c r="BK124" s="782">
        <f>'HIPOTESIS '!BK150</f>
        <v>0</v>
      </c>
    </row>
    <row r="125" spans="2:63" x14ac:dyDescent="0.2">
      <c r="B125" s="778" t="s">
        <v>390</v>
      </c>
      <c r="C125" s="779">
        <f>C124</f>
        <v>0</v>
      </c>
      <c r="D125" s="780">
        <f>C125+D124</f>
        <v>0</v>
      </c>
      <c r="E125" s="780">
        <f t="shared" ref="E125:O125" si="121">D125+E124</f>
        <v>0</v>
      </c>
      <c r="F125" s="780">
        <f t="shared" si="121"/>
        <v>0</v>
      </c>
      <c r="G125" s="780">
        <f t="shared" si="121"/>
        <v>0</v>
      </c>
      <c r="H125" s="780">
        <f t="shared" si="121"/>
        <v>0</v>
      </c>
      <c r="I125" s="780">
        <f t="shared" si="121"/>
        <v>0</v>
      </c>
      <c r="J125" s="780">
        <f t="shared" si="121"/>
        <v>0</v>
      </c>
      <c r="K125" s="780">
        <f t="shared" si="121"/>
        <v>0</v>
      </c>
      <c r="L125" s="780">
        <f t="shared" si="121"/>
        <v>0</v>
      </c>
      <c r="M125" s="780">
        <f t="shared" si="121"/>
        <v>0</v>
      </c>
      <c r="N125" s="780">
        <f t="shared" si="121"/>
        <v>0</v>
      </c>
      <c r="O125" s="780">
        <f t="shared" si="121"/>
        <v>0</v>
      </c>
      <c r="P125" s="780">
        <f>P124</f>
        <v>0</v>
      </c>
      <c r="Q125" s="780">
        <f>P125+Q124</f>
        <v>0</v>
      </c>
      <c r="R125" s="780">
        <f t="shared" ref="R125:AA125" si="122">Q125+R124</f>
        <v>0</v>
      </c>
      <c r="S125" s="780">
        <f t="shared" si="122"/>
        <v>0</v>
      </c>
      <c r="T125" s="780">
        <f t="shared" si="122"/>
        <v>0</v>
      </c>
      <c r="U125" s="780">
        <f t="shared" si="122"/>
        <v>0</v>
      </c>
      <c r="V125" s="780">
        <f t="shared" si="122"/>
        <v>0</v>
      </c>
      <c r="W125" s="780">
        <f t="shared" si="122"/>
        <v>0</v>
      </c>
      <c r="X125" s="780">
        <f t="shared" si="122"/>
        <v>0</v>
      </c>
      <c r="Y125" s="780">
        <f t="shared" si="122"/>
        <v>0</v>
      </c>
      <c r="Z125" s="780">
        <f t="shared" si="122"/>
        <v>0</v>
      </c>
      <c r="AA125" s="780">
        <f t="shared" si="122"/>
        <v>0</v>
      </c>
      <c r="AB125" s="780">
        <f>AB124</f>
        <v>0</v>
      </c>
      <c r="AC125" s="780">
        <f>AB125+AC124</f>
        <v>0</v>
      </c>
      <c r="AD125" s="780">
        <f t="shared" ref="AD125:AM125" si="123">AC125+AD124</f>
        <v>0</v>
      </c>
      <c r="AE125" s="780">
        <f t="shared" si="123"/>
        <v>0</v>
      </c>
      <c r="AF125" s="780">
        <f t="shared" si="123"/>
        <v>0</v>
      </c>
      <c r="AG125" s="780">
        <f t="shared" si="123"/>
        <v>0</v>
      </c>
      <c r="AH125" s="780">
        <f t="shared" si="123"/>
        <v>0</v>
      </c>
      <c r="AI125" s="780">
        <f t="shared" si="123"/>
        <v>0</v>
      </c>
      <c r="AJ125" s="780">
        <f t="shared" si="123"/>
        <v>0</v>
      </c>
      <c r="AK125" s="780">
        <f t="shared" si="123"/>
        <v>0</v>
      </c>
      <c r="AL125" s="780">
        <f t="shared" si="123"/>
        <v>0</v>
      </c>
      <c r="AM125" s="780">
        <f t="shared" si="123"/>
        <v>0</v>
      </c>
      <c r="AN125" s="780">
        <f>AN124</f>
        <v>0</v>
      </c>
      <c r="AO125" s="780">
        <f>AN125+AO124</f>
        <v>0</v>
      </c>
      <c r="AP125" s="780">
        <f t="shared" ref="AP125:AY125" si="124">AO125+AP124</f>
        <v>0</v>
      </c>
      <c r="AQ125" s="780">
        <f t="shared" si="124"/>
        <v>0</v>
      </c>
      <c r="AR125" s="780">
        <f t="shared" si="124"/>
        <v>0</v>
      </c>
      <c r="AS125" s="780">
        <f t="shared" si="124"/>
        <v>0</v>
      </c>
      <c r="AT125" s="780">
        <f t="shared" si="124"/>
        <v>0</v>
      </c>
      <c r="AU125" s="780">
        <f t="shared" si="124"/>
        <v>0</v>
      </c>
      <c r="AV125" s="780">
        <f t="shared" si="124"/>
        <v>0</v>
      </c>
      <c r="AW125" s="780">
        <f t="shared" si="124"/>
        <v>0</v>
      </c>
      <c r="AX125" s="780">
        <f t="shared" si="124"/>
        <v>0</v>
      </c>
      <c r="AY125" s="780">
        <f t="shared" si="124"/>
        <v>0</v>
      </c>
      <c r="AZ125" s="780">
        <f>AZ124</f>
        <v>0</v>
      </c>
      <c r="BA125" s="780">
        <f>AZ125+BA124</f>
        <v>0</v>
      </c>
      <c r="BB125" s="780">
        <f t="shared" ref="BB125:BK125" si="125">BA125+BB124</f>
        <v>0</v>
      </c>
      <c r="BC125" s="780">
        <f t="shared" si="125"/>
        <v>0</v>
      </c>
      <c r="BD125" s="780">
        <f t="shared" si="125"/>
        <v>0</v>
      </c>
      <c r="BE125" s="780">
        <f t="shared" si="125"/>
        <v>0</v>
      </c>
      <c r="BF125" s="780">
        <f t="shared" si="125"/>
        <v>0</v>
      </c>
      <c r="BG125" s="780">
        <f t="shared" si="125"/>
        <v>0</v>
      </c>
      <c r="BH125" s="780">
        <f t="shared" si="125"/>
        <v>0</v>
      </c>
      <c r="BI125" s="780">
        <f t="shared" si="125"/>
        <v>0</v>
      </c>
      <c r="BJ125" s="780">
        <f t="shared" si="125"/>
        <v>0</v>
      </c>
      <c r="BK125" s="781">
        <f t="shared" si="125"/>
        <v>0</v>
      </c>
    </row>
    <row r="126" spans="2:63" x14ac:dyDescent="0.2">
      <c r="B126" s="778" t="s">
        <v>387</v>
      </c>
      <c r="C126" s="779">
        <f>'HIPOTESIS '!C157</f>
        <v>0</v>
      </c>
      <c r="D126" s="779">
        <f>'HIPOTESIS '!D157</f>
        <v>0</v>
      </c>
      <c r="E126" s="779">
        <f>'HIPOTESIS '!E157</f>
        <v>0</v>
      </c>
      <c r="F126" s="779">
        <f>'HIPOTESIS '!F157</f>
        <v>0</v>
      </c>
      <c r="G126" s="779">
        <f>'HIPOTESIS '!G157</f>
        <v>0</v>
      </c>
      <c r="H126" s="779">
        <f>'HIPOTESIS '!H157</f>
        <v>0</v>
      </c>
      <c r="I126" s="779">
        <f>'HIPOTESIS '!I157</f>
        <v>0</v>
      </c>
      <c r="J126" s="779">
        <f>'HIPOTESIS '!J157</f>
        <v>0</v>
      </c>
      <c r="K126" s="779">
        <f>'HIPOTESIS '!K157</f>
        <v>0</v>
      </c>
      <c r="L126" s="779">
        <f>'HIPOTESIS '!L157</f>
        <v>0</v>
      </c>
      <c r="M126" s="779">
        <f>'HIPOTESIS '!M157</f>
        <v>0</v>
      </c>
      <c r="N126" s="779">
        <f>'HIPOTESIS '!N157</f>
        <v>0</v>
      </c>
      <c r="O126" s="779">
        <f>'HIPOTESIS '!O157</f>
        <v>0</v>
      </c>
      <c r="P126" s="779">
        <f>'HIPOTESIS '!P157</f>
        <v>0</v>
      </c>
      <c r="Q126" s="779">
        <f>'HIPOTESIS '!Q157</f>
        <v>0</v>
      </c>
      <c r="R126" s="779">
        <f>'HIPOTESIS '!R157</f>
        <v>0</v>
      </c>
      <c r="S126" s="779">
        <f>'HIPOTESIS '!S157</f>
        <v>0</v>
      </c>
      <c r="T126" s="779">
        <f>'HIPOTESIS '!T157</f>
        <v>0</v>
      </c>
      <c r="U126" s="779">
        <f>'HIPOTESIS '!U157</f>
        <v>0</v>
      </c>
      <c r="V126" s="779">
        <f>'HIPOTESIS '!V157</f>
        <v>0</v>
      </c>
      <c r="W126" s="779">
        <f>'HIPOTESIS '!W157</f>
        <v>0</v>
      </c>
      <c r="X126" s="779">
        <f>'HIPOTESIS '!X157</f>
        <v>0</v>
      </c>
      <c r="Y126" s="779">
        <f>'HIPOTESIS '!Y157</f>
        <v>0</v>
      </c>
      <c r="Z126" s="779">
        <f>'HIPOTESIS '!Z157</f>
        <v>0</v>
      </c>
      <c r="AA126" s="779">
        <f>'HIPOTESIS '!AA157</f>
        <v>0</v>
      </c>
      <c r="AB126" s="779">
        <f>'HIPOTESIS '!AB157</f>
        <v>0</v>
      </c>
      <c r="AC126" s="779">
        <f>'HIPOTESIS '!AC157</f>
        <v>0</v>
      </c>
      <c r="AD126" s="779">
        <f>'HIPOTESIS '!AD157</f>
        <v>0</v>
      </c>
      <c r="AE126" s="779">
        <f>'HIPOTESIS '!AE157</f>
        <v>0</v>
      </c>
      <c r="AF126" s="779">
        <f>'HIPOTESIS '!AF157</f>
        <v>0</v>
      </c>
      <c r="AG126" s="779">
        <f>'HIPOTESIS '!AG157</f>
        <v>0</v>
      </c>
      <c r="AH126" s="779">
        <f>'HIPOTESIS '!AH157</f>
        <v>0</v>
      </c>
      <c r="AI126" s="779">
        <f>'HIPOTESIS '!AI157</f>
        <v>0</v>
      </c>
      <c r="AJ126" s="779">
        <f>'HIPOTESIS '!AJ157</f>
        <v>0</v>
      </c>
      <c r="AK126" s="779">
        <f>'HIPOTESIS '!AK157</f>
        <v>0</v>
      </c>
      <c r="AL126" s="779">
        <f>'HIPOTESIS '!AL157</f>
        <v>0</v>
      </c>
      <c r="AM126" s="779">
        <f>'HIPOTESIS '!AM157</f>
        <v>0</v>
      </c>
      <c r="AN126" s="779">
        <f>'HIPOTESIS '!AN157</f>
        <v>0</v>
      </c>
      <c r="AO126" s="779">
        <f>'HIPOTESIS '!AO157</f>
        <v>0</v>
      </c>
      <c r="AP126" s="779">
        <f>'HIPOTESIS '!AP157</f>
        <v>0</v>
      </c>
      <c r="AQ126" s="779">
        <f>'HIPOTESIS '!AQ157</f>
        <v>0</v>
      </c>
      <c r="AR126" s="779">
        <f>'HIPOTESIS '!AR157</f>
        <v>0</v>
      </c>
      <c r="AS126" s="779">
        <f>'HIPOTESIS '!AS157</f>
        <v>0</v>
      </c>
      <c r="AT126" s="779">
        <f>'HIPOTESIS '!AT157</f>
        <v>0</v>
      </c>
      <c r="AU126" s="779">
        <f>'HIPOTESIS '!AU157</f>
        <v>0</v>
      </c>
      <c r="AV126" s="779">
        <f>'HIPOTESIS '!AV157</f>
        <v>0</v>
      </c>
      <c r="AW126" s="779">
        <f>'HIPOTESIS '!AW157</f>
        <v>0</v>
      </c>
      <c r="AX126" s="779">
        <f>'HIPOTESIS '!AX157</f>
        <v>0</v>
      </c>
      <c r="AY126" s="779">
        <f>'HIPOTESIS '!AY157</f>
        <v>0</v>
      </c>
      <c r="AZ126" s="779">
        <f>'HIPOTESIS '!AZ157</f>
        <v>0</v>
      </c>
      <c r="BA126" s="779">
        <f>'HIPOTESIS '!BA157</f>
        <v>0</v>
      </c>
      <c r="BB126" s="779">
        <f>'HIPOTESIS '!BB157</f>
        <v>0</v>
      </c>
      <c r="BC126" s="779">
        <f>'HIPOTESIS '!BC157</f>
        <v>0</v>
      </c>
      <c r="BD126" s="779">
        <f>'HIPOTESIS '!BD157</f>
        <v>0</v>
      </c>
      <c r="BE126" s="779">
        <f>'HIPOTESIS '!BE157</f>
        <v>0</v>
      </c>
      <c r="BF126" s="779">
        <f>'HIPOTESIS '!BF157</f>
        <v>0</v>
      </c>
      <c r="BG126" s="779">
        <f>'HIPOTESIS '!BG157</f>
        <v>0</v>
      </c>
      <c r="BH126" s="779">
        <f>'HIPOTESIS '!BH157</f>
        <v>0</v>
      </c>
      <c r="BI126" s="779">
        <f>'HIPOTESIS '!BI157</f>
        <v>0</v>
      </c>
      <c r="BJ126" s="779">
        <f>'HIPOTESIS '!BJ157</f>
        <v>0</v>
      </c>
      <c r="BK126" s="782">
        <f>'HIPOTESIS '!BK157</f>
        <v>0</v>
      </c>
    </row>
    <row r="127" spans="2:63" x14ac:dyDescent="0.2">
      <c r="B127" s="783" t="s">
        <v>391</v>
      </c>
      <c r="C127" s="784">
        <f>C126</f>
        <v>0</v>
      </c>
      <c r="D127" s="785">
        <f>C127+D126</f>
        <v>0</v>
      </c>
      <c r="E127" s="785">
        <f t="shared" ref="E127:O127" si="126">D127+E126</f>
        <v>0</v>
      </c>
      <c r="F127" s="785">
        <f t="shared" si="126"/>
        <v>0</v>
      </c>
      <c r="G127" s="785">
        <f t="shared" si="126"/>
        <v>0</v>
      </c>
      <c r="H127" s="785">
        <f t="shared" si="126"/>
        <v>0</v>
      </c>
      <c r="I127" s="785">
        <f t="shared" si="126"/>
        <v>0</v>
      </c>
      <c r="J127" s="785">
        <f t="shared" si="126"/>
        <v>0</v>
      </c>
      <c r="K127" s="785">
        <f t="shared" si="126"/>
        <v>0</v>
      </c>
      <c r="L127" s="785">
        <f t="shared" si="126"/>
        <v>0</v>
      </c>
      <c r="M127" s="785">
        <f t="shared" si="126"/>
        <v>0</v>
      </c>
      <c r="N127" s="785">
        <f t="shared" si="126"/>
        <v>0</v>
      </c>
      <c r="O127" s="785">
        <f t="shared" si="126"/>
        <v>0</v>
      </c>
      <c r="P127" s="785">
        <f>P126</f>
        <v>0</v>
      </c>
      <c r="Q127" s="785">
        <f>P127+Q126</f>
        <v>0</v>
      </c>
      <c r="R127" s="785">
        <f t="shared" ref="R127:AA127" si="127">Q127+R126</f>
        <v>0</v>
      </c>
      <c r="S127" s="785">
        <f t="shared" si="127"/>
        <v>0</v>
      </c>
      <c r="T127" s="785">
        <f t="shared" si="127"/>
        <v>0</v>
      </c>
      <c r="U127" s="785">
        <f t="shared" si="127"/>
        <v>0</v>
      </c>
      <c r="V127" s="785">
        <f t="shared" si="127"/>
        <v>0</v>
      </c>
      <c r="W127" s="785">
        <f t="shared" si="127"/>
        <v>0</v>
      </c>
      <c r="X127" s="785">
        <f t="shared" si="127"/>
        <v>0</v>
      </c>
      <c r="Y127" s="785">
        <f t="shared" si="127"/>
        <v>0</v>
      </c>
      <c r="Z127" s="785">
        <f t="shared" si="127"/>
        <v>0</v>
      </c>
      <c r="AA127" s="785">
        <f t="shared" si="127"/>
        <v>0</v>
      </c>
      <c r="AB127" s="785">
        <f>AB126</f>
        <v>0</v>
      </c>
      <c r="AC127" s="785">
        <f>AB127+AC126</f>
        <v>0</v>
      </c>
      <c r="AD127" s="785">
        <f t="shared" ref="AD127:AM127" si="128">AC127+AD126</f>
        <v>0</v>
      </c>
      <c r="AE127" s="785">
        <f t="shared" si="128"/>
        <v>0</v>
      </c>
      <c r="AF127" s="785">
        <f t="shared" si="128"/>
        <v>0</v>
      </c>
      <c r="AG127" s="785">
        <f t="shared" si="128"/>
        <v>0</v>
      </c>
      <c r="AH127" s="785">
        <f t="shared" si="128"/>
        <v>0</v>
      </c>
      <c r="AI127" s="785">
        <f t="shared" si="128"/>
        <v>0</v>
      </c>
      <c r="AJ127" s="785">
        <f t="shared" si="128"/>
        <v>0</v>
      </c>
      <c r="AK127" s="785">
        <f t="shared" si="128"/>
        <v>0</v>
      </c>
      <c r="AL127" s="785">
        <f t="shared" si="128"/>
        <v>0</v>
      </c>
      <c r="AM127" s="785">
        <f t="shared" si="128"/>
        <v>0</v>
      </c>
      <c r="AN127" s="785">
        <f>AN126</f>
        <v>0</v>
      </c>
      <c r="AO127" s="785">
        <f>AN127+AO126</f>
        <v>0</v>
      </c>
      <c r="AP127" s="785">
        <f t="shared" ref="AP127:AY127" si="129">AO127+AP126</f>
        <v>0</v>
      </c>
      <c r="AQ127" s="785">
        <f t="shared" si="129"/>
        <v>0</v>
      </c>
      <c r="AR127" s="785">
        <f t="shared" si="129"/>
        <v>0</v>
      </c>
      <c r="AS127" s="785">
        <f t="shared" si="129"/>
        <v>0</v>
      </c>
      <c r="AT127" s="785">
        <f t="shared" si="129"/>
        <v>0</v>
      </c>
      <c r="AU127" s="785">
        <f t="shared" si="129"/>
        <v>0</v>
      </c>
      <c r="AV127" s="785">
        <f t="shared" si="129"/>
        <v>0</v>
      </c>
      <c r="AW127" s="785">
        <f t="shared" si="129"/>
        <v>0</v>
      </c>
      <c r="AX127" s="785">
        <f t="shared" si="129"/>
        <v>0</v>
      </c>
      <c r="AY127" s="785">
        <f t="shared" si="129"/>
        <v>0</v>
      </c>
      <c r="AZ127" s="785">
        <f>AZ126</f>
        <v>0</v>
      </c>
      <c r="BA127" s="785">
        <f>AZ127+BA126</f>
        <v>0</v>
      </c>
      <c r="BB127" s="785">
        <f t="shared" ref="BB127:BK127" si="130">BA127+BB126</f>
        <v>0</v>
      </c>
      <c r="BC127" s="785">
        <f t="shared" si="130"/>
        <v>0</v>
      </c>
      <c r="BD127" s="785">
        <f t="shared" si="130"/>
        <v>0</v>
      </c>
      <c r="BE127" s="785">
        <f t="shared" si="130"/>
        <v>0</v>
      </c>
      <c r="BF127" s="785">
        <f t="shared" si="130"/>
        <v>0</v>
      </c>
      <c r="BG127" s="785">
        <f t="shared" si="130"/>
        <v>0</v>
      </c>
      <c r="BH127" s="785">
        <f t="shared" si="130"/>
        <v>0</v>
      </c>
      <c r="BI127" s="785">
        <f t="shared" si="130"/>
        <v>0</v>
      </c>
      <c r="BJ127" s="785">
        <f t="shared" si="130"/>
        <v>0</v>
      </c>
      <c r="BK127" s="786">
        <f t="shared" si="130"/>
        <v>0</v>
      </c>
    </row>
    <row r="128" spans="2:63" x14ac:dyDescent="0.2">
      <c r="B128" s="787" t="s">
        <v>388</v>
      </c>
      <c r="C128" s="779">
        <f>C122+C124+C126</f>
        <v>0</v>
      </c>
      <c r="D128" s="780">
        <f t="shared" ref="D128:BK128" si="131">D122+D124+D126</f>
        <v>0</v>
      </c>
      <c r="E128" s="780">
        <f t="shared" si="131"/>
        <v>0</v>
      </c>
      <c r="F128" s="780">
        <f t="shared" si="131"/>
        <v>0</v>
      </c>
      <c r="G128" s="780">
        <f t="shared" si="131"/>
        <v>0</v>
      </c>
      <c r="H128" s="780">
        <f t="shared" si="131"/>
        <v>0</v>
      </c>
      <c r="I128" s="780">
        <f t="shared" si="131"/>
        <v>0</v>
      </c>
      <c r="J128" s="780">
        <f t="shared" si="131"/>
        <v>0</v>
      </c>
      <c r="K128" s="780">
        <f>K122+K124+K126</f>
        <v>0</v>
      </c>
      <c r="L128" s="780">
        <f t="shared" si="131"/>
        <v>0</v>
      </c>
      <c r="M128" s="780">
        <f t="shared" si="131"/>
        <v>0</v>
      </c>
      <c r="N128" s="780">
        <f t="shared" si="131"/>
        <v>0</v>
      </c>
      <c r="O128" s="780">
        <f t="shared" si="131"/>
        <v>0</v>
      </c>
      <c r="P128" s="780">
        <f t="shared" si="131"/>
        <v>0</v>
      </c>
      <c r="Q128" s="780">
        <f t="shared" si="131"/>
        <v>0</v>
      </c>
      <c r="R128" s="780">
        <f t="shared" si="131"/>
        <v>0</v>
      </c>
      <c r="S128" s="780">
        <f t="shared" si="131"/>
        <v>0</v>
      </c>
      <c r="T128" s="780">
        <f t="shared" si="131"/>
        <v>0</v>
      </c>
      <c r="U128" s="780">
        <f t="shared" si="131"/>
        <v>0</v>
      </c>
      <c r="V128" s="780">
        <f t="shared" si="131"/>
        <v>0</v>
      </c>
      <c r="W128" s="780">
        <f t="shared" si="131"/>
        <v>0</v>
      </c>
      <c r="X128" s="780">
        <f t="shared" si="131"/>
        <v>0</v>
      </c>
      <c r="Y128" s="780">
        <f t="shared" si="131"/>
        <v>0</v>
      </c>
      <c r="Z128" s="780">
        <f t="shared" si="131"/>
        <v>0</v>
      </c>
      <c r="AA128" s="780">
        <f t="shared" si="131"/>
        <v>0</v>
      </c>
      <c r="AB128" s="780">
        <f t="shared" si="131"/>
        <v>0</v>
      </c>
      <c r="AC128" s="780">
        <f t="shared" si="131"/>
        <v>0</v>
      </c>
      <c r="AD128" s="780">
        <f t="shared" si="131"/>
        <v>0</v>
      </c>
      <c r="AE128" s="780">
        <f t="shared" si="131"/>
        <v>0</v>
      </c>
      <c r="AF128" s="780">
        <f t="shared" si="131"/>
        <v>0</v>
      </c>
      <c r="AG128" s="780">
        <f t="shared" si="131"/>
        <v>0</v>
      </c>
      <c r="AH128" s="780">
        <f t="shared" si="131"/>
        <v>0</v>
      </c>
      <c r="AI128" s="780">
        <f t="shared" si="131"/>
        <v>0</v>
      </c>
      <c r="AJ128" s="780">
        <f t="shared" si="131"/>
        <v>0</v>
      </c>
      <c r="AK128" s="780">
        <f t="shared" si="131"/>
        <v>0</v>
      </c>
      <c r="AL128" s="780">
        <f t="shared" si="131"/>
        <v>0</v>
      </c>
      <c r="AM128" s="780">
        <f t="shared" si="131"/>
        <v>0</v>
      </c>
      <c r="AN128" s="780">
        <f t="shared" si="131"/>
        <v>0</v>
      </c>
      <c r="AO128" s="780">
        <f t="shared" si="131"/>
        <v>0</v>
      </c>
      <c r="AP128" s="780">
        <f t="shared" si="131"/>
        <v>0</v>
      </c>
      <c r="AQ128" s="780">
        <f t="shared" si="131"/>
        <v>0</v>
      </c>
      <c r="AR128" s="780">
        <f t="shared" si="131"/>
        <v>0</v>
      </c>
      <c r="AS128" s="780">
        <f t="shared" si="131"/>
        <v>0</v>
      </c>
      <c r="AT128" s="780">
        <f t="shared" si="131"/>
        <v>0</v>
      </c>
      <c r="AU128" s="780">
        <f t="shared" si="131"/>
        <v>0</v>
      </c>
      <c r="AV128" s="780">
        <f t="shared" si="131"/>
        <v>0</v>
      </c>
      <c r="AW128" s="780">
        <f t="shared" si="131"/>
        <v>0</v>
      </c>
      <c r="AX128" s="780">
        <f t="shared" si="131"/>
        <v>0</v>
      </c>
      <c r="AY128" s="780">
        <f t="shared" si="131"/>
        <v>0</v>
      </c>
      <c r="AZ128" s="780">
        <f t="shared" si="131"/>
        <v>0</v>
      </c>
      <c r="BA128" s="780">
        <f t="shared" si="131"/>
        <v>0</v>
      </c>
      <c r="BB128" s="780">
        <f t="shared" si="131"/>
        <v>0</v>
      </c>
      <c r="BC128" s="780">
        <f t="shared" si="131"/>
        <v>0</v>
      </c>
      <c r="BD128" s="780">
        <f t="shared" si="131"/>
        <v>0</v>
      </c>
      <c r="BE128" s="780">
        <f t="shared" si="131"/>
        <v>0</v>
      </c>
      <c r="BF128" s="780">
        <f t="shared" si="131"/>
        <v>0</v>
      </c>
      <c r="BG128" s="780">
        <f t="shared" si="131"/>
        <v>0</v>
      </c>
      <c r="BH128" s="780">
        <f t="shared" si="131"/>
        <v>0</v>
      </c>
      <c r="BI128" s="780">
        <f t="shared" si="131"/>
        <v>0</v>
      </c>
      <c r="BJ128" s="780">
        <f t="shared" si="131"/>
        <v>0</v>
      </c>
      <c r="BK128" s="781">
        <f t="shared" si="131"/>
        <v>0</v>
      </c>
    </row>
    <row r="129" spans="2:63" s="792" customFormat="1" x14ac:dyDescent="0.2">
      <c r="B129" s="788" t="s">
        <v>395</v>
      </c>
      <c r="C129" s="789">
        <f>C123+C125+C127</f>
        <v>0</v>
      </c>
      <c r="D129" s="790">
        <f t="shared" ref="D129:J129" si="132">D123+D125+D127</f>
        <v>0</v>
      </c>
      <c r="E129" s="790">
        <f t="shared" si="132"/>
        <v>0</v>
      </c>
      <c r="F129" s="790">
        <f t="shared" si="132"/>
        <v>0</v>
      </c>
      <c r="G129" s="790">
        <f t="shared" si="132"/>
        <v>0</v>
      </c>
      <c r="H129" s="790">
        <f t="shared" si="132"/>
        <v>0</v>
      </c>
      <c r="I129" s="790">
        <f t="shared" si="132"/>
        <v>0</v>
      </c>
      <c r="J129" s="790">
        <f t="shared" si="132"/>
        <v>0</v>
      </c>
      <c r="K129" s="790">
        <f>K123+K125+K127</f>
        <v>0</v>
      </c>
      <c r="L129" s="790">
        <f t="shared" ref="L129:AQ129" si="133">L123+L125+L127</f>
        <v>0</v>
      </c>
      <c r="M129" s="790">
        <f t="shared" si="133"/>
        <v>0</v>
      </c>
      <c r="N129" s="790">
        <f t="shared" si="133"/>
        <v>0</v>
      </c>
      <c r="O129" s="790">
        <f t="shared" si="133"/>
        <v>0</v>
      </c>
      <c r="P129" s="790">
        <f t="shared" si="133"/>
        <v>0</v>
      </c>
      <c r="Q129" s="790">
        <f t="shared" si="133"/>
        <v>0</v>
      </c>
      <c r="R129" s="790">
        <f t="shared" si="133"/>
        <v>0</v>
      </c>
      <c r="S129" s="790">
        <f t="shared" si="133"/>
        <v>0</v>
      </c>
      <c r="T129" s="790">
        <f t="shared" si="133"/>
        <v>0</v>
      </c>
      <c r="U129" s="790">
        <f t="shared" si="133"/>
        <v>0</v>
      </c>
      <c r="V129" s="790">
        <f t="shared" si="133"/>
        <v>0</v>
      </c>
      <c r="W129" s="790">
        <f t="shared" si="133"/>
        <v>0</v>
      </c>
      <c r="X129" s="790">
        <f t="shared" si="133"/>
        <v>0</v>
      </c>
      <c r="Y129" s="790">
        <f t="shared" si="133"/>
        <v>0</v>
      </c>
      <c r="Z129" s="790">
        <f t="shared" si="133"/>
        <v>0</v>
      </c>
      <c r="AA129" s="790">
        <f t="shared" si="133"/>
        <v>0</v>
      </c>
      <c r="AB129" s="790">
        <f t="shared" si="133"/>
        <v>0</v>
      </c>
      <c r="AC129" s="790">
        <f t="shared" si="133"/>
        <v>0</v>
      </c>
      <c r="AD129" s="790">
        <f t="shared" si="133"/>
        <v>0</v>
      </c>
      <c r="AE129" s="790">
        <f t="shared" si="133"/>
        <v>0</v>
      </c>
      <c r="AF129" s="790">
        <f t="shared" si="133"/>
        <v>0</v>
      </c>
      <c r="AG129" s="790">
        <f t="shared" si="133"/>
        <v>0</v>
      </c>
      <c r="AH129" s="790">
        <f t="shared" si="133"/>
        <v>0</v>
      </c>
      <c r="AI129" s="790">
        <f t="shared" si="133"/>
        <v>0</v>
      </c>
      <c r="AJ129" s="790">
        <f t="shared" si="133"/>
        <v>0</v>
      </c>
      <c r="AK129" s="790">
        <f t="shared" si="133"/>
        <v>0</v>
      </c>
      <c r="AL129" s="790">
        <f t="shared" si="133"/>
        <v>0</v>
      </c>
      <c r="AM129" s="790">
        <f t="shared" si="133"/>
        <v>0</v>
      </c>
      <c r="AN129" s="790">
        <f t="shared" si="133"/>
        <v>0</v>
      </c>
      <c r="AO129" s="790">
        <f t="shared" si="133"/>
        <v>0</v>
      </c>
      <c r="AP129" s="790">
        <f t="shared" si="133"/>
        <v>0</v>
      </c>
      <c r="AQ129" s="790">
        <f t="shared" si="133"/>
        <v>0</v>
      </c>
      <c r="AR129" s="790">
        <f t="shared" ref="AR129:BK129" si="134">AR123+AR125+AR127</f>
        <v>0</v>
      </c>
      <c r="AS129" s="790">
        <f t="shared" si="134"/>
        <v>0</v>
      </c>
      <c r="AT129" s="790">
        <f t="shared" si="134"/>
        <v>0</v>
      </c>
      <c r="AU129" s="790">
        <f t="shared" si="134"/>
        <v>0</v>
      </c>
      <c r="AV129" s="790">
        <f t="shared" si="134"/>
        <v>0</v>
      </c>
      <c r="AW129" s="790">
        <f t="shared" si="134"/>
        <v>0</v>
      </c>
      <c r="AX129" s="790">
        <f t="shared" si="134"/>
        <v>0</v>
      </c>
      <c r="AY129" s="790">
        <f t="shared" si="134"/>
        <v>0</v>
      </c>
      <c r="AZ129" s="790">
        <f t="shared" si="134"/>
        <v>0</v>
      </c>
      <c r="BA129" s="790">
        <f t="shared" si="134"/>
        <v>0</v>
      </c>
      <c r="BB129" s="790">
        <f t="shared" si="134"/>
        <v>0</v>
      </c>
      <c r="BC129" s="790">
        <f t="shared" si="134"/>
        <v>0</v>
      </c>
      <c r="BD129" s="790">
        <f t="shared" si="134"/>
        <v>0</v>
      </c>
      <c r="BE129" s="790">
        <f t="shared" si="134"/>
        <v>0</v>
      </c>
      <c r="BF129" s="790">
        <f t="shared" si="134"/>
        <v>0</v>
      </c>
      <c r="BG129" s="790">
        <f t="shared" si="134"/>
        <v>0</v>
      </c>
      <c r="BH129" s="790">
        <f t="shared" si="134"/>
        <v>0</v>
      </c>
      <c r="BI129" s="790">
        <f t="shared" si="134"/>
        <v>0</v>
      </c>
      <c r="BJ129" s="790">
        <f t="shared" si="134"/>
        <v>0</v>
      </c>
      <c r="BK129" s="791">
        <f t="shared" si="134"/>
        <v>0</v>
      </c>
    </row>
    <row r="130" spans="2:63" s="792" customFormat="1" x14ac:dyDescent="0.2">
      <c r="B130" s="793" t="s">
        <v>405</v>
      </c>
      <c r="C130" s="794">
        <f>C129</f>
        <v>0</v>
      </c>
      <c r="D130" s="794">
        <f>C130+D129</f>
        <v>0</v>
      </c>
      <c r="E130" s="794">
        <f>D130+E128</f>
        <v>0</v>
      </c>
      <c r="F130" s="794">
        <f t="shared" ref="F130:BK130" si="135">E130+F128</f>
        <v>0</v>
      </c>
      <c r="G130" s="794">
        <f t="shared" si="135"/>
        <v>0</v>
      </c>
      <c r="H130" s="794">
        <f t="shared" si="135"/>
        <v>0</v>
      </c>
      <c r="I130" s="794">
        <f t="shared" si="135"/>
        <v>0</v>
      </c>
      <c r="J130" s="794">
        <f t="shared" si="135"/>
        <v>0</v>
      </c>
      <c r="K130" s="794">
        <f t="shared" si="135"/>
        <v>0</v>
      </c>
      <c r="L130" s="794">
        <f t="shared" si="135"/>
        <v>0</v>
      </c>
      <c r="M130" s="794">
        <f t="shared" si="135"/>
        <v>0</v>
      </c>
      <c r="N130" s="794">
        <f t="shared" si="135"/>
        <v>0</v>
      </c>
      <c r="O130" s="794">
        <f t="shared" si="135"/>
        <v>0</v>
      </c>
      <c r="P130" s="794">
        <f t="shared" si="135"/>
        <v>0</v>
      </c>
      <c r="Q130" s="794">
        <f t="shared" si="135"/>
        <v>0</v>
      </c>
      <c r="R130" s="794">
        <f t="shared" si="135"/>
        <v>0</v>
      </c>
      <c r="S130" s="794">
        <f t="shared" si="135"/>
        <v>0</v>
      </c>
      <c r="T130" s="794">
        <f t="shared" si="135"/>
        <v>0</v>
      </c>
      <c r="U130" s="794">
        <f t="shared" si="135"/>
        <v>0</v>
      </c>
      <c r="V130" s="794">
        <f t="shared" si="135"/>
        <v>0</v>
      </c>
      <c r="W130" s="794">
        <f t="shared" si="135"/>
        <v>0</v>
      </c>
      <c r="X130" s="794">
        <f t="shared" si="135"/>
        <v>0</v>
      </c>
      <c r="Y130" s="794">
        <f t="shared" si="135"/>
        <v>0</v>
      </c>
      <c r="Z130" s="794">
        <f t="shared" si="135"/>
        <v>0</v>
      </c>
      <c r="AA130" s="794">
        <f t="shared" si="135"/>
        <v>0</v>
      </c>
      <c r="AB130" s="794">
        <f t="shared" si="135"/>
        <v>0</v>
      </c>
      <c r="AC130" s="794">
        <f t="shared" si="135"/>
        <v>0</v>
      </c>
      <c r="AD130" s="794">
        <f t="shared" si="135"/>
        <v>0</v>
      </c>
      <c r="AE130" s="794">
        <f t="shared" si="135"/>
        <v>0</v>
      </c>
      <c r="AF130" s="794">
        <f t="shared" si="135"/>
        <v>0</v>
      </c>
      <c r="AG130" s="794">
        <f t="shared" si="135"/>
        <v>0</v>
      </c>
      <c r="AH130" s="794">
        <f t="shared" si="135"/>
        <v>0</v>
      </c>
      <c r="AI130" s="794">
        <f t="shared" si="135"/>
        <v>0</v>
      </c>
      <c r="AJ130" s="794">
        <f t="shared" si="135"/>
        <v>0</v>
      </c>
      <c r="AK130" s="794">
        <f t="shared" si="135"/>
        <v>0</v>
      </c>
      <c r="AL130" s="794">
        <f t="shared" si="135"/>
        <v>0</v>
      </c>
      <c r="AM130" s="794">
        <f t="shared" si="135"/>
        <v>0</v>
      </c>
      <c r="AN130" s="794">
        <f t="shared" si="135"/>
        <v>0</v>
      </c>
      <c r="AO130" s="794">
        <f t="shared" si="135"/>
        <v>0</v>
      </c>
      <c r="AP130" s="794">
        <f t="shared" si="135"/>
        <v>0</v>
      </c>
      <c r="AQ130" s="794">
        <f t="shared" si="135"/>
        <v>0</v>
      </c>
      <c r="AR130" s="794">
        <f t="shared" si="135"/>
        <v>0</v>
      </c>
      <c r="AS130" s="794">
        <f t="shared" si="135"/>
        <v>0</v>
      </c>
      <c r="AT130" s="794">
        <f t="shared" si="135"/>
        <v>0</v>
      </c>
      <c r="AU130" s="794">
        <f t="shared" si="135"/>
        <v>0</v>
      </c>
      <c r="AV130" s="794">
        <f t="shared" si="135"/>
        <v>0</v>
      </c>
      <c r="AW130" s="794">
        <f t="shared" si="135"/>
        <v>0</v>
      </c>
      <c r="AX130" s="794">
        <f t="shared" si="135"/>
        <v>0</v>
      </c>
      <c r="AY130" s="794">
        <f t="shared" si="135"/>
        <v>0</v>
      </c>
      <c r="AZ130" s="794">
        <f t="shared" si="135"/>
        <v>0</v>
      </c>
      <c r="BA130" s="794">
        <f t="shared" si="135"/>
        <v>0</v>
      </c>
      <c r="BB130" s="794">
        <f t="shared" si="135"/>
        <v>0</v>
      </c>
      <c r="BC130" s="794">
        <f t="shared" si="135"/>
        <v>0</v>
      </c>
      <c r="BD130" s="794">
        <f t="shared" si="135"/>
        <v>0</v>
      </c>
      <c r="BE130" s="794">
        <f t="shared" si="135"/>
        <v>0</v>
      </c>
      <c r="BF130" s="794">
        <f t="shared" si="135"/>
        <v>0</v>
      </c>
      <c r="BG130" s="794">
        <f t="shared" si="135"/>
        <v>0</v>
      </c>
      <c r="BH130" s="794">
        <f t="shared" si="135"/>
        <v>0</v>
      </c>
      <c r="BI130" s="794">
        <f t="shared" si="135"/>
        <v>0</v>
      </c>
      <c r="BJ130" s="794">
        <f t="shared" si="135"/>
        <v>0</v>
      </c>
      <c r="BK130" s="794">
        <f t="shared" si="135"/>
        <v>0</v>
      </c>
    </row>
    <row r="131" spans="2:63" x14ac:dyDescent="0.2">
      <c r="B131" s="775" t="s">
        <v>66</v>
      </c>
      <c r="C131" s="776">
        <f>'HIPOTESIS '!C146</f>
        <v>0</v>
      </c>
      <c r="D131" s="776">
        <f>'HIPOTESIS '!D146</f>
        <v>0</v>
      </c>
      <c r="E131" s="776">
        <f>'HIPOTESIS '!E146</f>
        <v>0</v>
      </c>
      <c r="F131" s="776">
        <f>'HIPOTESIS '!F146</f>
        <v>0</v>
      </c>
      <c r="G131" s="776">
        <f>'HIPOTESIS '!G146</f>
        <v>0</v>
      </c>
      <c r="H131" s="776">
        <f>'HIPOTESIS '!H146</f>
        <v>0</v>
      </c>
      <c r="I131" s="776">
        <f>'HIPOTESIS '!I146</f>
        <v>0</v>
      </c>
      <c r="J131" s="776">
        <f>'HIPOTESIS '!J146</f>
        <v>0</v>
      </c>
      <c r="K131" s="776">
        <f>'HIPOTESIS '!K146</f>
        <v>0</v>
      </c>
      <c r="L131" s="776">
        <f>'HIPOTESIS '!L146</f>
        <v>0</v>
      </c>
      <c r="M131" s="776">
        <f>'HIPOTESIS '!M146</f>
        <v>0</v>
      </c>
      <c r="N131" s="776">
        <f>'HIPOTESIS '!N146</f>
        <v>0</v>
      </c>
      <c r="O131" s="776">
        <f>'HIPOTESIS '!O146</f>
        <v>0</v>
      </c>
      <c r="P131" s="776">
        <f>'HIPOTESIS '!P146</f>
        <v>0</v>
      </c>
      <c r="Q131" s="776">
        <f>'HIPOTESIS '!Q146</f>
        <v>0</v>
      </c>
      <c r="R131" s="776">
        <f>'HIPOTESIS '!R146</f>
        <v>0</v>
      </c>
      <c r="S131" s="776">
        <f>'HIPOTESIS '!S146</f>
        <v>0</v>
      </c>
      <c r="T131" s="776">
        <f>'HIPOTESIS '!T146</f>
        <v>0</v>
      </c>
      <c r="U131" s="776">
        <f>'HIPOTESIS '!U146</f>
        <v>0</v>
      </c>
      <c r="V131" s="776">
        <f>'HIPOTESIS '!V146</f>
        <v>0</v>
      </c>
      <c r="W131" s="776">
        <f>'HIPOTESIS '!W146</f>
        <v>0</v>
      </c>
      <c r="X131" s="776">
        <f>'HIPOTESIS '!X146</f>
        <v>0</v>
      </c>
      <c r="Y131" s="776">
        <f>'HIPOTESIS '!Y146</f>
        <v>0</v>
      </c>
      <c r="Z131" s="776">
        <f>'HIPOTESIS '!Z146</f>
        <v>0</v>
      </c>
      <c r="AA131" s="776">
        <f>'HIPOTESIS '!AA146</f>
        <v>0</v>
      </c>
      <c r="AB131" s="776">
        <f>'HIPOTESIS '!AB146</f>
        <v>0</v>
      </c>
      <c r="AC131" s="776">
        <f>'HIPOTESIS '!AC146</f>
        <v>0</v>
      </c>
      <c r="AD131" s="776">
        <f>'HIPOTESIS '!AD146</f>
        <v>0</v>
      </c>
      <c r="AE131" s="776">
        <f>'HIPOTESIS '!AE146</f>
        <v>0</v>
      </c>
      <c r="AF131" s="776">
        <f>'HIPOTESIS '!AF146</f>
        <v>0</v>
      </c>
      <c r="AG131" s="776">
        <f>'HIPOTESIS '!AG146</f>
        <v>0</v>
      </c>
      <c r="AH131" s="776">
        <f>'HIPOTESIS '!AH146</f>
        <v>0</v>
      </c>
      <c r="AI131" s="776">
        <f>'HIPOTESIS '!AI146</f>
        <v>0</v>
      </c>
      <c r="AJ131" s="776">
        <f>'HIPOTESIS '!AJ146</f>
        <v>0</v>
      </c>
      <c r="AK131" s="776">
        <f>'HIPOTESIS '!AK146</f>
        <v>0</v>
      </c>
      <c r="AL131" s="776">
        <f>'HIPOTESIS '!AL146</f>
        <v>0</v>
      </c>
      <c r="AM131" s="776">
        <f>'HIPOTESIS '!AM146</f>
        <v>0</v>
      </c>
      <c r="AN131" s="776">
        <f>'HIPOTESIS '!AN146</f>
        <v>0</v>
      </c>
      <c r="AO131" s="776">
        <f>'HIPOTESIS '!AO146</f>
        <v>0</v>
      </c>
      <c r="AP131" s="776">
        <f>'HIPOTESIS '!AP146</f>
        <v>0</v>
      </c>
      <c r="AQ131" s="776">
        <f>'HIPOTESIS '!AQ146</f>
        <v>0</v>
      </c>
      <c r="AR131" s="776">
        <f>'HIPOTESIS '!AR146</f>
        <v>0</v>
      </c>
      <c r="AS131" s="776">
        <f>'HIPOTESIS '!AS146</f>
        <v>0</v>
      </c>
      <c r="AT131" s="776">
        <f>'HIPOTESIS '!AT146</f>
        <v>0</v>
      </c>
      <c r="AU131" s="776">
        <f>'HIPOTESIS '!AU146</f>
        <v>0</v>
      </c>
      <c r="AV131" s="776">
        <f>'HIPOTESIS '!AV146</f>
        <v>0</v>
      </c>
      <c r="AW131" s="776">
        <f>'HIPOTESIS '!AW146</f>
        <v>0</v>
      </c>
      <c r="AX131" s="776">
        <f>'HIPOTESIS '!AX146</f>
        <v>0</v>
      </c>
      <c r="AY131" s="776">
        <f>'HIPOTESIS '!AY146</f>
        <v>0</v>
      </c>
      <c r="AZ131" s="776">
        <f>'HIPOTESIS '!AZ146</f>
        <v>0</v>
      </c>
      <c r="BA131" s="776">
        <f>'HIPOTESIS '!BA146</f>
        <v>0</v>
      </c>
      <c r="BB131" s="776">
        <f>'HIPOTESIS '!BB146</f>
        <v>0</v>
      </c>
      <c r="BC131" s="776">
        <f>'HIPOTESIS '!BC146</f>
        <v>0</v>
      </c>
      <c r="BD131" s="776">
        <f>'HIPOTESIS '!BD146</f>
        <v>0</v>
      </c>
      <c r="BE131" s="776">
        <f>'HIPOTESIS '!BE146</f>
        <v>0</v>
      </c>
      <c r="BF131" s="776">
        <f>'HIPOTESIS '!BF146</f>
        <v>0</v>
      </c>
      <c r="BG131" s="776">
        <f>'HIPOTESIS '!BG146</f>
        <v>0</v>
      </c>
      <c r="BH131" s="776">
        <f>'HIPOTESIS '!BH146</f>
        <v>0</v>
      </c>
      <c r="BI131" s="776">
        <f>'HIPOTESIS '!BI146</f>
        <v>0</v>
      </c>
      <c r="BJ131" s="776">
        <f>'HIPOTESIS '!BJ146</f>
        <v>0</v>
      </c>
      <c r="BK131" s="777">
        <f>'HIPOTESIS '!BK146</f>
        <v>0</v>
      </c>
    </row>
    <row r="132" spans="2:63" ht="20" customHeight="1" x14ac:dyDescent="0.2">
      <c r="B132" s="779" t="s">
        <v>392</v>
      </c>
      <c r="C132" s="780">
        <f>C131</f>
        <v>0</v>
      </c>
      <c r="D132" s="780">
        <f>C132+D131</f>
        <v>0</v>
      </c>
      <c r="E132" s="780">
        <f t="shared" ref="E132:O132" si="136">D132+E131</f>
        <v>0</v>
      </c>
      <c r="F132" s="780">
        <f t="shared" si="136"/>
        <v>0</v>
      </c>
      <c r="G132" s="780">
        <f t="shared" si="136"/>
        <v>0</v>
      </c>
      <c r="H132" s="780">
        <f t="shared" si="136"/>
        <v>0</v>
      </c>
      <c r="I132" s="780">
        <f t="shared" si="136"/>
        <v>0</v>
      </c>
      <c r="J132" s="780">
        <f t="shared" si="136"/>
        <v>0</v>
      </c>
      <c r="K132" s="780">
        <f t="shared" si="136"/>
        <v>0</v>
      </c>
      <c r="L132" s="780">
        <f t="shared" si="136"/>
        <v>0</v>
      </c>
      <c r="M132" s="780">
        <f t="shared" si="136"/>
        <v>0</v>
      </c>
      <c r="N132" s="780">
        <f t="shared" si="136"/>
        <v>0</v>
      </c>
      <c r="O132" s="780">
        <f t="shared" si="136"/>
        <v>0</v>
      </c>
      <c r="P132" s="780">
        <f>P131</f>
        <v>0</v>
      </c>
      <c r="Q132" s="780">
        <f>P132+Q131</f>
        <v>0</v>
      </c>
      <c r="R132" s="780">
        <f t="shared" ref="R132:AA132" si="137">Q132+R131</f>
        <v>0</v>
      </c>
      <c r="S132" s="780">
        <f t="shared" si="137"/>
        <v>0</v>
      </c>
      <c r="T132" s="780">
        <f t="shared" si="137"/>
        <v>0</v>
      </c>
      <c r="U132" s="780">
        <f t="shared" si="137"/>
        <v>0</v>
      </c>
      <c r="V132" s="780">
        <f t="shared" si="137"/>
        <v>0</v>
      </c>
      <c r="W132" s="780">
        <f t="shared" si="137"/>
        <v>0</v>
      </c>
      <c r="X132" s="780">
        <f t="shared" si="137"/>
        <v>0</v>
      </c>
      <c r="Y132" s="780">
        <f t="shared" si="137"/>
        <v>0</v>
      </c>
      <c r="Z132" s="780">
        <f t="shared" si="137"/>
        <v>0</v>
      </c>
      <c r="AA132" s="780">
        <f t="shared" si="137"/>
        <v>0</v>
      </c>
      <c r="AB132" s="780">
        <f>AB131</f>
        <v>0</v>
      </c>
      <c r="AC132" s="780">
        <f>AB132+AC131</f>
        <v>0</v>
      </c>
      <c r="AD132" s="780">
        <f t="shared" ref="AD132:AM132" si="138">AC132+AD131</f>
        <v>0</v>
      </c>
      <c r="AE132" s="780">
        <f t="shared" si="138"/>
        <v>0</v>
      </c>
      <c r="AF132" s="780">
        <f t="shared" si="138"/>
        <v>0</v>
      </c>
      <c r="AG132" s="780">
        <f t="shared" si="138"/>
        <v>0</v>
      </c>
      <c r="AH132" s="780">
        <f t="shared" si="138"/>
        <v>0</v>
      </c>
      <c r="AI132" s="780">
        <f t="shared" si="138"/>
        <v>0</v>
      </c>
      <c r="AJ132" s="780">
        <f t="shared" si="138"/>
        <v>0</v>
      </c>
      <c r="AK132" s="780">
        <f t="shared" si="138"/>
        <v>0</v>
      </c>
      <c r="AL132" s="780">
        <f t="shared" si="138"/>
        <v>0</v>
      </c>
      <c r="AM132" s="780">
        <f t="shared" si="138"/>
        <v>0</v>
      </c>
      <c r="AN132" s="780">
        <f>AN131</f>
        <v>0</v>
      </c>
      <c r="AO132" s="780">
        <f>AN132+AO131</f>
        <v>0</v>
      </c>
      <c r="AP132" s="780">
        <f t="shared" ref="AP132:AY132" si="139">AO132+AP131</f>
        <v>0</v>
      </c>
      <c r="AQ132" s="780">
        <f t="shared" si="139"/>
        <v>0</v>
      </c>
      <c r="AR132" s="780">
        <f t="shared" si="139"/>
        <v>0</v>
      </c>
      <c r="AS132" s="780">
        <f t="shared" si="139"/>
        <v>0</v>
      </c>
      <c r="AT132" s="780">
        <f t="shared" si="139"/>
        <v>0</v>
      </c>
      <c r="AU132" s="780">
        <f t="shared" si="139"/>
        <v>0</v>
      </c>
      <c r="AV132" s="780">
        <f t="shared" si="139"/>
        <v>0</v>
      </c>
      <c r="AW132" s="780">
        <f t="shared" si="139"/>
        <v>0</v>
      </c>
      <c r="AX132" s="780">
        <f t="shared" si="139"/>
        <v>0</v>
      </c>
      <c r="AY132" s="780">
        <f t="shared" si="139"/>
        <v>0</v>
      </c>
      <c r="AZ132" s="780">
        <f>AZ131</f>
        <v>0</v>
      </c>
      <c r="BA132" s="780">
        <f>AZ132+BA131</f>
        <v>0</v>
      </c>
      <c r="BB132" s="780">
        <f t="shared" ref="BB132:BK132" si="140">BA132+BB131</f>
        <v>0</v>
      </c>
      <c r="BC132" s="780">
        <f t="shared" si="140"/>
        <v>0</v>
      </c>
      <c r="BD132" s="780">
        <f t="shared" si="140"/>
        <v>0</v>
      </c>
      <c r="BE132" s="780">
        <f t="shared" si="140"/>
        <v>0</v>
      </c>
      <c r="BF132" s="780">
        <f t="shared" si="140"/>
        <v>0</v>
      </c>
      <c r="BG132" s="780">
        <f t="shared" si="140"/>
        <v>0</v>
      </c>
      <c r="BH132" s="780">
        <f t="shared" si="140"/>
        <v>0</v>
      </c>
      <c r="BI132" s="780">
        <f t="shared" si="140"/>
        <v>0</v>
      </c>
      <c r="BJ132" s="780">
        <f t="shared" si="140"/>
        <v>0</v>
      </c>
      <c r="BK132" s="780">
        <f t="shared" si="140"/>
        <v>0</v>
      </c>
    </row>
    <row r="133" spans="2:63" ht="27" customHeight="1" x14ac:dyDescent="0.2">
      <c r="B133" s="779" t="s">
        <v>67</v>
      </c>
      <c r="C133" s="780">
        <f>'HIPOTESIS '!C153</f>
        <v>0</v>
      </c>
      <c r="D133" s="780">
        <f>'HIPOTESIS '!D153</f>
        <v>0</v>
      </c>
      <c r="E133" s="780">
        <f>'HIPOTESIS '!E153</f>
        <v>0</v>
      </c>
      <c r="F133" s="780">
        <f>'HIPOTESIS '!F153</f>
        <v>0</v>
      </c>
      <c r="G133" s="780">
        <f>'HIPOTESIS '!G153</f>
        <v>0</v>
      </c>
      <c r="H133" s="780">
        <f>'HIPOTESIS '!H153</f>
        <v>0</v>
      </c>
      <c r="I133" s="780">
        <f>'HIPOTESIS '!I153</f>
        <v>0</v>
      </c>
      <c r="J133" s="780">
        <f>'HIPOTESIS '!J153</f>
        <v>0</v>
      </c>
      <c r="K133" s="780">
        <f>'HIPOTESIS '!K153</f>
        <v>0</v>
      </c>
      <c r="L133" s="780">
        <f>'HIPOTESIS '!L153</f>
        <v>0</v>
      </c>
      <c r="M133" s="780">
        <f>'HIPOTESIS '!M153</f>
        <v>0</v>
      </c>
      <c r="N133" s="780">
        <f>'HIPOTESIS '!N153</f>
        <v>0</v>
      </c>
      <c r="O133" s="780">
        <f>'HIPOTESIS '!O153</f>
        <v>0</v>
      </c>
      <c r="P133" s="780">
        <f>'HIPOTESIS '!P153</f>
        <v>0</v>
      </c>
      <c r="Q133" s="780">
        <f>'HIPOTESIS '!Q153</f>
        <v>0</v>
      </c>
      <c r="R133" s="780">
        <f>'HIPOTESIS '!R153</f>
        <v>0</v>
      </c>
      <c r="S133" s="780">
        <f>'HIPOTESIS '!S153</f>
        <v>0</v>
      </c>
      <c r="T133" s="780">
        <f>'HIPOTESIS '!T153</f>
        <v>0</v>
      </c>
      <c r="U133" s="780">
        <f>'HIPOTESIS '!U153</f>
        <v>0</v>
      </c>
      <c r="V133" s="780">
        <f>'HIPOTESIS '!V153</f>
        <v>0</v>
      </c>
      <c r="W133" s="780">
        <f>'HIPOTESIS '!W153</f>
        <v>0</v>
      </c>
      <c r="X133" s="780">
        <f>'HIPOTESIS '!X153</f>
        <v>0</v>
      </c>
      <c r="Y133" s="780">
        <f>'HIPOTESIS '!Y153</f>
        <v>0</v>
      </c>
      <c r="Z133" s="780">
        <f>'HIPOTESIS '!Z153</f>
        <v>0</v>
      </c>
      <c r="AA133" s="780">
        <f>'HIPOTESIS '!AA153</f>
        <v>0</v>
      </c>
      <c r="AB133" s="780">
        <f>'HIPOTESIS '!AB153</f>
        <v>0</v>
      </c>
      <c r="AC133" s="780">
        <f>'HIPOTESIS '!AC153</f>
        <v>0</v>
      </c>
      <c r="AD133" s="780">
        <f>'HIPOTESIS '!AD153</f>
        <v>0</v>
      </c>
      <c r="AE133" s="780">
        <f>'HIPOTESIS '!AE153</f>
        <v>0</v>
      </c>
      <c r="AF133" s="780">
        <f>'HIPOTESIS '!AF153</f>
        <v>0</v>
      </c>
      <c r="AG133" s="780">
        <f>'HIPOTESIS '!AG153</f>
        <v>0</v>
      </c>
      <c r="AH133" s="780">
        <f>'HIPOTESIS '!AH153</f>
        <v>0</v>
      </c>
      <c r="AI133" s="780">
        <f>'HIPOTESIS '!AI153</f>
        <v>0</v>
      </c>
      <c r="AJ133" s="780">
        <f>'HIPOTESIS '!AJ153</f>
        <v>0</v>
      </c>
      <c r="AK133" s="780">
        <f>'HIPOTESIS '!AK153</f>
        <v>0</v>
      </c>
      <c r="AL133" s="780">
        <f>'HIPOTESIS '!AL153</f>
        <v>0</v>
      </c>
      <c r="AM133" s="780">
        <f>'HIPOTESIS '!AM153</f>
        <v>0</v>
      </c>
      <c r="AN133" s="780">
        <f>'HIPOTESIS '!AN153</f>
        <v>0</v>
      </c>
      <c r="AO133" s="780">
        <f>'HIPOTESIS '!AO153</f>
        <v>0</v>
      </c>
      <c r="AP133" s="780">
        <f>'HIPOTESIS '!AP153</f>
        <v>0</v>
      </c>
      <c r="AQ133" s="780">
        <f>'HIPOTESIS '!AQ153</f>
        <v>0</v>
      </c>
      <c r="AR133" s="780">
        <f>'HIPOTESIS '!AR153</f>
        <v>0</v>
      </c>
      <c r="AS133" s="780">
        <f>'HIPOTESIS '!AS153</f>
        <v>0</v>
      </c>
      <c r="AT133" s="780">
        <f>'HIPOTESIS '!AT153</f>
        <v>0</v>
      </c>
      <c r="AU133" s="780">
        <f>'HIPOTESIS '!AU153</f>
        <v>0</v>
      </c>
      <c r="AV133" s="780">
        <f>'HIPOTESIS '!AV153</f>
        <v>0</v>
      </c>
      <c r="AW133" s="780">
        <f>'HIPOTESIS '!AW153</f>
        <v>0</v>
      </c>
      <c r="AX133" s="780">
        <f>'HIPOTESIS '!AX153</f>
        <v>0</v>
      </c>
      <c r="AY133" s="780">
        <f>'HIPOTESIS '!AY153</f>
        <v>0</v>
      </c>
      <c r="AZ133" s="780">
        <f>'HIPOTESIS '!AZ153</f>
        <v>0</v>
      </c>
      <c r="BA133" s="780">
        <f>'HIPOTESIS '!BA153</f>
        <v>0</v>
      </c>
      <c r="BB133" s="780">
        <f>'HIPOTESIS '!BB153</f>
        <v>0</v>
      </c>
      <c r="BC133" s="780">
        <f>'HIPOTESIS '!BC153</f>
        <v>0</v>
      </c>
      <c r="BD133" s="780">
        <f>'HIPOTESIS '!BD153</f>
        <v>0</v>
      </c>
      <c r="BE133" s="780">
        <f>'HIPOTESIS '!BE153</f>
        <v>0</v>
      </c>
      <c r="BF133" s="780">
        <f>'HIPOTESIS '!BF153</f>
        <v>0</v>
      </c>
      <c r="BG133" s="780">
        <f>'HIPOTESIS '!BG153</f>
        <v>0</v>
      </c>
      <c r="BH133" s="780">
        <f>'HIPOTESIS '!BH153</f>
        <v>0</v>
      </c>
      <c r="BI133" s="780">
        <f>'HIPOTESIS '!BI153</f>
        <v>0</v>
      </c>
      <c r="BJ133" s="780">
        <f>'HIPOTESIS '!BJ153</f>
        <v>0</v>
      </c>
      <c r="BK133" s="781">
        <f>'HIPOTESIS '!BK153</f>
        <v>0</v>
      </c>
    </row>
    <row r="134" spans="2:63" x14ac:dyDescent="0.2">
      <c r="B134" s="779" t="s">
        <v>393</v>
      </c>
      <c r="C134" s="780">
        <f>C133</f>
        <v>0</v>
      </c>
      <c r="D134" s="780">
        <f>C134+D133</f>
        <v>0</v>
      </c>
      <c r="E134" s="780">
        <f t="shared" ref="E134:O134" si="141">D134+E133</f>
        <v>0</v>
      </c>
      <c r="F134" s="780">
        <f t="shared" si="141"/>
        <v>0</v>
      </c>
      <c r="G134" s="780">
        <f t="shared" si="141"/>
        <v>0</v>
      </c>
      <c r="H134" s="780">
        <f t="shared" si="141"/>
        <v>0</v>
      </c>
      <c r="I134" s="780">
        <f t="shared" si="141"/>
        <v>0</v>
      </c>
      <c r="J134" s="780">
        <f t="shared" si="141"/>
        <v>0</v>
      </c>
      <c r="K134" s="780">
        <f t="shared" si="141"/>
        <v>0</v>
      </c>
      <c r="L134" s="780">
        <f t="shared" si="141"/>
        <v>0</v>
      </c>
      <c r="M134" s="780">
        <f t="shared" si="141"/>
        <v>0</v>
      </c>
      <c r="N134" s="780">
        <f t="shared" si="141"/>
        <v>0</v>
      </c>
      <c r="O134" s="780">
        <f t="shared" si="141"/>
        <v>0</v>
      </c>
      <c r="P134" s="780">
        <f>P133</f>
        <v>0</v>
      </c>
      <c r="Q134" s="780">
        <f>P134+Q133</f>
        <v>0</v>
      </c>
      <c r="R134" s="780">
        <f t="shared" ref="R134:AA134" si="142">Q134+R133</f>
        <v>0</v>
      </c>
      <c r="S134" s="780">
        <f t="shared" si="142"/>
        <v>0</v>
      </c>
      <c r="T134" s="780">
        <f t="shared" si="142"/>
        <v>0</v>
      </c>
      <c r="U134" s="780">
        <f t="shared" si="142"/>
        <v>0</v>
      </c>
      <c r="V134" s="780">
        <f t="shared" si="142"/>
        <v>0</v>
      </c>
      <c r="W134" s="780">
        <f t="shared" si="142"/>
        <v>0</v>
      </c>
      <c r="X134" s="780">
        <f t="shared" si="142"/>
        <v>0</v>
      </c>
      <c r="Y134" s="780">
        <f t="shared" si="142"/>
        <v>0</v>
      </c>
      <c r="Z134" s="780">
        <f t="shared" si="142"/>
        <v>0</v>
      </c>
      <c r="AA134" s="780">
        <f t="shared" si="142"/>
        <v>0</v>
      </c>
      <c r="AB134" s="780">
        <f>AB133</f>
        <v>0</v>
      </c>
      <c r="AC134" s="780">
        <f>AB134+AC133</f>
        <v>0</v>
      </c>
      <c r="AD134" s="780">
        <f t="shared" ref="AD134:AM134" si="143">AC134+AD133</f>
        <v>0</v>
      </c>
      <c r="AE134" s="780">
        <f t="shared" si="143"/>
        <v>0</v>
      </c>
      <c r="AF134" s="780">
        <f t="shared" si="143"/>
        <v>0</v>
      </c>
      <c r="AG134" s="780">
        <f t="shared" si="143"/>
        <v>0</v>
      </c>
      <c r="AH134" s="780">
        <f t="shared" si="143"/>
        <v>0</v>
      </c>
      <c r="AI134" s="780">
        <f t="shared" si="143"/>
        <v>0</v>
      </c>
      <c r="AJ134" s="780">
        <f t="shared" si="143"/>
        <v>0</v>
      </c>
      <c r="AK134" s="780">
        <f t="shared" si="143"/>
        <v>0</v>
      </c>
      <c r="AL134" s="780">
        <f t="shared" si="143"/>
        <v>0</v>
      </c>
      <c r="AM134" s="780">
        <f t="shared" si="143"/>
        <v>0</v>
      </c>
      <c r="AN134" s="780">
        <f>AN133</f>
        <v>0</v>
      </c>
      <c r="AO134" s="780">
        <f>AN134+AO133</f>
        <v>0</v>
      </c>
      <c r="AP134" s="780">
        <f t="shared" ref="AP134:AY134" si="144">AO134+AP133</f>
        <v>0</v>
      </c>
      <c r="AQ134" s="780">
        <f t="shared" si="144"/>
        <v>0</v>
      </c>
      <c r="AR134" s="780">
        <f t="shared" si="144"/>
        <v>0</v>
      </c>
      <c r="AS134" s="780">
        <f t="shared" si="144"/>
        <v>0</v>
      </c>
      <c r="AT134" s="780">
        <f t="shared" si="144"/>
        <v>0</v>
      </c>
      <c r="AU134" s="780">
        <f t="shared" si="144"/>
        <v>0</v>
      </c>
      <c r="AV134" s="780">
        <f t="shared" si="144"/>
        <v>0</v>
      </c>
      <c r="AW134" s="780">
        <f t="shared" si="144"/>
        <v>0</v>
      </c>
      <c r="AX134" s="780">
        <f t="shared" si="144"/>
        <v>0</v>
      </c>
      <c r="AY134" s="780">
        <f t="shared" si="144"/>
        <v>0</v>
      </c>
      <c r="AZ134" s="780">
        <f>AZ133</f>
        <v>0</v>
      </c>
      <c r="BA134" s="780">
        <f>AZ134+BA133</f>
        <v>0</v>
      </c>
      <c r="BB134" s="780">
        <f t="shared" ref="BB134:BK134" si="145">BA134+BB133</f>
        <v>0</v>
      </c>
      <c r="BC134" s="780">
        <f t="shared" si="145"/>
        <v>0</v>
      </c>
      <c r="BD134" s="780">
        <f t="shared" si="145"/>
        <v>0</v>
      </c>
      <c r="BE134" s="780">
        <f t="shared" si="145"/>
        <v>0</v>
      </c>
      <c r="BF134" s="780">
        <f t="shared" si="145"/>
        <v>0</v>
      </c>
      <c r="BG134" s="780">
        <f t="shared" si="145"/>
        <v>0</v>
      </c>
      <c r="BH134" s="780">
        <f t="shared" si="145"/>
        <v>0</v>
      </c>
      <c r="BI134" s="780">
        <f t="shared" si="145"/>
        <v>0</v>
      </c>
      <c r="BJ134" s="780">
        <f t="shared" si="145"/>
        <v>0</v>
      </c>
      <c r="BK134" s="780">
        <f t="shared" si="145"/>
        <v>0</v>
      </c>
    </row>
    <row r="135" spans="2:63" x14ac:dyDescent="0.2">
      <c r="B135" s="779" t="s">
        <v>68</v>
      </c>
      <c r="C135" s="780">
        <f>'HIPOTESIS '!C160</f>
        <v>0</v>
      </c>
      <c r="D135" s="780">
        <f>'HIPOTESIS '!D160</f>
        <v>0</v>
      </c>
      <c r="E135" s="780">
        <f>'HIPOTESIS '!E160</f>
        <v>0</v>
      </c>
      <c r="F135" s="780">
        <f>'HIPOTESIS '!F160</f>
        <v>0</v>
      </c>
      <c r="G135" s="780">
        <f>'HIPOTESIS '!G160</f>
        <v>0</v>
      </c>
      <c r="H135" s="780">
        <f>'HIPOTESIS '!H160</f>
        <v>0</v>
      </c>
      <c r="I135" s="780">
        <f>'HIPOTESIS '!I160</f>
        <v>0</v>
      </c>
      <c r="J135" s="780">
        <f>'HIPOTESIS '!J160</f>
        <v>0</v>
      </c>
      <c r="K135" s="780">
        <f>'HIPOTESIS '!K160</f>
        <v>0</v>
      </c>
      <c r="L135" s="780">
        <f>'HIPOTESIS '!L160</f>
        <v>0</v>
      </c>
      <c r="M135" s="780">
        <f>'HIPOTESIS '!M160</f>
        <v>0</v>
      </c>
      <c r="N135" s="780">
        <f>'HIPOTESIS '!N160</f>
        <v>0</v>
      </c>
      <c r="O135" s="780">
        <f>'HIPOTESIS '!O160</f>
        <v>0</v>
      </c>
      <c r="P135" s="780">
        <f>'HIPOTESIS '!P160</f>
        <v>0</v>
      </c>
      <c r="Q135" s="780">
        <f>'HIPOTESIS '!Q160</f>
        <v>0</v>
      </c>
      <c r="R135" s="780">
        <f>'HIPOTESIS '!R160</f>
        <v>0</v>
      </c>
      <c r="S135" s="780">
        <f>'HIPOTESIS '!S160</f>
        <v>0</v>
      </c>
      <c r="T135" s="780">
        <f>'HIPOTESIS '!T160</f>
        <v>0</v>
      </c>
      <c r="U135" s="780">
        <f>'HIPOTESIS '!U160</f>
        <v>0</v>
      </c>
      <c r="V135" s="780">
        <f>'HIPOTESIS '!V160</f>
        <v>0</v>
      </c>
      <c r="W135" s="780">
        <f>'HIPOTESIS '!W160</f>
        <v>0</v>
      </c>
      <c r="X135" s="780">
        <f>'HIPOTESIS '!X160</f>
        <v>0</v>
      </c>
      <c r="Y135" s="780">
        <f>'HIPOTESIS '!Y160</f>
        <v>0</v>
      </c>
      <c r="Z135" s="780">
        <f>'HIPOTESIS '!Z160</f>
        <v>0</v>
      </c>
      <c r="AA135" s="780">
        <f>'HIPOTESIS '!AA160</f>
        <v>0</v>
      </c>
      <c r="AB135" s="780">
        <f>'HIPOTESIS '!AB160</f>
        <v>0</v>
      </c>
      <c r="AC135" s="780">
        <f>'HIPOTESIS '!AC160</f>
        <v>0</v>
      </c>
      <c r="AD135" s="780">
        <f>'HIPOTESIS '!AD160</f>
        <v>0</v>
      </c>
      <c r="AE135" s="780">
        <f>'HIPOTESIS '!AE160</f>
        <v>0</v>
      </c>
      <c r="AF135" s="780">
        <f>'HIPOTESIS '!AF160</f>
        <v>0</v>
      </c>
      <c r="AG135" s="780">
        <f>'HIPOTESIS '!AG160</f>
        <v>0</v>
      </c>
      <c r="AH135" s="780">
        <f>'HIPOTESIS '!AH160</f>
        <v>0</v>
      </c>
      <c r="AI135" s="780">
        <f>'HIPOTESIS '!AI160</f>
        <v>0</v>
      </c>
      <c r="AJ135" s="780">
        <f>'HIPOTESIS '!AJ160</f>
        <v>0</v>
      </c>
      <c r="AK135" s="780">
        <f>'HIPOTESIS '!AK160</f>
        <v>0</v>
      </c>
      <c r="AL135" s="780">
        <f>'HIPOTESIS '!AL160</f>
        <v>0</v>
      </c>
      <c r="AM135" s="780">
        <f>'HIPOTESIS '!AM160</f>
        <v>0</v>
      </c>
      <c r="AN135" s="780">
        <f>'HIPOTESIS '!AN160</f>
        <v>0</v>
      </c>
      <c r="AO135" s="780">
        <f>'HIPOTESIS '!AO160</f>
        <v>0</v>
      </c>
      <c r="AP135" s="780">
        <f>'HIPOTESIS '!AP160</f>
        <v>0</v>
      </c>
      <c r="AQ135" s="780">
        <f>'HIPOTESIS '!AQ160</f>
        <v>0</v>
      </c>
      <c r="AR135" s="780">
        <f>'HIPOTESIS '!AR160</f>
        <v>0</v>
      </c>
      <c r="AS135" s="780">
        <f>'HIPOTESIS '!AS160</f>
        <v>0</v>
      </c>
      <c r="AT135" s="780">
        <f>'HIPOTESIS '!AT160</f>
        <v>0</v>
      </c>
      <c r="AU135" s="780">
        <f>'HIPOTESIS '!AU160</f>
        <v>0</v>
      </c>
      <c r="AV135" s="780">
        <f>'HIPOTESIS '!AV160</f>
        <v>0</v>
      </c>
      <c r="AW135" s="780">
        <f>'HIPOTESIS '!AW160</f>
        <v>0</v>
      </c>
      <c r="AX135" s="780">
        <f>'HIPOTESIS '!AX160</f>
        <v>0</v>
      </c>
      <c r="AY135" s="780">
        <f>'HIPOTESIS '!AY160</f>
        <v>0</v>
      </c>
      <c r="AZ135" s="780">
        <f>'HIPOTESIS '!AZ160</f>
        <v>0</v>
      </c>
      <c r="BA135" s="780">
        <f>'HIPOTESIS '!BA160</f>
        <v>0</v>
      </c>
      <c r="BB135" s="780">
        <f>'HIPOTESIS '!BB160</f>
        <v>0</v>
      </c>
      <c r="BC135" s="780">
        <f>'HIPOTESIS '!BC160</f>
        <v>0</v>
      </c>
      <c r="BD135" s="780">
        <f>'HIPOTESIS '!BD160</f>
        <v>0</v>
      </c>
      <c r="BE135" s="780">
        <f>'HIPOTESIS '!BE160</f>
        <v>0</v>
      </c>
      <c r="BF135" s="780">
        <f>'HIPOTESIS '!BF160</f>
        <v>0</v>
      </c>
      <c r="BG135" s="780">
        <f>'HIPOTESIS '!BG160</f>
        <v>0</v>
      </c>
      <c r="BH135" s="780">
        <f>'HIPOTESIS '!BH160</f>
        <v>0</v>
      </c>
      <c r="BI135" s="780">
        <f>'HIPOTESIS '!BI160</f>
        <v>0</v>
      </c>
      <c r="BJ135" s="780">
        <f>'HIPOTESIS '!BJ160</f>
        <v>0</v>
      </c>
      <c r="BK135" s="781">
        <f>'HIPOTESIS '!BK160</f>
        <v>0</v>
      </c>
    </row>
    <row r="136" spans="2:63" x14ac:dyDescent="0.2">
      <c r="B136" s="779" t="s">
        <v>394</v>
      </c>
      <c r="C136" s="780">
        <f>C135</f>
        <v>0</v>
      </c>
      <c r="D136" s="780">
        <f>C136+D135</f>
        <v>0</v>
      </c>
      <c r="E136" s="780">
        <f t="shared" ref="E136:O136" si="146">D136+E135</f>
        <v>0</v>
      </c>
      <c r="F136" s="780">
        <f t="shared" si="146"/>
        <v>0</v>
      </c>
      <c r="G136" s="780">
        <f t="shared" si="146"/>
        <v>0</v>
      </c>
      <c r="H136" s="780">
        <f t="shared" si="146"/>
        <v>0</v>
      </c>
      <c r="I136" s="780">
        <f t="shared" si="146"/>
        <v>0</v>
      </c>
      <c r="J136" s="780">
        <f t="shared" si="146"/>
        <v>0</v>
      </c>
      <c r="K136" s="780">
        <f t="shared" si="146"/>
        <v>0</v>
      </c>
      <c r="L136" s="780">
        <f t="shared" si="146"/>
        <v>0</v>
      </c>
      <c r="M136" s="780">
        <f t="shared" si="146"/>
        <v>0</v>
      </c>
      <c r="N136" s="780">
        <f t="shared" si="146"/>
        <v>0</v>
      </c>
      <c r="O136" s="780">
        <f t="shared" si="146"/>
        <v>0</v>
      </c>
      <c r="P136" s="780">
        <f>P135</f>
        <v>0</v>
      </c>
      <c r="Q136" s="780">
        <f>P136+Q135</f>
        <v>0</v>
      </c>
      <c r="R136" s="780">
        <f t="shared" ref="R136:Z136" si="147">Q136+R135</f>
        <v>0</v>
      </c>
      <c r="S136" s="780">
        <f t="shared" si="147"/>
        <v>0</v>
      </c>
      <c r="T136" s="780">
        <f t="shared" si="147"/>
        <v>0</v>
      </c>
      <c r="U136" s="780">
        <f t="shared" si="147"/>
        <v>0</v>
      </c>
      <c r="V136" s="780">
        <f t="shared" si="147"/>
        <v>0</v>
      </c>
      <c r="W136" s="780">
        <f t="shared" si="147"/>
        <v>0</v>
      </c>
      <c r="X136" s="780">
        <f t="shared" si="147"/>
        <v>0</v>
      </c>
      <c r="Y136" s="780">
        <f t="shared" si="147"/>
        <v>0</v>
      </c>
      <c r="Z136" s="780">
        <f t="shared" si="147"/>
        <v>0</v>
      </c>
      <c r="AA136" s="780">
        <f>Z136+AA135</f>
        <v>0</v>
      </c>
      <c r="AB136" s="780">
        <f>AB135</f>
        <v>0</v>
      </c>
      <c r="AC136" s="780">
        <f>AB136+AC135</f>
        <v>0</v>
      </c>
      <c r="AD136" s="780">
        <f t="shared" ref="AD136:AM136" si="148">AC136+AD135</f>
        <v>0</v>
      </c>
      <c r="AE136" s="780">
        <f t="shared" si="148"/>
        <v>0</v>
      </c>
      <c r="AF136" s="780">
        <f t="shared" si="148"/>
        <v>0</v>
      </c>
      <c r="AG136" s="780">
        <f t="shared" si="148"/>
        <v>0</v>
      </c>
      <c r="AH136" s="780">
        <f t="shared" si="148"/>
        <v>0</v>
      </c>
      <c r="AI136" s="780">
        <f t="shared" si="148"/>
        <v>0</v>
      </c>
      <c r="AJ136" s="780">
        <f t="shared" si="148"/>
        <v>0</v>
      </c>
      <c r="AK136" s="780">
        <f t="shared" si="148"/>
        <v>0</v>
      </c>
      <c r="AL136" s="780">
        <f t="shared" si="148"/>
        <v>0</v>
      </c>
      <c r="AM136" s="780">
        <f t="shared" si="148"/>
        <v>0</v>
      </c>
      <c r="AN136" s="780">
        <f>AN135</f>
        <v>0</v>
      </c>
      <c r="AO136" s="780">
        <f>AN136+AO135</f>
        <v>0</v>
      </c>
      <c r="AP136" s="780">
        <f t="shared" ref="AP136:AY136" si="149">AO136+AP135</f>
        <v>0</v>
      </c>
      <c r="AQ136" s="780">
        <f t="shared" si="149"/>
        <v>0</v>
      </c>
      <c r="AR136" s="780">
        <f t="shared" si="149"/>
        <v>0</v>
      </c>
      <c r="AS136" s="780">
        <f t="shared" si="149"/>
        <v>0</v>
      </c>
      <c r="AT136" s="780">
        <f t="shared" si="149"/>
        <v>0</v>
      </c>
      <c r="AU136" s="780">
        <f t="shared" si="149"/>
        <v>0</v>
      </c>
      <c r="AV136" s="780">
        <f t="shared" si="149"/>
        <v>0</v>
      </c>
      <c r="AW136" s="780">
        <f t="shared" si="149"/>
        <v>0</v>
      </c>
      <c r="AX136" s="780">
        <f t="shared" si="149"/>
        <v>0</v>
      </c>
      <c r="AY136" s="780">
        <f t="shared" si="149"/>
        <v>0</v>
      </c>
      <c r="AZ136" s="780">
        <f>AZ135</f>
        <v>0</v>
      </c>
      <c r="BA136" s="780">
        <f>AZ136+BA135</f>
        <v>0</v>
      </c>
      <c r="BB136" s="780">
        <f t="shared" ref="BB136:BK136" si="150">BA136+BB135</f>
        <v>0</v>
      </c>
      <c r="BC136" s="780">
        <f t="shared" si="150"/>
        <v>0</v>
      </c>
      <c r="BD136" s="780">
        <f t="shared" si="150"/>
        <v>0</v>
      </c>
      <c r="BE136" s="780">
        <f t="shared" si="150"/>
        <v>0</v>
      </c>
      <c r="BF136" s="780">
        <f t="shared" si="150"/>
        <v>0</v>
      </c>
      <c r="BG136" s="780">
        <f t="shared" si="150"/>
        <v>0</v>
      </c>
      <c r="BH136" s="780">
        <f t="shared" si="150"/>
        <v>0</v>
      </c>
      <c r="BI136" s="780">
        <f t="shared" si="150"/>
        <v>0</v>
      </c>
      <c r="BJ136" s="780">
        <f t="shared" si="150"/>
        <v>0</v>
      </c>
      <c r="BK136" s="780">
        <f t="shared" si="150"/>
        <v>0</v>
      </c>
    </row>
    <row r="137" spans="2:63" x14ac:dyDescent="0.2">
      <c r="B137" s="775" t="s">
        <v>397</v>
      </c>
      <c r="C137" s="776">
        <f>C131+C133+C135</f>
        <v>0</v>
      </c>
      <c r="D137" s="776">
        <f t="shared" ref="D137:BK137" si="151">D131+D133+D135</f>
        <v>0</v>
      </c>
      <c r="E137" s="776">
        <f t="shared" si="151"/>
        <v>0</v>
      </c>
      <c r="F137" s="776">
        <f t="shared" si="151"/>
        <v>0</v>
      </c>
      <c r="G137" s="776">
        <f t="shared" si="151"/>
        <v>0</v>
      </c>
      <c r="H137" s="776">
        <f t="shared" si="151"/>
        <v>0</v>
      </c>
      <c r="I137" s="776">
        <f t="shared" si="151"/>
        <v>0</v>
      </c>
      <c r="J137" s="776">
        <f t="shared" si="151"/>
        <v>0</v>
      </c>
      <c r="K137" s="776">
        <f t="shared" si="151"/>
        <v>0</v>
      </c>
      <c r="L137" s="776">
        <f t="shared" si="151"/>
        <v>0</v>
      </c>
      <c r="M137" s="776">
        <f t="shared" si="151"/>
        <v>0</v>
      </c>
      <c r="N137" s="776">
        <f t="shared" si="151"/>
        <v>0</v>
      </c>
      <c r="O137" s="776">
        <f t="shared" si="151"/>
        <v>0</v>
      </c>
      <c r="P137" s="776">
        <f t="shared" si="151"/>
        <v>0</v>
      </c>
      <c r="Q137" s="776">
        <f t="shared" si="151"/>
        <v>0</v>
      </c>
      <c r="R137" s="776">
        <f t="shared" si="151"/>
        <v>0</v>
      </c>
      <c r="S137" s="776">
        <f t="shared" si="151"/>
        <v>0</v>
      </c>
      <c r="T137" s="776">
        <f t="shared" si="151"/>
        <v>0</v>
      </c>
      <c r="U137" s="776">
        <f t="shared" si="151"/>
        <v>0</v>
      </c>
      <c r="V137" s="776">
        <f t="shared" si="151"/>
        <v>0</v>
      </c>
      <c r="W137" s="776">
        <f t="shared" si="151"/>
        <v>0</v>
      </c>
      <c r="X137" s="776">
        <f t="shared" si="151"/>
        <v>0</v>
      </c>
      <c r="Y137" s="776">
        <f t="shared" si="151"/>
        <v>0</v>
      </c>
      <c r="Z137" s="776">
        <f t="shared" si="151"/>
        <v>0</v>
      </c>
      <c r="AA137" s="776">
        <f t="shared" si="151"/>
        <v>0</v>
      </c>
      <c r="AB137" s="776">
        <f t="shared" si="151"/>
        <v>0</v>
      </c>
      <c r="AC137" s="776">
        <f t="shared" si="151"/>
        <v>0</v>
      </c>
      <c r="AD137" s="776">
        <f t="shared" si="151"/>
        <v>0</v>
      </c>
      <c r="AE137" s="776">
        <f t="shared" si="151"/>
        <v>0</v>
      </c>
      <c r="AF137" s="776">
        <f t="shared" si="151"/>
        <v>0</v>
      </c>
      <c r="AG137" s="776">
        <f t="shared" si="151"/>
        <v>0</v>
      </c>
      <c r="AH137" s="776">
        <f t="shared" si="151"/>
        <v>0</v>
      </c>
      <c r="AI137" s="776">
        <f t="shared" si="151"/>
        <v>0</v>
      </c>
      <c r="AJ137" s="776">
        <f t="shared" si="151"/>
        <v>0</v>
      </c>
      <c r="AK137" s="776">
        <f t="shared" si="151"/>
        <v>0</v>
      </c>
      <c r="AL137" s="776">
        <f t="shared" si="151"/>
        <v>0</v>
      </c>
      <c r="AM137" s="776">
        <f t="shared" si="151"/>
        <v>0</v>
      </c>
      <c r="AN137" s="776">
        <f t="shared" si="151"/>
        <v>0</v>
      </c>
      <c r="AO137" s="776">
        <f t="shared" si="151"/>
        <v>0</v>
      </c>
      <c r="AP137" s="776">
        <f t="shared" si="151"/>
        <v>0</v>
      </c>
      <c r="AQ137" s="776">
        <f t="shared" si="151"/>
        <v>0</v>
      </c>
      <c r="AR137" s="776">
        <f t="shared" si="151"/>
        <v>0</v>
      </c>
      <c r="AS137" s="776">
        <f t="shared" si="151"/>
        <v>0</v>
      </c>
      <c r="AT137" s="776">
        <f t="shared" si="151"/>
        <v>0</v>
      </c>
      <c r="AU137" s="776">
        <f t="shared" si="151"/>
        <v>0</v>
      </c>
      <c r="AV137" s="776">
        <f t="shared" si="151"/>
        <v>0</v>
      </c>
      <c r="AW137" s="776">
        <f t="shared" si="151"/>
        <v>0</v>
      </c>
      <c r="AX137" s="776">
        <f t="shared" si="151"/>
        <v>0</v>
      </c>
      <c r="AY137" s="776">
        <f t="shared" si="151"/>
        <v>0</v>
      </c>
      <c r="AZ137" s="776">
        <f t="shared" si="151"/>
        <v>0</v>
      </c>
      <c r="BA137" s="776">
        <f t="shared" si="151"/>
        <v>0</v>
      </c>
      <c r="BB137" s="776">
        <f t="shared" si="151"/>
        <v>0</v>
      </c>
      <c r="BC137" s="776">
        <f t="shared" si="151"/>
        <v>0</v>
      </c>
      <c r="BD137" s="776">
        <f t="shared" si="151"/>
        <v>0</v>
      </c>
      <c r="BE137" s="776">
        <f t="shared" si="151"/>
        <v>0</v>
      </c>
      <c r="BF137" s="776">
        <f t="shared" si="151"/>
        <v>0</v>
      </c>
      <c r="BG137" s="776">
        <f t="shared" si="151"/>
        <v>0</v>
      </c>
      <c r="BH137" s="776">
        <f t="shared" si="151"/>
        <v>0</v>
      </c>
      <c r="BI137" s="776">
        <f t="shared" si="151"/>
        <v>0</v>
      </c>
      <c r="BJ137" s="776">
        <f t="shared" si="151"/>
        <v>0</v>
      </c>
      <c r="BK137" s="776">
        <f t="shared" si="151"/>
        <v>0</v>
      </c>
    </row>
    <row r="138" spans="2:63" s="792" customFormat="1" x14ac:dyDescent="0.2">
      <c r="B138" s="789" t="s">
        <v>396</v>
      </c>
      <c r="C138" s="790">
        <f>C132+C134+C136</f>
        <v>0</v>
      </c>
      <c r="D138" s="790">
        <f t="shared" ref="D138:BK138" si="152">D132+D134+D136</f>
        <v>0</v>
      </c>
      <c r="E138" s="790">
        <f t="shared" si="152"/>
        <v>0</v>
      </c>
      <c r="F138" s="790">
        <f t="shared" si="152"/>
        <v>0</v>
      </c>
      <c r="G138" s="790">
        <f t="shared" si="152"/>
        <v>0</v>
      </c>
      <c r="H138" s="790">
        <f t="shared" si="152"/>
        <v>0</v>
      </c>
      <c r="I138" s="790">
        <f t="shared" si="152"/>
        <v>0</v>
      </c>
      <c r="J138" s="790">
        <f t="shared" si="152"/>
        <v>0</v>
      </c>
      <c r="K138" s="790">
        <f t="shared" si="152"/>
        <v>0</v>
      </c>
      <c r="L138" s="790">
        <f t="shared" si="152"/>
        <v>0</v>
      </c>
      <c r="M138" s="790">
        <f t="shared" si="152"/>
        <v>0</v>
      </c>
      <c r="N138" s="790">
        <f t="shared" si="152"/>
        <v>0</v>
      </c>
      <c r="O138" s="790">
        <f t="shared" si="152"/>
        <v>0</v>
      </c>
      <c r="P138" s="790">
        <f t="shared" si="152"/>
        <v>0</v>
      </c>
      <c r="Q138" s="790">
        <f t="shared" si="152"/>
        <v>0</v>
      </c>
      <c r="R138" s="790">
        <f t="shared" si="152"/>
        <v>0</v>
      </c>
      <c r="S138" s="790">
        <f t="shared" si="152"/>
        <v>0</v>
      </c>
      <c r="T138" s="790">
        <f t="shared" si="152"/>
        <v>0</v>
      </c>
      <c r="U138" s="790">
        <f t="shared" si="152"/>
        <v>0</v>
      </c>
      <c r="V138" s="790">
        <f t="shared" si="152"/>
        <v>0</v>
      </c>
      <c r="W138" s="790">
        <f t="shared" si="152"/>
        <v>0</v>
      </c>
      <c r="X138" s="790">
        <f t="shared" si="152"/>
        <v>0</v>
      </c>
      <c r="Y138" s="790">
        <f t="shared" si="152"/>
        <v>0</v>
      </c>
      <c r="Z138" s="790">
        <f t="shared" si="152"/>
        <v>0</v>
      </c>
      <c r="AA138" s="790">
        <f t="shared" si="152"/>
        <v>0</v>
      </c>
      <c r="AB138" s="790">
        <f t="shared" si="152"/>
        <v>0</v>
      </c>
      <c r="AC138" s="790">
        <f t="shared" si="152"/>
        <v>0</v>
      </c>
      <c r="AD138" s="790">
        <f t="shared" si="152"/>
        <v>0</v>
      </c>
      <c r="AE138" s="790">
        <f t="shared" si="152"/>
        <v>0</v>
      </c>
      <c r="AF138" s="790">
        <f t="shared" si="152"/>
        <v>0</v>
      </c>
      <c r="AG138" s="790">
        <f t="shared" si="152"/>
        <v>0</v>
      </c>
      <c r="AH138" s="790">
        <f t="shared" si="152"/>
        <v>0</v>
      </c>
      <c r="AI138" s="790">
        <f t="shared" si="152"/>
        <v>0</v>
      </c>
      <c r="AJ138" s="790">
        <f t="shared" si="152"/>
        <v>0</v>
      </c>
      <c r="AK138" s="790">
        <f t="shared" si="152"/>
        <v>0</v>
      </c>
      <c r="AL138" s="790">
        <f t="shared" si="152"/>
        <v>0</v>
      </c>
      <c r="AM138" s="790">
        <f t="shared" si="152"/>
        <v>0</v>
      </c>
      <c r="AN138" s="790">
        <f t="shared" si="152"/>
        <v>0</v>
      </c>
      <c r="AO138" s="790">
        <f t="shared" si="152"/>
        <v>0</v>
      </c>
      <c r="AP138" s="790">
        <f t="shared" si="152"/>
        <v>0</v>
      </c>
      <c r="AQ138" s="790">
        <f t="shared" si="152"/>
        <v>0</v>
      </c>
      <c r="AR138" s="790">
        <f t="shared" si="152"/>
        <v>0</v>
      </c>
      <c r="AS138" s="790">
        <f t="shared" si="152"/>
        <v>0</v>
      </c>
      <c r="AT138" s="790">
        <f t="shared" si="152"/>
        <v>0</v>
      </c>
      <c r="AU138" s="790">
        <f t="shared" si="152"/>
        <v>0</v>
      </c>
      <c r="AV138" s="790">
        <f t="shared" si="152"/>
        <v>0</v>
      </c>
      <c r="AW138" s="790">
        <f t="shared" si="152"/>
        <v>0</v>
      </c>
      <c r="AX138" s="790">
        <f t="shared" si="152"/>
        <v>0</v>
      </c>
      <c r="AY138" s="790">
        <f t="shared" si="152"/>
        <v>0</v>
      </c>
      <c r="AZ138" s="790">
        <f t="shared" si="152"/>
        <v>0</v>
      </c>
      <c r="BA138" s="790">
        <f t="shared" si="152"/>
        <v>0</v>
      </c>
      <c r="BB138" s="790">
        <f t="shared" si="152"/>
        <v>0</v>
      </c>
      <c r="BC138" s="790">
        <f t="shared" si="152"/>
        <v>0</v>
      </c>
      <c r="BD138" s="790">
        <f t="shared" si="152"/>
        <v>0</v>
      </c>
      <c r="BE138" s="790">
        <f t="shared" si="152"/>
        <v>0</v>
      </c>
      <c r="BF138" s="790">
        <f t="shared" si="152"/>
        <v>0</v>
      </c>
      <c r="BG138" s="790">
        <f t="shared" si="152"/>
        <v>0</v>
      </c>
      <c r="BH138" s="790">
        <f t="shared" si="152"/>
        <v>0</v>
      </c>
      <c r="BI138" s="790">
        <f t="shared" si="152"/>
        <v>0</v>
      </c>
      <c r="BJ138" s="790">
        <f t="shared" si="152"/>
        <v>0</v>
      </c>
      <c r="BK138" s="790">
        <f t="shared" si="152"/>
        <v>0</v>
      </c>
    </row>
    <row r="139" spans="2:63" s="792" customFormat="1" x14ac:dyDescent="0.2">
      <c r="B139" s="795" t="s">
        <v>407</v>
      </c>
      <c r="C139" s="796">
        <f>C138</f>
        <v>0</v>
      </c>
      <c r="D139" s="796">
        <f>C139+D138</f>
        <v>0</v>
      </c>
      <c r="E139" s="796">
        <f t="shared" ref="E139:BK139" si="153">D139+E138</f>
        <v>0</v>
      </c>
      <c r="F139" s="796">
        <f t="shared" si="153"/>
        <v>0</v>
      </c>
      <c r="G139" s="796">
        <f t="shared" si="153"/>
        <v>0</v>
      </c>
      <c r="H139" s="796">
        <f t="shared" si="153"/>
        <v>0</v>
      </c>
      <c r="I139" s="796">
        <f t="shared" si="153"/>
        <v>0</v>
      </c>
      <c r="J139" s="796">
        <f t="shared" si="153"/>
        <v>0</v>
      </c>
      <c r="K139" s="796">
        <f t="shared" si="153"/>
        <v>0</v>
      </c>
      <c r="L139" s="796">
        <f t="shared" si="153"/>
        <v>0</v>
      </c>
      <c r="M139" s="796">
        <f t="shared" si="153"/>
        <v>0</v>
      </c>
      <c r="N139" s="796">
        <f t="shared" si="153"/>
        <v>0</v>
      </c>
      <c r="O139" s="796">
        <f t="shared" si="153"/>
        <v>0</v>
      </c>
      <c r="P139" s="796">
        <f t="shared" si="153"/>
        <v>0</v>
      </c>
      <c r="Q139" s="796">
        <f t="shared" si="153"/>
        <v>0</v>
      </c>
      <c r="R139" s="796">
        <f t="shared" si="153"/>
        <v>0</v>
      </c>
      <c r="S139" s="796">
        <f t="shared" si="153"/>
        <v>0</v>
      </c>
      <c r="T139" s="796">
        <f t="shared" si="153"/>
        <v>0</v>
      </c>
      <c r="U139" s="796">
        <f t="shared" si="153"/>
        <v>0</v>
      </c>
      <c r="V139" s="796">
        <f t="shared" si="153"/>
        <v>0</v>
      </c>
      <c r="W139" s="796">
        <f t="shared" si="153"/>
        <v>0</v>
      </c>
      <c r="X139" s="796">
        <f t="shared" si="153"/>
        <v>0</v>
      </c>
      <c r="Y139" s="796">
        <f t="shared" si="153"/>
        <v>0</v>
      </c>
      <c r="Z139" s="796">
        <f t="shared" si="153"/>
        <v>0</v>
      </c>
      <c r="AA139" s="796">
        <f t="shared" si="153"/>
        <v>0</v>
      </c>
      <c r="AB139" s="796">
        <f t="shared" si="153"/>
        <v>0</v>
      </c>
      <c r="AC139" s="796">
        <f t="shared" si="153"/>
        <v>0</v>
      </c>
      <c r="AD139" s="796">
        <f t="shared" si="153"/>
        <v>0</v>
      </c>
      <c r="AE139" s="796">
        <f t="shared" si="153"/>
        <v>0</v>
      </c>
      <c r="AF139" s="796">
        <f t="shared" si="153"/>
        <v>0</v>
      </c>
      <c r="AG139" s="796">
        <f t="shared" si="153"/>
        <v>0</v>
      </c>
      <c r="AH139" s="796">
        <f t="shared" si="153"/>
        <v>0</v>
      </c>
      <c r="AI139" s="796">
        <f t="shared" si="153"/>
        <v>0</v>
      </c>
      <c r="AJ139" s="796">
        <f t="shared" si="153"/>
        <v>0</v>
      </c>
      <c r="AK139" s="796">
        <f t="shared" si="153"/>
        <v>0</v>
      </c>
      <c r="AL139" s="796">
        <f t="shared" si="153"/>
        <v>0</v>
      </c>
      <c r="AM139" s="796">
        <f t="shared" si="153"/>
        <v>0</v>
      </c>
      <c r="AN139" s="796">
        <f t="shared" si="153"/>
        <v>0</v>
      </c>
      <c r="AO139" s="796">
        <f t="shared" si="153"/>
        <v>0</v>
      </c>
      <c r="AP139" s="796">
        <f t="shared" si="153"/>
        <v>0</v>
      </c>
      <c r="AQ139" s="796">
        <f t="shared" si="153"/>
        <v>0</v>
      </c>
      <c r="AR139" s="796">
        <f t="shared" si="153"/>
        <v>0</v>
      </c>
      <c r="AS139" s="796">
        <f t="shared" si="153"/>
        <v>0</v>
      </c>
      <c r="AT139" s="796">
        <f t="shared" si="153"/>
        <v>0</v>
      </c>
      <c r="AU139" s="796">
        <f t="shared" si="153"/>
        <v>0</v>
      </c>
      <c r="AV139" s="796">
        <f t="shared" si="153"/>
        <v>0</v>
      </c>
      <c r="AW139" s="796">
        <f t="shared" si="153"/>
        <v>0</v>
      </c>
      <c r="AX139" s="796">
        <f t="shared" si="153"/>
        <v>0</v>
      </c>
      <c r="AY139" s="796">
        <f t="shared" si="153"/>
        <v>0</v>
      </c>
      <c r="AZ139" s="796">
        <f t="shared" si="153"/>
        <v>0</v>
      </c>
      <c r="BA139" s="796">
        <f t="shared" si="153"/>
        <v>0</v>
      </c>
      <c r="BB139" s="796">
        <f t="shared" si="153"/>
        <v>0</v>
      </c>
      <c r="BC139" s="796">
        <f t="shared" si="153"/>
        <v>0</v>
      </c>
      <c r="BD139" s="796">
        <f t="shared" si="153"/>
        <v>0</v>
      </c>
      <c r="BE139" s="796">
        <f t="shared" si="153"/>
        <v>0</v>
      </c>
      <c r="BF139" s="796">
        <f t="shared" si="153"/>
        <v>0</v>
      </c>
      <c r="BG139" s="796">
        <f t="shared" si="153"/>
        <v>0</v>
      </c>
      <c r="BH139" s="796">
        <f t="shared" si="153"/>
        <v>0</v>
      </c>
      <c r="BI139" s="796">
        <f t="shared" si="153"/>
        <v>0</v>
      </c>
      <c r="BJ139" s="796">
        <f t="shared" si="153"/>
        <v>0</v>
      </c>
      <c r="BK139" s="797">
        <f t="shared" si="153"/>
        <v>0</v>
      </c>
    </row>
    <row r="140" spans="2:63" x14ac:dyDescent="0.2">
      <c r="B140" s="779" t="s">
        <v>329</v>
      </c>
      <c r="C140" s="780">
        <f>RESULTADOS!O12</f>
        <v>0</v>
      </c>
      <c r="D140" s="780">
        <f>RESULTADOS!P12</f>
        <v>0</v>
      </c>
      <c r="E140" s="780">
        <f>RESULTADOS!Q12</f>
        <v>0</v>
      </c>
      <c r="F140" s="780">
        <f>RESULTADOS!R12</f>
        <v>0</v>
      </c>
      <c r="G140" s="780">
        <f>RESULTADOS!S12</f>
        <v>0</v>
      </c>
      <c r="H140" s="780">
        <f>RESULTADOS!T12</f>
        <v>0</v>
      </c>
      <c r="I140" s="780">
        <f>RESULTADOS!U12</f>
        <v>0</v>
      </c>
      <c r="J140" s="780">
        <f>RESULTADOS!V12</f>
        <v>0</v>
      </c>
      <c r="K140" s="780">
        <f>RESULTADOS!W12</f>
        <v>0</v>
      </c>
      <c r="L140" s="780">
        <f>RESULTADOS!X12</f>
        <v>0</v>
      </c>
      <c r="M140" s="780">
        <f>RESULTADOS!Y12</f>
        <v>0</v>
      </c>
      <c r="N140" s="780">
        <f>RESULTADOS!Z12</f>
        <v>0</v>
      </c>
      <c r="O140" s="780">
        <f>RESULTADOS!AA12</f>
        <v>0</v>
      </c>
      <c r="P140" s="780">
        <f>RESULTADOS!AB12</f>
        <v>0</v>
      </c>
      <c r="Q140" s="780">
        <f>RESULTADOS!AC12</f>
        <v>0</v>
      </c>
      <c r="R140" s="780">
        <f>RESULTADOS!AD12</f>
        <v>0</v>
      </c>
      <c r="S140" s="780">
        <f>RESULTADOS!AE12</f>
        <v>0</v>
      </c>
      <c r="T140" s="780">
        <f>RESULTADOS!AF12</f>
        <v>0</v>
      </c>
      <c r="U140" s="780">
        <f>RESULTADOS!AG12</f>
        <v>0</v>
      </c>
      <c r="V140" s="780">
        <f>RESULTADOS!AH12</f>
        <v>0</v>
      </c>
      <c r="W140" s="780">
        <f>RESULTADOS!AI12</f>
        <v>0</v>
      </c>
      <c r="X140" s="780">
        <f>RESULTADOS!AJ12</f>
        <v>0</v>
      </c>
      <c r="Y140" s="780">
        <f>RESULTADOS!AK12</f>
        <v>0</v>
      </c>
      <c r="Z140" s="780">
        <f>RESULTADOS!AL12</f>
        <v>0</v>
      </c>
      <c r="AA140" s="780">
        <f>RESULTADOS!AM12</f>
        <v>0</v>
      </c>
      <c r="AB140" s="780">
        <f>RESULTADOS!AN12</f>
        <v>0</v>
      </c>
      <c r="AC140" s="780">
        <f>RESULTADOS!AO12</f>
        <v>0</v>
      </c>
      <c r="AD140" s="780">
        <f>RESULTADOS!AP12</f>
        <v>0</v>
      </c>
      <c r="AE140" s="780">
        <f>RESULTADOS!AQ12</f>
        <v>0</v>
      </c>
      <c r="AF140" s="780">
        <f>RESULTADOS!AR12</f>
        <v>0</v>
      </c>
      <c r="AG140" s="780">
        <f>RESULTADOS!AS12</f>
        <v>0</v>
      </c>
      <c r="AH140" s="780">
        <f>RESULTADOS!AT12</f>
        <v>0</v>
      </c>
      <c r="AI140" s="780">
        <f>RESULTADOS!AU12</f>
        <v>0</v>
      </c>
      <c r="AJ140" s="780">
        <f>RESULTADOS!AV12</f>
        <v>0</v>
      </c>
      <c r="AK140" s="780">
        <f>RESULTADOS!AW12</f>
        <v>0</v>
      </c>
      <c r="AL140" s="780">
        <f>RESULTADOS!AX12</f>
        <v>0</v>
      </c>
      <c r="AM140" s="780">
        <f>RESULTADOS!AY12</f>
        <v>0</v>
      </c>
      <c r="AN140" s="780">
        <f>RESULTADOS!AZ12</f>
        <v>0</v>
      </c>
      <c r="AO140" s="780">
        <f>RESULTADOS!BA12</f>
        <v>0</v>
      </c>
      <c r="AP140" s="780">
        <f>RESULTADOS!BB12</f>
        <v>0</v>
      </c>
      <c r="AQ140" s="780">
        <f>RESULTADOS!BC12</f>
        <v>0</v>
      </c>
      <c r="AR140" s="780">
        <f>RESULTADOS!BD12</f>
        <v>0</v>
      </c>
      <c r="AS140" s="780">
        <f>RESULTADOS!BE12</f>
        <v>0</v>
      </c>
      <c r="AT140" s="780">
        <f>RESULTADOS!BF12</f>
        <v>0</v>
      </c>
      <c r="AU140" s="780">
        <f>RESULTADOS!BG12</f>
        <v>0</v>
      </c>
      <c r="AV140" s="780">
        <f>RESULTADOS!BH12</f>
        <v>0</v>
      </c>
      <c r="AW140" s="780">
        <f>RESULTADOS!BI12</f>
        <v>0</v>
      </c>
      <c r="AX140" s="780">
        <f>RESULTADOS!BJ12</f>
        <v>0</v>
      </c>
      <c r="AY140" s="780">
        <f>RESULTADOS!BK12</f>
        <v>0</v>
      </c>
      <c r="AZ140" s="780">
        <f>RESULTADOS!BL12</f>
        <v>0</v>
      </c>
      <c r="BA140" s="780">
        <f>RESULTADOS!BM12</f>
        <v>0</v>
      </c>
      <c r="BB140" s="780">
        <f>RESULTADOS!BN12</f>
        <v>0</v>
      </c>
      <c r="BC140" s="780">
        <f>RESULTADOS!BO12</f>
        <v>0</v>
      </c>
      <c r="BD140" s="780">
        <f>RESULTADOS!BP12</f>
        <v>0</v>
      </c>
      <c r="BE140" s="780">
        <f>RESULTADOS!BQ12</f>
        <v>0</v>
      </c>
      <c r="BF140" s="780">
        <f>RESULTADOS!BR12</f>
        <v>0</v>
      </c>
      <c r="BG140" s="780">
        <f>RESULTADOS!BS12</f>
        <v>0</v>
      </c>
      <c r="BH140" s="780">
        <f>RESULTADOS!BT12</f>
        <v>0</v>
      </c>
      <c r="BI140" s="780">
        <f>RESULTADOS!BU12</f>
        <v>0</v>
      </c>
      <c r="BJ140" s="780">
        <f>RESULTADOS!BV12</f>
        <v>0</v>
      </c>
      <c r="BK140" s="780">
        <f>RESULTADOS!BW12</f>
        <v>0</v>
      </c>
    </row>
    <row r="141" spans="2:63" x14ac:dyDescent="0.2">
      <c r="B141" s="779" t="s">
        <v>398</v>
      </c>
      <c r="C141" s="780">
        <f>IFERROR(C140/C128,0)</f>
        <v>0</v>
      </c>
      <c r="D141" s="780">
        <f>IFERROR(D140/D128,0)</f>
        <v>0</v>
      </c>
      <c r="E141" s="780">
        <f t="shared" ref="E141:BK141" si="154">IFERROR(E140/E128,0)</f>
        <v>0</v>
      </c>
      <c r="F141" s="780">
        <f t="shared" si="154"/>
        <v>0</v>
      </c>
      <c r="G141" s="780">
        <f t="shared" si="154"/>
        <v>0</v>
      </c>
      <c r="H141" s="780">
        <f t="shared" si="154"/>
        <v>0</v>
      </c>
      <c r="I141" s="780">
        <f t="shared" si="154"/>
        <v>0</v>
      </c>
      <c r="J141" s="780">
        <f t="shared" si="154"/>
        <v>0</v>
      </c>
      <c r="K141" s="780">
        <f t="shared" si="154"/>
        <v>0</v>
      </c>
      <c r="L141" s="780">
        <f t="shared" si="154"/>
        <v>0</v>
      </c>
      <c r="M141" s="780">
        <f t="shared" si="154"/>
        <v>0</v>
      </c>
      <c r="N141" s="780">
        <f t="shared" si="154"/>
        <v>0</v>
      </c>
      <c r="O141" s="780">
        <f t="shared" si="154"/>
        <v>0</v>
      </c>
      <c r="P141" s="780">
        <f t="shared" si="154"/>
        <v>0</v>
      </c>
      <c r="Q141" s="780">
        <f t="shared" si="154"/>
        <v>0</v>
      </c>
      <c r="R141" s="780">
        <f t="shared" si="154"/>
        <v>0</v>
      </c>
      <c r="S141" s="780">
        <f t="shared" si="154"/>
        <v>0</v>
      </c>
      <c r="T141" s="780">
        <f t="shared" si="154"/>
        <v>0</v>
      </c>
      <c r="U141" s="780">
        <f t="shared" si="154"/>
        <v>0</v>
      </c>
      <c r="V141" s="780">
        <f t="shared" si="154"/>
        <v>0</v>
      </c>
      <c r="W141" s="780">
        <f t="shared" si="154"/>
        <v>0</v>
      </c>
      <c r="X141" s="780">
        <f t="shared" si="154"/>
        <v>0</v>
      </c>
      <c r="Y141" s="780">
        <f t="shared" si="154"/>
        <v>0</v>
      </c>
      <c r="Z141" s="780">
        <f t="shared" si="154"/>
        <v>0</v>
      </c>
      <c r="AA141" s="780">
        <f t="shared" si="154"/>
        <v>0</v>
      </c>
      <c r="AB141" s="780">
        <f t="shared" si="154"/>
        <v>0</v>
      </c>
      <c r="AC141" s="780">
        <f t="shared" si="154"/>
        <v>0</v>
      </c>
      <c r="AD141" s="780">
        <f t="shared" si="154"/>
        <v>0</v>
      </c>
      <c r="AE141" s="780">
        <f t="shared" si="154"/>
        <v>0</v>
      </c>
      <c r="AF141" s="780">
        <f t="shared" si="154"/>
        <v>0</v>
      </c>
      <c r="AG141" s="780">
        <f t="shared" si="154"/>
        <v>0</v>
      </c>
      <c r="AH141" s="780">
        <f t="shared" si="154"/>
        <v>0</v>
      </c>
      <c r="AI141" s="780">
        <f t="shared" si="154"/>
        <v>0</v>
      </c>
      <c r="AJ141" s="780">
        <f t="shared" si="154"/>
        <v>0</v>
      </c>
      <c r="AK141" s="780">
        <f t="shared" si="154"/>
        <v>0</v>
      </c>
      <c r="AL141" s="780">
        <f t="shared" si="154"/>
        <v>0</v>
      </c>
      <c r="AM141" s="780">
        <f t="shared" si="154"/>
        <v>0</v>
      </c>
      <c r="AN141" s="780">
        <f t="shared" si="154"/>
        <v>0</v>
      </c>
      <c r="AO141" s="780">
        <f t="shared" si="154"/>
        <v>0</v>
      </c>
      <c r="AP141" s="780">
        <f t="shared" si="154"/>
        <v>0</v>
      </c>
      <c r="AQ141" s="780">
        <f t="shared" si="154"/>
        <v>0</v>
      </c>
      <c r="AR141" s="780">
        <f t="shared" si="154"/>
        <v>0</v>
      </c>
      <c r="AS141" s="780">
        <f t="shared" si="154"/>
        <v>0</v>
      </c>
      <c r="AT141" s="780">
        <f t="shared" si="154"/>
        <v>0</v>
      </c>
      <c r="AU141" s="780">
        <f t="shared" si="154"/>
        <v>0</v>
      </c>
      <c r="AV141" s="780">
        <f t="shared" si="154"/>
        <v>0</v>
      </c>
      <c r="AW141" s="780">
        <f t="shared" si="154"/>
        <v>0</v>
      </c>
      <c r="AX141" s="780">
        <f t="shared" si="154"/>
        <v>0</v>
      </c>
      <c r="AY141" s="780">
        <f t="shared" si="154"/>
        <v>0</v>
      </c>
      <c r="AZ141" s="780">
        <f t="shared" si="154"/>
        <v>0</v>
      </c>
      <c r="BA141" s="780">
        <f t="shared" si="154"/>
        <v>0</v>
      </c>
      <c r="BB141" s="780">
        <f t="shared" si="154"/>
        <v>0</v>
      </c>
      <c r="BC141" s="780">
        <f t="shared" si="154"/>
        <v>0</v>
      </c>
      <c r="BD141" s="780">
        <f t="shared" si="154"/>
        <v>0</v>
      </c>
      <c r="BE141" s="780">
        <f t="shared" si="154"/>
        <v>0</v>
      </c>
      <c r="BF141" s="780">
        <f t="shared" si="154"/>
        <v>0</v>
      </c>
      <c r="BG141" s="780">
        <f t="shared" si="154"/>
        <v>0</v>
      </c>
      <c r="BH141" s="780">
        <f t="shared" si="154"/>
        <v>0</v>
      </c>
      <c r="BI141" s="780">
        <f t="shared" si="154"/>
        <v>0</v>
      </c>
      <c r="BJ141" s="780">
        <f t="shared" si="154"/>
        <v>0</v>
      </c>
      <c r="BK141" s="780">
        <f t="shared" si="154"/>
        <v>0</v>
      </c>
    </row>
    <row r="142" spans="2:63" s="792" customFormat="1" x14ac:dyDescent="0.2">
      <c r="B142" s="798" t="s">
        <v>404</v>
      </c>
      <c r="C142" s="794">
        <f>C140</f>
        <v>0</v>
      </c>
      <c r="D142" s="794">
        <f>D140</f>
        <v>0</v>
      </c>
      <c r="E142" s="794">
        <f>D142+E140</f>
        <v>0</v>
      </c>
      <c r="F142" s="794">
        <f t="shared" ref="F142:O142" si="155">E142+F140</f>
        <v>0</v>
      </c>
      <c r="G142" s="794">
        <f t="shared" si="155"/>
        <v>0</v>
      </c>
      <c r="H142" s="794">
        <f t="shared" si="155"/>
        <v>0</v>
      </c>
      <c r="I142" s="794">
        <f t="shared" si="155"/>
        <v>0</v>
      </c>
      <c r="J142" s="794">
        <f t="shared" si="155"/>
        <v>0</v>
      </c>
      <c r="K142" s="794">
        <f t="shared" si="155"/>
        <v>0</v>
      </c>
      <c r="L142" s="794">
        <f t="shared" si="155"/>
        <v>0</v>
      </c>
      <c r="M142" s="794">
        <f t="shared" si="155"/>
        <v>0</v>
      </c>
      <c r="N142" s="794">
        <f t="shared" si="155"/>
        <v>0</v>
      </c>
      <c r="O142" s="794">
        <f t="shared" si="155"/>
        <v>0</v>
      </c>
      <c r="P142" s="794">
        <f>P140</f>
        <v>0</v>
      </c>
      <c r="Q142" s="794">
        <f>P142+Q140</f>
        <v>0</v>
      </c>
      <c r="R142" s="794">
        <f t="shared" ref="R142:AA142" si="156">Q142+R140</f>
        <v>0</v>
      </c>
      <c r="S142" s="794">
        <f t="shared" si="156"/>
        <v>0</v>
      </c>
      <c r="T142" s="794">
        <f t="shared" si="156"/>
        <v>0</v>
      </c>
      <c r="U142" s="794">
        <f t="shared" si="156"/>
        <v>0</v>
      </c>
      <c r="V142" s="794">
        <f t="shared" si="156"/>
        <v>0</v>
      </c>
      <c r="W142" s="794">
        <f t="shared" si="156"/>
        <v>0</v>
      </c>
      <c r="X142" s="794">
        <f t="shared" si="156"/>
        <v>0</v>
      </c>
      <c r="Y142" s="794">
        <f t="shared" si="156"/>
        <v>0</v>
      </c>
      <c r="Z142" s="794">
        <f t="shared" si="156"/>
        <v>0</v>
      </c>
      <c r="AA142" s="794">
        <f t="shared" si="156"/>
        <v>0</v>
      </c>
      <c r="AB142" s="794">
        <f>AB140</f>
        <v>0</v>
      </c>
      <c r="AC142" s="794">
        <f>AB142+AC140</f>
        <v>0</v>
      </c>
      <c r="AD142" s="794">
        <f t="shared" ref="AD142:AM142" si="157">AC142+AD140</f>
        <v>0</v>
      </c>
      <c r="AE142" s="794">
        <f>AD142+AE140</f>
        <v>0</v>
      </c>
      <c r="AF142" s="794">
        <f t="shared" si="157"/>
        <v>0</v>
      </c>
      <c r="AG142" s="794">
        <f t="shared" si="157"/>
        <v>0</v>
      </c>
      <c r="AH142" s="794">
        <f t="shared" si="157"/>
        <v>0</v>
      </c>
      <c r="AI142" s="794">
        <f t="shared" si="157"/>
        <v>0</v>
      </c>
      <c r="AJ142" s="794">
        <f t="shared" si="157"/>
        <v>0</v>
      </c>
      <c r="AK142" s="794">
        <f t="shared" si="157"/>
        <v>0</v>
      </c>
      <c r="AL142" s="794">
        <f t="shared" si="157"/>
        <v>0</v>
      </c>
      <c r="AM142" s="794">
        <f t="shared" si="157"/>
        <v>0</v>
      </c>
      <c r="AN142" s="794">
        <f>AN140</f>
        <v>0</v>
      </c>
      <c r="AO142" s="794">
        <f>AN142+AO140</f>
        <v>0</v>
      </c>
      <c r="AP142" s="794">
        <f t="shared" ref="AP142:AY142" si="158">AO142+AP140</f>
        <v>0</v>
      </c>
      <c r="AQ142" s="794">
        <f t="shared" si="158"/>
        <v>0</v>
      </c>
      <c r="AR142" s="794">
        <f t="shared" si="158"/>
        <v>0</v>
      </c>
      <c r="AS142" s="794">
        <f t="shared" si="158"/>
        <v>0</v>
      </c>
      <c r="AT142" s="794">
        <f t="shared" si="158"/>
        <v>0</v>
      </c>
      <c r="AU142" s="794">
        <f t="shared" si="158"/>
        <v>0</v>
      </c>
      <c r="AV142" s="794">
        <f t="shared" si="158"/>
        <v>0</v>
      </c>
      <c r="AW142" s="794">
        <f t="shared" si="158"/>
        <v>0</v>
      </c>
      <c r="AX142" s="794">
        <f t="shared" si="158"/>
        <v>0</v>
      </c>
      <c r="AY142" s="794">
        <f t="shared" si="158"/>
        <v>0</v>
      </c>
      <c r="AZ142" s="794">
        <f>AZ140</f>
        <v>0</v>
      </c>
      <c r="BA142" s="794">
        <f>AZ142+BA140</f>
        <v>0</v>
      </c>
      <c r="BB142" s="794">
        <f t="shared" ref="BB142:BK142" si="159">BA142+BB140</f>
        <v>0</v>
      </c>
      <c r="BC142" s="794">
        <f t="shared" si="159"/>
        <v>0</v>
      </c>
      <c r="BD142" s="794">
        <f t="shared" si="159"/>
        <v>0</v>
      </c>
      <c r="BE142" s="794">
        <f t="shared" si="159"/>
        <v>0</v>
      </c>
      <c r="BF142" s="794">
        <f t="shared" si="159"/>
        <v>0</v>
      </c>
      <c r="BG142" s="794">
        <f t="shared" si="159"/>
        <v>0</v>
      </c>
      <c r="BH142" s="794">
        <f t="shared" si="159"/>
        <v>0</v>
      </c>
      <c r="BI142" s="794">
        <f t="shared" si="159"/>
        <v>0</v>
      </c>
      <c r="BJ142" s="794">
        <f t="shared" si="159"/>
        <v>0</v>
      </c>
      <c r="BK142" s="794">
        <f t="shared" si="159"/>
        <v>0</v>
      </c>
    </row>
    <row r="143" spans="2:63" s="792" customFormat="1" x14ac:dyDescent="0.2">
      <c r="B143" s="789" t="s">
        <v>406</v>
      </c>
      <c r="C143" s="790"/>
      <c r="D143" s="790">
        <f>D142</f>
        <v>0</v>
      </c>
      <c r="E143" s="790">
        <f>D143+E142</f>
        <v>0</v>
      </c>
      <c r="F143" s="790">
        <f t="shared" ref="F143:H143" si="160">E143+F142</f>
        <v>0</v>
      </c>
      <c r="G143" s="790">
        <f t="shared" si="160"/>
        <v>0</v>
      </c>
      <c r="H143" s="790">
        <f t="shared" si="160"/>
        <v>0</v>
      </c>
      <c r="I143" s="790">
        <f t="shared" ref="I143" si="161">H143+I142</f>
        <v>0</v>
      </c>
      <c r="J143" s="790">
        <f t="shared" ref="J143" si="162">I143+J142</f>
        <v>0</v>
      </c>
      <c r="K143" s="790">
        <f t="shared" ref="K143" si="163">J143+K142</f>
        <v>0</v>
      </c>
      <c r="L143" s="790">
        <f t="shared" ref="L143" si="164">K143+L142</f>
        <v>0</v>
      </c>
      <c r="M143" s="790">
        <f t="shared" ref="M143" si="165">L143+M142</f>
        <v>0</v>
      </c>
      <c r="N143" s="790">
        <f t="shared" ref="N143" si="166">M143+N142</f>
        <v>0</v>
      </c>
      <c r="O143" s="790">
        <f t="shared" ref="O143" si="167">N143+O142</f>
        <v>0</v>
      </c>
      <c r="P143" s="790">
        <f t="shared" ref="P143" si="168">O143+P142</f>
        <v>0</v>
      </c>
      <c r="Q143" s="790">
        <f t="shared" ref="Q143" si="169">P143+Q142</f>
        <v>0</v>
      </c>
      <c r="R143" s="790">
        <f t="shared" ref="R143" si="170">Q143+R142</f>
        <v>0</v>
      </c>
      <c r="S143" s="790">
        <f t="shared" ref="S143" si="171">R143+S142</f>
        <v>0</v>
      </c>
      <c r="T143" s="790">
        <f t="shared" ref="T143" si="172">S143+T142</f>
        <v>0</v>
      </c>
      <c r="U143" s="790">
        <f t="shared" ref="U143" si="173">T143+U142</f>
        <v>0</v>
      </c>
      <c r="V143" s="790">
        <f t="shared" ref="V143" si="174">U143+V142</f>
        <v>0</v>
      </c>
      <c r="W143" s="790">
        <f t="shared" ref="W143" si="175">V143+W142</f>
        <v>0</v>
      </c>
      <c r="X143" s="790">
        <f t="shared" ref="X143" si="176">W143+X142</f>
        <v>0</v>
      </c>
      <c r="Y143" s="790">
        <f t="shared" ref="Y143" si="177">X143+Y142</f>
        <v>0</v>
      </c>
      <c r="Z143" s="790">
        <f t="shared" ref="Z143" si="178">Y143+Z142</f>
        <v>0</v>
      </c>
      <c r="AA143" s="790">
        <f t="shared" ref="AA143" si="179">Z143+AA142</f>
        <v>0</v>
      </c>
      <c r="AB143" s="790">
        <f t="shared" ref="AB143" si="180">AA143+AB142</f>
        <v>0</v>
      </c>
      <c r="AC143" s="790">
        <f t="shared" ref="AC143" si="181">AB143+AC142</f>
        <v>0</v>
      </c>
      <c r="AD143" s="790">
        <f t="shared" ref="AD143" si="182">AC143+AD142</f>
        <v>0</v>
      </c>
      <c r="AE143" s="790">
        <f t="shared" ref="AE143" si="183">AD143+AE142</f>
        <v>0</v>
      </c>
      <c r="AF143" s="790">
        <f t="shared" ref="AF143" si="184">AE143+AF142</f>
        <v>0</v>
      </c>
      <c r="AG143" s="790">
        <f t="shared" ref="AG143" si="185">AF143+AG142</f>
        <v>0</v>
      </c>
      <c r="AH143" s="790">
        <f t="shared" ref="AH143" si="186">AG143+AH142</f>
        <v>0</v>
      </c>
      <c r="AI143" s="790">
        <f t="shared" ref="AI143" si="187">AH143+AI142</f>
        <v>0</v>
      </c>
      <c r="AJ143" s="790">
        <f t="shared" ref="AJ143" si="188">AI143+AJ142</f>
        <v>0</v>
      </c>
      <c r="AK143" s="790">
        <f t="shared" ref="AK143" si="189">AJ143+AK142</f>
        <v>0</v>
      </c>
      <c r="AL143" s="790">
        <f t="shared" ref="AL143" si="190">AK143+AL142</f>
        <v>0</v>
      </c>
      <c r="AM143" s="790">
        <f t="shared" ref="AM143" si="191">AL143+AM142</f>
        <v>0</v>
      </c>
      <c r="AN143" s="790">
        <f t="shared" ref="AN143" si="192">AM143+AN142</f>
        <v>0</v>
      </c>
      <c r="AO143" s="790">
        <f t="shared" ref="AO143" si="193">AN143+AO142</f>
        <v>0</v>
      </c>
      <c r="AP143" s="790">
        <f t="shared" ref="AP143" si="194">AO143+AP142</f>
        <v>0</v>
      </c>
      <c r="AQ143" s="790">
        <f t="shared" ref="AQ143" si="195">AP143+AQ142</f>
        <v>0</v>
      </c>
      <c r="AR143" s="790">
        <f t="shared" ref="AR143" si="196">AQ143+AR142</f>
        <v>0</v>
      </c>
      <c r="AS143" s="790">
        <f t="shared" ref="AS143" si="197">AR143+AS142</f>
        <v>0</v>
      </c>
      <c r="AT143" s="790">
        <f t="shared" ref="AT143" si="198">AS143+AT142</f>
        <v>0</v>
      </c>
      <c r="AU143" s="790">
        <f t="shared" ref="AU143" si="199">AT143+AU142</f>
        <v>0</v>
      </c>
      <c r="AV143" s="790">
        <f t="shared" ref="AV143" si="200">AU143+AV142</f>
        <v>0</v>
      </c>
      <c r="AW143" s="790">
        <f t="shared" ref="AW143" si="201">AV143+AW142</f>
        <v>0</v>
      </c>
      <c r="AX143" s="790">
        <f t="shared" ref="AX143" si="202">AW143+AX142</f>
        <v>0</v>
      </c>
      <c r="AY143" s="790">
        <f t="shared" ref="AY143" si="203">AX143+AY142</f>
        <v>0</v>
      </c>
      <c r="AZ143" s="790">
        <f t="shared" ref="AZ143" si="204">AY143+AZ142</f>
        <v>0</v>
      </c>
      <c r="BA143" s="790">
        <f t="shared" ref="BA143" si="205">AZ143+BA142</f>
        <v>0</v>
      </c>
      <c r="BB143" s="790">
        <f t="shared" ref="BB143" si="206">BA143+BB142</f>
        <v>0</v>
      </c>
      <c r="BC143" s="790">
        <f t="shared" ref="BC143" si="207">BB143+BC142</f>
        <v>0</v>
      </c>
      <c r="BD143" s="790">
        <f t="shared" ref="BD143" si="208">BC143+BD142</f>
        <v>0</v>
      </c>
      <c r="BE143" s="790">
        <f t="shared" ref="BE143" si="209">BD143+BE142</f>
        <v>0</v>
      </c>
      <c r="BF143" s="790">
        <f t="shared" ref="BF143" si="210">BE143+BF142</f>
        <v>0</v>
      </c>
      <c r="BG143" s="790">
        <f t="shared" ref="BG143" si="211">BF143+BG142</f>
        <v>0</v>
      </c>
      <c r="BH143" s="790">
        <f t="shared" ref="BH143" si="212">BG143+BH142</f>
        <v>0</v>
      </c>
      <c r="BI143" s="790">
        <f t="shared" ref="BI143" si="213">BH143+BI142</f>
        <v>0</v>
      </c>
      <c r="BJ143" s="790">
        <f t="shared" ref="BJ143" si="214">BI143+BJ142</f>
        <v>0</v>
      </c>
      <c r="BK143" s="790">
        <f t="shared" ref="BK143" si="215">BJ143+BK142</f>
        <v>0</v>
      </c>
    </row>
    <row r="144" spans="2:63" x14ac:dyDescent="0.2">
      <c r="B144" s="779" t="s">
        <v>402</v>
      </c>
      <c r="C144" s="780">
        <f>RESULTADOS!O15+RESULTADOS!O16+RESULTADOS!O18+RESULTADOS!O21-RESULTADOS!O19-RESULTADOS!O14</f>
        <v>0</v>
      </c>
      <c r="D144" s="780">
        <f>RESULTADOS!P15+RESULTADOS!P16+RESULTADOS!P18+RESULTADOS!P21-RESULTADOS!P19-RESULTADOS!P14</f>
        <v>0</v>
      </c>
      <c r="E144" s="780">
        <f>RESULTADOS!Q15+RESULTADOS!Q16+RESULTADOS!Q18+RESULTADOS!Q21-RESULTADOS!Q19-RESULTADOS!Q14</f>
        <v>0</v>
      </c>
      <c r="F144" s="780">
        <f>RESULTADOS!R15+RESULTADOS!R16+RESULTADOS!R18+RESULTADOS!R21-RESULTADOS!R19-RESULTADOS!R14</f>
        <v>0</v>
      </c>
      <c r="G144" s="780">
        <f>RESULTADOS!S15+RESULTADOS!S16+RESULTADOS!S18+RESULTADOS!S21-RESULTADOS!S19-RESULTADOS!S14</f>
        <v>0</v>
      </c>
      <c r="H144" s="780">
        <f>RESULTADOS!T15+RESULTADOS!T16+RESULTADOS!T18+RESULTADOS!T21-RESULTADOS!T19-RESULTADOS!T14</f>
        <v>0</v>
      </c>
      <c r="I144" s="780">
        <f>RESULTADOS!U15+RESULTADOS!U16+RESULTADOS!U18+RESULTADOS!U21-RESULTADOS!U19-RESULTADOS!U14</f>
        <v>0</v>
      </c>
      <c r="J144" s="780">
        <f>RESULTADOS!V15+RESULTADOS!V16+RESULTADOS!V18+RESULTADOS!V21-RESULTADOS!V19-RESULTADOS!V14</f>
        <v>0</v>
      </c>
      <c r="K144" s="780">
        <f>RESULTADOS!W15+RESULTADOS!W16+RESULTADOS!W18+RESULTADOS!W21-RESULTADOS!W19-RESULTADOS!W14</f>
        <v>0</v>
      </c>
      <c r="L144" s="780">
        <f>RESULTADOS!X15+RESULTADOS!X16+RESULTADOS!X18+RESULTADOS!X21-RESULTADOS!X19-RESULTADOS!X14</f>
        <v>0</v>
      </c>
      <c r="M144" s="780">
        <f>RESULTADOS!Y15+RESULTADOS!Y16+RESULTADOS!Y18+RESULTADOS!Y21-RESULTADOS!Y19-RESULTADOS!Y14</f>
        <v>0</v>
      </c>
      <c r="N144" s="780">
        <f>RESULTADOS!Z15+RESULTADOS!Z16+RESULTADOS!Z18+RESULTADOS!Z21-RESULTADOS!Z19-RESULTADOS!Z14</f>
        <v>0</v>
      </c>
      <c r="O144" s="780">
        <f>RESULTADOS!AA15+RESULTADOS!AA16+RESULTADOS!AA18+RESULTADOS!AA21-RESULTADOS!AA19-RESULTADOS!AA14</f>
        <v>0</v>
      </c>
      <c r="P144" s="780">
        <f>RESULTADOS!AB15+RESULTADOS!AB16+RESULTADOS!AB18+RESULTADOS!AB21-RESULTADOS!AB19-RESULTADOS!AB14</f>
        <v>0</v>
      </c>
      <c r="Q144" s="780">
        <f>RESULTADOS!AC15+RESULTADOS!AC16+RESULTADOS!AC18+RESULTADOS!AC21-RESULTADOS!AC19-RESULTADOS!AC14</f>
        <v>0</v>
      </c>
      <c r="R144" s="780">
        <f>RESULTADOS!AD15+RESULTADOS!AD16+RESULTADOS!AD18+RESULTADOS!AD21-RESULTADOS!AD19-RESULTADOS!AD14</f>
        <v>0</v>
      </c>
      <c r="S144" s="780">
        <f>RESULTADOS!AE15+RESULTADOS!AE16+RESULTADOS!AE18+RESULTADOS!AE21-RESULTADOS!AE19-RESULTADOS!AE14</f>
        <v>0</v>
      </c>
      <c r="T144" s="780">
        <f>RESULTADOS!AF15+RESULTADOS!AF16+RESULTADOS!AF18+RESULTADOS!AF21-RESULTADOS!AF19-RESULTADOS!AF14</f>
        <v>0</v>
      </c>
      <c r="U144" s="780">
        <f>RESULTADOS!AG15+RESULTADOS!AG16+RESULTADOS!AG18+RESULTADOS!AG21-RESULTADOS!AG19-RESULTADOS!AG14</f>
        <v>0</v>
      </c>
      <c r="V144" s="780">
        <f>RESULTADOS!AH15+RESULTADOS!AH16+RESULTADOS!AH18+RESULTADOS!AH21-RESULTADOS!AH19-RESULTADOS!AH14</f>
        <v>0</v>
      </c>
      <c r="W144" s="780">
        <f>RESULTADOS!AI15+RESULTADOS!AI16+RESULTADOS!AI18+RESULTADOS!AI21-RESULTADOS!AI19-RESULTADOS!AI14</f>
        <v>0</v>
      </c>
      <c r="X144" s="780">
        <f>RESULTADOS!AJ15+RESULTADOS!AJ16+RESULTADOS!AJ18+RESULTADOS!AJ21-RESULTADOS!AJ19-RESULTADOS!AJ14</f>
        <v>0</v>
      </c>
      <c r="Y144" s="780">
        <f>RESULTADOS!AK15+RESULTADOS!AK16+RESULTADOS!AK18+RESULTADOS!AK21-RESULTADOS!AK19-RESULTADOS!AK14</f>
        <v>0</v>
      </c>
      <c r="Z144" s="780">
        <f>RESULTADOS!AL15+RESULTADOS!AL16+RESULTADOS!AL18+RESULTADOS!AL21-RESULTADOS!AL19-RESULTADOS!AL14</f>
        <v>0</v>
      </c>
      <c r="AA144" s="780">
        <f>RESULTADOS!AM15+RESULTADOS!AM16+RESULTADOS!AM18+RESULTADOS!AM21-RESULTADOS!AM19-RESULTADOS!AM14</f>
        <v>0</v>
      </c>
      <c r="AB144" s="780">
        <f>RESULTADOS!AN15+RESULTADOS!AN16+RESULTADOS!AN18+RESULTADOS!AN21-RESULTADOS!AN19-RESULTADOS!AN14</f>
        <v>0</v>
      </c>
      <c r="AC144" s="780">
        <f>RESULTADOS!AO15+RESULTADOS!AO16+RESULTADOS!AO18+RESULTADOS!AO21-RESULTADOS!AO19-RESULTADOS!AO14</f>
        <v>0</v>
      </c>
      <c r="AD144" s="780">
        <f>RESULTADOS!AP15+RESULTADOS!AP16+RESULTADOS!AP18+RESULTADOS!AP21-RESULTADOS!AP19-RESULTADOS!AP14</f>
        <v>0</v>
      </c>
      <c r="AE144" s="780">
        <f>RESULTADOS!AQ15+RESULTADOS!AQ16+RESULTADOS!AQ18+RESULTADOS!AQ21-RESULTADOS!AQ19-RESULTADOS!AQ14</f>
        <v>0</v>
      </c>
      <c r="AF144" s="780">
        <f>RESULTADOS!AR15+RESULTADOS!AR16+RESULTADOS!AR18+RESULTADOS!AR21-RESULTADOS!AR19-RESULTADOS!AR14</f>
        <v>0</v>
      </c>
      <c r="AG144" s="780">
        <f>RESULTADOS!AS15+RESULTADOS!AS16+RESULTADOS!AS18+RESULTADOS!AS21-RESULTADOS!AS19-RESULTADOS!AS14</f>
        <v>0</v>
      </c>
      <c r="AH144" s="780">
        <f>RESULTADOS!AT15+RESULTADOS!AT16+RESULTADOS!AT18+RESULTADOS!AT21-RESULTADOS!AT19-RESULTADOS!AT14</f>
        <v>0</v>
      </c>
      <c r="AI144" s="780">
        <f>RESULTADOS!AU15+RESULTADOS!AU16+RESULTADOS!AU18+RESULTADOS!AU21-RESULTADOS!AU19-RESULTADOS!AU14</f>
        <v>0</v>
      </c>
      <c r="AJ144" s="780">
        <f>RESULTADOS!AV15+RESULTADOS!AV16+RESULTADOS!AV18+RESULTADOS!AV21-RESULTADOS!AV19-RESULTADOS!AV14</f>
        <v>0</v>
      </c>
      <c r="AK144" s="780">
        <f>RESULTADOS!AW15+RESULTADOS!AW16+RESULTADOS!AW18+RESULTADOS!AW21-RESULTADOS!AW19-RESULTADOS!AW14</f>
        <v>0</v>
      </c>
      <c r="AL144" s="780">
        <f>RESULTADOS!AX15+RESULTADOS!AX16+RESULTADOS!AX18+RESULTADOS!AX21-RESULTADOS!AX19-RESULTADOS!AX14</f>
        <v>0</v>
      </c>
      <c r="AM144" s="780">
        <f>RESULTADOS!AY15+RESULTADOS!AY16+RESULTADOS!AY18+RESULTADOS!AY21-RESULTADOS!AY19-RESULTADOS!AY14</f>
        <v>0</v>
      </c>
      <c r="AN144" s="780">
        <f>RESULTADOS!AZ15+RESULTADOS!AZ16+RESULTADOS!AZ18+RESULTADOS!AZ21-RESULTADOS!AZ19-RESULTADOS!AZ14</f>
        <v>0</v>
      </c>
      <c r="AO144" s="780">
        <f>RESULTADOS!BA15+RESULTADOS!BA16+RESULTADOS!BA18+RESULTADOS!BA21-RESULTADOS!BA19-RESULTADOS!BA14</f>
        <v>0</v>
      </c>
      <c r="AP144" s="780">
        <f>RESULTADOS!BB15+RESULTADOS!BB16+RESULTADOS!BB18+RESULTADOS!BB21-RESULTADOS!BB19-RESULTADOS!BB14</f>
        <v>0</v>
      </c>
      <c r="AQ144" s="780">
        <f>RESULTADOS!BC15+RESULTADOS!BC16+RESULTADOS!BC18+RESULTADOS!BC21-RESULTADOS!BC19-RESULTADOS!BC14</f>
        <v>0</v>
      </c>
      <c r="AR144" s="780">
        <f>RESULTADOS!BD15+RESULTADOS!BD16+RESULTADOS!BD18+RESULTADOS!BD21-RESULTADOS!BD19-RESULTADOS!BD14</f>
        <v>0</v>
      </c>
      <c r="AS144" s="780">
        <f>RESULTADOS!BE15+RESULTADOS!BE16+RESULTADOS!BE18+RESULTADOS!BE21-RESULTADOS!BE19-RESULTADOS!BE14</f>
        <v>0</v>
      </c>
      <c r="AT144" s="780">
        <f>RESULTADOS!BF15+RESULTADOS!BF16+RESULTADOS!BF18+RESULTADOS!BF21-RESULTADOS!BF19-RESULTADOS!BF14</f>
        <v>0</v>
      </c>
      <c r="AU144" s="780">
        <f>RESULTADOS!BG15+RESULTADOS!BG16+RESULTADOS!BG18+RESULTADOS!BG21-RESULTADOS!BG19-RESULTADOS!BG14</f>
        <v>0</v>
      </c>
      <c r="AV144" s="780">
        <f>RESULTADOS!BH15+RESULTADOS!BH16+RESULTADOS!BH18+RESULTADOS!BH21-RESULTADOS!BH19-RESULTADOS!BH14</f>
        <v>0</v>
      </c>
      <c r="AW144" s="780">
        <f>RESULTADOS!BI15+RESULTADOS!BI16+RESULTADOS!BI18+RESULTADOS!BI21-RESULTADOS!BI19-RESULTADOS!BI14</f>
        <v>0</v>
      </c>
      <c r="AX144" s="780">
        <f>RESULTADOS!BJ15+RESULTADOS!BJ16+RESULTADOS!BJ18+RESULTADOS!BJ21-RESULTADOS!BJ19-RESULTADOS!BJ14</f>
        <v>0</v>
      </c>
      <c r="AY144" s="780">
        <f>RESULTADOS!BK15+RESULTADOS!BK16+RESULTADOS!BK18+RESULTADOS!BK21-RESULTADOS!BK19-RESULTADOS!BK14</f>
        <v>0</v>
      </c>
      <c r="AZ144" s="780">
        <f>RESULTADOS!BL15+RESULTADOS!BL16+RESULTADOS!BL18+RESULTADOS!BL21-RESULTADOS!BL19-RESULTADOS!BL14</f>
        <v>0</v>
      </c>
      <c r="BA144" s="780">
        <f>RESULTADOS!BM15+RESULTADOS!BM16+RESULTADOS!BM18+RESULTADOS!BM21-RESULTADOS!BM19-RESULTADOS!BM14</f>
        <v>0</v>
      </c>
      <c r="BB144" s="780">
        <f>RESULTADOS!BN15+RESULTADOS!BN16+RESULTADOS!BN18+RESULTADOS!BN21-RESULTADOS!BN19-RESULTADOS!BN14</f>
        <v>0</v>
      </c>
      <c r="BC144" s="780">
        <f>RESULTADOS!BO15+RESULTADOS!BO16+RESULTADOS!BO18+RESULTADOS!BO21-RESULTADOS!BO19-RESULTADOS!BO14</f>
        <v>0</v>
      </c>
      <c r="BD144" s="780">
        <f>RESULTADOS!BP15+RESULTADOS!BP16+RESULTADOS!BP18+RESULTADOS!BP21-RESULTADOS!BP19-RESULTADOS!BP14</f>
        <v>0</v>
      </c>
      <c r="BE144" s="780">
        <f>RESULTADOS!BQ15+RESULTADOS!BQ16+RESULTADOS!BQ18+RESULTADOS!BQ21-RESULTADOS!BQ19-RESULTADOS!BQ14</f>
        <v>0</v>
      </c>
      <c r="BF144" s="780">
        <f>RESULTADOS!BR15+RESULTADOS!BR16+RESULTADOS!BR18+RESULTADOS!BR21-RESULTADOS!BR19-RESULTADOS!BR14</f>
        <v>0</v>
      </c>
      <c r="BG144" s="780">
        <f>RESULTADOS!BS15+RESULTADOS!BS16+RESULTADOS!BS18+RESULTADOS!BS21-RESULTADOS!BS19-RESULTADOS!BS14</f>
        <v>0</v>
      </c>
      <c r="BH144" s="780">
        <f>RESULTADOS!BT15+RESULTADOS!BT16+RESULTADOS!BT18+RESULTADOS!BT21-RESULTADOS!BT19-RESULTADOS!BT14</f>
        <v>0</v>
      </c>
      <c r="BI144" s="780">
        <f>RESULTADOS!BU15+RESULTADOS!BU16+RESULTADOS!BU18+RESULTADOS!BU21-RESULTADOS!BU19-RESULTADOS!BU14</f>
        <v>0</v>
      </c>
      <c r="BJ144" s="780">
        <f>RESULTADOS!BV15+RESULTADOS!BV16+RESULTADOS!BV18+RESULTADOS!BV21-RESULTADOS!BV19-RESULTADOS!BV14</f>
        <v>0</v>
      </c>
      <c r="BK144" s="780">
        <f>RESULTADOS!BW15+RESULTADOS!BW16+RESULTADOS!BW18+RESULTADOS!BW21-RESULTADOS!BW19-RESULTADOS!BW14</f>
        <v>0</v>
      </c>
    </row>
    <row r="145" spans="1:97" x14ac:dyDescent="0.2">
      <c r="B145" s="779" t="s">
        <v>403</v>
      </c>
      <c r="C145" s="780">
        <f>C144</f>
        <v>0</v>
      </c>
      <c r="D145" s="780">
        <f>D144</f>
        <v>0</v>
      </c>
      <c r="E145" s="780">
        <f>D145+E144</f>
        <v>0</v>
      </c>
      <c r="F145" s="780">
        <f t="shared" ref="F145:O145" si="216">E145+F144</f>
        <v>0</v>
      </c>
      <c r="G145" s="780">
        <f t="shared" si="216"/>
        <v>0</v>
      </c>
      <c r="H145" s="780">
        <f t="shared" si="216"/>
        <v>0</v>
      </c>
      <c r="I145" s="780">
        <f t="shared" si="216"/>
        <v>0</v>
      </c>
      <c r="J145" s="780">
        <f t="shared" si="216"/>
        <v>0</v>
      </c>
      <c r="K145" s="780">
        <f t="shared" si="216"/>
        <v>0</v>
      </c>
      <c r="L145" s="780">
        <f t="shared" si="216"/>
        <v>0</v>
      </c>
      <c r="M145" s="780">
        <f t="shared" si="216"/>
        <v>0</v>
      </c>
      <c r="N145" s="780">
        <f t="shared" si="216"/>
        <v>0</v>
      </c>
      <c r="O145" s="780">
        <f t="shared" si="216"/>
        <v>0</v>
      </c>
      <c r="P145" s="780">
        <f>P144</f>
        <v>0</v>
      </c>
      <c r="Q145" s="780">
        <f>P145+Q144</f>
        <v>0</v>
      </c>
      <c r="R145" s="780">
        <f t="shared" ref="R145:AA145" si="217">Q145+R144</f>
        <v>0</v>
      </c>
      <c r="S145" s="780">
        <f t="shared" si="217"/>
        <v>0</v>
      </c>
      <c r="T145" s="780">
        <f t="shared" si="217"/>
        <v>0</v>
      </c>
      <c r="U145" s="780">
        <f t="shared" si="217"/>
        <v>0</v>
      </c>
      <c r="V145" s="780">
        <f t="shared" si="217"/>
        <v>0</v>
      </c>
      <c r="W145" s="780">
        <f t="shared" si="217"/>
        <v>0</v>
      </c>
      <c r="X145" s="780">
        <f t="shared" si="217"/>
        <v>0</v>
      </c>
      <c r="Y145" s="780">
        <f t="shared" si="217"/>
        <v>0</v>
      </c>
      <c r="Z145" s="780">
        <f t="shared" si="217"/>
        <v>0</v>
      </c>
      <c r="AA145" s="780">
        <f t="shared" si="217"/>
        <v>0</v>
      </c>
      <c r="AB145" s="780">
        <f>AB144</f>
        <v>0</v>
      </c>
      <c r="AC145" s="780">
        <f>AB145+AC144</f>
        <v>0</v>
      </c>
      <c r="AD145" s="780">
        <f t="shared" ref="AD145:AM145" si="218">AC145+AD144</f>
        <v>0</v>
      </c>
      <c r="AE145" s="780">
        <f t="shared" si="218"/>
        <v>0</v>
      </c>
      <c r="AF145" s="780">
        <f t="shared" si="218"/>
        <v>0</v>
      </c>
      <c r="AG145" s="780">
        <f t="shared" si="218"/>
        <v>0</v>
      </c>
      <c r="AH145" s="780">
        <f t="shared" si="218"/>
        <v>0</v>
      </c>
      <c r="AI145" s="780">
        <f t="shared" si="218"/>
        <v>0</v>
      </c>
      <c r="AJ145" s="780">
        <f t="shared" si="218"/>
        <v>0</v>
      </c>
      <c r="AK145" s="780">
        <f t="shared" si="218"/>
        <v>0</v>
      </c>
      <c r="AL145" s="780">
        <f t="shared" si="218"/>
        <v>0</v>
      </c>
      <c r="AM145" s="780">
        <f t="shared" si="218"/>
        <v>0</v>
      </c>
      <c r="AN145" s="780">
        <f>AN144</f>
        <v>0</v>
      </c>
      <c r="AO145" s="780">
        <f>AN145+AO144</f>
        <v>0</v>
      </c>
      <c r="AP145" s="780">
        <f t="shared" ref="AP145:AY145" si="219">AO145+AP144</f>
        <v>0</v>
      </c>
      <c r="AQ145" s="780">
        <f t="shared" si="219"/>
        <v>0</v>
      </c>
      <c r="AR145" s="780">
        <f t="shared" si="219"/>
        <v>0</v>
      </c>
      <c r="AS145" s="780">
        <f t="shared" si="219"/>
        <v>0</v>
      </c>
      <c r="AT145" s="780">
        <f t="shared" si="219"/>
        <v>0</v>
      </c>
      <c r="AU145" s="780">
        <f t="shared" si="219"/>
        <v>0</v>
      </c>
      <c r="AV145" s="780">
        <f t="shared" si="219"/>
        <v>0</v>
      </c>
      <c r="AW145" s="780">
        <f t="shared" si="219"/>
        <v>0</v>
      </c>
      <c r="AX145" s="780">
        <f t="shared" si="219"/>
        <v>0</v>
      </c>
      <c r="AY145" s="780">
        <f t="shared" si="219"/>
        <v>0</v>
      </c>
      <c r="AZ145" s="780">
        <f>AZ144</f>
        <v>0</v>
      </c>
      <c r="BA145" s="780">
        <f>AZ145+BB144</f>
        <v>0</v>
      </c>
      <c r="BB145" s="780">
        <f t="shared" ref="BB145:BK145" si="220">BA145+BC144</f>
        <v>0</v>
      </c>
      <c r="BC145" s="780">
        <f t="shared" si="220"/>
        <v>0</v>
      </c>
      <c r="BD145" s="780">
        <f t="shared" si="220"/>
        <v>0</v>
      </c>
      <c r="BE145" s="780">
        <f t="shared" si="220"/>
        <v>0</v>
      </c>
      <c r="BF145" s="780">
        <f t="shared" si="220"/>
        <v>0</v>
      </c>
      <c r="BG145" s="780">
        <f t="shared" si="220"/>
        <v>0</v>
      </c>
      <c r="BH145" s="780">
        <f t="shared" si="220"/>
        <v>0</v>
      </c>
      <c r="BI145" s="780">
        <f t="shared" si="220"/>
        <v>0</v>
      </c>
      <c r="BJ145" s="780">
        <f t="shared" si="220"/>
        <v>0</v>
      </c>
      <c r="BK145" s="780">
        <f t="shared" si="220"/>
        <v>0</v>
      </c>
    </row>
    <row r="146" spans="1:97" x14ac:dyDescent="0.2">
      <c r="B146" s="779" t="s">
        <v>408</v>
      </c>
      <c r="C146" s="780">
        <f>C145</f>
        <v>0</v>
      </c>
      <c r="D146" s="780">
        <f>C146+D144</f>
        <v>0</v>
      </c>
      <c r="E146" s="780">
        <f t="shared" ref="E146:BK146" si="221">D146+E144</f>
        <v>0</v>
      </c>
      <c r="F146" s="780">
        <f t="shared" si="221"/>
        <v>0</v>
      </c>
      <c r="G146" s="780">
        <f t="shared" si="221"/>
        <v>0</v>
      </c>
      <c r="H146" s="780">
        <f t="shared" si="221"/>
        <v>0</v>
      </c>
      <c r="I146" s="780">
        <f t="shared" si="221"/>
        <v>0</v>
      </c>
      <c r="J146" s="780">
        <f t="shared" si="221"/>
        <v>0</v>
      </c>
      <c r="K146" s="780">
        <f t="shared" si="221"/>
        <v>0</v>
      </c>
      <c r="L146" s="780">
        <f t="shared" si="221"/>
        <v>0</v>
      </c>
      <c r="M146" s="780">
        <f t="shared" si="221"/>
        <v>0</v>
      </c>
      <c r="N146" s="780">
        <f t="shared" si="221"/>
        <v>0</v>
      </c>
      <c r="O146" s="780">
        <f t="shared" si="221"/>
        <v>0</v>
      </c>
      <c r="P146" s="780">
        <f t="shared" si="221"/>
        <v>0</v>
      </c>
      <c r="Q146" s="780">
        <f t="shared" si="221"/>
        <v>0</v>
      </c>
      <c r="R146" s="780">
        <f t="shared" si="221"/>
        <v>0</v>
      </c>
      <c r="S146" s="780">
        <f t="shared" si="221"/>
        <v>0</v>
      </c>
      <c r="T146" s="780">
        <f t="shared" si="221"/>
        <v>0</v>
      </c>
      <c r="U146" s="780">
        <f t="shared" si="221"/>
        <v>0</v>
      </c>
      <c r="V146" s="780">
        <f t="shared" si="221"/>
        <v>0</v>
      </c>
      <c r="W146" s="780">
        <f t="shared" si="221"/>
        <v>0</v>
      </c>
      <c r="X146" s="780">
        <f t="shared" si="221"/>
        <v>0</v>
      </c>
      <c r="Y146" s="780">
        <f t="shared" si="221"/>
        <v>0</v>
      </c>
      <c r="Z146" s="780">
        <f t="shared" si="221"/>
        <v>0</v>
      </c>
      <c r="AA146" s="780">
        <f t="shared" si="221"/>
        <v>0</v>
      </c>
      <c r="AB146" s="780">
        <f t="shared" si="221"/>
        <v>0</v>
      </c>
      <c r="AC146" s="780">
        <f t="shared" si="221"/>
        <v>0</v>
      </c>
      <c r="AD146" s="780">
        <f t="shared" si="221"/>
        <v>0</v>
      </c>
      <c r="AE146" s="780">
        <f t="shared" si="221"/>
        <v>0</v>
      </c>
      <c r="AF146" s="780">
        <f t="shared" si="221"/>
        <v>0</v>
      </c>
      <c r="AG146" s="780">
        <f t="shared" si="221"/>
        <v>0</v>
      </c>
      <c r="AH146" s="780">
        <f t="shared" si="221"/>
        <v>0</v>
      </c>
      <c r="AI146" s="780">
        <f t="shared" si="221"/>
        <v>0</v>
      </c>
      <c r="AJ146" s="780">
        <f t="shared" si="221"/>
        <v>0</v>
      </c>
      <c r="AK146" s="780">
        <f t="shared" si="221"/>
        <v>0</v>
      </c>
      <c r="AL146" s="780">
        <f t="shared" si="221"/>
        <v>0</v>
      </c>
      <c r="AM146" s="780">
        <f t="shared" si="221"/>
        <v>0</v>
      </c>
      <c r="AN146" s="780">
        <f t="shared" si="221"/>
        <v>0</v>
      </c>
      <c r="AO146" s="780">
        <f t="shared" si="221"/>
        <v>0</v>
      </c>
      <c r="AP146" s="780">
        <f t="shared" si="221"/>
        <v>0</v>
      </c>
      <c r="AQ146" s="780">
        <f t="shared" si="221"/>
        <v>0</v>
      </c>
      <c r="AR146" s="780">
        <f t="shared" si="221"/>
        <v>0</v>
      </c>
      <c r="AS146" s="780">
        <f t="shared" si="221"/>
        <v>0</v>
      </c>
      <c r="AT146" s="780">
        <f t="shared" si="221"/>
        <v>0</v>
      </c>
      <c r="AU146" s="780">
        <f t="shared" si="221"/>
        <v>0</v>
      </c>
      <c r="AV146" s="780">
        <f t="shared" si="221"/>
        <v>0</v>
      </c>
      <c r="AW146" s="780">
        <f t="shared" si="221"/>
        <v>0</v>
      </c>
      <c r="AX146" s="780">
        <f t="shared" si="221"/>
        <v>0</v>
      </c>
      <c r="AY146" s="780">
        <f t="shared" si="221"/>
        <v>0</v>
      </c>
      <c r="AZ146" s="780">
        <f t="shared" si="221"/>
        <v>0</v>
      </c>
      <c r="BA146" s="780">
        <f t="shared" si="221"/>
        <v>0</v>
      </c>
      <c r="BB146" s="780">
        <f t="shared" si="221"/>
        <v>0</v>
      </c>
      <c r="BC146" s="780">
        <f t="shared" si="221"/>
        <v>0</v>
      </c>
      <c r="BD146" s="780">
        <f t="shared" si="221"/>
        <v>0</v>
      </c>
      <c r="BE146" s="780">
        <f t="shared" si="221"/>
        <v>0</v>
      </c>
      <c r="BF146" s="780">
        <f t="shared" si="221"/>
        <v>0</v>
      </c>
      <c r="BG146" s="780">
        <f t="shared" si="221"/>
        <v>0</v>
      </c>
      <c r="BH146" s="780">
        <f t="shared" si="221"/>
        <v>0</v>
      </c>
      <c r="BI146" s="780">
        <f t="shared" si="221"/>
        <v>0</v>
      </c>
      <c r="BJ146" s="780">
        <f t="shared" si="221"/>
        <v>0</v>
      </c>
      <c r="BK146" s="780">
        <f t="shared" si="221"/>
        <v>0</v>
      </c>
    </row>
    <row r="147" spans="1:97" x14ac:dyDescent="0.2">
      <c r="B147" s="775" t="s">
        <v>344</v>
      </c>
      <c r="C147" s="776">
        <f>RESULTADOS!O22</f>
        <v>0</v>
      </c>
      <c r="D147" s="776">
        <f>RESULTADOS!P22</f>
        <v>0</v>
      </c>
      <c r="E147" s="776">
        <f>RESULTADOS!Q22</f>
        <v>0</v>
      </c>
      <c r="F147" s="776">
        <f>RESULTADOS!R22</f>
        <v>0</v>
      </c>
      <c r="G147" s="776">
        <f>RESULTADOS!S22</f>
        <v>0</v>
      </c>
      <c r="H147" s="776">
        <f>RESULTADOS!T22</f>
        <v>0</v>
      </c>
      <c r="I147" s="776">
        <f>RESULTADOS!U22</f>
        <v>0</v>
      </c>
      <c r="J147" s="776">
        <f>RESULTADOS!V22</f>
        <v>0</v>
      </c>
      <c r="K147" s="776">
        <f>RESULTADOS!W22</f>
        <v>0</v>
      </c>
      <c r="L147" s="776">
        <f>RESULTADOS!X22</f>
        <v>0</v>
      </c>
      <c r="M147" s="776">
        <f>RESULTADOS!Y22</f>
        <v>0</v>
      </c>
      <c r="N147" s="776">
        <f>RESULTADOS!Z22</f>
        <v>0</v>
      </c>
      <c r="O147" s="776">
        <f>RESULTADOS!AA22</f>
        <v>0</v>
      </c>
      <c r="P147" s="776">
        <f>RESULTADOS!AB22</f>
        <v>0</v>
      </c>
      <c r="Q147" s="776">
        <f>RESULTADOS!AC22</f>
        <v>0</v>
      </c>
      <c r="R147" s="776">
        <f>RESULTADOS!AD22</f>
        <v>0</v>
      </c>
      <c r="S147" s="776">
        <f>RESULTADOS!AE22</f>
        <v>0</v>
      </c>
      <c r="T147" s="776">
        <f>RESULTADOS!AF22</f>
        <v>0</v>
      </c>
      <c r="U147" s="776">
        <f>RESULTADOS!AG22</f>
        <v>0</v>
      </c>
      <c r="V147" s="776">
        <f>RESULTADOS!AH22</f>
        <v>0</v>
      </c>
      <c r="W147" s="776">
        <f>RESULTADOS!AI22</f>
        <v>0</v>
      </c>
      <c r="X147" s="776">
        <f>RESULTADOS!AJ22</f>
        <v>0</v>
      </c>
      <c r="Y147" s="776">
        <f>RESULTADOS!AK22</f>
        <v>0</v>
      </c>
      <c r="Z147" s="776">
        <f>RESULTADOS!AL22</f>
        <v>0</v>
      </c>
      <c r="AA147" s="776">
        <f>RESULTADOS!AM22</f>
        <v>0</v>
      </c>
      <c r="AB147" s="776">
        <f>RESULTADOS!AN22</f>
        <v>0</v>
      </c>
      <c r="AC147" s="776">
        <f>RESULTADOS!AO22</f>
        <v>0</v>
      </c>
      <c r="AD147" s="776">
        <f>RESULTADOS!AP22</f>
        <v>0</v>
      </c>
      <c r="AE147" s="776">
        <f>RESULTADOS!AQ22</f>
        <v>0</v>
      </c>
      <c r="AF147" s="776">
        <f>RESULTADOS!AR22</f>
        <v>0</v>
      </c>
      <c r="AG147" s="776">
        <f>RESULTADOS!AS22</f>
        <v>0</v>
      </c>
      <c r="AH147" s="776">
        <f>RESULTADOS!AT22</f>
        <v>0</v>
      </c>
      <c r="AI147" s="776">
        <f>RESULTADOS!AU22</f>
        <v>0</v>
      </c>
      <c r="AJ147" s="776">
        <f>RESULTADOS!AV22</f>
        <v>0</v>
      </c>
      <c r="AK147" s="776">
        <f>RESULTADOS!AW22</f>
        <v>0</v>
      </c>
      <c r="AL147" s="776">
        <f>RESULTADOS!AX22</f>
        <v>0</v>
      </c>
      <c r="AM147" s="776">
        <f>RESULTADOS!AY22</f>
        <v>0</v>
      </c>
      <c r="AN147" s="776">
        <f>RESULTADOS!AZ22</f>
        <v>0</v>
      </c>
      <c r="AO147" s="776">
        <f>RESULTADOS!BA22</f>
        <v>0</v>
      </c>
      <c r="AP147" s="776">
        <f>RESULTADOS!BB22</f>
        <v>0</v>
      </c>
      <c r="AQ147" s="776">
        <f>RESULTADOS!BC22</f>
        <v>0</v>
      </c>
      <c r="AR147" s="776">
        <f>RESULTADOS!BD22</f>
        <v>0</v>
      </c>
      <c r="AS147" s="776">
        <f>RESULTADOS!BE22</f>
        <v>0</v>
      </c>
      <c r="AT147" s="776">
        <f>RESULTADOS!BF22</f>
        <v>0</v>
      </c>
      <c r="AU147" s="776">
        <f>RESULTADOS!BG22</f>
        <v>0</v>
      </c>
      <c r="AV147" s="776">
        <f>RESULTADOS!BH22</f>
        <v>0</v>
      </c>
      <c r="AW147" s="776">
        <f>RESULTADOS!BI22</f>
        <v>0</v>
      </c>
      <c r="AX147" s="776">
        <f>RESULTADOS!BJ22</f>
        <v>0</v>
      </c>
      <c r="AY147" s="776">
        <f>RESULTADOS!BK22</f>
        <v>0</v>
      </c>
      <c r="AZ147" s="776">
        <f>RESULTADOS!BL22</f>
        <v>0</v>
      </c>
      <c r="BA147" s="776">
        <f>RESULTADOS!BM22</f>
        <v>0</v>
      </c>
      <c r="BB147" s="776">
        <f>RESULTADOS!BN22</f>
        <v>0</v>
      </c>
      <c r="BC147" s="776">
        <f>RESULTADOS!BO22</f>
        <v>0</v>
      </c>
      <c r="BD147" s="776">
        <f>RESULTADOS!BP22</f>
        <v>0</v>
      </c>
      <c r="BE147" s="776">
        <f>RESULTADOS!BQ22</f>
        <v>0</v>
      </c>
      <c r="BF147" s="776">
        <f>RESULTADOS!BR22</f>
        <v>0</v>
      </c>
      <c r="BG147" s="776">
        <f>RESULTADOS!BS22</f>
        <v>0</v>
      </c>
      <c r="BH147" s="776">
        <f>RESULTADOS!BT22</f>
        <v>0</v>
      </c>
      <c r="BI147" s="776">
        <f>RESULTADOS!BU22</f>
        <v>0</v>
      </c>
      <c r="BJ147" s="776">
        <f>RESULTADOS!BV22</f>
        <v>0</v>
      </c>
      <c r="BK147" s="777">
        <f>RESULTADOS!BW22</f>
        <v>0</v>
      </c>
    </row>
    <row r="148" spans="1:97" s="792" customFormat="1" x14ac:dyDescent="0.2">
      <c r="B148" s="789" t="s">
        <v>401</v>
      </c>
      <c r="C148" s="790">
        <f>C147</f>
        <v>0</v>
      </c>
      <c r="D148" s="790">
        <f>D147</f>
        <v>0</v>
      </c>
      <c r="E148" s="790">
        <f t="shared" ref="E148:O148" si="222">D148+E147</f>
        <v>0</v>
      </c>
      <c r="F148" s="790">
        <f t="shared" si="222"/>
        <v>0</v>
      </c>
      <c r="G148" s="790">
        <f t="shared" si="222"/>
        <v>0</v>
      </c>
      <c r="H148" s="790">
        <f t="shared" si="222"/>
        <v>0</v>
      </c>
      <c r="I148" s="790">
        <f t="shared" si="222"/>
        <v>0</v>
      </c>
      <c r="J148" s="790">
        <f t="shared" si="222"/>
        <v>0</v>
      </c>
      <c r="K148" s="790">
        <f t="shared" si="222"/>
        <v>0</v>
      </c>
      <c r="L148" s="790">
        <f t="shared" si="222"/>
        <v>0</v>
      </c>
      <c r="M148" s="790">
        <f t="shared" si="222"/>
        <v>0</v>
      </c>
      <c r="N148" s="790">
        <f t="shared" si="222"/>
        <v>0</v>
      </c>
      <c r="O148" s="790">
        <f t="shared" si="222"/>
        <v>0</v>
      </c>
      <c r="P148" s="790">
        <f>P147</f>
        <v>0</v>
      </c>
      <c r="Q148" s="790">
        <f>P148+Q147</f>
        <v>0</v>
      </c>
      <c r="R148" s="790">
        <f t="shared" ref="R148:AA148" si="223">Q148+R147</f>
        <v>0</v>
      </c>
      <c r="S148" s="790">
        <f t="shared" si="223"/>
        <v>0</v>
      </c>
      <c r="T148" s="790">
        <f t="shared" si="223"/>
        <v>0</v>
      </c>
      <c r="U148" s="790">
        <f t="shared" si="223"/>
        <v>0</v>
      </c>
      <c r="V148" s="790">
        <f t="shared" si="223"/>
        <v>0</v>
      </c>
      <c r="W148" s="790">
        <f>V148+W147</f>
        <v>0</v>
      </c>
      <c r="X148" s="790">
        <f t="shared" si="223"/>
        <v>0</v>
      </c>
      <c r="Y148" s="790">
        <f t="shared" si="223"/>
        <v>0</v>
      </c>
      <c r="Z148" s="790">
        <f t="shared" si="223"/>
        <v>0</v>
      </c>
      <c r="AA148" s="790">
        <f t="shared" si="223"/>
        <v>0</v>
      </c>
      <c r="AB148" s="790">
        <f>AB147</f>
        <v>0</v>
      </c>
      <c r="AC148" s="790">
        <f>AB148+AC147</f>
        <v>0</v>
      </c>
      <c r="AD148" s="790">
        <f t="shared" ref="AD148:AK148" si="224">AC148+AD147</f>
        <v>0</v>
      </c>
      <c r="AE148" s="790">
        <f t="shared" si="224"/>
        <v>0</v>
      </c>
      <c r="AF148" s="790">
        <f t="shared" si="224"/>
        <v>0</v>
      </c>
      <c r="AG148" s="790">
        <f t="shared" si="224"/>
        <v>0</v>
      </c>
      <c r="AH148" s="790">
        <f t="shared" si="224"/>
        <v>0</v>
      </c>
      <c r="AI148" s="790">
        <f t="shared" si="224"/>
        <v>0</v>
      </c>
      <c r="AJ148" s="790">
        <f t="shared" si="224"/>
        <v>0</v>
      </c>
      <c r="AK148" s="790">
        <f t="shared" si="224"/>
        <v>0</v>
      </c>
      <c r="AL148" s="790">
        <f t="shared" ref="AL148" si="225">AK148+AL147</f>
        <v>0</v>
      </c>
      <c r="AM148" s="790">
        <f t="shared" ref="AM148" si="226">AL148+AM147</f>
        <v>0</v>
      </c>
      <c r="AN148" s="790">
        <f>AN147</f>
        <v>0</v>
      </c>
      <c r="AO148" s="790">
        <f>AN148+AO147</f>
        <v>0</v>
      </c>
      <c r="AP148" s="790">
        <f t="shared" ref="AP148:AY148" si="227">AO148+AP147</f>
        <v>0</v>
      </c>
      <c r="AQ148" s="790">
        <f t="shared" si="227"/>
        <v>0</v>
      </c>
      <c r="AR148" s="790">
        <f t="shared" si="227"/>
        <v>0</v>
      </c>
      <c r="AS148" s="790">
        <f t="shared" si="227"/>
        <v>0</v>
      </c>
      <c r="AT148" s="790">
        <f t="shared" si="227"/>
        <v>0</v>
      </c>
      <c r="AU148" s="790">
        <f t="shared" si="227"/>
        <v>0</v>
      </c>
      <c r="AV148" s="790">
        <f t="shared" si="227"/>
        <v>0</v>
      </c>
      <c r="AW148" s="790">
        <f t="shared" si="227"/>
        <v>0</v>
      </c>
      <c r="AX148" s="790">
        <f t="shared" si="227"/>
        <v>0</v>
      </c>
      <c r="AY148" s="790">
        <f t="shared" si="227"/>
        <v>0</v>
      </c>
      <c r="AZ148" s="790">
        <f>AZ147</f>
        <v>0</v>
      </c>
      <c r="BA148" s="790">
        <f>AZ148+BA147</f>
        <v>0</v>
      </c>
      <c r="BB148" s="790">
        <f t="shared" ref="BB148:BK148" si="228">BA148+BB147</f>
        <v>0</v>
      </c>
      <c r="BC148" s="790">
        <f t="shared" si="228"/>
        <v>0</v>
      </c>
      <c r="BD148" s="790">
        <f t="shared" si="228"/>
        <v>0</v>
      </c>
      <c r="BE148" s="790">
        <f t="shared" si="228"/>
        <v>0</v>
      </c>
      <c r="BF148" s="790">
        <f t="shared" si="228"/>
        <v>0</v>
      </c>
      <c r="BG148" s="790">
        <f t="shared" si="228"/>
        <v>0</v>
      </c>
      <c r="BH148" s="790">
        <f t="shared" si="228"/>
        <v>0</v>
      </c>
      <c r="BI148" s="790">
        <f t="shared" si="228"/>
        <v>0</v>
      </c>
      <c r="BJ148" s="790">
        <f t="shared" si="228"/>
        <v>0</v>
      </c>
      <c r="BK148" s="791">
        <f t="shared" si="228"/>
        <v>0</v>
      </c>
    </row>
    <row r="149" spans="1:97" x14ac:dyDescent="0.2">
      <c r="B149" s="779" t="s">
        <v>555</v>
      </c>
      <c r="D149">
        <f>IF(D148&gt;0,1,0)</f>
        <v>0</v>
      </c>
      <c r="E149">
        <f t="shared" ref="E149:BK149" si="229">IF(E148&gt;0,1,0)</f>
        <v>0</v>
      </c>
      <c r="F149">
        <f t="shared" si="229"/>
        <v>0</v>
      </c>
      <c r="G149">
        <f t="shared" si="229"/>
        <v>0</v>
      </c>
      <c r="H149">
        <f t="shared" si="229"/>
        <v>0</v>
      </c>
      <c r="I149">
        <f t="shared" si="229"/>
        <v>0</v>
      </c>
      <c r="J149">
        <f t="shared" si="229"/>
        <v>0</v>
      </c>
      <c r="K149">
        <f t="shared" si="229"/>
        <v>0</v>
      </c>
      <c r="L149">
        <f t="shared" si="229"/>
        <v>0</v>
      </c>
      <c r="M149">
        <f t="shared" si="229"/>
        <v>0</v>
      </c>
      <c r="N149">
        <f t="shared" si="229"/>
        <v>0</v>
      </c>
      <c r="O149">
        <f t="shared" si="229"/>
        <v>0</v>
      </c>
      <c r="P149">
        <f t="shared" si="229"/>
        <v>0</v>
      </c>
      <c r="Q149">
        <f t="shared" si="229"/>
        <v>0</v>
      </c>
      <c r="R149">
        <f t="shared" si="229"/>
        <v>0</v>
      </c>
      <c r="S149">
        <f t="shared" si="229"/>
        <v>0</v>
      </c>
      <c r="T149">
        <f t="shared" si="229"/>
        <v>0</v>
      </c>
      <c r="U149">
        <f t="shared" si="229"/>
        <v>0</v>
      </c>
      <c r="V149">
        <f t="shared" si="229"/>
        <v>0</v>
      </c>
      <c r="W149">
        <f t="shared" si="229"/>
        <v>0</v>
      </c>
      <c r="X149">
        <f t="shared" si="229"/>
        <v>0</v>
      </c>
      <c r="Y149">
        <f t="shared" si="229"/>
        <v>0</v>
      </c>
      <c r="Z149">
        <f t="shared" si="229"/>
        <v>0</v>
      </c>
      <c r="AA149">
        <f t="shared" si="229"/>
        <v>0</v>
      </c>
      <c r="AB149">
        <f t="shared" si="229"/>
        <v>0</v>
      </c>
      <c r="AC149">
        <f t="shared" si="229"/>
        <v>0</v>
      </c>
      <c r="AD149">
        <f t="shared" si="229"/>
        <v>0</v>
      </c>
      <c r="AE149">
        <f t="shared" si="229"/>
        <v>0</v>
      </c>
      <c r="AF149">
        <f t="shared" si="229"/>
        <v>0</v>
      </c>
      <c r="AG149">
        <f t="shared" si="229"/>
        <v>0</v>
      </c>
      <c r="AH149">
        <f t="shared" si="229"/>
        <v>0</v>
      </c>
      <c r="AI149">
        <f t="shared" si="229"/>
        <v>0</v>
      </c>
      <c r="AJ149">
        <f t="shared" si="229"/>
        <v>0</v>
      </c>
      <c r="AK149">
        <f t="shared" si="229"/>
        <v>0</v>
      </c>
      <c r="AL149">
        <f t="shared" si="229"/>
        <v>0</v>
      </c>
      <c r="AM149">
        <f t="shared" si="229"/>
        <v>0</v>
      </c>
      <c r="AN149">
        <f t="shared" si="229"/>
        <v>0</v>
      </c>
      <c r="AO149">
        <f t="shared" si="229"/>
        <v>0</v>
      </c>
      <c r="AP149">
        <f t="shared" si="229"/>
        <v>0</v>
      </c>
      <c r="AQ149">
        <f t="shared" si="229"/>
        <v>0</v>
      </c>
      <c r="AR149">
        <f t="shared" si="229"/>
        <v>0</v>
      </c>
      <c r="AS149">
        <f t="shared" si="229"/>
        <v>0</v>
      </c>
      <c r="AT149">
        <f t="shared" si="229"/>
        <v>0</v>
      </c>
      <c r="AU149">
        <f t="shared" si="229"/>
        <v>0</v>
      </c>
      <c r="AV149">
        <f t="shared" si="229"/>
        <v>0</v>
      </c>
      <c r="AW149">
        <f t="shared" si="229"/>
        <v>0</v>
      </c>
      <c r="AX149">
        <f t="shared" si="229"/>
        <v>0</v>
      </c>
      <c r="AY149">
        <f t="shared" si="229"/>
        <v>0</v>
      </c>
      <c r="AZ149">
        <f t="shared" si="229"/>
        <v>0</v>
      </c>
      <c r="BA149">
        <f t="shared" si="229"/>
        <v>0</v>
      </c>
      <c r="BB149">
        <f t="shared" si="229"/>
        <v>0</v>
      </c>
      <c r="BC149">
        <f t="shared" si="229"/>
        <v>0</v>
      </c>
      <c r="BD149">
        <f t="shared" si="229"/>
        <v>0</v>
      </c>
      <c r="BE149">
        <f t="shared" si="229"/>
        <v>0</v>
      </c>
      <c r="BF149">
        <f t="shared" si="229"/>
        <v>0</v>
      </c>
      <c r="BG149">
        <f t="shared" si="229"/>
        <v>0</v>
      </c>
      <c r="BH149">
        <f t="shared" si="229"/>
        <v>0</v>
      </c>
      <c r="BI149">
        <f t="shared" si="229"/>
        <v>0</v>
      </c>
      <c r="BJ149">
        <f t="shared" si="229"/>
        <v>0</v>
      </c>
      <c r="BK149">
        <f t="shared" si="229"/>
        <v>0</v>
      </c>
    </row>
    <row r="150" spans="1:97" x14ac:dyDescent="0.2">
      <c r="AA150" s="799"/>
      <c r="AB150" s="799"/>
      <c r="AC150" s="799"/>
      <c r="AD150" s="799"/>
      <c r="AE150" s="799"/>
      <c r="AF150" s="799"/>
      <c r="AG150" s="799"/>
      <c r="AH150" s="799"/>
      <c r="AI150" s="799"/>
    </row>
    <row r="151" spans="1:97" s="2" customFormat="1" ht="31" customHeight="1" x14ac:dyDescent="0.2">
      <c r="A151" s="800"/>
      <c r="B151" s="801" t="s">
        <v>416</v>
      </c>
      <c r="C151" s="802">
        <v>0</v>
      </c>
      <c r="D151" s="803">
        <v>1</v>
      </c>
      <c r="E151" s="803">
        <v>2</v>
      </c>
      <c r="F151" s="803">
        <v>3</v>
      </c>
      <c r="G151" s="803">
        <v>4</v>
      </c>
      <c r="H151" s="803">
        <v>5</v>
      </c>
      <c r="I151" s="803">
        <v>6</v>
      </c>
      <c r="J151" s="803">
        <v>7</v>
      </c>
      <c r="K151" s="803">
        <v>8</v>
      </c>
      <c r="L151" s="803">
        <v>9</v>
      </c>
      <c r="M151" s="803">
        <v>10</v>
      </c>
      <c r="N151" s="803">
        <v>11</v>
      </c>
      <c r="O151" s="804">
        <v>12</v>
      </c>
      <c r="P151" s="803">
        <v>13</v>
      </c>
      <c r="Q151" s="803">
        <v>14</v>
      </c>
      <c r="R151" s="803">
        <v>15</v>
      </c>
      <c r="S151" s="803">
        <v>16</v>
      </c>
      <c r="T151" s="803">
        <v>17</v>
      </c>
      <c r="U151" s="803">
        <v>18</v>
      </c>
      <c r="V151" s="803">
        <v>19</v>
      </c>
      <c r="W151" s="803">
        <v>20</v>
      </c>
      <c r="X151" s="803">
        <v>21</v>
      </c>
      <c r="Y151" s="803">
        <v>22</v>
      </c>
      <c r="Z151" s="803">
        <v>23</v>
      </c>
      <c r="AA151" s="803">
        <v>24</v>
      </c>
      <c r="AB151" s="803">
        <v>25</v>
      </c>
      <c r="AC151" s="803">
        <v>26</v>
      </c>
      <c r="AD151" s="803">
        <v>27</v>
      </c>
      <c r="AE151" s="803">
        <v>28</v>
      </c>
      <c r="AF151" s="803">
        <v>29</v>
      </c>
      <c r="AG151" s="803">
        <v>30</v>
      </c>
      <c r="AH151" s="803">
        <v>31</v>
      </c>
      <c r="AI151" s="803">
        <v>32</v>
      </c>
      <c r="AJ151" s="803">
        <v>33</v>
      </c>
      <c r="AK151" s="803">
        <v>34</v>
      </c>
      <c r="AL151" s="803">
        <v>35</v>
      </c>
      <c r="AM151" s="804">
        <v>36</v>
      </c>
      <c r="AN151" s="803">
        <v>37</v>
      </c>
      <c r="AO151" s="803">
        <v>38</v>
      </c>
      <c r="AP151" s="803">
        <v>39</v>
      </c>
      <c r="AQ151" s="803">
        <v>40</v>
      </c>
      <c r="AR151" s="803">
        <v>41</v>
      </c>
      <c r="AS151" s="803">
        <v>42</v>
      </c>
      <c r="AT151" s="803">
        <v>43</v>
      </c>
      <c r="AU151" s="803">
        <v>44</v>
      </c>
      <c r="AV151" s="803">
        <v>45</v>
      </c>
      <c r="AW151" s="803">
        <v>46</v>
      </c>
      <c r="AX151" s="803">
        <v>47</v>
      </c>
      <c r="AY151" s="804">
        <v>48</v>
      </c>
      <c r="AZ151" s="803">
        <v>49</v>
      </c>
      <c r="BA151" s="803">
        <v>50</v>
      </c>
      <c r="BB151" s="803">
        <v>51</v>
      </c>
      <c r="BC151" s="803">
        <v>52</v>
      </c>
      <c r="BD151" s="803">
        <v>53</v>
      </c>
      <c r="BE151" s="803">
        <v>54</v>
      </c>
      <c r="BF151" s="803">
        <v>55</v>
      </c>
      <c r="BG151" s="803">
        <v>56</v>
      </c>
      <c r="BH151" s="803">
        <v>57</v>
      </c>
      <c r="BI151" s="805">
        <v>58</v>
      </c>
      <c r="BJ151" s="805">
        <v>59</v>
      </c>
      <c r="BK151" s="806">
        <v>60</v>
      </c>
      <c r="BL151" s="800"/>
      <c r="BM151" s="800"/>
      <c r="BN151" s="800"/>
      <c r="BO151" s="800"/>
      <c r="BP151" s="800"/>
      <c r="BQ151" s="800"/>
      <c r="BR151" s="800"/>
      <c r="BS151" s="800"/>
      <c r="BT151" s="800"/>
      <c r="BU151" s="800"/>
      <c r="BV151" s="800"/>
      <c r="BW151" s="800"/>
      <c r="BX151" s="800"/>
      <c r="BY151" s="800"/>
      <c r="BZ151" s="800"/>
      <c r="CA151" s="800"/>
      <c r="CB151" s="800"/>
      <c r="CC151" s="800"/>
      <c r="CD151" s="800"/>
      <c r="CE151" s="800"/>
      <c r="CF151" s="800"/>
      <c r="CG151" s="800"/>
      <c r="CH151" s="800"/>
      <c r="CI151" s="800"/>
      <c r="CJ151" s="800"/>
      <c r="CK151" s="800"/>
      <c r="CL151" s="800"/>
      <c r="CM151" s="800"/>
      <c r="CN151" s="800"/>
      <c r="CO151" s="800"/>
      <c r="CP151" s="800"/>
      <c r="CQ151" s="800"/>
      <c r="CR151" s="800"/>
      <c r="CS151" s="800"/>
    </row>
    <row r="152" spans="1:97" s="2" customFormat="1" ht="17" x14ac:dyDescent="0.2">
      <c r="B152" s="746" t="s">
        <v>115</v>
      </c>
      <c r="C152" s="807">
        <f>IF(AND(C$151&gt;='HIPOTESIS '!$E90,C$151&lt;='HIPOTESIS '!$F90),'HIPOTESIS '!$L90*'HIPOTESIS '!$D90/12,0)</f>
        <v>0</v>
      </c>
      <c r="D152" s="808">
        <f>IF(AND(D$151&gt;='HIPOTESIS '!$E90,D$151&lt;='HIPOTESIS '!$F90),'HIPOTESIS '!$L90*'HIPOTESIS '!$D90/12,0)</f>
        <v>0</v>
      </c>
      <c r="E152" s="808">
        <f>IF(AND(E$151&gt;='HIPOTESIS '!$E90,E$151&lt;='HIPOTESIS '!$F90),'HIPOTESIS '!$L90*'HIPOTESIS '!$D90/12,0)</f>
        <v>0</v>
      </c>
      <c r="F152" s="808">
        <f>IF(AND(F$151&gt;='HIPOTESIS '!$E90,F$151&lt;='HIPOTESIS '!$F90),'HIPOTESIS '!$L90*'HIPOTESIS '!$D90/12,0)</f>
        <v>0</v>
      </c>
      <c r="G152" s="808">
        <f>IF(AND(G$151&gt;='HIPOTESIS '!$E90,G$151&lt;='HIPOTESIS '!$F90),'HIPOTESIS '!$L90*'HIPOTESIS '!$D90/12,0)</f>
        <v>0</v>
      </c>
      <c r="H152" s="808">
        <f>IF(AND(H$151&gt;='HIPOTESIS '!$E90,H$151&lt;='HIPOTESIS '!$F90),'HIPOTESIS '!$L90*'HIPOTESIS '!$D90/12,0)</f>
        <v>0</v>
      </c>
      <c r="I152" s="808">
        <f>IF(AND(I$151&gt;='HIPOTESIS '!$E90,I$151&lt;='HIPOTESIS '!$F90),'HIPOTESIS '!$L90*'HIPOTESIS '!$D90/12,0)</f>
        <v>0</v>
      </c>
      <c r="J152" s="808">
        <f>IF(AND(J$151&gt;='HIPOTESIS '!$E90,J$151&lt;='HIPOTESIS '!$F90),'HIPOTESIS '!$L90*'HIPOTESIS '!$D90/12,0)</f>
        <v>0</v>
      </c>
      <c r="K152" s="808">
        <f>IF(AND(K$151&gt;='HIPOTESIS '!$E90,K$151&lt;='HIPOTESIS '!$F90),'HIPOTESIS '!$L90*'HIPOTESIS '!$D90/12,0)</f>
        <v>0</v>
      </c>
      <c r="L152" s="808">
        <f>IF(AND(L$151&gt;='HIPOTESIS '!$E90,L$151&lt;='HIPOTESIS '!$F90),'HIPOTESIS '!$L90*'HIPOTESIS '!$D90/12,0)</f>
        <v>0</v>
      </c>
      <c r="M152" s="808">
        <f>IF(AND(M$151&gt;='HIPOTESIS '!$E90,M$151&lt;='HIPOTESIS '!$F90),'HIPOTESIS '!$L90*'HIPOTESIS '!$D90/12,0)</f>
        <v>0</v>
      </c>
      <c r="N152" s="808">
        <f>IF(AND(N$151&gt;='HIPOTESIS '!$E90,N$151&lt;='HIPOTESIS '!$F90),'HIPOTESIS '!$L90*'HIPOTESIS '!$D90/12,0)</f>
        <v>0</v>
      </c>
      <c r="O152" s="809">
        <f>IF(AND(O$151&gt;='HIPOTESIS '!$E90,O$151&lt;='HIPOTESIS '!$F90),'HIPOTESIS '!$L90*'HIPOTESIS '!$D90/12,0)</f>
        <v>0</v>
      </c>
      <c r="P152" s="586">
        <f>IF(AND(P$151&gt;='HIPOTESIS '!$E90,P$151&lt;='HIPOTESIS '!$F90),'HIPOTESIS '!$L90*'HIPOTESIS '!$D90*(1+'HIPOTESIS '!$N$90)/12,0)</f>
        <v>0</v>
      </c>
      <c r="Q152" s="810">
        <f>IF(AND(Q$151&gt;='HIPOTESIS '!$E90,Q$151&lt;='HIPOTESIS '!$F90),'HIPOTESIS '!$L90*'HIPOTESIS '!$D90*(1+'HIPOTESIS '!$N$90)/12,0)</f>
        <v>0</v>
      </c>
      <c r="R152" s="810">
        <f>IF(AND(R$151&gt;='HIPOTESIS '!$E90,R$151&lt;='HIPOTESIS '!$F90),'HIPOTESIS '!$L90*'HIPOTESIS '!$D90*(1+'HIPOTESIS '!$N$90)/12,0)</f>
        <v>0</v>
      </c>
      <c r="S152" s="810">
        <f>IF(AND(S$151&gt;='HIPOTESIS '!$E90,S$151&lt;='HIPOTESIS '!$F90),'HIPOTESIS '!$L90*'HIPOTESIS '!$D90*(1+'HIPOTESIS '!$N$90)/12,0)</f>
        <v>0</v>
      </c>
      <c r="T152" s="810">
        <f>IF(AND(T$151&gt;='HIPOTESIS '!$E90,T$151&lt;='HIPOTESIS '!$F90),'HIPOTESIS '!$L90*'HIPOTESIS '!$D90*(1+'HIPOTESIS '!$N$90)/12,0)</f>
        <v>0</v>
      </c>
      <c r="U152" s="810">
        <f>IF(AND(U$151&gt;='HIPOTESIS '!$E90,U$151&lt;='HIPOTESIS '!$F90),'HIPOTESIS '!$L90*'HIPOTESIS '!$D90*(1+'HIPOTESIS '!$N$90)/12,0)</f>
        <v>0</v>
      </c>
      <c r="V152" s="810">
        <f>IF(AND(V$151&gt;='HIPOTESIS '!$E90,V$151&lt;='HIPOTESIS '!$F90),'HIPOTESIS '!$L90*'HIPOTESIS '!$D90*(1+'HIPOTESIS '!$N$90)/12,0)</f>
        <v>0</v>
      </c>
      <c r="W152" s="810">
        <f>IF(AND(W$151&gt;='HIPOTESIS '!$E90,W$151&lt;='HIPOTESIS '!$F90),'HIPOTESIS '!$L90*'HIPOTESIS '!$D90*(1+'HIPOTESIS '!$N$90)/12,0)</f>
        <v>0</v>
      </c>
      <c r="X152" s="810">
        <f>IF(AND(X$151&gt;='HIPOTESIS '!$E90,X$151&lt;='HIPOTESIS '!$F90),'HIPOTESIS '!$L90*'HIPOTESIS '!$D90*(1+'HIPOTESIS '!$N$90)/12,0)</f>
        <v>0</v>
      </c>
      <c r="Y152" s="810">
        <f>IF(AND(Y$151&gt;='HIPOTESIS '!$E90,Y$151&lt;='HIPOTESIS '!$F90),'HIPOTESIS '!$L90*'HIPOTESIS '!$D90*(1+'HIPOTESIS '!$N$90)/12,0)</f>
        <v>0</v>
      </c>
      <c r="Z152" s="810">
        <f>IF(AND(Z$151&gt;='HIPOTESIS '!$E90,Z$151&lt;='HIPOTESIS '!$F90),'HIPOTESIS '!$L90*'HIPOTESIS '!$D90*(1+'HIPOTESIS '!$N$90)/12,0)</f>
        <v>0</v>
      </c>
      <c r="AA152" s="810">
        <f>IF(AND(AA$151&gt;='HIPOTESIS '!$E90,AA$151&lt;='HIPOTESIS '!$F90),'HIPOTESIS '!$L90*'HIPOTESIS '!$D90*(1+'HIPOTESIS '!$N$90)/12,0)</f>
        <v>0</v>
      </c>
      <c r="AB152" s="807">
        <f>IF(AND(AB$151&gt;='HIPOTESIS '!$E90,AB$151&lt;='HIPOTESIS '!$F90),'HIPOTESIS '!$L90*'HIPOTESIS '!$D90*(1+'HIPOTESIS '!$N$90)*(1+'HIPOTESIS '!$N$95)/12,0)</f>
        <v>0</v>
      </c>
      <c r="AC152" s="811">
        <f>IF(AND(AC$151&gt;='HIPOTESIS '!$E90,AC$151&lt;='HIPOTESIS '!$F90),'HIPOTESIS '!$L90*'HIPOTESIS '!$D90*(1+'HIPOTESIS '!$N$90)*(1+'HIPOTESIS '!$N$95)/12,0)</f>
        <v>0</v>
      </c>
      <c r="AD152" s="811">
        <f>IF(AND(AD$151&gt;='HIPOTESIS '!$E90,AD$151&lt;='HIPOTESIS '!$F90),'HIPOTESIS '!$L90*'HIPOTESIS '!$D90*(1+'HIPOTESIS '!$N$90)*(1+'HIPOTESIS '!$N$95)/12,0)</f>
        <v>0</v>
      </c>
      <c r="AE152" s="811">
        <f>IF(AND(AE$151&gt;='HIPOTESIS '!$E90,AE$151&lt;='HIPOTESIS '!$F90),'HIPOTESIS '!$L90*'HIPOTESIS '!$D90*(1+'HIPOTESIS '!$N$90)*(1+'HIPOTESIS '!$N$95)/12,0)</f>
        <v>0</v>
      </c>
      <c r="AF152" s="811">
        <f>IF(AND(AF$151&gt;='HIPOTESIS '!$E90,AF$151&lt;='HIPOTESIS '!$F90),'HIPOTESIS '!$L90*'HIPOTESIS '!$D90*(1+'HIPOTESIS '!$N$90)*(1+'HIPOTESIS '!$N$95)/12,0)</f>
        <v>0</v>
      </c>
      <c r="AG152" s="811">
        <f>IF(AND(AG$151&gt;='HIPOTESIS '!$E90,AG$151&lt;='HIPOTESIS '!$F90),'HIPOTESIS '!$L90*'HIPOTESIS '!$D90*(1+'HIPOTESIS '!$N$90)*(1+'HIPOTESIS '!$N$95)/12,0)</f>
        <v>0</v>
      </c>
      <c r="AH152" s="811">
        <f>IF(AND(AH$151&gt;='HIPOTESIS '!$E90,AH$151&lt;='HIPOTESIS '!$F90),'HIPOTESIS '!$L90*'HIPOTESIS '!$D90*(1+'HIPOTESIS '!$N$90)*(1+'HIPOTESIS '!$N$95)/12,0)</f>
        <v>0</v>
      </c>
      <c r="AI152" s="811">
        <f>IF(AND(AI$151&gt;='HIPOTESIS '!$E90,AI$151&lt;='HIPOTESIS '!$F90),'HIPOTESIS '!$L90*'HIPOTESIS '!$D90*(1+'HIPOTESIS '!$N$90)*(1+'HIPOTESIS '!$N$95)/12,0)</f>
        <v>0</v>
      </c>
      <c r="AJ152" s="811">
        <f>IF(AND(AJ$151&gt;='HIPOTESIS '!$E90,AJ$151&lt;='HIPOTESIS '!$F90),'HIPOTESIS '!$L90*'HIPOTESIS '!$D90*(1+'HIPOTESIS '!$N$90)*(1+'HIPOTESIS '!$N$95)/12,0)</f>
        <v>0</v>
      </c>
      <c r="AK152" s="811">
        <f>IF(AND(AK$151&gt;='HIPOTESIS '!$E90,AK$151&lt;='HIPOTESIS '!$F90),'HIPOTESIS '!$L90*'HIPOTESIS '!$D90*(1+'HIPOTESIS '!$N$90)*(1+'HIPOTESIS '!$N$95)/12,0)</f>
        <v>0</v>
      </c>
      <c r="AL152" s="811">
        <f>IF(AND(AL$151&gt;='HIPOTESIS '!$E90,AL$151&lt;='HIPOTESIS '!$F90),'HIPOTESIS '!$L90*'HIPOTESIS '!$D90*(1+'HIPOTESIS '!$N$90)*(1+'HIPOTESIS '!$N$95)/12,0)</f>
        <v>0</v>
      </c>
      <c r="AM152" s="811">
        <f>IF(AND(AM$151&gt;='HIPOTESIS '!$E90,AM$151&lt;='HIPOTESIS '!$F90),'HIPOTESIS '!$L90*'HIPOTESIS '!$D90*(1+'HIPOTESIS '!$N$90)*(1+'HIPOTESIS '!$N$95)/12,0)</f>
        <v>0</v>
      </c>
      <c r="AN152" s="811">
        <f>IF(AND(AN$151&gt;='HIPOTESIS '!$E90,AN$151&lt;='HIPOTESIS '!$F90),'HIPOTESIS '!$L90*'HIPOTESIS '!$D90*(1+'HIPOTESIS '!$N$90)*(1+'HIPOTESIS '!$N$95)*(1+'HIPOTESIS '!$N$100)/12,0)</f>
        <v>0</v>
      </c>
      <c r="AO152" s="811">
        <f>IF(AND(AO$151&gt;='HIPOTESIS '!$E90,AO$151&lt;='HIPOTESIS '!$F90),'HIPOTESIS '!$L90*'HIPOTESIS '!$D90*(1+'HIPOTESIS '!$N$90)*(1+'HIPOTESIS '!$N$95)*(1+'HIPOTESIS '!$N$100)/12,0)</f>
        <v>0</v>
      </c>
      <c r="AP152" s="811">
        <f>IF(AND(AP$151&gt;='HIPOTESIS '!$E90,AP$151&lt;='HIPOTESIS '!$F90),'HIPOTESIS '!$L90*'HIPOTESIS '!$D90*(1+'HIPOTESIS '!$N$90)*(1+'HIPOTESIS '!$N$95)*(1+'HIPOTESIS '!$N$100)/12,0)</f>
        <v>0</v>
      </c>
      <c r="AQ152" s="811">
        <f>IF(AND(AQ$151&gt;='HIPOTESIS '!$E90,AQ$151&lt;='HIPOTESIS '!$F90),'HIPOTESIS '!$L90*'HIPOTESIS '!$D90*(1+'HIPOTESIS '!$N$90)*(1+'HIPOTESIS '!$N$95)*(1+'HIPOTESIS '!$N$100)/12,0)</f>
        <v>0</v>
      </c>
      <c r="AR152" s="811">
        <f>IF(AND(AR$151&gt;='HIPOTESIS '!$E90,AR$151&lt;='HIPOTESIS '!$F90),'HIPOTESIS '!$L90*'HIPOTESIS '!$D90*(1+'HIPOTESIS '!$N$90)*(1+'HIPOTESIS '!$N$95)*(1+'HIPOTESIS '!$N$100)/12,0)</f>
        <v>0</v>
      </c>
      <c r="AS152" s="811">
        <f>IF(AND(AS$151&gt;='HIPOTESIS '!$E90,AS$151&lt;='HIPOTESIS '!$F90),'HIPOTESIS '!$L90*'HIPOTESIS '!$D90*(1+'HIPOTESIS '!$N$90)*(1+'HIPOTESIS '!$N$95)*(1+'HIPOTESIS '!$N$100)/12,0)</f>
        <v>0</v>
      </c>
      <c r="AT152" s="811">
        <f>IF(AND(AT$151&gt;='HIPOTESIS '!$E90,AT$151&lt;='HIPOTESIS '!$F90),'HIPOTESIS '!$L90*'HIPOTESIS '!$D90*(1+'HIPOTESIS '!$N$90)*(1+'HIPOTESIS '!$N$95)*(1+'HIPOTESIS '!$N$100)/12,0)</f>
        <v>0</v>
      </c>
      <c r="AU152" s="811">
        <f>IF(AND(AU$151&gt;='HIPOTESIS '!$E90,AU$151&lt;='HIPOTESIS '!$F90),'HIPOTESIS '!$L90*'HIPOTESIS '!$D90*(1+'HIPOTESIS '!$N$90)*(1+'HIPOTESIS '!$N$95)*(1+'HIPOTESIS '!$N$100)/12,0)</f>
        <v>0</v>
      </c>
      <c r="AV152" s="811">
        <f>IF(AND(AV$151&gt;='HIPOTESIS '!$E90,AV$151&lt;='HIPOTESIS '!$F90),'HIPOTESIS '!$L90*'HIPOTESIS '!$D90*(1+'HIPOTESIS '!$N$90)*(1+'HIPOTESIS '!$N$95)*(1+'HIPOTESIS '!$N$100)/12,0)</f>
        <v>0</v>
      </c>
      <c r="AW152" s="811">
        <f>IF(AND(AW$151&gt;='HIPOTESIS '!$E90,AW$151&lt;='HIPOTESIS '!$F90),'HIPOTESIS '!$L90*'HIPOTESIS '!$D90*(1+'HIPOTESIS '!$N$90)*(1+'HIPOTESIS '!$N$95)*(1+'HIPOTESIS '!$N$100)/12,0)</f>
        <v>0</v>
      </c>
      <c r="AX152" s="811">
        <f>IF(AND(AX$151&gt;='HIPOTESIS '!$E90,AX$151&lt;='HIPOTESIS '!$F90),'HIPOTESIS '!$L90*'HIPOTESIS '!$D90*(1+'HIPOTESIS '!$N$90)*(1+'HIPOTESIS '!$N$95)*(1+'HIPOTESIS '!$N$100)/12,0)</f>
        <v>0</v>
      </c>
      <c r="AY152" s="811">
        <f>IF(AND(AY$151&gt;='HIPOTESIS '!$E90,AY$151&lt;='HIPOTESIS '!$F90),'HIPOTESIS '!$L90*'HIPOTESIS '!$D90*(1+'HIPOTESIS '!$N$90)*(1+'HIPOTESIS '!$N$95)*(1+'HIPOTESIS '!$N$100)/12,0)</f>
        <v>0</v>
      </c>
      <c r="AZ152" s="811">
        <f>IF(AND(AZ$151&gt;='HIPOTESIS '!$E90,AZ$151&lt;='HIPOTESIS '!$F90),'HIPOTESIS '!$L90*'HIPOTESIS '!$D90*(1+'HIPOTESIS '!$N$90)*(1+'HIPOTESIS '!$N$95)*(1+'HIPOTESIS '!$N$100)^2/12,0)</f>
        <v>0</v>
      </c>
      <c r="BA152" s="811">
        <f>IF(AND(BA$151&gt;='HIPOTESIS '!$E90,BA$151&lt;='HIPOTESIS '!$F90),'HIPOTESIS '!$L90*'HIPOTESIS '!$D90*(1+'HIPOTESIS '!$N$90)*(1+'HIPOTESIS '!$N$95)*(1+'HIPOTESIS '!$N$100)^2/12,0)</f>
        <v>0</v>
      </c>
      <c r="BB152" s="811">
        <f>IF(AND(BB$151&gt;='HIPOTESIS '!$E90,BB$151&lt;='HIPOTESIS '!$F90),'HIPOTESIS '!$L90*'HIPOTESIS '!$D90*(1+'HIPOTESIS '!$N$90)*(1+'HIPOTESIS '!$N$95)*(1+'HIPOTESIS '!$N$100)^2/12,0)</f>
        <v>0</v>
      </c>
      <c r="BC152" s="811">
        <f>IF(AND(BC$151&gt;='HIPOTESIS '!$E90,BC$151&lt;='HIPOTESIS '!$F90),'HIPOTESIS '!$L90*'HIPOTESIS '!$D90*(1+'HIPOTESIS '!$N$90)*(1+'HIPOTESIS '!$N$95)*(1+'HIPOTESIS '!$N$100)^2/12,0)</f>
        <v>0</v>
      </c>
      <c r="BD152" s="811">
        <f>IF(AND(BD$151&gt;='HIPOTESIS '!$E90,BD$151&lt;='HIPOTESIS '!$F90),'HIPOTESIS '!$L90*'HIPOTESIS '!$D90*(1+'HIPOTESIS '!$N$90)*(1+'HIPOTESIS '!$N$95)*(1+'HIPOTESIS '!$N$100)^2/12,0)</f>
        <v>0</v>
      </c>
      <c r="BE152" s="811">
        <f>IF(AND(BE$151&gt;='HIPOTESIS '!$E90,BE$151&lt;='HIPOTESIS '!$F90),'HIPOTESIS '!$L90*'HIPOTESIS '!$D90*(1+'HIPOTESIS '!$N$90)*(1+'HIPOTESIS '!$N$95)*(1+'HIPOTESIS '!$N$100)^2/12,0)</f>
        <v>0</v>
      </c>
      <c r="BF152" s="811">
        <f>IF(AND(BF$151&gt;='HIPOTESIS '!$E90,BF$151&lt;='HIPOTESIS '!$F90),'HIPOTESIS '!$L90*'HIPOTESIS '!$D90*(1+'HIPOTESIS '!$N$90)*(1+'HIPOTESIS '!$N$95)*(1+'HIPOTESIS '!$N$100)^2/12,0)</f>
        <v>0</v>
      </c>
      <c r="BG152" s="811">
        <f>IF(AND(BG$151&gt;='HIPOTESIS '!$E90,BG$151&lt;='HIPOTESIS '!$F90),'HIPOTESIS '!$L90*'HIPOTESIS '!$D90*(1+'HIPOTESIS '!$N$90)*(1+'HIPOTESIS '!$N$95)*(1+'HIPOTESIS '!$N$100)^2/12,0)</f>
        <v>0</v>
      </c>
      <c r="BH152" s="811">
        <f>IF(AND(BH$151&gt;='HIPOTESIS '!$E90,BH$151&lt;='HIPOTESIS '!$F90),'HIPOTESIS '!$L90*'HIPOTESIS '!$D90*(1+'HIPOTESIS '!$N$90)*(1+'HIPOTESIS '!$N$95)*(1+'HIPOTESIS '!$N$100)^2/12,0)</f>
        <v>0</v>
      </c>
      <c r="BI152" s="811">
        <f>IF(AND(BI$151&gt;='HIPOTESIS '!$E90,BI$151&lt;='HIPOTESIS '!$F90),'HIPOTESIS '!$L90*'HIPOTESIS '!$D90*(1+'HIPOTESIS '!$N$90)*(1+'HIPOTESIS '!$N$95)*(1+'HIPOTESIS '!$N$100)^2/12,0)</f>
        <v>0</v>
      </c>
      <c r="BJ152" s="811">
        <f>IF(AND(BJ$151&gt;='HIPOTESIS '!$E90,BJ$151&lt;='HIPOTESIS '!$F90),'HIPOTESIS '!$L90*'HIPOTESIS '!$D90*(1+'HIPOTESIS '!$N$90)*(1+'HIPOTESIS '!$N$95)*(1+'HIPOTESIS '!$N$100)^2/12,0)</f>
        <v>0</v>
      </c>
      <c r="BK152" s="812">
        <f>IF(AND(BK$151&gt;='HIPOTESIS '!$E90,BK$151&lt;='HIPOTESIS '!$F90),'HIPOTESIS '!$L90*'HIPOTESIS '!$D90*(1+'HIPOTESIS '!$N$90)*(1+'HIPOTESIS '!$N$95)*(1+'HIPOTESIS '!$N$100)^2/12,0)</f>
        <v>0</v>
      </c>
    </row>
    <row r="153" spans="1:97" s="2" customFormat="1" ht="17" x14ac:dyDescent="0.2">
      <c r="B153" s="625" t="s">
        <v>116</v>
      </c>
      <c r="C153" s="813">
        <f>IF(AND(C$151&gt;='HIPOTESIS '!$E91,C$151&lt;='HIPOTESIS '!$F91),'HIPOTESIS '!$L91*'HIPOTESIS '!$D91/12,0)</f>
        <v>0</v>
      </c>
      <c r="D153" s="586">
        <f>IF(AND(D$151&gt;='HIPOTESIS '!$E91,D$151&lt;='HIPOTESIS '!$F91),'HIPOTESIS '!$L91*'HIPOTESIS '!$D91/12,0)</f>
        <v>0</v>
      </c>
      <c r="E153" s="586">
        <f>IF(AND(E$151&gt;='HIPOTESIS '!$E91,E$151&lt;='HIPOTESIS '!$F91),'HIPOTESIS '!$L91*'HIPOTESIS '!$D91/12,0)</f>
        <v>0</v>
      </c>
      <c r="F153" s="586">
        <f>IF(AND(F$151&gt;='HIPOTESIS '!$E91,F$151&lt;='HIPOTESIS '!$F91),'HIPOTESIS '!$L91*'HIPOTESIS '!$D91/12,0)</f>
        <v>0</v>
      </c>
      <c r="G153" s="586">
        <f>IF(AND(G$151&gt;='HIPOTESIS '!$E91,G$151&lt;='HIPOTESIS '!$F91),'HIPOTESIS '!$L91*'HIPOTESIS '!$D91/12,0)</f>
        <v>0</v>
      </c>
      <c r="H153" s="586">
        <f>IF(AND(H$151&gt;='HIPOTESIS '!$E91,H$151&lt;='HIPOTESIS '!$F91),'HIPOTESIS '!$L91*'HIPOTESIS '!$D91/12,0)</f>
        <v>0</v>
      </c>
      <c r="I153" s="586">
        <f>IF(AND(I$151&gt;='HIPOTESIS '!$E91,I$151&lt;='HIPOTESIS '!$F91),'HIPOTESIS '!$L91*'HIPOTESIS '!$D91/12,0)</f>
        <v>0</v>
      </c>
      <c r="J153" s="586">
        <f>IF(AND(J$151&gt;='HIPOTESIS '!$E91,J$151&lt;='HIPOTESIS '!$F91),'HIPOTESIS '!$L91*'HIPOTESIS '!$D91/12,0)</f>
        <v>0</v>
      </c>
      <c r="K153" s="586">
        <f>IF(AND(K$151&gt;='HIPOTESIS '!$E91,K$151&lt;='HIPOTESIS '!$F91),'HIPOTESIS '!$L91*'HIPOTESIS '!$D91/12,0)</f>
        <v>0</v>
      </c>
      <c r="L153" s="586">
        <f>IF(AND(L$151&gt;='HIPOTESIS '!$E91,L$151&lt;='HIPOTESIS '!$F91),'HIPOTESIS '!$L91*'HIPOTESIS '!$D91/12,0)</f>
        <v>0</v>
      </c>
      <c r="M153" s="586">
        <f>IF(AND(M$151&gt;='HIPOTESIS '!$E91,M$151&lt;='HIPOTESIS '!$F91),'HIPOTESIS '!$L91*'HIPOTESIS '!$D91/12,0)</f>
        <v>0</v>
      </c>
      <c r="N153" s="586">
        <f>IF(AND(N$151&gt;='HIPOTESIS '!$E91,N$151&lt;='HIPOTESIS '!$F91),'HIPOTESIS '!$L91*'HIPOTESIS '!$D91/12,0)</f>
        <v>0</v>
      </c>
      <c r="O153" s="814">
        <f>IF(AND(O$151&gt;='HIPOTESIS '!$E91,O$151&lt;='HIPOTESIS '!$F91),'HIPOTESIS '!$L91*'HIPOTESIS '!$D91/12,0)</f>
        <v>0</v>
      </c>
      <c r="P153" s="586">
        <f>IF(AND(P$151&gt;='HIPOTESIS '!$E91,P$151&lt;='HIPOTESIS '!$F91),'HIPOTESIS '!$L91*'HIPOTESIS '!$D91*(1+'HIPOTESIS '!$N$90)/12,0)</f>
        <v>0</v>
      </c>
      <c r="Q153" s="810">
        <f>IF(AND(Q$151&gt;='HIPOTESIS '!$E91,Q$151&lt;='HIPOTESIS '!$F91),'HIPOTESIS '!$L91*'HIPOTESIS '!$D91*(1+'HIPOTESIS '!$N$90)/12,0)</f>
        <v>0</v>
      </c>
      <c r="R153" s="810">
        <f>IF(AND(R$151&gt;='HIPOTESIS '!$E91,R$151&lt;='HIPOTESIS '!$F91),'HIPOTESIS '!$L91*'HIPOTESIS '!$D91*(1+'HIPOTESIS '!$N$90)/12,0)</f>
        <v>0</v>
      </c>
      <c r="S153" s="810">
        <f>IF(AND(S$151&gt;='HIPOTESIS '!$E91,S$151&lt;='HIPOTESIS '!$F91),'HIPOTESIS '!$L91*'HIPOTESIS '!$D91*(1+'HIPOTESIS '!$N$90)/12,0)</f>
        <v>0</v>
      </c>
      <c r="T153" s="810">
        <f>IF(AND(T$151&gt;='HIPOTESIS '!$E91,T$151&lt;='HIPOTESIS '!$F91),'HIPOTESIS '!$L91*'HIPOTESIS '!$D91*(1+'HIPOTESIS '!$N$90)/12,0)</f>
        <v>0</v>
      </c>
      <c r="U153" s="810">
        <f>IF(AND(U$151&gt;='HIPOTESIS '!$E91,U$151&lt;='HIPOTESIS '!$F91),'HIPOTESIS '!$L91*'HIPOTESIS '!$D91*(1+'HIPOTESIS '!$N$90)/12,0)</f>
        <v>0</v>
      </c>
      <c r="V153" s="810">
        <f>IF(AND(V$151&gt;='HIPOTESIS '!$E91,V$151&lt;='HIPOTESIS '!$F91),'HIPOTESIS '!$L91*'HIPOTESIS '!$D91*(1+'HIPOTESIS '!$N$90)/12,0)</f>
        <v>0</v>
      </c>
      <c r="W153" s="810">
        <f>IF(AND(W$151&gt;='HIPOTESIS '!$E91,W$151&lt;='HIPOTESIS '!$F91),'HIPOTESIS '!$L91*'HIPOTESIS '!$D91*(1+'HIPOTESIS '!$N$90)/12,0)</f>
        <v>0</v>
      </c>
      <c r="X153" s="810">
        <f>IF(AND(X$151&gt;='HIPOTESIS '!$E91,X$151&lt;='HIPOTESIS '!$F91),'HIPOTESIS '!$L91*'HIPOTESIS '!$D91*(1+'HIPOTESIS '!$N$90)/12,0)</f>
        <v>0</v>
      </c>
      <c r="Y153" s="810">
        <f>IF(AND(Y$151&gt;='HIPOTESIS '!$E91,Y$151&lt;='HIPOTESIS '!$F91),'HIPOTESIS '!$L91*'HIPOTESIS '!$D91*(1+'HIPOTESIS '!$N$90)/12,0)</f>
        <v>0</v>
      </c>
      <c r="Z153" s="810">
        <f>IF(AND(Z$151&gt;='HIPOTESIS '!$E91,Z$151&lt;='HIPOTESIS '!$F91),'HIPOTESIS '!$L91*'HIPOTESIS '!$D91*(1+'HIPOTESIS '!$N$90)/12,0)</f>
        <v>0</v>
      </c>
      <c r="AA153" s="810">
        <f>IF(AND(AA$151&gt;='HIPOTESIS '!$E91,AA$151&lt;='HIPOTESIS '!$F91),'HIPOTESIS '!$L91*'HIPOTESIS '!$D91*(1+'HIPOTESIS '!$N$90)/12,0)</f>
        <v>0</v>
      </c>
      <c r="AB153" s="813">
        <f>IF(AND(AB$151&gt;='HIPOTESIS '!$E91,AB$151&lt;='HIPOTESIS '!$F91),'HIPOTESIS '!$L91*'HIPOTESIS '!$D91*(1+'HIPOTESIS '!$N$90)*(1+'HIPOTESIS '!$N$95)/12,0)</f>
        <v>0</v>
      </c>
      <c r="AC153" s="810">
        <f>IF(AND(AC$151&gt;='HIPOTESIS '!$E91,AC$151&lt;='HIPOTESIS '!$F91),'HIPOTESIS '!$L91*'HIPOTESIS '!$D91*(1+'HIPOTESIS '!$N$90)*(1+'HIPOTESIS '!$N$95)/12,0)</f>
        <v>0</v>
      </c>
      <c r="AD153" s="810">
        <f>IF(AND(AD$151&gt;='HIPOTESIS '!$E91,AD$151&lt;='HIPOTESIS '!$F91),'HIPOTESIS '!$L91*'HIPOTESIS '!$D91*(1+'HIPOTESIS '!$N$90)*(1+'HIPOTESIS '!$N$95)/12,0)</f>
        <v>0</v>
      </c>
      <c r="AE153" s="810">
        <f>IF(AND(AE$151&gt;='HIPOTESIS '!$E91,AE$151&lt;='HIPOTESIS '!$F91),'HIPOTESIS '!$L91*'HIPOTESIS '!$D91*(1+'HIPOTESIS '!$N$90)*(1+'HIPOTESIS '!$N$95)/12,0)</f>
        <v>0</v>
      </c>
      <c r="AF153" s="810">
        <f>IF(AND(AF$151&gt;='HIPOTESIS '!$E91,AF$151&lt;='HIPOTESIS '!$F91),'HIPOTESIS '!$L91*'HIPOTESIS '!$D91*(1+'HIPOTESIS '!$N$90)*(1+'HIPOTESIS '!$N$95)/12,0)</f>
        <v>0</v>
      </c>
      <c r="AG153" s="810">
        <f>IF(AND(AG$151&gt;='HIPOTESIS '!$E91,AG$151&lt;='HIPOTESIS '!$F91),'HIPOTESIS '!$L91*'HIPOTESIS '!$D91*(1+'HIPOTESIS '!$N$90)*(1+'HIPOTESIS '!$N$95)/12,0)</f>
        <v>0</v>
      </c>
      <c r="AH153" s="810">
        <f>IF(AND(AH$151&gt;='HIPOTESIS '!$E91,AH$151&lt;='HIPOTESIS '!$F91),'HIPOTESIS '!$L91*'HIPOTESIS '!$D91*(1+'HIPOTESIS '!$N$90)*(1+'HIPOTESIS '!$N$95)/12,0)</f>
        <v>0</v>
      </c>
      <c r="AI153" s="810">
        <f>IF(AND(AI$151&gt;='HIPOTESIS '!$E91,AI$151&lt;='HIPOTESIS '!$F91),'HIPOTESIS '!$L91*'HIPOTESIS '!$D91*(1+'HIPOTESIS '!$N$90)*(1+'HIPOTESIS '!$N$95)/12,0)</f>
        <v>0</v>
      </c>
      <c r="AJ153" s="810">
        <f>IF(AND(AJ$151&gt;='HIPOTESIS '!$E91,AJ$151&lt;='HIPOTESIS '!$F91),'HIPOTESIS '!$L91*'HIPOTESIS '!$D91*(1+'HIPOTESIS '!$N$90)*(1+'HIPOTESIS '!$N$95)/12,0)</f>
        <v>0</v>
      </c>
      <c r="AK153" s="810">
        <f>IF(AND(AK$151&gt;='HIPOTESIS '!$E91,AK$151&lt;='HIPOTESIS '!$F91),'HIPOTESIS '!$L91*'HIPOTESIS '!$D91*(1+'HIPOTESIS '!$N$90)*(1+'HIPOTESIS '!$N$95)/12,0)</f>
        <v>0</v>
      </c>
      <c r="AL153" s="810">
        <f>IF(AND(AL$151&gt;='HIPOTESIS '!$E91,AL$151&lt;='HIPOTESIS '!$F91),'HIPOTESIS '!$L91*'HIPOTESIS '!$D91*(1+'HIPOTESIS '!$N$90)*(1+'HIPOTESIS '!$N$95)/12,0)</f>
        <v>0</v>
      </c>
      <c r="AM153" s="810">
        <f>IF(AND(AM$151&gt;='HIPOTESIS '!$E91,AM$151&lt;='HIPOTESIS '!$F91),'HIPOTESIS '!$L91*'HIPOTESIS '!$D91*(1+'HIPOTESIS '!$N$90)*(1+'HIPOTESIS '!$N$95)/12,0)</f>
        <v>0</v>
      </c>
      <c r="AN153" s="810">
        <f>IF(AND(AN$151&gt;='HIPOTESIS '!$E91,AN$151&lt;='HIPOTESIS '!$F91),'HIPOTESIS '!$L91*'HIPOTESIS '!$D91*(1+'HIPOTESIS '!$N$90)*(1+'HIPOTESIS '!$N$95)*(1+'HIPOTESIS '!$N$100)/12,0)</f>
        <v>0</v>
      </c>
      <c r="AO153" s="810">
        <f>IF(AND(AO$151&gt;='HIPOTESIS '!$E91,AO$151&lt;='HIPOTESIS '!$F91),'HIPOTESIS '!$L91*'HIPOTESIS '!$D91*(1+'HIPOTESIS '!$N$90)*(1+'HIPOTESIS '!$N$95)*(1+'HIPOTESIS '!$N$100)/12,0)</f>
        <v>0</v>
      </c>
      <c r="AP153" s="810">
        <f>IF(AND(AP$151&gt;='HIPOTESIS '!$E91,AP$151&lt;='HIPOTESIS '!$F91),'HIPOTESIS '!$L91*'HIPOTESIS '!$D91*(1+'HIPOTESIS '!$N$90)*(1+'HIPOTESIS '!$N$95)*(1+'HIPOTESIS '!$N$100)/12,0)</f>
        <v>0</v>
      </c>
      <c r="AQ153" s="810">
        <f>IF(AND(AQ$151&gt;='HIPOTESIS '!$E91,AQ$151&lt;='HIPOTESIS '!$F91),'HIPOTESIS '!$L91*'HIPOTESIS '!$D91*(1+'HIPOTESIS '!$N$90)*(1+'HIPOTESIS '!$N$95)*(1+'HIPOTESIS '!$N$100)/12,0)</f>
        <v>0</v>
      </c>
      <c r="AR153" s="810">
        <f>IF(AND(AR$151&gt;='HIPOTESIS '!$E91,AR$151&lt;='HIPOTESIS '!$F91),'HIPOTESIS '!$L91*'HIPOTESIS '!$D91*(1+'HIPOTESIS '!$N$90)*(1+'HIPOTESIS '!$N$95)*(1+'HIPOTESIS '!$N$100)/12,0)</f>
        <v>0</v>
      </c>
      <c r="AS153" s="810">
        <f>IF(AND(AS$151&gt;='HIPOTESIS '!$E91,AS$151&lt;='HIPOTESIS '!$F91),'HIPOTESIS '!$L91*'HIPOTESIS '!$D91*(1+'HIPOTESIS '!$N$90)*(1+'HIPOTESIS '!$N$95)*(1+'HIPOTESIS '!$N$100)/12,0)</f>
        <v>0</v>
      </c>
      <c r="AT153" s="810">
        <f>IF(AND(AT$151&gt;='HIPOTESIS '!$E91,AT$151&lt;='HIPOTESIS '!$F91),'HIPOTESIS '!$L91*'HIPOTESIS '!$D91*(1+'HIPOTESIS '!$N$90)*(1+'HIPOTESIS '!$N$95)*(1+'HIPOTESIS '!$N$100)/12,0)</f>
        <v>0</v>
      </c>
      <c r="AU153" s="810">
        <f>IF(AND(AU$151&gt;='HIPOTESIS '!$E91,AU$151&lt;='HIPOTESIS '!$F91),'HIPOTESIS '!$L91*'HIPOTESIS '!$D91*(1+'HIPOTESIS '!$N$90)*(1+'HIPOTESIS '!$N$95)*(1+'HIPOTESIS '!$N$100)/12,0)</f>
        <v>0</v>
      </c>
      <c r="AV153" s="810">
        <f>IF(AND(AV$151&gt;='HIPOTESIS '!$E91,AV$151&lt;='HIPOTESIS '!$F91),'HIPOTESIS '!$L91*'HIPOTESIS '!$D91*(1+'HIPOTESIS '!$N$90)*(1+'HIPOTESIS '!$N$95)*(1+'HIPOTESIS '!$N$100)/12,0)</f>
        <v>0</v>
      </c>
      <c r="AW153" s="810">
        <f>IF(AND(AW$151&gt;='HIPOTESIS '!$E91,AW$151&lt;='HIPOTESIS '!$F91),'HIPOTESIS '!$L91*'HIPOTESIS '!$D91*(1+'HIPOTESIS '!$N$90)*(1+'HIPOTESIS '!$N$95)*(1+'HIPOTESIS '!$N$100)/12,0)</f>
        <v>0</v>
      </c>
      <c r="AX153" s="810">
        <f>IF(AND(AX$151&gt;='HIPOTESIS '!$E91,AX$151&lt;='HIPOTESIS '!$F91),'HIPOTESIS '!$L91*'HIPOTESIS '!$D91*(1+'HIPOTESIS '!$N$90)*(1+'HIPOTESIS '!$N$95)*(1+'HIPOTESIS '!$N$100)/12,0)</f>
        <v>0</v>
      </c>
      <c r="AY153" s="810">
        <f>IF(AND(AY$151&gt;='HIPOTESIS '!$E91,AY$151&lt;='HIPOTESIS '!$F91),'HIPOTESIS '!$L91*'HIPOTESIS '!$D91*(1+'HIPOTESIS '!$N$90)*(1+'HIPOTESIS '!$N$95)*(1+'HIPOTESIS '!$N$100)/12,0)</f>
        <v>0</v>
      </c>
      <c r="AZ153" s="810">
        <f>IF(AND(AZ$151&gt;='HIPOTESIS '!$E91,AZ$151&lt;='HIPOTESIS '!$F91),'HIPOTESIS '!$L91*'HIPOTESIS '!$D91*(1+'HIPOTESIS '!$N$90)*(1+'HIPOTESIS '!$N$95)*(1+'HIPOTESIS '!$N$100)^2/12,0)</f>
        <v>0</v>
      </c>
      <c r="BA153" s="810">
        <f>IF(AND(BA$151&gt;='HIPOTESIS '!$E91,BA$151&lt;='HIPOTESIS '!$F91),'HIPOTESIS '!$L91*'HIPOTESIS '!$D91*(1+'HIPOTESIS '!$N$90)*(1+'HIPOTESIS '!$N$95)*(1+'HIPOTESIS '!$N$100)^2/12,0)</f>
        <v>0</v>
      </c>
      <c r="BB153" s="810">
        <f>IF(AND(BB$151&gt;='HIPOTESIS '!$E91,BB$151&lt;='HIPOTESIS '!$F91),'HIPOTESIS '!$L91*'HIPOTESIS '!$D91*(1+'HIPOTESIS '!$N$90)*(1+'HIPOTESIS '!$N$95)*(1+'HIPOTESIS '!$N$100)^2/12,0)</f>
        <v>0</v>
      </c>
      <c r="BC153" s="810">
        <f>IF(AND(BC$151&gt;='HIPOTESIS '!$E91,BC$151&lt;='HIPOTESIS '!$F91),'HIPOTESIS '!$L91*'HIPOTESIS '!$D91*(1+'HIPOTESIS '!$N$90)*(1+'HIPOTESIS '!$N$95)*(1+'HIPOTESIS '!$N$100)^2/12,0)</f>
        <v>0</v>
      </c>
      <c r="BD153" s="810">
        <f>IF(AND(BD$151&gt;='HIPOTESIS '!$E91,BD$151&lt;='HIPOTESIS '!$F91),'HIPOTESIS '!$L91*'HIPOTESIS '!$D91*(1+'HIPOTESIS '!$N$90)*(1+'HIPOTESIS '!$N$95)*(1+'HIPOTESIS '!$N$100)^2/12,0)</f>
        <v>0</v>
      </c>
      <c r="BE153" s="810">
        <f>IF(AND(BE$151&gt;='HIPOTESIS '!$E91,BE$151&lt;='HIPOTESIS '!$F91),'HIPOTESIS '!$L91*'HIPOTESIS '!$D91*(1+'HIPOTESIS '!$N$90)*(1+'HIPOTESIS '!$N$95)*(1+'HIPOTESIS '!$N$100)^2/12,0)</f>
        <v>0</v>
      </c>
      <c r="BF153" s="810">
        <f>IF(AND(BF$151&gt;='HIPOTESIS '!$E91,BF$151&lt;='HIPOTESIS '!$F91),'HIPOTESIS '!$L91*'HIPOTESIS '!$D91*(1+'HIPOTESIS '!$N$90)*(1+'HIPOTESIS '!$N$95)*(1+'HIPOTESIS '!$N$100)^2/12,0)</f>
        <v>0</v>
      </c>
      <c r="BG153" s="810">
        <f>IF(AND(BG$151&gt;='HIPOTESIS '!$E91,BG$151&lt;='HIPOTESIS '!$F91),'HIPOTESIS '!$L91*'HIPOTESIS '!$D91*(1+'HIPOTESIS '!$N$90)*(1+'HIPOTESIS '!$N$95)*(1+'HIPOTESIS '!$N$100)^2/12,0)</f>
        <v>0</v>
      </c>
      <c r="BH153" s="810">
        <f>IF(AND(BH$151&gt;='HIPOTESIS '!$E91,BH$151&lt;='HIPOTESIS '!$F91),'HIPOTESIS '!$L91*'HIPOTESIS '!$D91*(1+'HIPOTESIS '!$N$90)*(1+'HIPOTESIS '!$N$95)*(1+'HIPOTESIS '!$N$100)^2/12,0)</f>
        <v>0</v>
      </c>
      <c r="BI153" s="810">
        <f>IF(AND(BI$151&gt;='HIPOTESIS '!$E91,BI$151&lt;='HIPOTESIS '!$F91),'HIPOTESIS '!$L91*'HIPOTESIS '!$D91*(1+'HIPOTESIS '!$N$90)*(1+'HIPOTESIS '!$N$95)*(1+'HIPOTESIS '!$N$100)^2/12,0)</f>
        <v>0</v>
      </c>
      <c r="BJ153" s="810">
        <f>IF(AND(BJ$151&gt;='HIPOTESIS '!$E91,BJ$151&lt;='HIPOTESIS '!$F91),'HIPOTESIS '!$L91*'HIPOTESIS '!$D91*(1+'HIPOTESIS '!$N$90)*(1+'HIPOTESIS '!$N$95)*(1+'HIPOTESIS '!$N$100)^2/12,0)</f>
        <v>0</v>
      </c>
      <c r="BK153" s="815">
        <f>IF(AND(BK$151&gt;='HIPOTESIS '!$E91,BK$151&lt;='HIPOTESIS '!$F91),'HIPOTESIS '!$L91*'HIPOTESIS '!$D91*(1+'HIPOTESIS '!$N$90)*(1+'HIPOTESIS '!$N$95)*(1+'HIPOTESIS '!$N$100)^2/12,0)</f>
        <v>0</v>
      </c>
    </row>
    <row r="154" spans="1:97" s="2" customFormat="1" ht="17" x14ac:dyDescent="0.2">
      <c r="B154" s="625" t="s">
        <v>117</v>
      </c>
      <c r="C154" s="813">
        <f>IF(AND(C$151&gt;='HIPOTESIS '!$E92,C$151&lt;='HIPOTESIS '!$F92),'HIPOTESIS '!$L92*'HIPOTESIS '!$D92/12,0)</f>
        <v>0</v>
      </c>
      <c r="D154" s="586">
        <f>IF(AND(D$151&gt;='HIPOTESIS '!$E92,D$151&lt;='HIPOTESIS '!$F92),'HIPOTESIS '!$L92*'HIPOTESIS '!$D92/12,0)</f>
        <v>0</v>
      </c>
      <c r="E154" s="586">
        <f>IF(AND(E$151&gt;='HIPOTESIS '!$E92,E$151&lt;='HIPOTESIS '!$F92),'HIPOTESIS '!$L92*'HIPOTESIS '!$D92/12,0)</f>
        <v>0</v>
      </c>
      <c r="F154" s="586">
        <f>IF(AND(F$151&gt;='HIPOTESIS '!$E92,F$151&lt;='HIPOTESIS '!$F92),'HIPOTESIS '!$L92*'HIPOTESIS '!$D92/12,0)</f>
        <v>0</v>
      </c>
      <c r="G154" s="586">
        <f>IF(AND(G$151&gt;='HIPOTESIS '!$E92,G$151&lt;='HIPOTESIS '!$F92),'HIPOTESIS '!$L92*'HIPOTESIS '!$D92/12,0)</f>
        <v>0</v>
      </c>
      <c r="H154" s="586">
        <f>IF(AND(H$151&gt;='HIPOTESIS '!$E92,H$151&lt;='HIPOTESIS '!$F92),'HIPOTESIS '!$L92*'HIPOTESIS '!$D92/12,0)</f>
        <v>0</v>
      </c>
      <c r="I154" s="586">
        <f>IF(AND(I$151&gt;='HIPOTESIS '!$E92,I$151&lt;='HIPOTESIS '!$F92),'HIPOTESIS '!$L92*'HIPOTESIS '!$D92/12,0)</f>
        <v>0</v>
      </c>
      <c r="J154" s="586">
        <f>IF(AND(J$151&gt;='HIPOTESIS '!$E92,J$151&lt;='HIPOTESIS '!$F92),'HIPOTESIS '!$L92*'HIPOTESIS '!$D92/12,0)</f>
        <v>0</v>
      </c>
      <c r="K154" s="586">
        <f>IF(AND(K$151&gt;='HIPOTESIS '!$E92,K$151&lt;='HIPOTESIS '!$F92),'HIPOTESIS '!$L92*'HIPOTESIS '!$D92/12,0)</f>
        <v>0</v>
      </c>
      <c r="L154" s="586">
        <f>IF(AND(L$151&gt;='HIPOTESIS '!$E92,L$151&lt;='HIPOTESIS '!$F92),'HIPOTESIS '!$L92*'HIPOTESIS '!$D92/12,0)</f>
        <v>0</v>
      </c>
      <c r="M154" s="586">
        <f>IF(AND(M$151&gt;='HIPOTESIS '!$E92,M$151&lt;='HIPOTESIS '!$F92),'HIPOTESIS '!$L92*'HIPOTESIS '!$D92/12,0)</f>
        <v>0</v>
      </c>
      <c r="N154" s="586">
        <f>IF(AND(N$151&gt;='HIPOTESIS '!$E92,N$151&lt;='HIPOTESIS '!$F92),'HIPOTESIS '!$L92*'HIPOTESIS '!$D92/12,0)</f>
        <v>0</v>
      </c>
      <c r="O154" s="814">
        <f>IF(AND(O$151&gt;='HIPOTESIS '!$E92,O$151&lt;='HIPOTESIS '!$F92),'HIPOTESIS '!$L92*'HIPOTESIS '!$D92/12,0)</f>
        <v>0</v>
      </c>
      <c r="P154" s="586">
        <f>IF(AND(P$151&gt;='HIPOTESIS '!$E92,P$151&lt;='HIPOTESIS '!$F92),'HIPOTESIS '!$L92*'HIPOTESIS '!$D92*(1+'HIPOTESIS '!$N$90)/12,0)</f>
        <v>0</v>
      </c>
      <c r="Q154" s="810">
        <f>IF(AND(Q$151&gt;='HIPOTESIS '!$E92,Q$151&lt;='HIPOTESIS '!$F92),'HIPOTESIS '!$L92*'HIPOTESIS '!$D92*(1+'HIPOTESIS '!$N$90)/12,0)</f>
        <v>0</v>
      </c>
      <c r="R154" s="810">
        <f>IF(AND(R$151&gt;='HIPOTESIS '!$E92,R$151&lt;='HIPOTESIS '!$F92),'HIPOTESIS '!$L92*'HIPOTESIS '!$D92*(1+'HIPOTESIS '!$N$90)/12,0)</f>
        <v>0</v>
      </c>
      <c r="S154" s="810">
        <f>IF(AND(S$151&gt;='HIPOTESIS '!$E92,S$151&lt;='HIPOTESIS '!$F92),'HIPOTESIS '!$L92*'HIPOTESIS '!$D92*(1+'HIPOTESIS '!$N$90)/12,0)</f>
        <v>0</v>
      </c>
      <c r="T154" s="810">
        <f>IF(AND(T$151&gt;='HIPOTESIS '!$E92,T$151&lt;='HIPOTESIS '!$F92),'HIPOTESIS '!$L92*'HIPOTESIS '!$D92*(1+'HIPOTESIS '!$N$90)/12,0)</f>
        <v>0</v>
      </c>
      <c r="U154" s="810">
        <f>IF(AND(U$151&gt;='HIPOTESIS '!$E92,U$151&lt;='HIPOTESIS '!$F92),'HIPOTESIS '!$L92*'HIPOTESIS '!$D92*(1+'HIPOTESIS '!$N$90)/12,0)</f>
        <v>0</v>
      </c>
      <c r="V154" s="810">
        <f>IF(AND(V$151&gt;='HIPOTESIS '!$E92,V$151&lt;='HIPOTESIS '!$F92),'HIPOTESIS '!$L92*'HIPOTESIS '!$D92*(1+'HIPOTESIS '!$N$90)/12,0)</f>
        <v>0</v>
      </c>
      <c r="W154" s="810">
        <f>IF(AND(W$151&gt;='HIPOTESIS '!$E92,W$151&lt;='HIPOTESIS '!$F92),'HIPOTESIS '!$L92*'HIPOTESIS '!$D92*(1+'HIPOTESIS '!$N$90)/12,0)</f>
        <v>0</v>
      </c>
      <c r="X154" s="810">
        <f>IF(AND(X$151&gt;='HIPOTESIS '!$E92,X$151&lt;='HIPOTESIS '!$F92),'HIPOTESIS '!$L92*'HIPOTESIS '!$D92*(1+'HIPOTESIS '!$N$90)/12,0)</f>
        <v>0</v>
      </c>
      <c r="Y154" s="810">
        <f>IF(AND(Y$151&gt;='HIPOTESIS '!$E92,Y$151&lt;='HIPOTESIS '!$F92),'HIPOTESIS '!$L92*'HIPOTESIS '!$D92*(1+'HIPOTESIS '!$N$90)/12,0)</f>
        <v>0</v>
      </c>
      <c r="Z154" s="810">
        <f>IF(AND(Z$151&gt;='HIPOTESIS '!$E92,Z$151&lt;='HIPOTESIS '!$F92),'HIPOTESIS '!$L92*'HIPOTESIS '!$D92*(1+'HIPOTESIS '!$N$90)/12,0)</f>
        <v>0</v>
      </c>
      <c r="AA154" s="810">
        <f>IF(AND(AA$151&gt;='HIPOTESIS '!$E92,AA$151&lt;='HIPOTESIS '!$F92),'HIPOTESIS '!$L92*'HIPOTESIS '!$D92*(1+'HIPOTESIS '!$N$90)/12,0)</f>
        <v>0</v>
      </c>
      <c r="AB154" s="813">
        <f>IF(AND(AB$151&gt;='HIPOTESIS '!$E92,AB$151&lt;='HIPOTESIS '!$F92),'HIPOTESIS '!$L92*'HIPOTESIS '!$D92*(1+'HIPOTESIS '!$N$90)*(1+'HIPOTESIS '!$N$95)/12,0)</f>
        <v>0</v>
      </c>
      <c r="AC154" s="810">
        <f>IF(AND(AC$151&gt;='HIPOTESIS '!$E92,AC$151&lt;='HIPOTESIS '!$F92),'HIPOTESIS '!$L92*'HIPOTESIS '!$D92*(1+'HIPOTESIS '!$N$90)*(1+'HIPOTESIS '!$N$95)/12,0)</f>
        <v>0</v>
      </c>
      <c r="AD154" s="810">
        <f>IF(AND(AD$151&gt;='HIPOTESIS '!$E92,AD$151&lt;='HIPOTESIS '!$F92),'HIPOTESIS '!$L92*'HIPOTESIS '!$D92*(1+'HIPOTESIS '!$N$90)*(1+'HIPOTESIS '!$N$95)/12,0)</f>
        <v>0</v>
      </c>
      <c r="AE154" s="810">
        <f>IF(AND(AE$151&gt;='HIPOTESIS '!$E92,AE$151&lt;='HIPOTESIS '!$F92),'HIPOTESIS '!$L92*'HIPOTESIS '!$D92*(1+'HIPOTESIS '!$N$90)*(1+'HIPOTESIS '!$N$95)/12,0)</f>
        <v>0</v>
      </c>
      <c r="AF154" s="810">
        <f>IF(AND(AF$151&gt;='HIPOTESIS '!$E92,AF$151&lt;='HIPOTESIS '!$F92),'HIPOTESIS '!$L92*'HIPOTESIS '!$D92*(1+'HIPOTESIS '!$N$90)*(1+'HIPOTESIS '!$N$95)/12,0)</f>
        <v>0</v>
      </c>
      <c r="AG154" s="810">
        <f>IF(AND(AG$151&gt;='HIPOTESIS '!$E92,AG$151&lt;='HIPOTESIS '!$F92),'HIPOTESIS '!$L92*'HIPOTESIS '!$D92*(1+'HIPOTESIS '!$N$90)*(1+'HIPOTESIS '!$N$95)/12,0)</f>
        <v>0</v>
      </c>
      <c r="AH154" s="810">
        <f>IF(AND(AH$151&gt;='HIPOTESIS '!$E92,AH$151&lt;='HIPOTESIS '!$F92),'HIPOTESIS '!$L92*'HIPOTESIS '!$D92*(1+'HIPOTESIS '!$N$90)*(1+'HIPOTESIS '!$N$95)/12,0)</f>
        <v>0</v>
      </c>
      <c r="AI154" s="810">
        <f>IF(AND(AI$151&gt;='HIPOTESIS '!$E92,AI$151&lt;='HIPOTESIS '!$F92),'HIPOTESIS '!$L92*'HIPOTESIS '!$D92*(1+'HIPOTESIS '!$N$90)*(1+'HIPOTESIS '!$N$95)/12,0)</f>
        <v>0</v>
      </c>
      <c r="AJ154" s="810">
        <f>IF(AND(AJ$151&gt;='HIPOTESIS '!$E92,AJ$151&lt;='HIPOTESIS '!$F92),'HIPOTESIS '!$L92*'HIPOTESIS '!$D92*(1+'HIPOTESIS '!$N$90)*(1+'HIPOTESIS '!$N$95)/12,0)</f>
        <v>0</v>
      </c>
      <c r="AK154" s="810">
        <f>IF(AND(AK$151&gt;='HIPOTESIS '!$E92,AK$151&lt;='HIPOTESIS '!$F92),'HIPOTESIS '!$L92*'HIPOTESIS '!$D92*(1+'HIPOTESIS '!$N$90)*(1+'HIPOTESIS '!$N$95)/12,0)</f>
        <v>0</v>
      </c>
      <c r="AL154" s="810">
        <f>IF(AND(AL$151&gt;='HIPOTESIS '!$E92,AL$151&lt;='HIPOTESIS '!$F92),'HIPOTESIS '!$L92*'HIPOTESIS '!$D92*(1+'HIPOTESIS '!$N$90)*(1+'HIPOTESIS '!$N$95)/12,0)</f>
        <v>0</v>
      </c>
      <c r="AM154" s="810">
        <f>IF(AND(AM$151&gt;='HIPOTESIS '!$E92,AM$151&lt;='HIPOTESIS '!$F92),'HIPOTESIS '!$L92*'HIPOTESIS '!$D92*(1+'HIPOTESIS '!$N$90)*(1+'HIPOTESIS '!$N$95)/12,0)</f>
        <v>0</v>
      </c>
      <c r="AN154" s="810">
        <f>IF(AND(AN$151&gt;='HIPOTESIS '!$E92,AN$151&lt;='HIPOTESIS '!$F92),'HIPOTESIS '!$L92*'HIPOTESIS '!$D92*(1+'HIPOTESIS '!$N$90)*(1+'HIPOTESIS '!$N$95)*(1+'HIPOTESIS '!$N$100)/12,0)</f>
        <v>0</v>
      </c>
      <c r="AO154" s="810">
        <f>IF(AND(AO$151&gt;='HIPOTESIS '!$E92,AO$151&lt;='HIPOTESIS '!$F92),'HIPOTESIS '!$L92*'HIPOTESIS '!$D92*(1+'HIPOTESIS '!$N$90)*(1+'HIPOTESIS '!$N$95)*(1+'HIPOTESIS '!$N$100)/12,0)</f>
        <v>0</v>
      </c>
      <c r="AP154" s="810">
        <f>IF(AND(AP$151&gt;='HIPOTESIS '!$E92,AP$151&lt;='HIPOTESIS '!$F92),'HIPOTESIS '!$L92*'HIPOTESIS '!$D92*(1+'HIPOTESIS '!$N$90)*(1+'HIPOTESIS '!$N$95)*(1+'HIPOTESIS '!$N$100)/12,0)</f>
        <v>0</v>
      </c>
      <c r="AQ154" s="810">
        <f>IF(AND(AQ$151&gt;='HIPOTESIS '!$E92,AQ$151&lt;='HIPOTESIS '!$F92),'HIPOTESIS '!$L92*'HIPOTESIS '!$D92*(1+'HIPOTESIS '!$N$90)*(1+'HIPOTESIS '!$N$95)*(1+'HIPOTESIS '!$N$100)/12,0)</f>
        <v>0</v>
      </c>
      <c r="AR154" s="810">
        <f>IF(AND(AR$151&gt;='HIPOTESIS '!$E92,AR$151&lt;='HIPOTESIS '!$F92),'HIPOTESIS '!$L92*'HIPOTESIS '!$D92*(1+'HIPOTESIS '!$N$90)*(1+'HIPOTESIS '!$N$95)*(1+'HIPOTESIS '!$N$100)/12,0)</f>
        <v>0</v>
      </c>
      <c r="AS154" s="810">
        <f>IF(AND(AS$151&gt;='HIPOTESIS '!$E92,AS$151&lt;='HIPOTESIS '!$F92),'HIPOTESIS '!$L92*'HIPOTESIS '!$D92*(1+'HIPOTESIS '!$N$90)*(1+'HIPOTESIS '!$N$95)*(1+'HIPOTESIS '!$N$100)/12,0)</f>
        <v>0</v>
      </c>
      <c r="AT154" s="810">
        <f>IF(AND(AT$151&gt;='HIPOTESIS '!$E92,AT$151&lt;='HIPOTESIS '!$F92),'HIPOTESIS '!$L92*'HIPOTESIS '!$D92*(1+'HIPOTESIS '!$N$90)*(1+'HIPOTESIS '!$N$95)*(1+'HIPOTESIS '!$N$100)/12,0)</f>
        <v>0</v>
      </c>
      <c r="AU154" s="810">
        <f>IF(AND(AU$151&gt;='HIPOTESIS '!$E92,AU$151&lt;='HIPOTESIS '!$F92),'HIPOTESIS '!$L92*'HIPOTESIS '!$D92*(1+'HIPOTESIS '!$N$90)*(1+'HIPOTESIS '!$N$95)*(1+'HIPOTESIS '!$N$100)/12,0)</f>
        <v>0</v>
      </c>
      <c r="AV154" s="810">
        <f>IF(AND(AV$151&gt;='HIPOTESIS '!$E92,AV$151&lt;='HIPOTESIS '!$F92),'HIPOTESIS '!$L92*'HIPOTESIS '!$D92*(1+'HIPOTESIS '!$N$90)*(1+'HIPOTESIS '!$N$95)*(1+'HIPOTESIS '!$N$100)/12,0)</f>
        <v>0</v>
      </c>
      <c r="AW154" s="810">
        <f>IF(AND(AW$151&gt;='HIPOTESIS '!$E92,AW$151&lt;='HIPOTESIS '!$F92),'HIPOTESIS '!$L92*'HIPOTESIS '!$D92*(1+'HIPOTESIS '!$N$90)*(1+'HIPOTESIS '!$N$95)*(1+'HIPOTESIS '!$N$100)/12,0)</f>
        <v>0</v>
      </c>
      <c r="AX154" s="810">
        <f>IF(AND(AX$151&gt;='HIPOTESIS '!$E92,AX$151&lt;='HIPOTESIS '!$F92),'HIPOTESIS '!$L92*'HIPOTESIS '!$D92*(1+'HIPOTESIS '!$N$90)*(1+'HIPOTESIS '!$N$95)*(1+'HIPOTESIS '!$N$100)/12,0)</f>
        <v>0</v>
      </c>
      <c r="AY154" s="810">
        <f>IF(AND(AY$151&gt;='HIPOTESIS '!$E92,AY$151&lt;='HIPOTESIS '!$F92),'HIPOTESIS '!$L92*'HIPOTESIS '!$D92*(1+'HIPOTESIS '!$N$90)*(1+'HIPOTESIS '!$N$95)*(1+'HIPOTESIS '!$N$100)/12,0)</f>
        <v>0</v>
      </c>
      <c r="AZ154" s="810">
        <f>IF(AND(AZ$151&gt;='HIPOTESIS '!$E92,AZ$151&lt;='HIPOTESIS '!$F92),'HIPOTESIS '!$L92*'HIPOTESIS '!$D92*(1+'HIPOTESIS '!$N$90)*(1+'HIPOTESIS '!$N$95)*(1+'HIPOTESIS '!$N$100)^2/12,0)</f>
        <v>0</v>
      </c>
      <c r="BA154" s="810">
        <f>IF(AND(BA$151&gt;='HIPOTESIS '!$E92,BA$151&lt;='HIPOTESIS '!$F92),'HIPOTESIS '!$L92*'HIPOTESIS '!$D92*(1+'HIPOTESIS '!$N$90)*(1+'HIPOTESIS '!$N$95)*(1+'HIPOTESIS '!$N$100)^2/12,0)</f>
        <v>0</v>
      </c>
      <c r="BB154" s="810">
        <f>IF(AND(BB$151&gt;='HIPOTESIS '!$E92,BB$151&lt;='HIPOTESIS '!$F92),'HIPOTESIS '!$L92*'HIPOTESIS '!$D92*(1+'HIPOTESIS '!$N$90)*(1+'HIPOTESIS '!$N$95)*(1+'HIPOTESIS '!$N$100)^2/12,0)</f>
        <v>0</v>
      </c>
      <c r="BC154" s="810">
        <f>IF(AND(BC$151&gt;='HIPOTESIS '!$E92,BC$151&lt;='HIPOTESIS '!$F92),'HIPOTESIS '!$L92*'HIPOTESIS '!$D92*(1+'HIPOTESIS '!$N$90)*(1+'HIPOTESIS '!$N$95)*(1+'HIPOTESIS '!$N$100)^2/12,0)</f>
        <v>0</v>
      </c>
      <c r="BD154" s="810">
        <f>IF(AND(BD$151&gt;='HIPOTESIS '!$E92,BD$151&lt;='HIPOTESIS '!$F92),'HIPOTESIS '!$L92*'HIPOTESIS '!$D92*(1+'HIPOTESIS '!$N$90)*(1+'HIPOTESIS '!$N$95)*(1+'HIPOTESIS '!$N$100)^2/12,0)</f>
        <v>0</v>
      </c>
      <c r="BE154" s="810">
        <f>IF(AND(BE$151&gt;='HIPOTESIS '!$E92,BE$151&lt;='HIPOTESIS '!$F92),'HIPOTESIS '!$L92*'HIPOTESIS '!$D92*(1+'HIPOTESIS '!$N$90)*(1+'HIPOTESIS '!$N$95)*(1+'HIPOTESIS '!$N$100)^2/12,0)</f>
        <v>0</v>
      </c>
      <c r="BF154" s="810">
        <f>IF(AND(BF$151&gt;='HIPOTESIS '!$E92,BF$151&lt;='HIPOTESIS '!$F92),'HIPOTESIS '!$L92*'HIPOTESIS '!$D92*(1+'HIPOTESIS '!$N$90)*(1+'HIPOTESIS '!$N$95)*(1+'HIPOTESIS '!$N$100)^2/12,0)</f>
        <v>0</v>
      </c>
      <c r="BG154" s="810">
        <f>IF(AND(BG$151&gt;='HIPOTESIS '!$E92,BG$151&lt;='HIPOTESIS '!$F92),'HIPOTESIS '!$L92*'HIPOTESIS '!$D92*(1+'HIPOTESIS '!$N$90)*(1+'HIPOTESIS '!$N$95)*(1+'HIPOTESIS '!$N$100)^2/12,0)</f>
        <v>0</v>
      </c>
      <c r="BH154" s="810">
        <f>IF(AND(BH$151&gt;='HIPOTESIS '!$E92,BH$151&lt;='HIPOTESIS '!$F92),'HIPOTESIS '!$L92*'HIPOTESIS '!$D92*(1+'HIPOTESIS '!$N$90)*(1+'HIPOTESIS '!$N$95)*(1+'HIPOTESIS '!$N$100)^2/12,0)</f>
        <v>0</v>
      </c>
      <c r="BI154" s="810">
        <f>IF(AND(BI$151&gt;='HIPOTESIS '!$E92,BI$151&lt;='HIPOTESIS '!$F92),'HIPOTESIS '!$L92*'HIPOTESIS '!$D92*(1+'HIPOTESIS '!$N$90)*(1+'HIPOTESIS '!$N$95)*(1+'HIPOTESIS '!$N$100)^2/12,0)</f>
        <v>0</v>
      </c>
      <c r="BJ154" s="810">
        <f>IF(AND(BJ$151&gt;='HIPOTESIS '!$E92,BJ$151&lt;='HIPOTESIS '!$F92),'HIPOTESIS '!$L92*'HIPOTESIS '!$D92*(1+'HIPOTESIS '!$N$90)*(1+'HIPOTESIS '!$N$95)*(1+'HIPOTESIS '!$N$100)^2/12,0)</f>
        <v>0</v>
      </c>
      <c r="BK154" s="815">
        <f>IF(AND(BK$151&gt;='HIPOTESIS '!$E92,BK$151&lt;='HIPOTESIS '!$F92),'HIPOTESIS '!$L92*'HIPOTESIS '!$D92*(1+'HIPOTESIS '!$N$90)*(1+'HIPOTESIS '!$N$95)*(1+'HIPOTESIS '!$N$100)^2/12,0)</f>
        <v>0</v>
      </c>
    </row>
    <row r="155" spans="1:97" s="2" customFormat="1" ht="17" x14ac:dyDescent="0.2">
      <c r="B155" s="625" t="s">
        <v>118</v>
      </c>
      <c r="C155" s="813">
        <f>IF(AND(C$151&gt;='HIPOTESIS '!$E93,C$151&lt;='HIPOTESIS '!$F93),'HIPOTESIS '!$L93*'HIPOTESIS '!$D93/12,0)</f>
        <v>0</v>
      </c>
      <c r="D155" s="586">
        <f>IF(AND(D$151&gt;='HIPOTESIS '!$E93,D$151&lt;='HIPOTESIS '!$F93),'HIPOTESIS '!$L93*'HIPOTESIS '!$D93/12,0)</f>
        <v>0</v>
      </c>
      <c r="E155" s="586">
        <f>IF(AND(E$151&gt;='HIPOTESIS '!$E93,E$151&lt;='HIPOTESIS '!$F93),'HIPOTESIS '!$L93*'HIPOTESIS '!$D93/12,0)</f>
        <v>0</v>
      </c>
      <c r="F155" s="586">
        <f>IF(AND(F$151&gt;='HIPOTESIS '!$E93,F$151&lt;='HIPOTESIS '!$F93),'HIPOTESIS '!$L93*'HIPOTESIS '!$D93/12,0)</f>
        <v>0</v>
      </c>
      <c r="G155" s="586">
        <f>IF(AND(G$151&gt;='HIPOTESIS '!$E93,G$151&lt;='HIPOTESIS '!$F93),'HIPOTESIS '!$L93*'HIPOTESIS '!$D93/12,0)</f>
        <v>0</v>
      </c>
      <c r="H155" s="586">
        <f>IF(AND(H$151&gt;='HIPOTESIS '!$E93,H$151&lt;='HIPOTESIS '!$F93),'HIPOTESIS '!$L93*'HIPOTESIS '!$D93/12,0)</f>
        <v>0</v>
      </c>
      <c r="I155" s="586">
        <f>IF(AND(I$151&gt;='HIPOTESIS '!$E93,I$151&lt;='HIPOTESIS '!$F93),'HIPOTESIS '!$L93*'HIPOTESIS '!$D93/12,0)</f>
        <v>0</v>
      </c>
      <c r="J155" s="586">
        <f>IF(AND(J$151&gt;='HIPOTESIS '!$E93,J$151&lt;='HIPOTESIS '!$F93),'HIPOTESIS '!$L93*'HIPOTESIS '!$D93/12,0)</f>
        <v>0</v>
      </c>
      <c r="K155" s="586">
        <f>IF(AND(K$151&gt;='HIPOTESIS '!$E93,K$151&lt;='HIPOTESIS '!$F93),'HIPOTESIS '!$L93*'HIPOTESIS '!$D93/12,0)</f>
        <v>0</v>
      </c>
      <c r="L155" s="586">
        <f>IF(AND(L$151&gt;='HIPOTESIS '!$E93,L$151&lt;='HIPOTESIS '!$F93),'HIPOTESIS '!$L93*'HIPOTESIS '!$D93/12,0)</f>
        <v>0</v>
      </c>
      <c r="M155" s="586">
        <f>IF(AND(M$151&gt;='HIPOTESIS '!$E93,M$151&lt;='HIPOTESIS '!$F93),'HIPOTESIS '!$L93*'HIPOTESIS '!$D93/12,0)</f>
        <v>0</v>
      </c>
      <c r="N155" s="586">
        <f>IF(AND(N$151&gt;='HIPOTESIS '!$E93,N$151&lt;='HIPOTESIS '!$F93),'HIPOTESIS '!$L93*'HIPOTESIS '!$D93/12,0)</f>
        <v>0</v>
      </c>
      <c r="O155" s="814">
        <f>IF(AND(O$151&gt;='HIPOTESIS '!$E93,O$151&lt;='HIPOTESIS '!$F93),'HIPOTESIS '!$L93*'HIPOTESIS '!$D93/12,0)</f>
        <v>0</v>
      </c>
      <c r="P155" s="586">
        <f>IF(AND(P$151&gt;='HIPOTESIS '!$E93,P$151&lt;='HIPOTESIS '!$F93),'HIPOTESIS '!$L93*'HIPOTESIS '!$D93*(1+'HIPOTESIS '!$N$90)/12,0)</f>
        <v>0</v>
      </c>
      <c r="Q155" s="810">
        <f>IF(AND(Q$151&gt;='HIPOTESIS '!$E93,Q$151&lt;='HIPOTESIS '!$F93),'HIPOTESIS '!$L93*'HIPOTESIS '!$D93*(1+'HIPOTESIS '!$N$90)/12,0)</f>
        <v>0</v>
      </c>
      <c r="R155" s="810">
        <f>IF(AND(R$151&gt;='HIPOTESIS '!$E93,R$151&lt;='HIPOTESIS '!$F93),'HIPOTESIS '!$L93*'HIPOTESIS '!$D93*(1+'HIPOTESIS '!$N$90)/12,0)</f>
        <v>0</v>
      </c>
      <c r="S155" s="810">
        <f>IF(AND(S$151&gt;='HIPOTESIS '!$E93,S$151&lt;='HIPOTESIS '!$F93),'HIPOTESIS '!$L93*'HIPOTESIS '!$D93*(1+'HIPOTESIS '!$N$90)/12,0)</f>
        <v>0</v>
      </c>
      <c r="T155" s="810">
        <f>IF(AND(T$151&gt;='HIPOTESIS '!$E93,T$151&lt;='HIPOTESIS '!$F93),'HIPOTESIS '!$L93*'HIPOTESIS '!$D93*(1+'HIPOTESIS '!$N$90)/12,0)</f>
        <v>0</v>
      </c>
      <c r="U155" s="810">
        <f>IF(AND(U$151&gt;='HIPOTESIS '!$E93,U$151&lt;='HIPOTESIS '!$F93),'HIPOTESIS '!$L93*'HIPOTESIS '!$D93*(1+'HIPOTESIS '!$N$90)/12,0)</f>
        <v>0</v>
      </c>
      <c r="V155" s="810">
        <f>IF(AND(V$151&gt;='HIPOTESIS '!$E93,V$151&lt;='HIPOTESIS '!$F93),'HIPOTESIS '!$L93*'HIPOTESIS '!$D93*(1+'HIPOTESIS '!$N$90)/12,0)</f>
        <v>0</v>
      </c>
      <c r="W155" s="810">
        <f>IF(AND(W$151&gt;='HIPOTESIS '!$E93,W$151&lt;='HIPOTESIS '!$F93),'HIPOTESIS '!$L93*'HIPOTESIS '!$D93*(1+'HIPOTESIS '!$N$90)/12,0)</f>
        <v>0</v>
      </c>
      <c r="X155" s="810">
        <f>IF(AND(X$151&gt;='HIPOTESIS '!$E93,X$151&lt;='HIPOTESIS '!$F93),'HIPOTESIS '!$L93*'HIPOTESIS '!$D93*(1+'HIPOTESIS '!$N$90)/12,0)</f>
        <v>0</v>
      </c>
      <c r="Y155" s="810">
        <f>IF(AND(Y$151&gt;='HIPOTESIS '!$E93,Y$151&lt;='HIPOTESIS '!$F93),'HIPOTESIS '!$L93*'HIPOTESIS '!$D93*(1+'HIPOTESIS '!$N$90)/12,0)</f>
        <v>0</v>
      </c>
      <c r="Z155" s="810">
        <f>IF(AND(Z$151&gt;='HIPOTESIS '!$E93,Z$151&lt;='HIPOTESIS '!$F93),'HIPOTESIS '!$L93*'HIPOTESIS '!$D93*(1+'HIPOTESIS '!$N$90)/12,0)</f>
        <v>0</v>
      </c>
      <c r="AA155" s="810">
        <f>IF(AND(AA$151&gt;='HIPOTESIS '!$E93,AA$151&lt;='HIPOTESIS '!$F93),'HIPOTESIS '!$L93*'HIPOTESIS '!$D93*(1+'HIPOTESIS '!$N$90)/12,0)</f>
        <v>0</v>
      </c>
      <c r="AB155" s="813">
        <f>IF(AND(AB$151&gt;='HIPOTESIS '!$E93,AB$151&lt;='HIPOTESIS '!$F93),'HIPOTESIS '!$L93*'HIPOTESIS '!$D93*(1+'HIPOTESIS '!$N$90)*(1+'HIPOTESIS '!$N$95)/12,0)</f>
        <v>0</v>
      </c>
      <c r="AC155" s="810">
        <f>IF(AND(AC$151&gt;='HIPOTESIS '!$E93,AC$151&lt;='HIPOTESIS '!$F93),'HIPOTESIS '!$L93*'HIPOTESIS '!$D93*(1+'HIPOTESIS '!$N$90)*(1+'HIPOTESIS '!$N$95)/12,0)</f>
        <v>0</v>
      </c>
      <c r="AD155" s="810">
        <f>IF(AND(AD$151&gt;='HIPOTESIS '!$E93,AD$151&lt;='HIPOTESIS '!$F93),'HIPOTESIS '!$L93*'HIPOTESIS '!$D93*(1+'HIPOTESIS '!$N$90)*(1+'HIPOTESIS '!$N$95)/12,0)</f>
        <v>0</v>
      </c>
      <c r="AE155" s="810">
        <f>IF(AND(AE$151&gt;='HIPOTESIS '!$E93,AE$151&lt;='HIPOTESIS '!$F93),'HIPOTESIS '!$L93*'HIPOTESIS '!$D93*(1+'HIPOTESIS '!$N$90)*(1+'HIPOTESIS '!$N$95)/12,0)</f>
        <v>0</v>
      </c>
      <c r="AF155" s="810">
        <f>IF(AND(AF$151&gt;='HIPOTESIS '!$E93,AF$151&lt;='HIPOTESIS '!$F93),'HIPOTESIS '!$L93*'HIPOTESIS '!$D93*(1+'HIPOTESIS '!$N$90)*(1+'HIPOTESIS '!$N$95)/12,0)</f>
        <v>0</v>
      </c>
      <c r="AG155" s="810">
        <f>IF(AND(AG$151&gt;='HIPOTESIS '!$E93,AG$151&lt;='HIPOTESIS '!$F93),'HIPOTESIS '!$L93*'HIPOTESIS '!$D93*(1+'HIPOTESIS '!$N$90)*(1+'HIPOTESIS '!$N$95)/12,0)</f>
        <v>0</v>
      </c>
      <c r="AH155" s="810">
        <f>IF(AND(AH$151&gt;='HIPOTESIS '!$E93,AH$151&lt;='HIPOTESIS '!$F93),'HIPOTESIS '!$L93*'HIPOTESIS '!$D93*(1+'HIPOTESIS '!$N$90)*(1+'HIPOTESIS '!$N$95)/12,0)</f>
        <v>0</v>
      </c>
      <c r="AI155" s="810">
        <f>IF(AND(AI$151&gt;='HIPOTESIS '!$E93,AI$151&lt;='HIPOTESIS '!$F93),'HIPOTESIS '!$L93*'HIPOTESIS '!$D93*(1+'HIPOTESIS '!$N$90)*(1+'HIPOTESIS '!$N$95)/12,0)</f>
        <v>0</v>
      </c>
      <c r="AJ155" s="810">
        <f>IF(AND(AJ$151&gt;='HIPOTESIS '!$E93,AJ$151&lt;='HIPOTESIS '!$F93),'HIPOTESIS '!$L93*'HIPOTESIS '!$D93*(1+'HIPOTESIS '!$N$90)*(1+'HIPOTESIS '!$N$95)/12,0)</f>
        <v>0</v>
      </c>
      <c r="AK155" s="810">
        <f>IF(AND(AK$151&gt;='HIPOTESIS '!$E93,AK$151&lt;='HIPOTESIS '!$F93),'HIPOTESIS '!$L93*'HIPOTESIS '!$D93*(1+'HIPOTESIS '!$N$90)*(1+'HIPOTESIS '!$N$95)/12,0)</f>
        <v>0</v>
      </c>
      <c r="AL155" s="810">
        <f>IF(AND(AL$151&gt;='HIPOTESIS '!$E93,AL$151&lt;='HIPOTESIS '!$F93),'HIPOTESIS '!$L93*'HIPOTESIS '!$D93*(1+'HIPOTESIS '!$N$90)*(1+'HIPOTESIS '!$N$95)/12,0)</f>
        <v>0</v>
      </c>
      <c r="AM155" s="810">
        <f>IF(AND(AM$151&gt;='HIPOTESIS '!$E93,AM$151&lt;='HIPOTESIS '!$F93),'HIPOTESIS '!$L93*'HIPOTESIS '!$D93*(1+'HIPOTESIS '!$N$90)*(1+'HIPOTESIS '!$N$95)/12,0)</f>
        <v>0</v>
      </c>
      <c r="AN155" s="810">
        <f>IF(AND(AN$151&gt;='HIPOTESIS '!$E93,AN$151&lt;='HIPOTESIS '!$F93),'HIPOTESIS '!$L93*'HIPOTESIS '!$D93*(1+'HIPOTESIS '!$N$90)*(1+'HIPOTESIS '!$N$95)*(1+'HIPOTESIS '!$N$100)/12,0)</f>
        <v>0</v>
      </c>
      <c r="AO155" s="810">
        <f>IF(AND(AO$151&gt;='HIPOTESIS '!$E93,AO$151&lt;='HIPOTESIS '!$F93),'HIPOTESIS '!$L93*'HIPOTESIS '!$D93*(1+'HIPOTESIS '!$N$90)*(1+'HIPOTESIS '!$N$95)*(1+'HIPOTESIS '!$N$100)/12,0)</f>
        <v>0</v>
      </c>
      <c r="AP155" s="810">
        <f>IF(AND(AP$151&gt;='HIPOTESIS '!$E93,AP$151&lt;='HIPOTESIS '!$F93),'HIPOTESIS '!$L93*'HIPOTESIS '!$D93*(1+'HIPOTESIS '!$N$90)*(1+'HIPOTESIS '!$N$95)*(1+'HIPOTESIS '!$N$100)/12,0)</f>
        <v>0</v>
      </c>
      <c r="AQ155" s="810">
        <f>IF(AND(AQ$151&gt;='HIPOTESIS '!$E93,AQ$151&lt;='HIPOTESIS '!$F93),'HIPOTESIS '!$L93*'HIPOTESIS '!$D93*(1+'HIPOTESIS '!$N$90)*(1+'HIPOTESIS '!$N$95)*(1+'HIPOTESIS '!$N$100)/12,0)</f>
        <v>0</v>
      </c>
      <c r="AR155" s="810">
        <f>IF(AND(AR$151&gt;='HIPOTESIS '!$E93,AR$151&lt;='HIPOTESIS '!$F93),'HIPOTESIS '!$L93*'HIPOTESIS '!$D93*(1+'HIPOTESIS '!$N$90)*(1+'HIPOTESIS '!$N$95)*(1+'HIPOTESIS '!$N$100)/12,0)</f>
        <v>0</v>
      </c>
      <c r="AS155" s="810">
        <f>IF(AND(AS$151&gt;='HIPOTESIS '!$E93,AS$151&lt;='HIPOTESIS '!$F93),'HIPOTESIS '!$L93*'HIPOTESIS '!$D93*(1+'HIPOTESIS '!$N$90)*(1+'HIPOTESIS '!$N$95)*(1+'HIPOTESIS '!$N$100)/12,0)</f>
        <v>0</v>
      </c>
      <c r="AT155" s="810">
        <f>IF(AND(AT$151&gt;='HIPOTESIS '!$E93,AT$151&lt;='HIPOTESIS '!$F93),'HIPOTESIS '!$L93*'HIPOTESIS '!$D93*(1+'HIPOTESIS '!$N$90)*(1+'HIPOTESIS '!$N$95)*(1+'HIPOTESIS '!$N$100)/12,0)</f>
        <v>0</v>
      </c>
      <c r="AU155" s="810">
        <f>IF(AND(AU$151&gt;='HIPOTESIS '!$E93,AU$151&lt;='HIPOTESIS '!$F93),'HIPOTESIS '!$L93*'HIPOTESIS '!$D93*(1+'HIPOTESIS '!$N$90)*(1+'HIPOTESIS '!$N$95)*(1+'HIPOTESIS '!$N$100)/12,0)</f>
        <v>0</v>
      </c>
      <c r="AV155" s="810">
        <f>IF(AND(AV$151&gt;='HIPOTESIS '!$E93,AV$151&lt;='HIPOTESIS '!$F93),'HIPOTESIS '!$L93*'HIPOTESIS '!$D93*(1+'HIPOTESIS '!$N$90)*(1+'HIPOTESIS '!$N$95)*(1+'HIPOTESIS '!$N$100)/12,0)</f>
        <v>0</v>
      </c>
      <c r="AW155" s="810">
        <f>IF(AND(AW$151&gt;='HIPOTESIS '!$E93,AW$151&lt;='HIPOTESIS '!$F93),'HIPOTESIS '!$L93*'HIPOTESIS '!$D93*(1+'HIPOTESIS '!$N$90)*(1+'HIPOTESIS '!$N$95)*(1+'HIPOTESIS '!$N$100)/12,0)</f>
        <v>0</v>
      </c>
      <c r="AX155" s="810">
        <f>IF(AND(AX$151&gt;='HIPOTESIS '!$E93,AX$151&lt;='HIPOTESIS '!$F93),'HIPOTESIS '!$L93*'HIPOTESIS '!$D93*(1+'HIPOTESIS '!$N$90)*(1+'HIPOTESIS '!$N$95)*(1+'HIPOTESIS '!$N$100)/12,0)</f>
        <v>0</v>
      </c>
      <c r="AY155" s="810">
        <f>IF(AND(AY$151&gt;='HIPOTESIS '!$E93,AY$151&lt;='HIPOTESIS '!$F93),'HIPOTESIS '!$L93*'HIPOTESIS '!$D93*(1+'HIPOTESIS '!$N$90)*(1+'HIPOTESIS '!$N$95)*(1+'HIPOTESIS '!$N$100)/12,0)</f>
        <v>0</v>
      </c>
      <c r="AZ155" s="810">
        <f>IF(AND(AZ$151&gt;='HIPOTESIS '!$E93,AZ$151&lt;='HIPOTESIS '!$F93),'HIPOTESIS '!$L93*'HIPOTESIS '!$D93*(1+'HIPOTESIS '!$N$90)*(1+'HIPOTESIS '!$N$95)*(1+'HIPOTESIS '!$N$100)^2/12,0)</f>
        <v>0</v>
      </c>
      <c r="BA155" s="810">
        <f>IF(AND(BA$151&gt;='HIPOTESIS '!$E93,BA$151&lt;='HIPOTESIS '!$F93),'HIPOTESIS '!$L93*'HIPOTESIS '!$D93*(1+'HIPOTESIS '!$N$90)*(1+'HIPOTESIS '!$N$95)*(1+'HIPOTESIS '!$N$100)^2/12,0)</f>
        <v>0</v>
      </c>
      <c r="BB155" s="810">
        <f>IF(AND(BB$151&gt;='HIPOTESIS '!$E93,BB$151&lt;='HIPOTESIS '!$F93),'HIPOTESIS '!$L93*'HIPOTESIS '!$D93*(1+'HIPOTESIS '!$N$90)*(1+'HIPOTESIS '!$N$95)*(1+'HIPOTESIS '!$N$100)^2/12,0)</f>
        <v>0</v>
      </c>
      <c r="BC155" s="810">
        <f>IF(AND(BC$151&gt;='HIPOTESIS '!$E93,BC$151&lt;='HIPOTESIS '!$F93),'HIPOTESIS '!$L93*'HIPOTESIS '!$D93*(1+'HIPOTESIS '!$N$90)*(1+'HIPOTESIS '!$N$95)*(1+'HIPOTESIS '!$N$100)^2/12,0)</f>
        <v>0</v>
      </c>
      <c r="BD155" s="810">
        <f>IF(AND(BD$151&gt;='HIPOTESIS '!$E93,BD$151&lt;='HIPOTESIS '!$F93),'HIPOTESIS '!$L93*'HIPOTESIS '!$D93*(1+'HIPOTESIS '!$N$90)*(1+'HIPOTESIS '!$N$95)*(1+'HIPOTESIS '!$N$100)^2/12,0)</f>
        <v>0</v>
      </c>
      <c r="BE155" s="810">
        <f>IF(AND(BE$151&gt;='HIPOTESIS '!$E93,BE$151&lt;='HIPOTESIS '!$F93),'HIPOTESIS '!$L93*'HIPOTESIS '!$D93*(1+'HIPOTESIS '!$N$90)*(1+'HIPOTESIS '!$N$95)*(1+'HIPOTESIS '!$N$100)^2/12,0)</f>
        <v>0</v>
      </c>
      <c r="BF155" s="810">
        <f>IF(AND(BF$151&gt;='HIPOTESIS '!$E93,BF$151&lt;='HIPOTESIS '!$F93),'HIPOTESIS '!$L93*'HIPOTESIS '!$D93*(1+'HIPOTESIS '!$N$90)*(1+'HIPOTESIS '!$N$95)*(1+'HIPOTESIS '!$N$100)^2/12,0)</f>
        <v>0</v>
      </c>
      <c r="BG155" s="810">
        <f>IF(AND(BG$151&gt;='HIPOTESIS '!$E93,BG$151&lt;='HIPOTESIS '!$F93),'HIPOTESIS '!$L93*'HIPOTESIS '!$D93*(1+'HIPOTESIS '!$N$90)*(1+'HIPOTESIS '!$N$95)*(1+'HIPOTESIS '!$N$100)^2/12,0)</f>
        <v>0</v>
      </c>
      <c r="BH155" s="810">
        <f>IF(AND(BH$151&gt;='HIPOTESIS '!$E93,BH$151&lt;='HIPOTESIS '!$F93),'HIPOTESIS '!$L93*'HIPOTESIS '!$D93*(1+'HIPOTESIS '!$N$90)*(1+'HIPOTESIS '!$N$95)*(1+'HIPOTESIS '!$N$100)^2/12,0)</f>
        <v>0</v>
      </c>
      <c r="BI155" s="810">
        <f>IF(AND(BI$151&gt;='HIPOTESIS '!$E93,BI$151&lt;='HIPOTESIS '!$F93),'HIPOTESIS '!$L93*'HIPOTESIS '!$D93*(1+'HIPOTESIS '!$N$90)*(1+'HIPOTESIS '!$N$95)*(1+'HIPOTESIS '!$N$100)^2/12,0)</f>
        <v>0</v>
      </c>
      <c r="BJ155" s="810">
        <f>IF(AND(BJ$151&gt;='HIPOTESIS '!$E93,BJ$151&lt;='HIPOTESIS '!$F93),'HIPOTESIS '!$L93*'HIPOTESIS '!$D93*(1+'HIPOTESIS '!$N$90)*(1+'HIPOTESIS '!$N$95)*(1+'HIPOTESIS '!$N$100)^2/12,0)</f>
        <v>0</v>
      </c>
      <c r="BK155" s="815">
        <f>IF(AND(BK$151&gt;='HIPOTESIS '!$E93,BK$151&lt;='HIPOTESIS '!$F93),'HIPOTESIS '!$L93*'HIPOTESIS '!$D93*(1+'HIPOTESIS '!$N$90)*(1+'HIPOTESIS '!$N$95)*(1+'HIPOTESIS '!$N$100)^2/12,0)</f>
        <v>0</v>
      </c>
    </row>
    <row r="156" spans="1:97" s="2" customFormat="1" ht="17" x14ac:dyDescent="0.2">
      <c r="B156" s="627" t="s">
        <v>119</v>
      </c>
      <c r="C156" s="816">
        <f>IF(AND(C$151&gt;='HIPOTESIS '!$E94,C$151&lt;='HIPOTESIS '!$F94),'HIPOTESIS '!$L94*'HIPOTESIS '!$D94/12,0)</f>
        <v>0</v>
      </c>
      <c r="D156" s="817">
        <f>IF(AND(D$151&gt;='HIPOTESIS '!$E94,D$151&lt;='HIPOTESIS '!$F94),'HIPOTESIS '!$L94*'HIPOTESIS '!$D94/12,0)</f>
        <v>0</v>
      </c>
      <c r="E156" s="817">
        <f>IF(AND(E$151&gt;='HIPOTESIS '!$E94,E$151&lt;='HIPOTESIS '!$F94),'HIPOTESIS '!$L94*'HIPOTESIS '!$D94/12,0)</f>
        <v>0</v>
      </c>
      <c r="F156" s="817">
        <f>IF(AND(F$151&gt;='HIPOTESIS '!$E94,F$151&lt;='HIPOTESIS '!$F94),'HIPOTESIS '!$L94*'HIPOTESIS '!$D94/12,0)</f>
        <v>0</v>
      </c>
      <c r="G156" s="817">
        <f>IF(AND(G$151&gt;='HIPOTESIS '!$E94,G$151&lt;='HIPOTESIS '!$F94),'HIPOTESIS '!$L94*'HIPOTESIS '!$D94/12,0)</f>
        <v>0</v>
      </c>
      <c r="H156" s="817">
        <f>IF(AND(H$151&gt;='HIPOTESIS '!$E94,H$151&lt;='HIPOTESIS '!$F94),'HIPOTESIS '!$L94*'HIPOTESIS '!$D94/12,0)</f>
        <v>0</v>
      </c>
      <c r="I156" s="817">
        <f>IF(AND(I$151&gt;='HIPOTESIS '!$E94,I$151&lt;='HIPOTESIS '!$F94),'HIPOTESIS '!$L94*'HIPOTESIS '!$D94/12,0)</f>
        <v>0</v>
      </c>
      <c r="J156" s="817">
        <f>IF(AND(J$151&gt;='HIPOTESIS '!$E94,J$151&lt;='HIPOTESIS '!$F94),'HIPOTESIS '!$L94*'HIPOTESIS '!$D94/12,0)</f>
        <v>0</v>
      </c>
      <c r="K156" s="817">
        <f>IF(AND(K$151&gt;='HIPOTESIS '!$E94,K$151&lt;='HIPOTESIS '!$F94),'HIPOTESIS '!$L94*'HIPOTESIS '!$D94/12,0)</f>
        <v>0</v>
      </c>
      <c r="L156" s="817">
        <f>IF(AND(L$151&gt;='HIPOTESIS '!$E94,L$151&lt;='HIPOTESIS '!$F94),'HIPOTESIS '!$L94*'HIPOTESIS '!$D94/12,0)</f>
        <v>0</v>
      </c>
      <c r="M156" s="817">
        <f>IF(AND(M$151&gt;='HIPOTESIS '!$E94,M$151&lt;='HIPOTESIS '!$F94),'HIPOTESIS '!$L94*'HIPOTESIS '!$D94/12,0)</f>
        <v>0</v>
      </c>
      <c r="N156" s="817">
        <f>IF(AND(N$151&gt;='HIPOTESIS '!$E94,N$151&lt;='HIPOTESIS '!$F94),'HIPOTESIS '!$L94*'HIPOTESIS '!$D94/12,0)</f>
        <v>0</v>
      </c>
      <c r="O156" s="818">
        <f>IF(AND(O$151&gt;='HIPOTESIS '!$E94,O$151&lt;='HIPOTESIS '!$F94),'HIPOTESIS '!$L94*'HIPOTESIS '!$D94/12,0)</f>
        <v>0</v>
      </c>
      <c r="P156" s="586">
        <f>IF(AND(P$151&gt;='HIPOTESIS '!$E94,P$151&lt;='HIPOTESIS '!$F94),'HIPOTESIS '!$L94*'HIPOTESIS '!$D94*(1+'HIPOTESIS '!$N$90)/12,0)</f>
        <v>0</v>
      </c>
      <c r="Q156" s="810">
        <f>IF(AND(Q$151&gt;='HIPOTESIS '!$E94,Q$151&lt;='HIPOTESIS '!$F94),'HIPOTESIS '!$L94*'HIPOTESIS '!$D94*(1+'HIPOTESIS '!$N$90)/12,0)</f>
        <v>0</v>
      </c>
      <c r="R156" s="810">
        <f>IF(AND(R$151&gt;='HIPOTESIS '!$E94,R$151&lt;='HIPOTESIS '!$F94),'HIPOTESIS '!$L94*'HIPOTESIS '!$D94*(1+'HIPOTESIS '!$N$90)/12,0)</f>
        <v>0</v>
      </c>
      <c r="S156" s="810">
        <f>IF(AND(S$151&gt;='HIPOTESIS '!$E94,S$151&lt;='HIPOTESIS '!$F94),'HIPOTESIS '!$L94*'HIPOTESIS '!$D94*(1+'HIPOTESIS '!$N$90)/12,0)</f>
        <v>0</v>
      </c>
      <c r="T156" s="810">
        <f>IF(AND(T$151&gt;='HIPOTESIS '!$E94,T$151&lt;='HIPOTESIS '!$F94),'HIPOTESIS '!$L94*'HIPOTESIS '!$D94*(1+'HIPOTESIS '!$N$90)/12,0)</f>
        <v>0</v>
      </c>
      <c r="U156" s="810">
        <f>IF(AND(U$151&gt;='HIPOTESIS '!$E94,U$151&lt;='HIPOTESIS '!$F94),'HIPOTESIS '!$L94*'HIPOTESIS '!$D94*(1+'HIPOTESIS '!$N$90)/12,0)</f>
        <v>0</v>
      </c>
      <c r="V156" s="810">
        <f>IF(AND(V$151&gt;='HIPOTESIS '!$E94,V$151&lt;='HIPOTESIS '!$F94),'HIPOTESIS '!$L94*'HIPOTESIS '!$D94*(1+'HIPOTESIS '!$N$90)/12,0)</f>
        <v>0</v>
      </c>
      <c r="W156" s="810">
        <f>IF(AND(W$151&gt;='HIPOTESIS '!$E94,W$151&lt;='HIPOTESIS '!$F94),'HIPOTESIS '!$L94*'HIPOTESIS '!$D94*(1+'HIPOTESIS '!$N$90)/12,0)</f>
        <v>0</v>
      </c>
      <c r="X156" s="810">
        <f>IF(AND(X$151&gt;='HIPOTESIS '!$E94,X$151&lt;='HIPOTESIS '!$F94),'HIPOTESIS '!$L94*'HIPOTESIS '!$D94*(1+'HIPOTESIS '!$N$90)/12,0)</f>
        <v>0</v>
      </c>
      <c r="Y156" s="810">
        <f>IF(AND(Y$151&gt;='HIPOTESIS '!$E94,Y$151&lt;='HIPOTESIS '!$F94),'HIPOTESIS '!$L94*'HIPOTESIS '!$D94*(1+'HIPOTESIS '!$N$90)/12,0)</f>
        <v>0</v>
      </c>
      <c r="Z156" s="810">
        <f>IF(AND(Z$151&gt;='HIPOTESIS '!$E94,Z$151&lt;='HIPOTESIS '!$F94),'HIPOTESIS '!$L94*'HIPOTESIS '!$D94*(1+'HIPOTESIS '!$N$90)/12,0)</f>
        <v>0</v>
      </c>
      <c r="AA156" s="810">
        <f>IF(AND(AA$151&gt;='HIPOTESIS '!$E94,AA$151&lt;='HIPOTESIS '!$F94),'HIPOTESIS '!$L94*'HIPOTESIS '!$D94*(1+'HIPOTESIS '!$N$90)/12,0)</f>
        <v>0</v>
      </c>
      <c r="AB156" s="816">
        <f>IF(AND(AB$151&gt;='HIPOTESIS '!$E94,AB$151&lt;='HIPOTESIS '!$F94),'HIPOTESIS '!$L94*'HIPOTESIS '!$D94*(1+'HIPOTESIS '!$N$90)*(1+'HIPOTESIS '!$N$95)/12,0)</f>
        <v>0</v>
      </c>
      <c r="AC156" s="819">
        <f>IF(AND(AC$151&gt;='HIPOTESIS '!$E94,AC$151&lt;='HIPOTESIS '!$F94),'HIPOTESIS '!$L94*'HIPOTESIS '!$D94*(1+'HIPOTESIS '!$N$90)*(1+'HIPOTESIS '!$N$95)/12,0)</f>
        <v>0</v>
      </c>
      <c r="AD156" s="819">
        <f>IF(AND(AD$151&gt;='HIPOTESIS '!$E94,AD$151&lt;='HIPOTESIS '!$F94),'HIPOTESIS '!$L94*'HIPOTESIS '!$D94*(1+'HIPOTESIS '!$N$90)*(1+'HIPOTESIS '!$N$95)/12,0)</f>
        <v>0</v>
      </c>
      <c r="AE156" s="819">
        <f>IF(AND(AE$151&gt;='HIPOTESIS '!$E94,AE$151&lt;='HIPOTESIS '!$F94),'HIPOTESIS '!$L94*'HIPOTESIS '!$D94*(1+'HIPOTESIS '!$N$90)*(1+'HIPOTESIS '!$N$95)/12,0)</f>
        <v>0</v>
      </c>
      <c r="AF156" s="819">
        <f>IF(AND(AF$151&gt;='HIPOTESIS '!$E94,AF$151&lt;='HIPOTESIS '!$F94),'HIPOTESIS '!$L94*'HIPOTESIS '!$D94*(1+'HIPOTESIS '!$N$90)*(1+'HIPOTESIS '!$N$95)/12,0)</f>
        <v>0</v>
      </c>
      <c r="AG156" s="819">
        <f>IF(AND(AG$151&gt;='HIPOTESIS '!$E94,AG$151&lt;='HIPOTESIS '!$F94),'HIPOTESIS '!$L94*'HIPOTESIS '!$D94*(1+'HIPOTESIS '!$N$90)*(1+'HIPOTESIS '!$N$95)/12,0)</f>
        <v>0</v>
      </c>
      <c r="AH156" s="819">
        <f>IF(AND(AH$151&gt;='HIPOTESIS '!$E94,AH$151&lt;='HIPOTESIS '!$F94),'HIPOTESIS '!$L94*'HIPOTESIS '!$D94*(1+'HIPOTESIS '!$N$90)*(1+'HIPOTESIS '!$N$95)/12,0)</f>
        <v>0</v>
      </c>
      <c r="AI156" s="819">
        <f>IF(AND(AI$151&gt;='HIPOTESIS '!$E94,AI$151&lt;='HIPOTESIS '!$F94),'HIPOTESIS '!$L94*'HIPOTESIS '!$D94*(1+'HIPOTESIS '!$N$90)*(1+'HIPOTESIS '!$N$95)/12,0)</f>
        <v>0</v>
      </c>
      <c r="AJ156" s="819">
        <f>IF(AND(AJ$151&gt;='HIPOTESIS '!$E94,AJ$151&lt;='HIPOTESIS '!$F94),'HIPOTESIS '!$L94*'HIPOTESIS '!$D94*(1+'HIPOTESIS '!$N$90)*(1+'HIPOTESIS '!$N$95)/12,0)</f>
        <v>0</v>
      </c>
      <c r="AK156" s="819">
        <f>IF(AND(AK$151&gt;='HIPOTESIS '!$E94,AK$151&lt;='HIPOTESIS '!$F94),'HIPOTESIS '!$L94*'HIPOTESIS '!$D94*(1+'HIPOTESIS '!$N$90)*(1+'HIPOTESIS '!$N$95)/12,0)</f>
        <v>0</v>
      </c>
      <c r="AL156" s="819">
        <f>IF(AND(AL$151&gt;='HIPOTESIS '!$E94,AL$151&lt;='HIPOTESIS '!$F94),'HIPOTESIS '!$L94*'HIPOTESIS '!$D94*(1+'HIPOTESIS '!$N$90)*(1+'HIPOTESIS '!$N$95)/12,0)</f>
        <v>0</v>
      </c>
      <c r="AM156" s="819">
        <f>IF(AND(AM$151&gt;='HIPOTESIS '!$E94,AM$151&lt;='HIPOTESIS '!$F94),'HIPOTESIS '!$L94*'HIPOTESIS '!$D94*(1+'HIPOTESIS '!$N$90)*(1+'HIPOTESIS '!$N$95)/12,0)</f>
        <v>0</v>
      </c>
      <c r="AN156" s="819">
        <f>IF(AND(AN$151&gt;='HIPOTESIS '!$E94,AN$151&lt;='HIPOTESIS '!$F94),'HIPOTESIS '!$L94*'HIPOTESIS '!$D94*(1+'HIPOTESIS '!$N$90)*(1+'HIPOTESIS '!$N$95)*(1+'HIPOTESIS '!$N$100)/12,0)</f>
        <v>0</v>
      </c>
      <c r="AO156" s="819">
        <f>IF(AND(AO$151&gt;='HIPOTESIS '!$E94,AO$151&lt;='HIPOTESIS '!$F94),'HIPOTESIS '!$L94*'HIPOTESIS '!$D94*(1+'HIPOTESIS '!$N$90)*(1+'HIPOTESIS '!$N$95)*(1+'HIPOTESIS '!$N$100)/12,0)</f>
        <v>0</v>
      </c>
      <c r="AP156" s="819">
        <f>IF(AND(AP$151&gt;='HIPOTESIS '!$E94,AP$151&lt;='HIPOTESIS '!$F94),'HIPOTESIS '!$L94*'HIPOTESIS '!$D94*(1+'HIPOTESIS '!$N$90)*(1+'HIPOTESIS '!$N$95)*(1+'HIPOTESIS '!$N$100)/12,0)</f>
        <v>0</v>
      </c>
      <c r="AQ156" s="819">
        <f>IF(AND(AQ$151&gt;='HIPOTESIS '!$E94,AQ$151&lt;='HIPOTESIS '!$F94),'HIPOTESIS '!$L94*'HIPOTESIS '!$D94*(1+'HIPOTESIS '!$N$90)*(1+'HIPOTESIS '!$N$95)*(1+'HIPOTESIS '!$N$100)/12,0)</f>
        <v>0</v>
      </c>
      <c r="AR156" s="819">
        <f>IF(AND(AR$151&gt;='HIPOTESIS '!$E94,AR$151&lt;='HIPOTESIS '!$F94),'HIPOTESIS '!$L94*'HIPOTESIS '!$D94*(1+'HIPOTESIS '!$N$90)*(1+'HIPOTESIS '!$N$95)*(1+'HIPOTESIS '!$N$100)/12,0)</f>
        <v>0</v>
      </c>
      <c r="AS156" s="819">
        <f>IF(AND(AS$151&gt;='HIPOTESIS '!$E94,AS$151&lt;='HIPOTESIS '!$F94),'HIPOTESIS '!$L94*'HIPOTESIS '!$D94*(1+'HIPOTESIS '!$N$90)*(1+'HIPOTESIS '!$N$95)*(1+'HIPOTESIS '!$N$100)/12,0)</f>
        <v>0</v>
      </c>
      <c r="AT156" s="819">
        <f>IF(AND(AT$151&gt;='HIPOTESIS '!$E94,AT$151&lt;='HIPOTESIS '!$F94),'HIPOTESIS '!$L94*'HIPOTESIS '!$D94*(1+'HIPOTESIS '!$N$90)*(1+'HIPOTESIS '!$N$95)*(1+'HIPOTESIS '!$N$100)/12,0)</f>
        <v>0</v>
      </c>
      <c r="AU156" s="819">
        <f>IF(AND(AU$151&gt;='HIPOTESIS '!$E94,AU$151&lt;='HIPOTESIS '!$F94),'HIPOTESIS '!$L94*'HIPOTESIS '!$D94*(1+'HIPOTESIS '!$N$90)*(1+'HIPOTESIS '!$N$95)*(1+'HIPOTESIS '!$N$100)/12,0)</f>
        <v>0</v>
      </c>
      <c r="AV156" s="819">
        <f>IF(AND(AV$151&gt;='HIPOTESIS '!$E94,AV$151&lt;='HIPOTESIS '!$F94),'HIPOTESIS '!$L94*'HIPOTESIS '!$D94*(1+'HIPOTESIS '!$N$90)*(1+'HIPOTESIS '!$N$95)*(1+'HIPOTESIS '!$N$100)/12,0)</f>
        <v>0</v>
      </c>
      <c r="AW156" s="819">
        <f>IF(AND(AW$151&gt;='HIPOTESIS '!$E94,AW$151&lt;='HIPOTESIS '!$F94),'HIPOTESIS '!$L94*'HIPOTESIS '!$D94*(1+'HIPOTESIS '!$N$90)*(1+'HIPOTESIS '!$N$95)*(1+'HIPOTESIS '!$N$100)/12,0)</f>
        <v>0</v>
      </c>
      <c r="AX156" s="819">
        <f>IF(AND(AX$151&gt;='HIPOTESIS '!$E94,AX$151&lt;='HIPOTESIS '!$F94),'HIPOTESIS '!$L94*'HIPOTESIS '!$D94*(1+'HIPOTESIS '!$N$90)*(1+'HIPOTESIS '!$N$95)*(1+'HIPOTESIS '!$N$100)/12,0)</f>
        <v>0</v>
      </c>
      <c r="AY156" s="819">
        <f>IF(AND(AY$151&gt;='HIPOTESIS '!$E94,AY$151&lt;='HIPOTESIS '!$F94),'HIPOTESIS '!$L94*'HIPOTESIS '!$D94*(1+'HIPOTESIS '!$N$90)*(1+'HIPOTESIS '!$N$95)*(1+'HIPOTESIS '!$N$100)/12,0)</f>
        <v>0</v>
      </c>
      <c r="AZ156" s="819">
        <f>IF(AND(AZ$151&gt;='HIPOTESIS '!$E94,AZ$151&lt;='HIPOTESIS '!$F94),'HIPOTESIS '!$L94*'HIPOTESIS '!$D94*(1+'HIPOTESIS '!$N$90)*(1+'HIPOTESIS '!$N$95)*(1+'HIPOTESIS '!$N$100)^2/12,0)</f>
        <v>0</v>
      </c>
      <c r="BA156" s="819">
        <f>IF(AND(BA$151&gt;='HIPOTESIS '!$E94,BA$151&lt;='HIPOTESIS '!$F94),'HIPOTESIS '!$L94*'HIPOTESIS '!$D94*(1+'HIPOTESIS '!$N$90)*(1+'HIPOTESIS '!$N$95)*(1+'HIPOTESIS '!$N$100)^2/12,0)</f>
        <v>0</v>
      </c>
      <c r="BB156" s="819">
        <f>IF(AND(BB$151&gt;='HIPOTESIS '!$E94,BB$151&lt;='HIPOTESIS '!$F94),'HIPOTESIS '!$L94*'HIPOTESIS '!$D94*(1+'HIPOTESIS '!$N$90)*(1+'HIPOTESIS '!$N$95)*(1+'HIPOTESIS '!$N$100)^2/12,0)</f>
        <v>0</v>
      </c>
      <c r="BC156" s="819">
        <f>IF(AND(BC$151&gt;='HIPOTESIS '!$E94,BC$151&lt;='HIPOTESIS '!$F94),'HIPOTESIS '!$L94*'HIPOTESIS '!$D94*(1+'HIPOTESIS '!$N$90)*(1+'HIPOTESIS '!$N$95)*(1+'HIPOTESIS '!$N$100)^2/12,0)</f>
        <v>0</v>
      </c>
      <c r="BD156" s="819">
        <f>IF(AND(BD$151&gt;='HIPOTESIS '!$E94,BD$151&lt;='HIPOTESIS '!$F94),'HIPOTESIS '!$L94*'HIPOTESIS '!$D94*(1+'HIPOTESIS '!$N$90)*(1+'HIPOTESIS '!$N$95)*(1+'HIPOTESIS '!$N$100)^2/12,0)</f>
        <v>0</v>
      </c>
      <c r="BE156" s="819">
        <f>IF(AND(BE$151&gt;='HIPOTESIS '!$E94,BE$151&lt;='HIPOTESIS '!$F94),'HIPOTESIS '!$L94*'HIPOTESIS '!$D94*(1+'HIPOTESIS '!$N$90)*(1+'HIPOTESIS '!$N$95)*(1+'HIPOTESIS '!$N$100)^2/12,0)</f>
        <v>0</v>
      </c>
      <c r="BF156" s="819">
        <f>IF(AND(BF$151&gt;='HIPOTESIS '!$E94,BF$151&lt;='HIPOTESIS '!$F94),'HIPOTESIS '!$L94*'HIPOTESIS '!$D94*(1+'HIPOTESIS '!$N$90)*(1+'HIPOTESIS '!$N$95)*(1+'HIPOTESIS '!$N$100)^2/12,0)</f>
        <v>0</v>
      </c>
      <c r="BG156" s="819">
        <f>IF(AND(BG$151&gt;='HIPOTESIS '!$E94,BG$151&lt;='HIPOTESIS '!$F94),'HIPOTESIS '!$L94*'HIPOTESIS '!$D94*(1+'HIPOTESIS '!$N$90)*(1+'HIPOTESIS '!$N$95)*(1+'HIPOTESIS '!$N$100)^2/12,0)</f>
        <v>0</v>
      </c>
      <c r="BH156" s="819">
        <f>IF(AND(BH$151&gt;='HIPOTESIS '!$E94,BH$151&lt;='HIPOTESIS '!$F94),'HIPOTESIS '!$L94*'HIPOTESIS '!$D94*(1+'HIPOTESIS '!$N$90)*(1+'HIPOTESIS '!$N$95)*(1+'HIPOTESIS '!$N$100)^2/12,0)</f>
        <v>0</v>
      </c>
      <c r="BI156" s="819">
        <f>IF(AND(BI$151&gt;='HIPOTESIS '!$E94,BI$151&lt;='HIPOTESIS '!$F94),'HIPOTESIS '!$L94*'HIPOTESIS '!$D94*(1+'HIPOTESIS '!$N$90)*(1+'HIPOTESIS '!$N$95)*(1+'HIPOTESIS '!$N$100)^2/12,0)</f>
        <v>0</v>
      </c>
      <c r="BJ156" s="819">
        <f>IF(AND(BJ$151&gt;='HIPOTESIS '!$E94,BJ$151&lt;='HIPOTESIS '!$F94),'HIPOTESIS '!$L94*'HIPOTESIS '!$D94*(1+'HIPOTESIS '!$N$90)*(1+'HIPOTESIS '!$N$95)*(1+'HIPOTESIS '!$N$100)^2/12,0)</f>
        <v>0</v>
      </c>
      <c r="BK156" s="820">
        <f>IF(AND(BK$151&gt;='HIPOTESIS '!$E94,BK$151&lt;='HIPOTESIS '!$F94),'HIPOTESIS '!$L94*'HIPOTESIS '!$D94*(1+'HIPOTESIS '!$N$90)*(1+'HIPOTESIS '!$N$95)*(1+'HIPOTESIS '!$N$100)^2/12,0)</f>
        <v>0</v>
      </c>
    </row>
    <row r="157" spans="1:97" s="2" customFormat="1" ht="17" x14ac:dyDescent="0.2">
      <c r="B157" s="746" t="s">
        <v>120</v>
      </c>
      <c r="C157" s="807">
        <f>IF(AND(C$151&gt;='HIPOTESIS '!$E95,C$151&lt;='HIPOTESIS '!$F95),'HIPOTESIS '!$L95*'HIPOTESIS '!$D95/12,0)</f>
        <v>0</v>
      </c>
      <c r="D157" s="808">
        <f>IF(AND(D$151&gt;='HIPOTESIS '!$E95,D$151&lt;='HIPOTESIS '!$F95),'HIPOTESIS '!$L95*'HIPOTESIS '!$D95/12,0)</f>
        <v>0</v>
      </c>
      <c r="E157" s="808">
        <f>IF(AND(E$151&gt;='HIPOTESIS '!$E95,E$151&lt;='HIPOTESIS '!$F95),'HIPOTESIS '!$L95*'HIPOTESIS '!$D95/12,0)</f>
        <v>0</v>
      </c>
      <c r="F157" s="808">
        <f>IF(AND(F$151&gt;='HIPOTESIS '!$E95,F$151&lt;='HIPOTESIS '!$F95),'HIPOTESIS '!$L95*'HIPOTESIS '!$D95/12,0)</f>
        <v>0</v>
      </c>
      <c r="G157" s="808">
        <f>IF(AND(G$151&gt;='HIPOTESIS '!$E95,G$151&lt;='HIPOTESIS '!$F95),'HIPOTESIS '!$L95*'HIPOTESIS '!$D95/12,0)</f>
        <v>0</v>
      </c>
      <c r="H157" s="808">
        <f>IF(AND(H$151&gt;='HIPOTESIS '!$E95,H$151&lt;='HIPOTESIS '!$F95),'HIPOTESIS '!$L95*'HIPOTESIS '!$D95/12,0)</f>
        <v>0</v>
      </c>
      <c r="I157" s="808">
        <f>IF(AND(I$151&gt;='HIPOTESIS '!$E95,I$151&lt;='HIPOTESIS '!$F95),'HIPOTESIS '!$L95*'HIPOTESIS '!$D95/12,0)</f>
        <v>0</v>
      </c>
      <c r="J157" s="808">
        <f>IF(AND(J$151&gt;='HIPOTESIS '!$E95,J$151&lt;='HIPOTESIS '!$F95),'HIPOTESIS '!$L95*'HIPOTESIS '!$D95/12,0)</f>
        <v>0</v>
      </c>
      <c r="K157" s="808">
        <f>IF(AND(K$151&gt;='HIPOTESIS '!$E95,K$151&lt;='HIPOTESIS '!$F95),'HIPOTESIS '!$L95*'HIPOTESIS '!$D95/12,0)</f>
        <v>0</v>
      </c>
      <c r="L157" s="808">
        <f>IF(AND(L$151&gt;='HIPOTESIS '!$E95,L$151&lt;='HIPOTESIS '!$F95),'HIPOTESIS '!$L95*'HIPOTESIS '!$D95/12,0)</f>
        <v>0</v>
      </c>
      <c r="M157" s="808">
        <f>IF(AND(M$151&gt;='HIPOTESIS '!$E95,M$151&lt;='HIPOTESIS '!$F95),'HIPOTESIS '!$L95*'HIPOTESIS '!$D95/12,0)</f>
        <v>0</v>
      </c>
      <c r="N157" s="808">
        <f>IF(AND(N$151&gt;='HIPOTESIS '!$E95,N$151&lt;='HIPOTESIS '!$F95),'HIPOTESIS '!$L95*'HIPOTESIS '!$D95/12,0)</f>
        <v>0</v>
      </c>
      <c r="O157" s="809">
        <f>IF(AND(O$151&gt;='HIPOTESIS '!$E95,O$151&lt;='HIPOTESIS '!$F95),'HIPOTESIS '!$L95*'HIPOTESIS '!$D95/12,0)</f>
        <v>0</v>
      </c>
      <c r="P157" s="821">
        <f>IF(AND(P$151&gt;='HIPOTESIS '!$E95,P$151&lt;='HIPOTESIS '!$F95),'HIPOTESIS '!$L95*'HIPOTESIS '!$D95*(1+'HIPOTESIS '!$N$90)/12,0)</f>
        <v>0</v>
      </c>
      <c r="Q157" s="822">
        <f>IF(AND(Q$151&gt;='HIPOTESIS '!$E95,Q$151&lt;='HIPOTESIS '!$F95),'HIPOTESIS '!$L95*'HIPOTESIS '!$D95*(1+'HIPOTESIS '!$N$90)/12,0)</f>
        <v>0</v>
      </c>
      <c r="R157" s="822">
        <f>IF(AND(R$151&gt;='HIPOTESIS '!$E95,R$151&lt;='HIPOTESIS '!$F95),'HIPOTESIS '!$L95*'HIPOTESIS '!$D95*(1+'HIPOTESIS '!$N$90)/12,0)</f>
        <v>0</v>
      </c>
      <c r="S157" s="822">
        <f>IF(AND(S$151&gt;='HIPOTESIS '!$E95,S$151&lt;='HIPOTESIS '!$F95),'HIPOTESIS '!$L95*'HIPOTESIS '!$D95*(1+'HIPOTESIS '!$N$90)/12,0)</f>
        <v>0</v>
      </c>
      <c r="T157" s="822">
        <f>IF(AND(T$151&gt;='HIPOTESIS '!$E95,T$151&lt;='HIPOTESIS '!$F95),'HIPOTESIS '!$L95*'HIPOTESIS '!$D95*(1+'HIPOTESIS '!$N$90)/12,0)</f>
        <v>0</v>
      </c>
      <c r="U157" s="822">
        <f>IF(AND(U$151&gt;='HIPOTESIS '!$E95,U$151&lt;='HIPOTESIS '!$F95),'HIPOTESIS '!$L95*'HIPOTESIS '!$D95*(1+'HIPOTESIS '!$N$90)/12,0)</f>
        <v>0</v>
      </c>
      <c r="V157" s="822">
        <f>IF(AND(V$151&gt;='HIPOTESIS '!$E95,V$151&lt;='HIPOTESIS '!$F95),'HIPOTESIS '!$L95*'HIPOTESIS '!$D95*(1+'HIPOTESIS '!$N$90)/12,0)</f>
        <v>0</v>
      </c>
      <c r="W157" s="822">
        <f>IF(AND(W$151&gt;='HIPOTESIS '!$E95,W$151&lt;='HIPOTESIS '!$F95),'HIPOTESIS '!$L95*'HIPOTESIS '!$D95*(1+'HIPOTESIS '!$N$90)/12,0)</f>
        <v>0</v>
      </c>
      <c r="X157" s="822">
        <f>IF(AND(X$151&gt;='HIPOTESIS '!$E95,X$151&lt;='HIPOTESIS '!$F95),'HIPOTESIS '!$L95*'HIPOTESIS '!$D95*(1+'HIPOTESIS '!$N$90)/12,0)</f>
        <v>0</v>
      </c>
      <c r="Y157" s="822">
        <f>IF(AND(Y$151&gt;='HIPOTESIS '!$E95,Y$151&lt;='HIPOTESIS '!$F95),'HIPOTESIS '!$L95*'HIPOTESIS '!$D95*(1+'HIPOTESIS '!$N$90)/12,0)</f>
        <v>0</v>
      </c>
      <c r="Z157" s="822">
        <f>IF(AND(Z$151&gt;='HIPOTESIS '!$E95,Z$151&lt;='HIPOTESIS '!$F95),'HIPOTESIS '!$L95*'HIPOTESIS '!$D95*(1+'HIPOTESIS '!$N$90)/12,0)</f>
        <v>0</v>
      </c>
      <c r="AA157" s="822">
        <f>IF(AND(AA$151&gt;='HIPOTESIS '!$E95,AA$151&lt;='HIPOTESIS '!$F95),'HIPOTESIS '!$L95*'HIPOTESIS '!$D95*(1+'HIPOTESIS '!$N$90)/12,0)</f>
        <v>0</v>
      </c>
      <c r="AB157" s="807">
        <f>IF(AND(AB$151&gt;='HIPOTESIS '!$E95,AB$151&lt;='HIPOTESIS '!$F95),'HIPOTESIS '!$L95*'HIPOTESIS '!$D95*(1+'HIPOTESIS '!$N$90)*(1+'HIPOTESIS '!$N$95)/12,0)</f>
        <v>0</v>
      </c>
      <c r="AC157" s="811">
        <f>IF(AND(AC$151&gt;='HIPOTESIS '!$E95,AC$151&lt;='HIPOTESIS '!$F95),'HIPOTESIS '!$L95*'HIPOTESIS '!$D95*(1+'HIPOTESIS '!$N$90)*(1+'HIPOTESIS '!$N$95)/12,0)</f>
        <v>0</v>
      </c>
      <c r="AD157" s="811">
        <f>IF(AND(AD$151&gt;='HIPOTESIS '!$E95,AD$151&lt;='HIPOTESIS '!$F95),'HIPOTESIS '!$L95*'HIPOTESIS '!$D95*(1+'HIPOTESIS '!$N$90)*(1+'HIPOTESIS '!$N$95)/12,0)</f>
        <v>0</v>
      </c>
      <c r="AE157" s="811">
        <f>IF(AND(AE$151&gt;='HIPOTESIS '!$E95,AE$151&lt;='HIPOTESIS '!$F95),'HIPOTESIS '!$L95*'HIPOTESIS '!$D95*(1+'HIPOTESIS '!$N$90)*(1+'HIPOTESIS '!$N$95)/12,0)</f>
        <v>0</v>
      </c>
      <c r="AF157" s="811">
        <f>IF(AND(AF$151&gt;='HIPOTESIS '!$E95,AF$151&lt;='HIPOTESIS '!$F95),'HIPOTESIS '!$L95*'HIPOTESIS '!$D95*(1+'HIPOTESIS '!$N$90)*(1+'HIPOTESIS '!$N$95)/12,0)</f>
        <v>0</v>
      </c>
      <c r="AG157" s="811">
        <f>IF(AND(AG$151&gt;='HIPOTESIS '!$E95,AG$151&lt;='HIPOTESIS '!$F95),'HIPOTESIS '!$L95*'HIPOTESIS '!$D95*(1+'HIPOTESIS '!$N$90)*(1+'HIPOTESIS '!$N$95)/12,0)</f>
        <v>0</v>
      </c>
      <c r="AH157" s="811">
        <f>IF(AND(AH$151&gt;='HIPOTESIS '!$E95,AH$151&lt;='HIPOTESIS '!$F95),'HIPOTESIS '!$L95*'HIPOTESIS '!$D95*(1+'HIPOTESIS '!$N$90)*(1+'HIPOTESIS '!$N$95)/12,0)</f>
        <v>0</v>
      </c>
      <c r="AI157" s="811">
        <f>IF(AND(AI$151&gt;='HIPOTESIS '!$E95,AI$151&lt;='HIPOTESIS '!$F95),'HIPOTESIS '!$L95*'HIPOTESIS '!$D95*(1+'HIPOTESIS '!$N$90)*(1+'HIPOTESIS '!$N$95)/12,0)</f>
        <v>0</v>
      </c>
      <c r="AJ157" s="811">
        <f>IF(AND(AJ$151&gt;='HIPOTESIS '!$E95,AJ$151&lt;='HIPOTESIS '!$F95),'HIPOTESIS '!$L95*'HIPOTESIS '!$D95*(1+'HIPOTESIS '!$N$90)*(1+'HIPOTESIS '!$N$95)/12,0)</f>
        <v>0</v>
      </c>
      <c r="AK157" s="811">
        <f>IF(AND(AK$151&gt;='HIPOTESIS '!$E95,AK$151&lt;='HIPOTESIS '!$F95),'HIPOTESIS '!$L95*'HIPOTESIS '!$D95*(1+'HIPOTESIS '!$N$90)*(1+'HIPOTESIS '!$N$95)/12,0)</f>
        <v>0</v>
      </c>
      <c r="AL157" s="811">
        <f>IF(AND(AL$151&gt;='HIPOTESIS '!$E95,AL$151&lt;='HIPOTESIS '!$F95),'HIPOTESIS '!$L95*'HIPOTESIS '!$D95*(1+'HIPOTESIS '!$N$90)*(1+'HIPOTESIS '!$N$95)/12,0)</f>
        <v>0</v>
      </c>
      <c r="AM157" s="811">
        <f>IF(AND(AM$151&gt;='HIPOTESIS '!$E95,AM$151&lt;='HIPOTESIS '!$F95),'HIPOTESIS '!$L95*'HIPOTESIS '!$D95*(1+'HIPOTESIS '!$N$90)*(1+'HIPOTESIS '!$N$95)/12,0)</f>
        <v>0</v>
      </c>
      <c r="AN157" s="811">
        <f>IF(AND(AN$151&gt;='HIPOTESIS '!$E95,AN$151&lt;='HIPOTESIS '!$F95),'HIPOTESIS '!$L95*'HIPOTESIS '!$D95*(1+'HIPOTESIS '!$N$90)*(1+'HIPOTESIS '!$N$95)*(1+'HIPOTESIS '!$N$100)/12,0)</f>
        <v>0</v>
      </c>
      <c r="AO157" s="811">
        <f>IF(AND(AO$151&gt;='HIPOTESIS '!$E95,AO$151&lt;='HIPOTESIS '!$F95),'HIPOTESIS '!$L95*'HIPOTESIS '!$D95*(1+'HIPOTESIS '!$N$90)*(1+'HIPOTESIS '!$N$95)*(1+'HIPOTESIS '!$N$100)/12,0)</f>
        <v>0</v>
      </c>
      <c r="AP157" s="811">
        <f>IF(AND(AP$151&gt;='HIPOTESIS '!$E95,AP$151&lt;='HIPOTESIS '!$F95),'HIPOTESIS '!$L95*'HIPOTESIS '!$D95*(1+'HIPOTESIS '!$N$90)*(1+'HIPOTESIS '!$N$95)*(1+'HIPOTESIS '!$N$100)/12,0)</f>
        <v>0</v>
      </c>
      <c r="AQ157" s="811">
        <f>IF(AND(AQ$151&gt;='HIPOTESIS '!$E95,AQ$151&lt;='HIPOTESIS '!$F95),'HIPOTESIS '!$L95*'HIPOTESIS '!$D95*(1+'HIPOTESIS '!$N$90)*(1+'HIPOTESIS '!$N$95)*(1+'HIPOTESIS '!$N$100)/12,0)</f>
        <v>0</v>
      </c>
      <c r="AR157" s="811">
        <f>IF(AND(AR$151&gt;='HIPOTESIS '!$E95,AR$151&lt;='HIPOTESIS '!$F95),'HIPOTESIS '!$L95*'HIPOTESIS '!$D95*(1+'HIPOTESIS '!$N$90)*(1+'HIPOTESIS '!$N$95)*(1+'HIPOTESIS '!$N$100)/12,0)</f>
        <v>0</v>
      </c>
      <c r="AS157" s="811">
        <f>IF(AND(AS$151&gt;='HIPOTESIS '!$E95,AS$151&lt;='HIPOTESIS '!$F95),'HIPOTESIS '!$L95*'HIPOTESIS '!$D95*(1+'HIPOTESIS '!$N$90)*(1+'HIPOTESIS '!$N$95)*(1+'HIPOTESIS '!$N$100)/12,0)</f>
        <v>0</v>
      </c>
      <c r="AT157" s="811">
        <f>IF(AND(AT$151&gt;='HIPOTESIS '!$E95,AT$151&lt;='HIPOTESIS '!$F95),'HIPOTESIS '!$L95*'HIPOTESIS '!$D95*(1+'HIPOTESIS '!$N$90)*(1+'HIPOTESIS '!$N$95)*(1+'HIPOTESIS '!$N$100)/12,0)</f>
        <v>0</v>
      </c>
      <c r="AU157" s="811">
        <f>IF(AND(AU$151&gt;='HIPOTESIS '!$E95,AU$151&lt;='HIPOTESIS '!$F95),'HIPOTESIS '!$L95*'HIPOTESIS '!$D95*(1+'HIPOTESIS '!$N$90)*(1+'HIPOTESIS '!$N$95)*(1+'HIPOTESIS '!$N$100)/12,0)</f>
        <v>0</v>
      </c>
      <c r="AV157" s="811">
        <f>IF(AND(AV$151&gt;='HIPOTESIS '!$E95,AV$151&lt;='HIPOTESIS '!$F95),'HIPOTESIS '!$L95*'HIPOTESIS '!$D95*(1+'HIPOTESIS '!$N$90)*(1+'HIPOTESIS '!$N$95)*(1+'HIPOTESIS '!$N$100)/12,0)</f>
        <v>0</v>
      </c>
      <c r="AW157" s="811">
        <f>IF(AND(AW$151&gt;='HIPOTESIS '!$E95,AW$151&lt;='HIPOTESIS '!$F95),'HIPOTESIS '!$L95*'HIPOTESIS '!$D95*(1+'HIPOTESIS '!$N$90)*(1+'HIPOTESIS '!$N$95)*(1+'HIPOTESIS '!$N$100)/12,0)</f>
        <v>0</v>
      </c>
      <c r="AX157" s="811">
        <f>IF(AND(AX$151&gt;='HIPOTESIS '!$E95,AX$151&lt;='HIPOTESIS '!$F95),'HIPOTESIS '!$L95*'HIPOTESIS '!$D95*(1+'HIPOTESIS '!$N$90)*(1+'HIPOTESIS '!$N$95)*(1+'HIPOTESIS '!$N$100)/12,0)</f>
        <v>0</v>
      </c>
      <c r="AY157" s="811">
        <f>IF(AND(AY$151&gt;='HIPOTESIS '!$E95,AY$151&lt;='HIPOTESIS '!$F95),'HIPOTESIS '!$L95*'HIPOTESIS '!$D95*(1+'HIPOTESIS '!$N$90)*(1+'HIPOTESIS '!$N$95)*(1+'HIPOTESIS '!$N$100)/12,0)</f>
        <v>0</v>
      </c>
      <c r="AZ157" s="811">
        <f>IF(AND(AZ$151&gt;='HIPOTESIS '!$E95,AZ$151&lt;='HIPOTESIS '!$F95),'HIPOTESIS '!$L95*'HIPOTESIS '!$D95*(1+'HIPOTESIS '!$N$90)*(1+'HIPOTESIS '!$N$95)*(1+'HIPOTESIS '!$N$100)^2/12,0)</f>
        <v>0</v>
      </c>
      <c r="BA157" s="811">
        <f>IF(AND(BA$151&gt;='HIPOTESIS '!$E95,BA$151&lt;='HIPOTESIS '!$F95),'HIPOTESIS '!$L95*'HIPOTESIS '!$D95*(1+'HIPOTESIS '!$N$90)*(1+'HIPOTESIS '!$N$95)*(1+'HIPOTESIS '!$N$100)^2/12,0)</f>
        <v>0</v>
      </c>
      <c r="BB157" s="811">
        <f>IF(AND(BB$151&gt;='HIPOTESIS '!$E95,BB$151&lt;='HIPOTESIS '!$F95),'HIPOTESIS '!$L95*'HIPOTESIS '!$D95*(1+'HIPOTESIS '!$N$90)*(1+'HIPOTESIS '!$N$95)*(1+'HIPOTESIS '!$N$100)^2/12,0)</f>
        <v>0</v>
      </c>
      <c r="BC157" s="811">
        <f>IF(AND(BC$151&gt;='HIPOTESIS '!$E95,BC$151&lt;='HIPOTESIS '!$F95),'HIPOTESIS '!$L95*'HIPOTESIS '!$D95*(1+'HIPOTESIS '!$N$90)*(1+'HIPOTESIS '!$N$95)*(1+'HIPOTESIS '!$N$100)^2/12,0)</f>
        <v>0</v>
      </c>
      <c r="BD157" s="811">
        <f>IF(AND(BD$151&gt;='HIPOTESIS '!$E95,BD$151&lt;='HIPOTESIS '!$F95),'HIPOTESIS '!$L95*'HIPOTESIS '!$D95*(1+'HIPOTESIS '!$N$90)*(1+'HIPOTESIS '!$N$95)*(1+'HIPOTESIS '!$N$100)^2/12,0)</f>
        <v>0</v>
      </c>
      <c r="BE157" s="811">
        <f>IF(AND(BE$151&gt;='HIPOTESIS '!$E95,BE$151&lt;='HIPOTESIS '!$F95),'HIPOTESIS '!$L95*'HIPOTESIS '!$D95*(1+'HIPOTESIS '!$N$90)*(1+'HIPOTESIS '!$N$95)*(1+'HIPOTESIS '!$N$100)^2/12,0)</f>
        <v>0</v>
      </c>
      <c r="BF157" s="811">
        <f>IF(AND(BF$151&gt;='HIPOTESIS '!$E95,BF$151&lt;='HIPOTESIS '!$F95),'HIPOTESIS '!$L95*'HIPOTESIS '!$D95*(1+'HIPOTESIS '!$N$90)*(1+'HIPOTESIS '!$N$95)*(1+'HIPOTESIS '!$N$100)^2/12,0)</f>
        <v>0</v>
      </c>
      <c r="BG157" s="811">
        <f>IF(AND(BG$151&gt;='HIPOTESIS '!$E95,BG$151&lt;='HIPOTESIS '!$F95),'HIPOTESIS '!$L95*'HIPOTESIS '!$D95*(1+'HIPOTESIS '!$N$90)*(1+'HIPOTESIS '!$N$95)*(1+'HIPOTESIS '!$N$100)^2/12,0)</f>
        <v>0</v>
      </c>
      <c r="BH157" s="811">
        <f>IF(AND(BH$151&gt;='HIPOTESIS '!$E95,BH$151&lt;='HIPOTESIS '!$F95),'HIPOTESIS '!$L95*'HIPOTESIS '!$D95*(1+'HIPOTESIS '!$N$90)*(1+'HIPOTESIS '!$N$95)*(1+'HIPOTESIS '!$N$100)^2/12,0)</f>
        <v>0</v>
      </c>
      <c r="BI157" s="811">
        <f>IF(AND(BI$151&gt;='HIPOTESIS '!$E95,BI$151&lt;='HIPOTESIS '!$F95),'HIPOTESIS '!$L95*'HIPOTESIS '!$D95*(1+'HIPOTESIS '!$N$90)*(1+'HIPOTESIS '!$N$95)*(1+'HIPOTESIS '!$N$100)^2/12,0)</f>
        <v>0</v>
      </c>
      <c r="BJ157" s="811">
        <f>IF(AND(BJ$151&gt;='HIPOTESIS '!$E95,BJ$151&lt;='HIPOTESIS '!$F95),'HIPOTESIS '!$L95*'HIPOTESIS '!$D95*(1+'HIPOTESIS '!$N$90)*(1+'HIPOTESIS '!$N$95)*(1+'HIPOTESIS '!$N$100)^2/12,0)</f>
        <v>0</v>
      </c>
      <c r="BK157" s="812">
        <f>IF(AND(BK$151&gt;='HIPOTESIS '!$E95,BK$151&lt;='HIPOTESIS '!$F95),'HIPOTESIS '!$L95*'HIPOTESIS '!$D95*(1+'HIPOTESIS '!$N$90)*(1+'HIPOTESIS '!$N$95)*(1+'HIPOTESIS '!$N$100)^2/12,0)</f>
        <v>0</v>
      </c>
    </row>
    <row r="158" spans="1:97" s="2" customFormat="1" ht="17" x14ac:dyDescent="0.2">
      <c r="B158" s="625" t="s">
        <v>121</v>
      </c>
      <c r="C158" s="813">
        <f>IF(AND(C$151&gt;='HIPOTESIS '!$E96,C$151&lt;='HIPOTESIS '!$F96),'HIPOTESIS '!$L96*'HIPOTESIS '!$D96/12,0)</f>
        <v>0</v>
      </c>
      <c r="D158" s="586">
        <f>IF(AND(D$151&gt;='HIPOTESIS '!$E96,D$151&lt;='HIPOTESIS '!$F96),'HIPOTESIS '!$L96*'HIPOTESIS '!$D96/12,0)</f>
        <v>0</v>
      </c>
      <c r="E158" s="586">
        <f>IF(AND(E$151&gt;='HIPOTESIS '!$E96,E$151&lt;='HIPOTESIS '!$F96),'HIPOTESIS '!$L96*'HIPOTESIS '!$D96/12,0)</f>
        <v>0</v>
      </c>
      <c r="F158" s="586">
        <f>IF(AND(F$151&gt;='HIPOTESIS '!$E96,F$151&lt;='HIPOTESIS '!$F96),'HIPOTESIS '!$L96*'HIPOTESIS '!$D96/12,0)</f>
        <v>0</v>
      </c>
      <c r="G158" s="586">
        <f>IF(AND(G$151&gt;='HIPOTESIS '!$E96,G$151&lt;='HIPOTESIS '!$F96),'HIPOTESIS '!$L96*'HIPOTESIS '!$D96/12,0)</f>
        <v>0</v>
      </c>
      <c r="H158" s="586">
        <f>IF(AND(H$151&gt;='HIPOTESIS '!$E96,H$151&lt;='HIPOTESIS '!$F96),'HIPOTESIS '!$L96*'HIPOTESIS '!$D96/12,0)</f>
        <v>0</v>
      </c>
      <c r="I158" s="586">
        <f>IF(AND(I$151&gt;='HIPOTESIS '!$E96,I$151&lt;='HIPOTESIS '!$F96),'HIPOTESIS '!$L96*'HIPOTESIS '!$D96/12,0)</f>
        <v>0</v>
      </c>
      <c r="J158" s="586">
        <f>IF(AND(J$151&gt;='HIPOTESIS '!$E96,J$151&lt;='HIPOTESIS '!$F96),'HIPOTESIS '!$L96*'HIPOTESIS '!$D96/12,0)</f>
        <v>0</v>
      </c>
      <c r="K158" s="586">
        <f>IF(AND(K$151&gt;='HIPOTESIS '!$E96,K$151&lt;='HIPOTESIS '!$F96),'HIPOTESIS '!$L96*'HIPOTESIS '!$D96/12,0)</f>
        <v>0</v>
      </c>
      <c r="L158" s="586">
        <f>IF(AND(L$151&gt;='HIPOTESIS '!$E96,L$151&lt;='HIPOTESIS '!$F96),'HIPOTESIS '!$L96*'HIPOTESIS '!$D96/12,0)</f>
        <v>0</v>
      </c>
      <c r="M158" s="586">
        <f>IF(AND(M$151&gt;='HIPOTESIS '!$E96,M$151&lt;='HIPOTESIS '!$F96),'HIPOTESIS '!$L96*'HIPOTESIS '!$D96/12,0)</f>
        <v>0</v>
      </c>
      <c r="N158" s="586">
        <f>IF(AND(N$151&gt;='HIPOTESIS '!$E96,N$151&lt;='HIPOTESIS '!$F96),'HIPOTESIS '!$L96*'HIPOTESIS '!$D96/12,0)</f>
        <v>0</v>
      </c>
      <c r="O158" s="814">
        <f>IF(AND(O$151&gt;='HIPOTESIS '!$E96,O$151&lt;='HIPOTESIS '!$F96),'HIPOTESIS '!$L96*'HIPOTESIS '!$D96/12,0)</f>
        <v>0</v>
      </c>
      <c r="P158" s="586">
        <f>IF(AND(P$151&gt;='HIPOTESIS '!$E96,P$151&lt;='HIPOTESIS '!$F96),'HIPOTESIS '!$L96*'HIPOTESIS '!$D96*(1+'HIPOTESIS '!$N$90)/12,0)</f>
        <v>0</v>
      </c>
      <c r="Q158" s="810">
        <f>IF(AND(Q$151&gt;='HIPOTESIS '!$E96,Q$151&lt;='HIPOTESIS '!$F96),'HIPOTESIS '!$L96*'HIPOTESIS '!$D96*(1+'HIPOTESIS '!$N$90)/12,0)</f>
        <v>0</v>
      </c>
      <c r="R158" s="810">
        <f>IF(AND(R$151&gt;='HIPOTESIS '!$E96,R$151&lt;='HIPOTESIS '!$F96),'HIPOTESIS '!$L96*'HIPOTESIS '!$D96*(1+'HIPOTESIS '!$N$90)/12,0)</f>
        <v>0</v>
      </c>
      <c r="S158" s="810">
        <f>IF(AND(S$151&gt;='HIPOTESIS '!$E96,S$151&lt;='HIPOTESIS '!$F96),'HIPOTESIS '!$L96*'HIPOTESIS '!$D96*(1+'HIPOTESIS '!$N$90)/12,0)</f>
        <v>0</v>
      </c>
      <c r="T158" s="810">
        <f>IF(AND(T$151&gt;='HIPOTESIS '!$E96,T$151&lt;='HIPOTESIS '!$F96),'HIPOTESIS '!$L96*'HIPOTESIS '!$D96*(1+'HIPOTESIS '!$N$90)/12,0)</f>
        <v>0</v>
      </c>
      <c r="U158" s="810">
        <f>IF(AND(U$151&gt;='HIPOTESIS '!$E96,U$151&lt;='HIPOTESIS '!$F96),'HIPOTESIS '!$L96*'HIPOTESIS '!$D96*(1+'HIPOTESIS '!$N$90)/12,0)</f>
        <v>0</v>
      </c>
      <c r="V158" s="810">
        <f>IF(AND(V$151&gt;='HIPOTESIS '!$E96,V$151&lt;='HIPOTESIS '!$F96),'HIPOTESIS '!$L96*'HIPOTESIS '!$D96*(1+'HIPOTESIS '!$N$90)/12,0)</f>
        <v>0</v>
      </c>
      <c r="W158" s="810">
        <f>IF(AND(W$151&gt;='HIPOTESIS '!$E96,W$151&lt;='HIPOTESIS '!$F96),'HIPOTESIS '!$L96*'HIPOTESIS '!$D96*(1+'HIPOTESIS '!$N$90)/12,0)</f>
        <v>0</v>
      </c>
      <c r="X158" s="810">
        <f>IF(AND(X$151&gt;='HIPOTESIS '!$E96,X$151&lt;='HIPOTESIS '!$F96),'HIPOTESIS '!$L96*'HIPOTESIS '!$D96*(1+'HIPOTESIS '!$N$90)/12,0)</f>
        <v>0</v>
      </c>
      <c r="Y158" s="810">
        <f>IF(AND(Y$151&gt;='HIPOTESIS '!$E96,Y$151&lt;='HIPOTESIS '!$F96),'HIPOTESIS '!$L96*'HIPOTESIS '!$D96*(1+'HIPOTESIS '!$N$90)/12,0)</f>
        <v>0</v>
      </c>
      <c r="Z158" s="810">
        <f>IF(AND(Z$151&gt;='HIPOTESIS '!$E96,Z$151&lt;='HIPOTESIS '!$F96),'HIPOTESIS '!$L96*'HIPOTESIS '!$D96*(1+'HIPOTESIS '!$N$90)/12,0)</f>
        <v>0</v>
      </c>
      <c r="AA158" s="810">
        <f>IF(AND(AA$151&gt;='HIPOTESIS '!$E96,AA$151&lt;='HIPOTESIS '!$F96),'HIPOTESIS '!$L96*'HIPOTESIS '!$D96*(1+'HIPOTESIS '!$N$90)/12,0)</f>
        <v>0</v>
      </c>
      <c r="AB158" s="813">
        <f>IF(AND(AB$151&gt;='HIPOTESIS '!$E96,AB$151&lt;='HIPOTESIS '!$F96),'HIPOTESIS '!$L96*'HIPOTESIS '!$D96*(1+'HIPOTESIS '!$N$90)*(1+'HIPOTESIS '!$N$95)/12,0)</f>
        <v>0</v>
      </c>
      <c r="AC158" s="810">
        <f>IF(AND(AC$151&gt;='HIPOTESIS '!$E96,AC$151&lt;='HIPOTESIS '!$F96),'HIPOTESIS '!$L96*'HIPOTESIS '!$D96*(1+'HIPOTESIS '!$N$90)*(1+'HIPOTESIS '!$N$95)/12,0)</f>
        <v>0</v>
      </c>
      <c r="AD158" s="810">
        <f>IF(AND(AD$151&gt;='HIPOTESIS '!$E96,AD$151&lt;='HIPOTESIS '!$F96),'HIPOTESIS '!$L96*'HIPOTESIS '!$D96*(1+'HIPOTESIS '!$N$90)*(1+'HIPOTESIS '!$N$95)/12,0)</f>
        <v>0</v>
      </c>
      <c r="AE158" s="810">
        <f>IF(AND(AE$151&gt;='HIPOTESIS '!$E96,AE$151&lt;='HIPOTESIS '!$F96),'HIPOTESIS '!$L96*'HIPOTESIS '!$D96*(1+'HIPOTESIS '!$N$90)*(1+'HIPOTESIS '!$N$95)/12,0)</f>
        <v>0</v>
      </c>
      <c r="AF158" s="810">
        <f>IF(AND(AF$151&gt;='HIPOTESIS '!$E96,AF$151&lt;='HIPOTESIS '!$F96),'HIPOTESIS '!$L96*'HIPOTESIS '!$D96*(1+'HIPOTESIS '!$N$90)*(1+'HIPOTESIS '!$N$95)/12,0)</f>
        <v>0</v>
      </c>
      <c r="AG158" s="810">
        <f>IF(AND(AG$151&gt;='HIPOTESIS '!$E96,AG$151&lt;='HIPOTESIS '!$F96),'HIPOTESIS '!$L96*'HIPOTESIS '!$D96*(1+'HIPOTESIS '!$N$90)*(1+'HIPOTESIS '!$N$95)/12,0)</f>
        <v>0</v>
      </c>
      <c r="AH158" s="810">
        <f>IF(AND(AH$151&gt;='HIPOTESIS '!$E96,AH$151&lt;='HIPOTESIS '!$F96),'HIPOTESIS '!$L96*'HIPOTESIS '!$D96*(1+'HIPOTESIS '!$N$90)*(1+'HIPOTESIS '!$N$95)/12,0)</f>
        <v>0</v>
      </c>
      <c r="AI158" s="810">
        <f>IF(AND(AI$151&gt;='HIPOTESIS '!$E96,AI$151&lt;='HIPOTESIS '!$F96),'HIPOTESIS '!$L96*'HIPOTESIS '!$D96*(1+'HIPOTESIS '!$N$90)*(1+'HIPOTESIS '!$N$95)/12,0)</f>
        <v>0</v>
      </c>
      <c r="AJ158" s="810">
        <f>IF(AND(AJ$151&gt;='HIPOTESIS '!$E96,AJ$151&lt;='HIPOTESIS '!$F96),'HIPOTESIS '!$L96*'HIPOTESIS '!$D96*(1+'HIPOTESIS '!$N$90)*(1+'HIPOTESIS '!$N$95)/12,0)</f>
        <v>0</v>
      </c>
      <c r="AK158" s="810">
        <f>IF(AND(AK$151&gt;='HIPOTESIS '!$E96,AK$151&lt;='HIPOTESIS '!$F96),'HIPOTESIS '!$L96*'HIPOTESIS '!$D96*(1+'HIPOTESIS '!$N$90)*(1+'HIPOTESIS '!$N$95)/12,0)</f>
        <v>0</v>
      </c>
      <c r="AL158" s="810">
        <f>IF(AND(AL$151&gt;='HIPOTESIS '!$E96,AL$151&lt;='HIPOTESIS '!$F96),'HIPOTESIS '!$L96*'HIPOTESIS '!$D96*(1+'HIPOTESIS '!$N$90)*(1+'HIPOTESIS '!$N$95)/12,0)</f>
        <v>0</v>
      </c>
      <c r="AM158" s="810">
        <f>IF(AND(AM$151&gt;='HIPOTESIS '!$E96,AM$151&lt;='HIPOTESIS '!$F96),'HIPOTESIS '!$L96*'HIPOTESIS '!$D96*(1+'HIPOTESIS '!$N$90)*(1+'HIPOTESIS '!$N$95)/12,0)</f>
        <v>0</v>
      </c>
      <c r="AN158" s="810">
        <f>IF(AND(AN$151&gt;='HIPOTESIS '!$E96,AN$151&lt;='HIPOTESIS '!$F96),'HIPOTESIS '!$L96*'HIPOTESIS '!$D96*(1+'HIPOTESIS '!$N$90)*(1+'HIPOTESIS '!$N$95)*(1+'HIPOTESIS '!$N$100)/12,0)</f>
        <v>0</v>
      </c>
      <c r="AO158" s="810">
        <f>IF(AND(AO$151&gt;='HIPOTESIS '!$E96,AO$151&lt;='HIPOTESIS '!$F96),'HIPOTESIS '!$L96*'HIPOTESIS '!$D96*(1+'HIPOTESIS '!$N$90)*(1+'HIPOTESIS '!$N$95)*(1+'HIPOTESIS '!$N$100)/12,0)</f>
        <v>0</v>
      </c>
      <c r="AP158" s="810">
        <f>IF(AND(AP$151&gt;='HIPOTESIS '!$E96,AP$151&lt;='HIPOTESIS '!$F96),'HIPOTESIS '!$L96*'HIPOTESIS '!$D96*(1+'HIPOTESIS '!$N$90)*(1+'HIPOTESIS '!$N$95)*(1+'HIPOTESIS '!$N$100)/12,0)</f>
        <v>0</v>
      </c>
      <c r="AQ158" s="810">
        <f>IF(AND(AQ$151&gt;='HIPOTESIS '!$E96,AQ$151&lt;='HIPOTESIS '!$F96),'HIPOTESIS '!$L96*'HIPOTESIS '!$D96*(1+'HIPOTESIS '!$N$90)*(1+'HIPOTESIS '!$N$95)*(1+'HIPOTESIS '!$N$100)/12,0)</f>
        <v>0</v>
      </c>
      <c r="AR158" s="810">
        <f>IF(AND(AR$151&gt;='HIPOTESIS '!$E96,AR$151&lt;='HIPOTESIS '!$F96),'HIPOTESIS '!$L96*'HIPOTESIS '!$D96*(1+'HIPOTESIS '!$N$90)*(1+'HIPOTESIS '!$N$95)*(1+'HIPOTESIS '!$N$100)/12,0)</f>
        <v>0</v>
      </c>
      <c r="AS158" s="810">
        <f>IF(AND(AS$151&gt;='HIPOTESIS '!$E96,AS$151&lt;='HIPOTESIS '!$F96),'HIPOTESIS '!$L96*'HIPOTESIS '!$D96*(1+'HIPOTESIS '!$N$90)*(1+'HIPOTESIS '!$N$95)*(1+'HIPOTESIS '!$N$100)/12,0)</f>
        <v>0</v>
      </c>
      <c r="AT158" s="810">
        <f>IF(AND(AT$151&gt;='HIPOTESIS '!$E96,AT$151&lt;='HIPOTESIS '!$F96),'HIPOTESIS '!$L96*'HIPOTESIS '!$D96*(1+'HIPOTESIS '!$N$90)*(1+'HIPOTESIS '!$N$95)*(1+'HIPOTESIS '!$N$100)/12,0)</f>
        <v>0</v>
      </c>
      <c r="AU158" s="810">
        <f>IF(AND(AU$151&gt;='HIPOTESIS '!$E96,AU$151&lt;='HIPOTESIS '!$F96),'HIPOTESIS '!$L96*'HIPOTESIS '!$D96*(1+'HIPOTESIS '!$N$90)*(1+'HIPOTESIS '!$N$95)*(1+'HIPOTESIS '!$N$100)/12,0)</f>
        <v>0</v>
      </c>
      <c r="AV158" s="810">
        <f>IF(AND(AV$151&gt;='HIPOTESIS '!$E96,AV$151&lt;='HIPOTESIS '!$F96),'HIPOTESIS '!$L96*'HIPOTESIS '!$D96*(1+'HIPOTESIS '!$N$90)*(1+'HIPOTESIS '!$N$95)*(1+'HIPOTESIS '!$N$100)/12,0)</f>
        <v>0</v>
      </c>
      <c r="AW158" s="810">
        <f>IF(AND(AW$151&gt;='HIPOTESIS '!$E96,AW$151&lt;='HIPOTESIS '!$F96),'HIPOTESIS '!$L96*'HIPOTESIS '!$D96*(1+'HIPOTESIS '!$N$90)*(1+'HIPOTESIS '!$N$95)*(1+'HIPOTESIS '!$N$100)/12,0)</f>
        <v>0</v>
      </c>
      <c r="AX158" s="810">
        <f>IF(AND(AX$151&gt;='HIPOTESIS '!$E96,AX$151&lt;='HIPOTESIS '!$F96),'HIPOTESIS '!$L96*'HIPOTESIS '!$D96*(1+'HIPOTESIS '!$N$90)*(1+'HIPOTESIS '!$N$95)*(1+'HIPOTESIS '!$N$100)/12,0)</f>
        <v>0</v>
      </c>
      <c r="AY158" s="810">
        <f>IF(AND(AY$151&gt;='HIPOTESIS '!$E96,AY$151&lt;='HIPOTESIS '!$F96),'HIPOTESIS '!$L96*'HIPOTESIS '!$D96*(1+'HIPOTESIS '!$N$90)*(1+'HIPOTESIS '!$N$95)*(1+'HIPOTESIS '!$N$100)/12,0)</f>
        <v>0</v>
      </c>
      <c r="AZ158" s="810">
        <f>IF(AND(AZ$151&gt;='HIPOTESIS '!$E96,AZ$151&lt;='HIPOTESIS '!$F96),'HIPOTESIS '!$L96*'HIPOTESIS '!$D96*(1+'HIPOTESIS '!$N$90)*(1+'HIPOTESIS '!$N$95)*(1+'HIPOTESIS '!$N$100)^2/12,0)</f>
        <v>0</v>
      </c>
      <c r="BA158" s="810">
        <f>IF(AND(BA$151&gt;='HIPOTESIS '!$E96,BA$151&lt;='HIPOTESIS '!$F96),'HIPOTESIS '!$L96*'HIPOTESIS '!$D96*(1+'HIPOTESIS '!$N$90)*(1+'HIPOTESIS '!$N$95)*(1+'HIPOTESIS '!$N$100)^2/12,0)</f>
        <v>0</v>
      </c>
      <c r="BB158" s="810">
        <f>IF(AND(BB$151&gt;='HIPOTESIS '!$E96,BB$151&lt;='HIPOTESIS '!$F96),'HIPOTESIS '!$L96*'HIPOTESIS '!$D96*(1+'HIPOTESIS '!$N$90)*(1+'HIPOTESIS '!$N$95)*(1+'HIPOTESIS '!$N$100)^2/12,0)</f>
        <v>0</v>
      </c>
      <c r="BC158" s="810">
        <f>IF(AND(BC$151&gt;='HIPOTESIS '!$E96,BC$151&lt;='HIPOTESIS '!$F96),'HIPOTESIS '!$L96*'HIPOTESIS '!$D96*(1+'HIPOTESIS '!$N$90)*(1+'HIPOTESIS '!$N$95)*(1+'HIPOTESIS '!$N$100)^2/12,0)</f>
        <v>0</v>
      </c>
      <c r="BD158" s="810">
        <f>IF(AND(BD$151&gt;='HIPOTESIS '!$E96,BD$151&lt;='HIPOTESIS '!$F96),'HIPOTESIS '!$L96*'HIPOTESIS '!$D96*(1+'HIPOTESIS '!$N$90)*(1+'HIPOTESIS '!$N$95)*(1+'HIPOTESIS '!$N$100)^2/12,0)</f>
        <v>0</v>
      </c>
      <c r="BE158" s="810">
        <f>IF(AND(BE$151&gt;='HIPOTESIS '!$E96,BE$151&lt;='HIPOTESIS '!$F96),'HIPOTESIS '!$L96*'HIPOTESIS '!$D96*(1+'HIPOTESIS '!$N$90)*(1+'HIPOTESIS '!$N$95)*(1+'HIPOTESIS '!$N$100)^2/12,0)</f>
        <v>0</v>
      </c>
      <c r="BF158" s="810">
        <f>IF(AND(BF$151&gt;='HIPOTESIS '!$E96,BF$151&lt;='HIPOTESIS '!$F96),'HIPOTESIS '!$L96*'HIPOTESIS '!$D96*(1+'HIPOTESIS '!$N$90)*(1+'HIPOTESIS '!$N$95)*(1+'HIPOTESIS '!$N$100)^2/12,0)</f>
        <v>0</v>
      </c>
      <c r="BG158" s="810">
        <f>IF(AND(BG$151&gt;='HIPOTESIS '!$E96,BG$151&lt;='HIPOTESIS '!$F96),'HIPOTESIS '!$L96*'HIPOTESIS '!$D96*(1+'HIPOTESIS '!$N$90)*(1+'HIPOTESIS '!$N$95)*(1+'HIPOTESIS '!$N$100)^2/12,0)</f>
        <v>0</v>
      </c>
      <c r="BH158" s="810">
        <f>IF(AND(BH$151&gt;='HIPOTESIS '!$E96,BH$151&lt;='HIPOTESIS '!$F96),'HIPOTESIS '!$L96*'HIPOTESIS '!$D96*(1+'HIPOTESIS '!$N$90)*(1+'HIPOTESIS '!$N$95)*(1+'HIPOTESIS '!$N$100)^2/12,0)</f>
        <v>0</v>
      </c>
      <c r="BI158" s="810">
        <f>IF(AND(BI$151&gt;='HIPOTESIS '!$E96,BI$151&lt;='HIPOTESIS '!$F96),'HIPOTESIS '!$L96*'HIPOTESIS '!$D96*(1+'HIPOTESIS '!$N$90)*(1+'HIPOTESIS '!$N$95)*(1+'HIPOTESIS '!$N$100)^2/12,0)</f>
        <v>0</v>
      </c>
      <c r="BJ158" s="810">
        <f>IF(AND(BJ$151&gt;='HIPOTESIS '!$E96,BJ$151&lt;='HIPOTESIS '!$F96),'HIPOTESIS '!$L96*'HIPOTESIS '!$D96*(1+'HIPOTESIS '!$N$90)*(1+'HIPOTESIS '!$N$95)*(1+'HIPOTESIS '!$N$100)^2/12,0)</f>
        <v>0</v>
      </c>
      <c r="BK158" s="815">
        <f>IF(AND(BK$151&gt;='HIPOTESIS '!$E96,BK$151&lt;='HIPOTESIS '!$F96),'HIPOTESIS '!$L96*'HIPOTESIS '!$D96*(1+'HIPOTESIS '!$N$90)*(1+'HIPOTESIS '!$N$95)*(1+'HIPOTESIS '!$N$100)^2/12,0)</f>
        <v>0</v>
      </c>
    </row>
    <row r="159" spans="1:97" s="2" customFormat="1" ht="17" x14ac:dyDescent="0.2">
      <c r="B159" s="625" t="s">
        <v>122</v>
      </c>
      <c r="C159" s="813">
        <f>IF(AND(C$151&gt;='HIPOTESIS '!$E97,C$151&lt;='HIPOTESIS '!$F97),'HIPOTESIS '!$L97*'HIPOTESIS '!$D97/12,0)</f>
        <v>0</v>
      </c>
      <c r="D159" s="586">
        <f>IF(AND(D$151&gt;='HIPOTESIS '!$E97,D$151&lt;='HIPOTESIS '!$F97),'HIPOTESIS '!$L97*'HIPOTESIS '!$D97/12,0)</f>
        <v>0</v>
      </c>
      <c r="E159" s="586">
        <f>IF(AND(E$151&gt;='HIPOTESIS '!$E97,E$151&lt;='HIPOTESIS '!$F97),'HIPOTESIS '!$L97*'HIPOTESIS '!$D97/12,0)</f>
        <v>0</v>
      </c>
      <c r="F159" s="586">
        <f>IF(AND(F$151&gt;='HIPOTESIS '!$E97,F$151&lt;='HIPOTESIS '!$F97),'HIPOTESIS '!$L97*'HIPOTESIS '!$D97/12,0)</f>
        <v>0</v>
      </c>
      <c r="G159" s="586">
        <f>IF(AND(G$151&gt;='HIPOTESIS '!$E97,G$151&lt;='HIPOTESIS '!$F97),'HIPOTESIS '!$L97*'HIPOTESIS '!$D97/12,0)</f>
        <v>0</v>
      </c>
      <c r="H159" s="586">
        <f>IF(AND(H$151&gt;='HIPOTESIS '!$E97,H$151&lt;='HIPOTESIS '!$F97),'HIPOTESIS '!$L97*'HIPOTESIS '!$D97/12,0)</f>
        <v>0</v>
      </c>
      <c r="I159" s="586">
        <f>IF(AND(I$151&gt;='HIPOTESIS '!$E97,I$151&lt;='HIPOTESIS '!$F97),'HIPOTESIS '!$L97*'HIPOTESIS '!$D97/12,0)</f>
        <v>0</v>
      </c>
      <c r="J159" s="586">
        <f>IF(AND(J$151&gt;='HIPOTESIS '!$E97,J$151&lt;='HIPOTESIS '!$F97),'HIPOTESIS '!$L97*'HIPOTESIS '!$D97/12,0)</f>
        <v>0</v>
      </c>
      <c r="K159" s="586">
        <f>IF(AND(K$151&gt;='HIPOTESIS '!$E97,K$151&lt;='HIPOTESIS '!$F97),'HIPOTESIS '!$L97*'HIPOTESIS '!$D97/12,0)</f>
        <v>0</v>
      </c>
      <c r="L159" s="586">
        <f>IF(AND(L$151&gt;='HIPOTESIS '!$E97,L$151&lt;='HIPOTESIS '!$F97),'HIPOTESIS '!$L97*'HIPOTESIS '!$D97/12,0)</f>
        <v>0</v>
      </c>
      <c r="M159" s="586">
        <f>IF(AND(M$151&gt;='HIPOTESIS '!$E97,M$151&lt;='HIPOTESIS '!$F97),'HIPOTESIS '!$L97*'HIPOTESIS '!$D97/12,0)</f>
        <v>0</v>
      </c>
      <c r="N159" s="586">
        <f>IF(AND(N$151&gt;='HIPOTESIS '!$E97,N$151&lt;='HIPOTESIS '!$F97),'HIPOTESIS '!$L97*'HIPOTESIS '!$D97/12,0)</f>
        <v>0</v>
      </c>
      <c r="O159" s="814">
        <f>IF(AND(O$151&gt;='HIPOTESIS '!$E97,O$151&lt;='HIPOTESIS '!$F97),'HIPOTESIS '!$L97*'HIPOTESIS '!$D97/12,0)</f>
        <v>0</v>
      </c>
      <c r="P159" s="586">
        <f>IF(AND(P$151&gt;='HIPOTESIS '!$E97,P$151&lt;='HIPOTESIS '!$F97),'HIPOTESIS '!$L97*'HIPOTESIS '!$D97*(1+'HIPOTESIS '!$N$90)/12,0)</f>
        <v>0</v>
      </c>
      <c r="Q159" s="810">
        <f>IF(AND(Q$151&gt;='HIPOTESIS '!$E97,Q$151&lt;='HIPOTESIS '!$F97),'HIPOTESIS '!$L97*'HIPOTESIS '!$D97*(1+'HIPOTESIS '!$N$90)/12,0)</f>
        <v>0</v>
      </c>
      <c r="R159" s="810">
        <f>IF(AND(R$151&gt;='HIPOTESIS '!$E97,R$151&lt;='HIPOTESIS '!$F97),'HIPOTESIS '!$L97*'HIPOTESIS '!$D97*(1+'HIPOTESIS '!$N$90)/12,0)</f>
        <v>0</v>
      </c>
      <c r="S159" s="810">
        <f>IF(AND(S$151&gt;='HIPOTESIS '!$E97,S$151&lt;='HIPOTESIS '!$F97),'HIPOTESIS '!$L97*'HIPOTESIS '!$D97*(1+'HIPOTESIS '!$N$90)/12,0)</f>
        <v>0</v>
      </c>
      <c r="T159" s="810">
        <f>IF(AND(T$151&gt;='HIPOTESIS '!$E97,T$151&lt;='HIPOTESIS '!$F97),'HIPOTESIS '!$L97*'HIPOTESIS '!$D97*(1+'HIPOTESIS '!$N$90)/12,0)</f>
        <v>0</v>
      </c>
      <c r="U159" s="810">
        <f>IF(AND(U$151&gt;='HIPOTESIS '!$E97,U$151&lt;='HIPOTESIS '!$F97),'HIPOTESIS '!$L97*'HIPOTESIS '!$D97*(1+'HIPOTESIS '!$N$90)/12,0)</f>
        <v>0</v>
      </c>
      <c r="V159" s="810">
        <f>IF(AND(V$151&gt;='HIPOTESIS '!$E97,V$151&lt;='HIPOTESIS '!$F97),'HIPOTESIS '!$L97*'HIPOTESIS '!$D97*(1+'HIPOTESIS '!$N$90)/12,0)</f>
        <v>0</v>
      </c>
      <c r="W159" s="810">
        <f>IF(AND(W$151&gt;='HIPOTESIS '!$E97,W$151&lt;='HIPOTESIS '!$F97),'HIPOTESIS '!$L97*'HIPOTESIS '!$D97*(1+'HIPOTESIS '!$N$90)/12,0)</f>
        <v>0</v>
      </c>
      <c r="X159" s="810">
        <f>IF(AND(X$151&gt;='HIPOTESIS '!$E97,X$151&lt;='HIPOTESIS '!$F97),'HIPOTESIS '!$L97*'HIPOTESIS '!$D97*(1+'HIPOTESIS '!$N$90)/12,0)</f>
        <v>0</v>
      </c>
      <c r="Y159" s="810">
        <f>IF(AND(Y$151&gt;='HIPOTESIS '!$E97,Y$151&lt;='HIPOTESIS '!$F97),'HIPOTESIS '!$L97*'HIPOTESIS '!$D97*(1+'HIPOTESIS '!$N$90)/12,0)</f>
        <v>0</v>
      </c>
      <c r="Z159" s="810">
        <f>IF(AND(Z$151&gt;='HIPOTESIS '!$E97,Z$151&lt;='HIPOTESIS '!$F97),'HIPOTESIS '!$L97*'HIPOTESIS '!$D97*(1+'HIPOTESIS '!$N$90)/12,0)</f>
        <v>0</v>
      </c>
      <c r="AA159" s="810">
        <f>IF(AND(AA$151&gt;='HIPOTESIS '!$E97,AA$151&lt;='HIPOTESIS '!$F97),'HIPOTESIS '!$L97*'HIPOTESIS '!$D97*(1+'HIPOTESIS '!$N$90)/12,0)</f>
        <v>0</v>
      </c>
      <c r="AB159" s="813">
        <f>IF(AND(AB$151&gt;='HIPOTESIS '!$E97,AB$151&lt;='HIPOTESIS '!$F97),'HIPOTESIS '!$L97*'HIPOTESIS '!$D97*(1+'HIPOTESIS '!$N$90)*(1+'HIPOTESIS '!$N$95)/12,0)</f>
        <v>0</v>
      </c>
      <c r="AC159" s="810">
        <f>IF(AND(AC$151&gt;='HIPOTESIS '!$E97,AC$151&lt;='HIPOTESIS '!$F97),'HIPOTESIS '!$L97*'HIPOTESIS '!$D97*(1+'HIPOTESIS '!$N$90)*(1+'HIPOTESIS '!$N$95)/12,0)</f>
        <v>0</v>
      </c>
      <c r="AD159" s="810">
        <f>IF(AND(AD$151&gt;='HIPOTESIS '!$E97,AD$151&lt;='HIPOTESIS '!$F97),'HIPOTESIS '!$L97*'HIPOTESIS '!$D97*(1+'HIPOTESIS '!$N$90)*(1+'HIPOTESIS '!$N$95)/12,0)</f>
        <v>0</v>
      </c>
      <c r="AE159" s="810">
        <f>IF(AND(AE$151&gt;='HIPOTESIS '!$E97,AE$151&lt;='HIPOTESIS '!$F97),'HIPOTESIS '!$L97*'HIPOTESIS '!$D97*(1+'HIPOTESIS '!$N$90)*(1+'HIPOTESIS '!$N$95)/12,0)</f>
        <v>0</v>
      </c>
      <c r="AF159" s="810">
        <f>IF(AND(AF$151&gt;='HIPOTESIS '!$E97,AF$151&lt;='HIPOTESIS '!$F97),'HIPOTESIS '!$L97*'HIPOTESIS '!$D97*(1+'HIPOTESIS '!$N$90)*(1+'HIPOTESIS '!$N$95)/12,0)</f>
        <v>0</v>
      </c>
      <c r="AG159" s="810">
        <f>IF(AND(AG$151&gt;='HIPOTESIS '!$E97,AG$151&lt;='HIPOTESIS '!$F97),'HIPOTESIS '!$L97*'HIPOTESIS '!$D97*(1+'HIPOTESIS '!$N$90)*(1+'HIPOTESIS '!$N$95)/12,0)</f>
        <v>0</v>
      </c>
      <c r="AH159" s="810">
        <f>IF(AND(AH$151&gt;='HIPOTESIS '!$E97,AH$151&lt;='HIPOTESIS '!$F97),'HIPOTESIS '!$L97*'HIPOTESIS '!$D97*(1+'HIPOTESIS '!$N$90)*(1+'HIPOTESIS '!$N$95)/12,0)</f>
        <v>0</v>
      </c>
      <c r="AI159" s="810">
        <f>IF(AND(AI$151&gt;='HIPOTESIS '!$E97,AI$151&lt;='HIPOTESIS '!$F97),'HIPOTESIS '!$L97*'HIPOTESIS '!$D97*(1+'HIPOTESIS '!$N$90)*(1+'HIPOTESIS '!$N$95)/12,0)</f>
        <v>0</v>
      </c>
      <c r="AJ159" s="810">
        <f>IF(AND(AJ$151&gt;='HIPOTESIS '!$E97,AJ$151&lt;='HIPOTESIS '!$F97),'HIPOTESIS '!$L97*'HIPOTESIS '!$D97*(1+'HIPOTESIS '!$N$90)*(1+'HIPOTESIS '!$N$95)/12,0)</f>
        <v>0</v>
      </c>
      <c r="AK159" s="810">
        <f>IF(AND(AK$151&gt;='HIPOTESIS '!$E97,AK$151&lt;='HIPOTESIS '!$F97),'HIPOTESIS '!$L97*'HIPOTESIS '!$D97*(1+'HIPOTESIS '!$N$90)*(1+'HIPOTESIS '!$N$95)/12,0)</f>
        <v>0</v>
      </c>
      <c r="AL159" s="810">
        <f>IF(AND(AL$151&gt;='HIPOTESIS '!$E97,AL$151&lt;='HIPOTESIS '!$F97),'HIPOTESIS '!$L97*'HIPOTESIS '!$D97*(1+'HIPOTESIS '!$N$90)*(1+'HIPOTESIS '!$N$95)/12,0)</f>
        <v>0</v>
      </c>
      <c r="AM159" s="810">
        <f>IF(AND(AM$151&gt;='HIPOTESIS '!$E97,AM$151&lt;='HIPOTESIS '!$F97),'HIPOTESIS '!$L97*'HIPOTESIS '!$D97*(1+'HIPOTESIS '!$N$90)*(1+'HIPOTESIS '!$N$95)/12,0)</f>
        <v>0</v>
      </c>
      <c r="AN159" s="810">
        <f>IF(AND(AN$151&gt;='HIPOTESIS '!$E97,AN$151&lt;='HIPOTESIS '!$F97),'HIPOTESIS '!$L97*'HIPOTESIS '!$D97*(1+'HIPOTESIS '!$N$90)*(1+'HIPOTESIS '!$N$95)*(1+'HIPOTESIS '!$N$100)/12,0)</f>
        <v>0</v>
      </c>
      <c r="AO159" s="810">
        <f>IF(AND(AO$151&gt;='HIPOTESIS '!$E97,AO$151&lt;='HIPOTESIS '!$F97),'HIPOTESIS '!$L97*'HIPOTESIS '!$D97*(1+'HIPOTESIS '!$N$90)*(1+'HIPOTESIS '!$N$95)*(1+'HIPOTESIS '!$N$100)/12,0)</f>
        <v>0</v>
      </c>
      <c r="AP159" s="810">
        <f>IF(AND(AP$151&gt;='HIPOTESIS '!$E97,AP$151&lt;='HIPOTESIS '!$F97),'HIPOTESIS '!$L97*'HIPOTESIS '!$D97*(1+'HIPOTESIS '!$N$90)*(1+'HIPOTESIS '!$N$95)*(1+'HIPOTESIS '!$N$100)/12,0)</f>
        <v>0</v>
      </c>
      <c r="AQ159" s="810">
        <f>IF(AND(AQ$151&gt;='HIPOTESIS '!$E97,AQ$151&lt;='HIPOTESIS '!$F97),'HIPOTESIS '!$L97*'HIPOTESIS '!$D97*(1+'HIPOTESIS '!$N$90)*(1+'HIPOTESIS '!$N$95)*(1+'HIPOTESIS '!$N$100)/12,0)</f>
        <v>0</v>
      </c>
      <c r="AR159" s="810">
        <f>IF(AND(AR$151&gt;='HIPOTESIS '!$E97,AR$151&lt;='HIPOTESIS '!$F97),'HIPOTESIS '!$L97*'HIPOTESIS '!$D97*(1+'HIPOTESIS '!$N$90)*(1+'HIPOTESIS '!$N$95)*(1+'HIPOTESIS '!$N$100)/12,0)</f>
        <v>0</v>
      </c>
      <c r="AS159" s="810">
        <f>IF(AND(AS$151&gt;='HIPOTESIS '!$E97,AS$151&lt;='HIPOTESIS '!$F97),'HIPOTESIS '!$L97*'HIPOTESIS '!$D97*(1+'HIPOTESIS '!$N$90)*(1+'HIPOTESIS '!$N$95)*(1+'HIPOTESIS '!$N$100)/12,0)</f>
        <v>0</v>
      </c>
      <c r="AT159" s="810">
        <f>IF(AND(AT$151&gt;='HIPOTESIS '!$E97,AT$151&lt;='HIPOTESIS '!$F97),'HIPOTESIS '!$L97*'HIPOTESIS '!$D97*(1+'HIPOTESIS '!$N$90)*(1+'HIPOTESIS '!$N$95)*(1+'HIPOTESIS '!$N$100)/12,0)</f>
        <v>0</v>
      </c>
      <c r="AU159" s="810">
        <f>IF(AND(AU$151&gt;='HIPOTESIS '!$E97,AU$151&lt;='HIPOTESIS '!$F97),'HIPOTESIS '!$L97*'HIPOTESIS '!$D97*(1+'HIPOTESIS '!$N$90)*(1+'HIPOTESIS '!$N$95)*(1+'HIPOTESIS '!$N$100)/12,0)</f>
        <v>0</v>
      </c>
      <c r="AV159" s="810">
        <f>IF(AND(AV$151&gt;='HIPOTESIS '!$E97,AV$151&lt;='HIPOTESIS '!$F97),'HIPOTESIS '!$L97*'HIPOTESIS '!$D97*(1+'HIPOTESIS '!$N$90)*(1+'HIPOTESIS '!$N$95)*(1+'HIPOTESIS '!$N$100)/12,0)</f>
        <v>0</v>
      </c>
      <c r="AW159" s="810">
        <f>IF(AND(AW$151&gt;='HIPOTESIS '!$E97,AW$151&lt;='HIPOTESIS '!$F97),'HIPOTESIS '!$L97*'HIPOTESIS '!$D97*(1+'HIPOTESIS '!$N$90)*(1+'HIPOTESIS '!$N$95)*(1+'HIPOTESIS '!$N$100)/12,0)</f>
        <v>0</v>
      </c>
      <c r="AX159" s="810">
        <f>IF(AND(AX$151&gt;='HIPOTESIS '!$E97,AX$151&lt;='HIPOTESIS '!$F97),'HIPOTESIS '!$L97*'HIPOTESIS '!$D97*(1+'HIPOTESIS '!$N$90)*(1+'HIPOTESIS '!$N$95)*(1+'HIPOTESIS '!$N$100)/12,0)</f>
        <v>0</v>
      </c>
      <c r="AY159" s="810">
        <f>IF(AND(AY$151&gt;='HIPOTESIS '!$E97,AY$151&lt;='HIPOTESIS '!$F97),'HIPOTESIS '!$L97*'HIPOTESIS '!$D97*(1+'HIPOTESIS '!$N$90)*(1+'HIPOTESIS '!$N$95)*(1+'HIPOTESIS '!$N$100)/12,0)</f>
        <v>0</v>
      </c>
      <c r="AZ159" s="810">
        <f>IF(AND(AZ$151&gt;='HIPOTESIS '!$E97,AZ$151&lt;='HIPOTESIS '!$F97),'HIPOTESIS '!$L97*'HIPOTESIS '!$D97*(1+'HIPOTESIS '!$N$90)*(1+'HIPOTESIS '!$N$95)*(1+'HIPOTESIS '!$N$100)^2/12,0)</f>
        <v>0</v>
      </c>
      <c r="BA159" s="810">
        <f>IF(AND(BA$151&gt;='HIPOTESIS '!$E97,BA$151&lt;='HIPOTESIS '!$F97),'HIPOTESIS '!$L97*'HIPOTESIS '!$D97*(1+'HIPOTESIS '!$N$90)*(1+'HIPOTESIS '!$N$95)*(1+'HIPOTESIS '!$N$100)^2/12,0)</f>
        <v>0</v>
      </c>
      <c r="BB159" s="810">
        <f>IF(AND(BB$151&gt;='HIPOTESIS '!$E97,BB$151&lt;='HIPOTESIS '!$F97),'HIPOTESIS '!$L97*'HIPOTESIS '!$D97*(1+'HIPOTESIS '!$N$90)*(1+'HIPOTESIS '!$N$95)*(1+'HIPOTESIS '!$N$100)^2/12,0)</f>
        <v>0</v>
      </c>
      <c r="BC159" s="810">
        <f>IF(AND(BC$151&gt;='HIPOTESIS '!$E97,BC$151&lt;='HIPOTESIS '!$F97),'HIPOTESIS '!$L97*'HIPOTESIS '!$D97*(1+'HIPOTESIS '!$N$90)*(1+'HIPOTESIS '!$N$95)*(1+'HIPOTESIS '!$N$100)^2/12,0)</f>
        <v>0</v>
      </c>
      <c r="BD159" s="810">
        <f>IF(AND(BD$151&gt;='HIPOTESIS '!$E97,BD$151&lt;='HIPOTESIS '!$F97),'HIPOTESIS '!$L97*'HIPOTESIS '!$D97*(1+'HIPOTESIS '!$N$90)*(1+'HIPOTESIS '!$N$95)*(1+'HIPOTESIS '!$N$100)^2/12,0)</f>
        <v>0</v>
      </c>
      <c r="BE159" s="810">
        <f>IF(AND(BE$151&gt;='HIPOTESIS '!$E97,BE$151&lt;='HIPOTESIS '!$F97),'HIPOTESIS '!$L97*'HIPOTESIS '!$D97*(1+'HIPOTESIS '!$N$90)*(1+'HIPOTESIS '!$N$95)*(1+'HIPOTESIS '!$N$100)^2/12,0)</f>
        <v>0</v>
      </c>
      <c r="BF159" s="810">
        <f>IF(AND(BF$151&gt;='HIPOTESIS '!$E97,BF$151&lt;='HIPOTESIS '!$F97),'HIPOTESIS '!$L97*'HIPOTESIS '!$D97*(1+'HIPOTESIS '!$N$90)*(1+'HIPOTESIS '!$N$95)*(1+'HIPOTESIS '!$N$100)^2/12,0)</f>
        <v>0</v>
      </c>
      <c r="BG159" s="810">
        <f>IF(AND(BG$151&gt;='HIPOTESIS '!$E97,BG$151&lt;='HIPOTESIS '!$F97),'HIPOTESIS '!$L97*'HIPOTESIS '!$D97*(1+'HIPOTESIS '!$N$90)*(1+'HIPOTESIS '!$N$95)*(1+'HIPOTESIS '!$N$100)^2/12,0)</f>
        <v>0</v>
      </c>
      <c r="BH159" s="810">
        <f>IF(AND(BH$151&gt;='HIPOTESIS '!$E97,BH$151&lt;='HIPOTESIS '!$F97),'HIPOTESIS '!$L97*'HIPOTESIS '!$D97*(1+'HIPOTESIS '!$N$90)*(1+'HIPOTESIS '!$N$95)*(1+'HIPOTESIS '!$N$100)^2/12,0)</f>
        <v>0</v>
      </c>
      <c r="BI159" s="810">
        <f>IF(AND(BI$151&gt;='HIPOTESIS '!$E97,BI$151&lt;='HIPOTESIS '!$F97),'HIPOTESIS '!$L97*'HIPOTESIS '!$D97*(1+'HIPOTESIS '!$N$90)*(1+'HIPOTESIS '!$N$95)*(1+'HIPOTESIS '!$N$100)^2/12,0)</f>
        <v>0</v>
      </c>
      <c r="BJ159" s="810">
        <f>IF(AND(BJ$151&gt;='HIPOTESIS '!$E97,BJ$151&lt;='HIPOTESIS '!$F97),'HIPOTESIS '!$L97*'HIPOTESIS '!$D97*(1+'HIPOTESIS '!$N$90)*(1+'HIPOTESIS '!$N$95)*(1+'HIPOTESIS '!$N$100)^2/12,0)</f>
        <v>0</v>
      </c>
      <c r="BK159" s="815">
        <f>IF(AND(BK$151&gt;='HIPOTESIS '!$E97,BK$151&lt;='HIPOTESIS '!$F97),'HIPOTESIS '!$L97*'HIPOTESIS '!$D97*(1+'HIPOTESIS '!$N$90)*(1+'HIPOTESIS '!$N$95)*(1+'HIPOTESIS '!$N$100)^2/12,0)</f>
        <v>0</v>
      </c>
    </row>
    <row r="160" spans="1:97" s="2" customFormat="1" ht="17" x14ac:dyDescent="0.2">
      <c r="B160" s="625" t="s">
        <v>123</v>
      </c>
      <c r="C160" s="813">
        <f>IF(AND(C$151&gt;='HIPOTESIS '!$E98,C$151&lt;='HIPOTESIS '!$F98),'HIPOTESIS '!$L98*'HIPOTESIS '!$D98/12,0)</f>
        <v>0</v>
      </c>
      <c r="D160" s="586">
        <f>IF(AND(D$151&gt;='HIPOTESIS '!$E98,D$151&lt;='HIPOTESIS '!$F98),'HIPOTESIS '!$L98*'HIPOTESIS '!$D98/12,0)</f>
        <v>0</v>
      </c>
      <c r="E160" s="586">
        <f>IF(AND(E$151&gt;='HIPOTESIS '!$E98,E$151&lt;='HIPOTESIS '!$F98),'HIPOTESIS '!$L98*'HIPOTESIS '!$D98/12,0)</f>
        <v>0</v>
      </c>
      <c r="F160" s="586">
        <f>IF(AND(F$151&gt;='HIPOTESIS '!$E98,F$151&lt;='HIPOTESIS '!$F98),'HIPOTESIS '!$L98*'HIPOTESIS '!$D98/12,0)</f>
        <v>0</v>
      </c>
      <c r="G160" s="586">
        <f>IF(AND(G$151&gt;='HIPOTESIS '!$E98,G$151&lt;='HIPOTESIS '!$F98),'HIPOTESIS '!$L98*'HIPOTESIS '!$D98/12,0)</f>
        <v>0</v>
      </c>
      <c r="H160" s="586">
        <f>IF(AND(H$151&gt;='HIPOTESIS '!$E98,H$151&lt;='HIPOTESIS '!$F98),'HIPOTESIS '!$L98*'HIPOTESIS '!$D98/12,0)</f>
        <v>0</v>
      </c>
      <c r="I160" s="586">
        <f>IF(AND(I$151&gt;='HIPOTESIS '!$E98,I$151&lt;='HIPOTESIS '!$F98),'HIPOTESIS '!$L98*'HIPOTESIS '!$D98/12,0)</f>
        <v>0</v>
      </c>
      <c r="J160" s="586">
        <f>IF(AND(J$151&gt;='HIPOTESIS '!$E98,J$151&lt;='HIPOTESIS '!$F98),'HIPOTESIS '!$L98*'HIPOTESIS '!$D98/12,0)</f>
        <v>0</v>
      </c>
      <c r="K160" s="586">
        <f>IF(AND(K$151&gt;='HIPOTESIS '!$E98,K$151&lt;='HIPOTESIS '!$F98),'HIPOTESIS '!$L98*'HIPOTESIS '!$D98/12,0)</f>
        <v>0</v>
      </c>
      <c r="L160" s="586">
        <f>IF(AND(L$151&gt;='HIPOTESIS '!$E98,L$151&lt;='HIPOTESIS '!$F98),'HIPOTESIS '!$L98*'HIPOTESIS '!$D98/12,0)</f>
        <v>0</v>
      </c>
      <c r="M160" s="586">
        <f>IF(AND(M$151&gt;='HIPOTESIS '!$E98,M$151&lt;='HIPOTESIS '!$F98),'HIPOTESIS '!$L98*'HIPOTESIS '!$D98/12,0)</f>
        <v>0</v>
      </c>
      <c r="N160" s="586">
        <f>IF(AND(N$151&gt;='HIPOTESIS '!$E98,N$151&lt;='HIPOTESIS '!$F98),'HIPOTESIS '!$L98*'HIPOTESIS '!$D98/12,0)</f>
        <v>0</v>
      </c>
      <c r="O160" s="814">
        <f>IF(AND(O$151&gt;='HIPOTESIS '!$E98,O$151&lt;='HIPOTESIS '!$F98),'HIPOTESIS '!$L98*'HIPOTESIS '!$D98/12,0)</f>
        <v>0</v>
      </c>
      <c r="P160" s="586">
        <f>IF(AND(P$151&gt;='HIPOTESIS '!$E98,P$151&lt;='HIPOTESIS '!$F98),'HIPOTESIS '!$L98*'HIPOTESIS '!$D98*(1+'HIPOTESIS '!$N$90)/12,0)</f>
        <v>0</v>
      </c>
      <c r="Q160" s="810">
        <f>IF(AND(Q$151&gt;='HIPOTESIS '!$E98,Q$151&lt;='HIPOTESIS '!$F98),'HIPOTESIS '!$L98*'HIPOTESIS '!$D98*(1+'HIPOTESIS '!$N$90)/12,0)</f>
        <v>0</v>
      </c>
      <c r="R160" s="810">
        <f>IF(AND(R$151&gt;='HIPOTESIS '!$E98,R$151&lt;='HIPOTESIS '!$F98),'HIPOTESIS '!$L98*'HIPOTESIS '!$D98*(1+'HIPOTESIS '!$N$90)/12,0)</f>
        <v>0</v>
      </c>
      <c r="S160" s="810">
        <f>IF(AND(S$151&gt;='HIPOTESIS '!$E98,S$151&lt;='HIPOTESIS '!$F98),'HIPOTESIS '!$L98*'HIPOTESIS '!$D98*(1+'HIPOTESIS '!$N$90)/12,0)</f>
        <v>0</v>
      </c>
      <c r="T160" s="810">
        <f>IF(AND(T$151&gt;='HIPOTESIS '!$E98,T$151&lt;='HIPOTESIS '!$F98),'HIPOTESIS '!$L98*'HIPOTESIS '!$D98*(1+'HIPOTESIS '!$N$90)/12,0)</f>
        <v>0</v>
      </c>
      <c r="U160" s="810">
        <f>IF(AND(U$151&gt;='HIPOTESIS '!$E98,U$151&lt;='HIPOTESIS '!$F98),'HIPOTESIS '!$L98*'HIPOTESIS '!$D98*(1+'HIPOTESIS '!$N$90)/12,0)</f>
        <v>0</v>
      </c>
      <c r="V160" s="810">
        <f>IF(AND(V$151&gt;='HIPOTESIS '!$E98,V$151&lt;='HIPOTESIS '!$F98),'HIPOTESIS '!$L98*'HIPOTESIS '!$D98*(1+'HIPOTESIS '!$N$90)/12,0)</f>
        <v>0</v>
      </c>
      <c r="W160" s="810">
        <f>IF(AND(W$151&gt;='HIPOTESIS '!$E98,W$151&lt;='HIPOTESIS '!$F98),'HIPOTESIS '!$L98*'HIPOTESIS '!$D98*(1+'HIPOTESIS '!$N$90)/12,0)</f>
        <v>0</v>
      </c>
      <c r="X160" s="810">
        <f>IF(AND(X$151&gt;='HIPOTESIS '!$E98,X$151&lt;='HIPOTESIS '!$F98),'HIPOTESIS '!$L98*'HIPOTESIS '!$D98*(1+'HIPOTESIS '!$N$90)/12,0)</f>
        <v>0</v>
      </c>
      <c r="Y160" s="810">
        <f>IF(AND(Y$151&gt;='HIPOTESIS '!$E98,Y$151&lt;='HIPOTESIS '!$F98),'HIPOTESIS '!$L98*'HIPOTESIS '!$D98*(1+'HIPOTESIS '!$N$90)/12,0)</f>
        <v>0</v>
      </c>
      <c r="Z160" s="810">
        <f>IF(AND(Z$151&gt;='HIPOTESIS '!$E98,Z$151&lt;='HIPOTESIS '!$F98),'HIPOTESIS '!$L98*'HIPOTESIS '!$D98*(1+'HIPOTESIS '!$N$90)/12,0)</f>
        <v>0</v>
      </c>
      <c r="AA160" s="810">
        <f>IF(AND(AA$151&gt;='HIPOTESIS '!$E98,AA$151&lt;='HIPOTESIS '!$F98),'HIPOTESIS '!$L98*'HIPOTESIS '!$D98*(1+'HIPOTESIS '!$N$90)/12,0)</f>
        <v>0</v>
      </c>
      <c r="AB160" s="813">
        <f>IF(AND(AB$151&gt;='HIPOTESIS '!$E98,AB$151&lt;='HIPOTESIS '!$F98),'HIPOTESIS '!$L98*'HIPOTESIS '!$D98*(1+'HIPOTESIS '!$N$90)*(1+'HIPOTESIS '!$N$95)/12,0)</f>
        <v>0</v>
      </c>
      <c r="AC160" s="810">
        <f>IF(AND(AC$151&gt;='HIPOTESIS '!$E98,AC$151&lt;='HIPOTESIS '!$F98),'HIPOTESIS '!$L98*'HIPOTESIS '!$D98*(1+'HIPOTESIS '!$N$90)*(1+'HIPOTESIS '!$N$95)/12,0)</f>
        <v>0</v>
      </c>
      <c r="AD160" s="810">
        <f>IF(AND(AD$151&gt;='HIPOTESIS '!$E98,AD$151&lt;='HIPOTESIS '!$F98),'HIPOTESIS '!$L98*'HIPOTESIS '!$D98*(1+'HIPOTESIS '!$N$90)*(1+'HIPOTESIS '!$N$95)/12,0)</f>
        <v>0</v>
      </c>
      <c r="AE160" s="810">
        <f>IF(AND(AE$151&gt;='HIPOTESIS '!$E98,AE$151&lt;='HIPOTESIS '!$F98),'HIPOTESIS '!$L98*'HIPOTESIS '!$D98*(1+'HIPOTESIS '!$N$90)*(1+'HIPOTESIS '!$N$95)/12,0)</f>
        <v>0</v>
      </c>
      <c r="AF160" s="810">
        <f>IF(AND(AF$151&gt;='HIPOTESIS '!$E98,AF$151&lt;='HIPOTESIS '!$F98),'HIPOTESIS '!$L98*'HIPOTESIS '!$D98*(1+'HIPOTESIS '!$N$90)*(1+'HIPOTESIS '!$N$95)/12,0)</f>
        <v>0</v>
      </c>
      <c r="AG160" s="810">
        <f>IF(AND(AG$151&gt;='HIPOTESIS '!$E98,AG$151&lt;='HIPOTESIS '!$F98),'HIPOTESIS '!$L98*'HIPOTESIS '!$D98*(1+'HIPOTESIS '!$N$90)*(1+'HIPOTESIS '!$N$95)/12,0)</f>
        <v>0</v>
      </c>
      <c r="AH160" s="810">
        <f>IF(AND(AH$151&gt;='HIPOTESIS '!$E98,AH$151&lt;='HIPOTESIS '!$F98),'HIPOTESIS '!$L98*'HIPOTESIS '!$D98*(1+'HIPOTESIS '!$N$90)*(1+'HIPOTESIS '!$N$95)/12,0)</f>
        <v>0</v>
      </c>
      <c r="AI160" s="810">
        <f>IF(AND(AI$151&gt;='HIPOTESIS '!$E98,AI$151&lt;='HIPOTESIS '!$F98),'HIPOTESIS '!$L98*'HIPOTESIS '!$D98*(1+'HIPOTESIS '!$N$90)*(1+'HIPOTESIS '!$N$95)/12,0)</f>
        <v>0</v>
      </c>
      <c r="AJ160" s="810">
        <f>IF(AND(AJ$151&gt;='HIPOTESIS '!$E98,AJ$151&lt;='HIPOTESIS '!$F98),'HIPOTESIS '!$L98*'HIPOTESIS '!$D98*(1+'HIPOTESIS '!$N$90)*(1+'HIPOTESIS '!$N$95)/12,0)</f>
        <v>0</v>
      </c>
      <c r="AK160" s="810">
        <f>IF(AND(AK$151&gt;='HIPOTESIS '!$E98,AK$151&lt;='HIPOTESIS '!$F98),'HIPOTESIS '!$L98*'HIPOTESIS '!$D98*(1+'HIPOTESIS '!$N$90)*(1+'HIPOTESIS '!$N$95)/12,0)</f>
        <v>0</v>
      </c>
      <c r="AL160" s="810">
        <f>IF(AND(AL$151&gt;='HIPOTESIS '!$E98,AL$151&lt;='HIPOTESIS '!$F98),'HIPOTESIS '!$L98*'HIPOTESIS '!$D98*(1+'HIPOTESIS '!$N$90)*(1+'HIPOTESIS '!$N$95)/12,0)</f>
        <v>0</v>
      </c>
      <c r="AM160" s="810">
        <f>IF(AND(AM$151&gt;='HIPOTESIS '!$E98,AM$151&lt;='HIPOTESIS '!$F98),'HIPOTESIS '!$L98*'HIPOTESIS '!$D98*(1+'HIPOTESIS '!$N$90)*(1+'HIPOTESIS '!$N$95)/12,0)</f>
        <v>0</v>
      </c>
      <c r="AN160" s="810">
        <f>IF(AND(AN$151&gt;='HIPOTESIS '!$E98,AN$151&lt;='HIPOTESIS '!$F98),'HIPOTESIS '!$L98*'HIPOTESIS '!$D98*(1+'HIPOTESIS '!$N$90)*(1+'HIPOTESIS '!$N$95)*(1+'HIPOTESIS '!$N$100)/12,0)</f>
        <v>0</v>
      </c>
      <c r="AO160" s="810">
        <f>IF(AND(AO$151&gt;='HIPOTESIS '!$E98,AO$151&lt;='HIPOTESIS '!$F98),'HIPOTESIS '!$L98*'HIPOTESIS '!$D98*(1+'HIPOTESIS '!$N$90)*(1+'HIPOTESIS '!$N$95)*(1+'HIPOTESIS '!$N$100)/12,0)</f>
        <v>0</v>
      </c>
      <c r="AP160" s="810">
        <f>IF(AND(AP$151&gt;='HIPOTESIS '!$E98,AP$151&lt;='HIPOTESIS '!$F98),'HIPOTESIS '!$L98*'HIPOTESIS '!$D98*(1+'HIPOTESIS '!$N$90)*(1+'HIPOTESIS '!$N$95)*(1+'HIPOTESIS '!$N$100)/12,0)</f>
        <v>0</v>
      </c>
      <c r="AQ160" s="810">
        <f>IF(AND(AQ$151&gt;='HIPOTESIS '!$E98,AQ$151&lt;='HIPOTESIS '!$F98),'HIPOTESIS '!$L98*'HIPOTESIS '!$D98*(1+'HIPOTESIS '!$N$90)*(1+'HIPOTESIS '!$N$95)*(1+'HIPOTESIS '!$N$100)/12,0)</f>
        <v>0</v>
      </c>
      <c r="AR160" s="810">
        <f>IF(AND(AR$151&gt;='HIPOTESIS '!$E98,AR$151&lt;='HIPOTESIS '!$F98),'HIPOTESIS '!$L98*'HIPOTESIS '!$D98*(1+'HIPOTESIS '!$N$90)*(1+'HIPOTESIS '!$N$95)*(1+'HIPOTESIS '!$N$100)/12,0)</f>
        <v>0</v>
      </c>
      <c r="AS160" s="810">
        <f>IF(AND(AS$151&gt;='HIPOTESIS '!$E98,AS$151&lt;='HIPOTESIS '!$F98),'HIPOTESIS '!$L98*'HIPOTESIS '!$D98*(1+'HIPOTESIS '!$N$90)*(1+'HIPOTESIS '!$N$95)*(1+'HIPOTESIS '!$N$100)/12,0)</f>
        <v>0</v>
      </c>
      <c r="AT160" s="810">
        <f>IF(AND(AT$151&gt;='HIPOTESIS '!$E98,AT$151&lt;='HIPOTESIS '!$F98),'HIPOTESIS '!$L98*'HIPOTESIS '!$D98*(1+'HIPOTESIS '!$N$90)*(1+'HIPOTESIS '!$N$95)*(1+'HIPOTESIS '!$N$100)/12,0)</f>
        <v>0</v>
      </c>
      <c r="AU160" s="810">
        <f>IF(AND(AU$151&gt;='HIPOTESIS '!$E98,AU$151&lt;='HIPOTESIS '!$F98),'HIPOTESIS '!$L98*'HIPOTESIS '!$D98*(1+'HIPOTESIS '!$N$90)*(1+'HIPOTESIS '!$N$95)*(1+'HIPOTESIS '!$N$100)/12,0)</f>
        <v>0</v>
      </c>
      <c r="AV160" s="810">
        <f>IF(AND(AV$151&gt;='HIPOTESIS '!$E98,AV$151&lt;='HIPOTESIS '!$F98),'HIPOTESIS '!$L98*'HIPOTESIS '!$D98*(1+'HIPOTESIS '!$N$90)*(1+'HIPOTESIS '!$N$95)*(1+'HIPOTESIS '!$N$100)/12,0)</f>
        <v>0</v>
      </c>
      <c r="AW160" s="810">
        <f>IF(AND(AW$151&gt;='HIPOTESIS '!$E98,AW$151&lt;='HIPOTESIS '!$F98),'HIPOTESIS '!$L98*'HIPOTESIS '!$D98*(1+'HIPOTESIS '!$N$90)*(1+'HIPOTESIS '!$N$95)*(1+'HIPOTESIS '!$N$100)/12,0)</f>
        <v>0</v>
      </c>
      <c r="AX160" s="810">
        <f>IF(AND(AX$151&gt;='HIPOTESIS '!$E98,AX$151&lt;='HIPOTESIS '!$F98),'HIPOTESIS '!$L98*'HIPOTESIS '!$D98*(1+'HIPOTESIS '!$N$90)*(1+'HIPOTESIS '!$N$95)*(1+'HIPOTESIS '!$N$100)/12,0)</f>
        <v>0</v>
      </c>
      <c r="AY160" s="810">
        <f>IF(AND(AY$151&gt;='HIPOTESIS '!$E98,AY$151&lt;='HIPOTESIS '!$F98),'HIPOTESIS '!$L98*'HIPOTESIS '!$D98*(1+'HIPOTESIS '!$N$90)*(1+'HIPOTESIS '!$N$95)*(1+'HIPOTESIS '!$N$100)/12,0)</f>
        <v>0</v>
      </c>
      <c r="AZ160" s="810">
        <f>IF(AND(AZ$151&gt;='HIPOTESIS '!$E98,AZ$151&lt;='HIPOTESIS '!$F98),'HIPOTESIS '!$L98*'HIPOTESIS '!$D98*(1+'HIPOTESIS '!$N$90)*(1+'HIPOTESIS '!$N$95)*(1+'HIPOTESIS '!$N$100)^2/12,0)</f>
        <v>0</v>
      </c>
      <c r="BA160" s="810">
        <f>IF(AND(BA$151&gt;='HIPOTESIS '!$E98,BA$151&lt;='HIPOTESIS '!$F98),'HIPOTESIS '!$L98*'HIPOTESIS '!$D98*(1+'HIPOTESIS '!$N$90)*(1+'HIPOTESIS '!$N$95)*(1+'HIPOTESIS '!$N$100)^2/12,0)</f>
        <v>0</v>
      </c>
      <c r="BB160" s="810">
        <f>IF(AND(BB$151&gt;='HIPOTESIS '!$E98,BB$151&lt;='HIPOTESIS '!$F98),'HIPOTESIS '!$L98*'HIPOTESIS '!$D98*(1+'HIPOTESIS '!$N$90)*(1+'HIPOTESIS '!$N$95)*(1+'HIPOTESIS '!$N$100)^2/12,0)</f>
        <v>0</v>
      </c>
      <c r="BC160" s="810">
        <f>IF(AND(BC$151&gt;='HIPOTESIS '!$E98,BC$151&lt;='HIPOTESIS '!$F98),'HIPOTESIS '!$L98*'HIPOTESIS '!$D98*(1+'HIPOTESIS '!$N$90)*(1+'HIPOTESIS '!$N$95)*(1+'HIPOTESIS '!$N$100)^2/12,0)</f>
        <v>0</v>
      </c>
      <c r="BD160" s="810">
        <f>IF(AND(BD$151&gt;='HIPOTESIS '!$E98,BD$151&lt;='HIPOTESIS '!$F98),'HIPOTESIS '!$L98*'HIPOTESIS '!$D98*(1+'HIPOTESIS '!$N$90)*(1+'HIPOTESIS '!$N$95)*(1+'HIPOTESIS '!$N$100)^2/12,0)</f>
        <v>0</v>
      </c>
      <c r="BE160" s="810">
        <f>IF(AND(BE$151&gt;='HIPOTESIS '!$E98,BE$151&lt;='HIPOTESIS '!$F98),'HIPOTESIS '!$L98*'HIPOTESIS '!$D98*(1+'HIPOTESIS '!$N$90)*(1+'HIPOTESIS '!$N$95)*(1+'HIPOTESIS '!$N$100)^2/12,0)</f>
        <v>0</v>
      </c>
      <c r="BF160" s="810">
        <f>IF(AND(BF$151&gt;='HIPOTESIS '!$E98,BF$151&lt;='HIPOTESIS '!$F98),'HIPOTESIS '!$L98*'HIPOTESIS '!$D98*(1+'HIPOTESIS '!$N$90)*(1+'HIPOTESIS '!$N$95)*(1+'HIPOTESIS '!$N$100)^2/12,0)</f>
        <v>0</v>
      </c>
      <c r="BG160" s="810">
        <f>IF(AND(BG$151&gt;='HIPOTESIS '!$E98,BG$151&lt;='HIPOTESIS '!$F98),'HIPOTESIS '!$L98*'HIPOTESIS '!$D98*(1+'HIPOTESIS '!$N$90)*(1+'HIPOTESIS '!$N$95)*(1+'HIPOTESIS '!$N$100)^2/12,0)</f>
        <v>0</v>
      </c>
      <c r="BH160" s="810">
        <f>IF(AND(BH$151&gt;='HIPOTESIS '!$E98,BH$151&lt;='HIPOTESIS '!$F98),'HIPOTESIS '!$L98*'HIPOTESIS '!$D98*(1+'HIPOTESIS '!$N$90)*(1+'HIPOTESIS '!$N$95)*(1+'HIPOTESIS '!$N$100)^2/12,0)</f>
        <v>0</v>
      </c>
      <c r="BI160" s="810">
        <f>IF(AND(BI$151&gt;='HIPOTESIS '!$E98,BI$151&lt;='HIPOTESIS '!$F98),'HIPOTESIS '!$L98*'HIPOTESIS '!$D98*(1+'HIPOTESIS '!$N$90)*(1+'HIPOTESIS '!$N$95)*(1+'HIPOTESIS '!$N$100)^2/12,0)</f>
        <v>0</v>
      </c>
      <c r="BJ160" s="810">
        <f>IF(AND(BJ$151&gt;='HIPOTESIS '!$E98,BJ$151&lt;='HIPOTESIS '!$F98),'HIPOTESIS '!$L98*'HIPOTESIS '!$D98*(1+'HIPOTESIS '!$N$90)*(1+'HIPOTESIS '!$N$95)*(1+'HIPOTESIS '!$N$100)^2/12,0)</f>
        <v>0</v>
      </c>
      <c r="BK160" s="815">
        <f>IF(AND(BK$151&gt;='HIPOTESIS '!$E98,BK$151&lt;='HIPOTESIS '!$F98),'HIPOTESIS '!$L98*'HIPOTESIS '!$D98*(1+'HIPOTESIS '!$N$90)*(1+'HIPOTESIS '!$N$95)*(1+'HIPOTESIS '!$N$100)^2/12,0)</f>
        <v>0</v>
      </c>
    </row>
    <row r="161" spans="1:97" s="2" customFormat="1" ht="17" x14ac:dyDescent="0.2">
      <c r="B161" s="627" t="s">
        <v>124</v>
      </c>
      <c r="C161" s="816">
        <f>IF(AND(C$151&gt;='HIPOTESIS '!$E99,C$151&lt;='HIPOTESIS '!$F99),'HIPOTESIS '!$L99*'HIPOTESIS '!$D99/12,0)</f>
        <v>0</v>
      </c>
      <c r="D161" s="817">
        <f>IF(AND(D$151&gt;='HIPOTESIS '!$E99,D$151&lt;='HIPOTESIS '!$F99),'HIPOTESIS '!$L99*'HIPOTESIS '!$D99/12,0)</f>
        <v>0</v>
      </c>
      <c r="E161" s="817">
        <f>IF(AND(E$151&gt;='HIPOTESIS '!$E99,E$151&lt;='HIPOTESIS '!$F99),'HIPOTESIS '!$L99*'HIPOTESIS '!$D99/12,0)</f>
        <v>0</v>
      </c>
      <c r="F161" s="817">
        <f>IF(AND(F$151&gt;='HIPOTESIS '!$E99,F$151&lt;='HIPOTESIS '!$F99),'HIPOTESIS '!$L99*'HIPOTESIS '!$D99/12,0)</f>
        <v>0</v>
      </c>
      <c r="G161" s="817">
        <f>IF(AND(G$151&gt;='HIPOTESIS '!$E99,G$151&lt;='HIPOTESIS '!$F99),'HIPOTESIS '!$L99*'HIPOTESIS '!$D99/12,0)</f>
        <v>0</v>
      </c>
      <c r="H161" s="817">
        <f>IF(AND(H$151&gt;='HIPOTESIS '!$E99,H$151&lt;='HIPOTESIS '!$F99),'HIPOTESIS '!$L99*'HIPOTESIS '!$D99/12,0)</f>
        <v>0</v>
      </c>
      <c r="I161" s="817">
        <f>IF(AND(I$151&gt;='HIPOTESIS '!$E99,I$151&lt;='HIPOTESIS '!$F99),'HIPOTESIS '!$L99*'HIPOTESIS '!$D99/12,0)</f>
        <v>0</v>
      </c>
      <c r="J161" s="817">
        <f>IF(AND(J$151&gt;='HIPOTESIS '!$E99,J$151&lt;='HIPOTESIS '!$F99),'HIPOTESIS '!$L99*'HIPOTESIS '!$D99/12,0)</f>
        <v>0</v>
      </c>
      <c r="K161" s="817">
        <f>IF(AND(K$151&gt;='HIPOTESIS '!$E99,K$151&lt;='HIPOTESIS '!$F99),'HIPOTESIS '!$L99*'HIPOTESIS '!$D99/12,0)</f>
        <v>0</v>
      </c>
      <c r="L161" s="817">
        <f>IF(AND(L$151&gt;='HIPOTESIS '!$E99,L$151&lt;='HIPOTESIS '!$F99),'HIPOTESIS '!$L99*'HIPOTESIS '!$D99/12,0)</f>
        <v>0</v>
      </c>
      <c r="M161" s="817">
        <f>IF(AND(M$151&gt;='HIPOTESIS '!$E99,M$151&lt;='HIPOTESIS '!$F99),'HIPOTESIS '!$L99*'HIPOTESIS '!$D99/12,0)</f>
        <v>0</v>
      </c>
      <c r="N161" s="817">
        <f>IF(AND(N$151&gt;='HIPOTESIS '!$E99,N$151&lt;='HIPOTESIS '!$F99),'HIPOTESIS '!$L99*'HIPOTESIS '!$D99/12,0)</f>
        <v>0</v>
      </c>
      <c r="O161" s="818">
        <f>IF(AND(O$151&gt;='HIPOTESIS '!$E99,O$151&lt;='HIPOTESIS '!$F99),'HIPOTESIS '!$L99*'HIPOTESIS '!$D99/12,0)</f>
        <v>0</v>
      </c>
      <c r="P161" s="586">
        <f>IF(AND(P$151&gt;='HIPOTESIS '!$E99,P$151&lt;='HIPOTESIS '!$F99),'HIPOTESIS '!$L99*'HIPOTESIS '!$D99*(1+'HIPOTESIS '!$N$90)/12,0)</f>
        <v>0</v>
      </c>
      <c r="Q161" s="810">
        <f>IF(AND(Q$151&gt;='HIPOTESIS '!$E99,Q$151&lt;='HIPOTESIS '!$F99),'HIPOTESIS '!$L99*'HIPOTESIS '!$D99*(1+'HIPOTESIS '!$N$90)/12,0)</f>
        <v>0</v>
      </c>
      <c r="R161" s="810">
        <f>IF(AND(R$151&gt;='HIPOTESIS '!$E99,R$151&lt;='HIPOTESIS '!$F99),'HIPOTESIS '!$L99*'HIPOTESIS '!$D99*(1+'HIPOTESIS '!$N$90)/12,0)</f>
        <v>0</v>
      </c>
      <c r="S161" s="810">
        <f>IF(AND(S$151&gt;='HIPOTESIS '!$E99,S$151&lt;='HIPOTESIS '!$F99),'HIPOTESIS '!$L99*'HIPOTESIS '!$D99*(1+'HIPOTESIS '!$N$90)/12,0)</f>
        <v>0</v>
      </c>
      <c r="T161" s="810">
        <f>IF(AND(T$151&gt;='HIPOTESIS '!$E99,T$151&lt;='HIPOTESIS '!$F99),'HIPOTESIS '!$L99*'HIPOTESIS '!$D99*(1+'HIPOTESIS '!$N$90)/12,0)</f>
        <v>0</v>
      </c>
      <c r="U161" s="810">
        <f>IF(AND(U$151&gt;='HIPOTESIS '!$E99,U$151&lt;='HIPOTESIS '!$F99),'HIPOTESIS '!$L99*'HIPOTESIS '!$D99*(1+'HIPOTESIS '!$N$90)/12,0)</f>
        <v>0</v>
      </c>
      <c r="V161" s="810">
        <f>IF(AND(V$151&gt;='HIPOTESIS '!$E99,V$151&lt;='HIPOTESIS '!$F99),'HIPOTESIS '!$L99*'HIPOTESIS '!$D99*(1+'HIPOTESIS '!$N$90)/12,0)</f>
        <v>0</v>
      </c>
      <c r="W161" s="810">
        <f>IF(AND(W$151&gt;='HIPOTESIS '!$E99,W$151&lt;='HIPOTESIS '!$F99),'HIPOTESIS '!$L99*'HIPOTESIS '!$D99*(1+'HIPOTESIS '!$N$90)/12,0)</f>
        <v>0</v>
      </c>
      <c r="X161" s="810">
        <f>IF(AND(X$151&gt;='HIPOTESIS '!$E99,X$151&lt;='HIPOTESIS '!$F99),'HIPOTESIS '!$L99*'HIPOTESIS '!$D99*(1+'HIPOTESIS '!$N$90)/12,0)</f>
        <v>0</v>
      </c>
      <c r="Y161" s="810">
        <f>IF(AND(Y$151&gt;='HIPOTESIS '!$E99,Y$151&lt;='HIPOTESIS '!$F99),'HIPOTESIS '!$L99*'HIPOTESIS '!$D99*(1+'HIPOTESIS '!$N$90)/12,0)</f>
        <v>0</v>
      </c>
      <c r="Z161" s="810">
        <f>IF(AND(Z$151&gt;='HIPOTESIS '!$E99,Z$151&lt;='HIPOTESIS '!$F99),'HIPOTESIS '!$L99*'HIPOTESIS '!$D99*(1+'HIPOTESIS '!$N$90)/12,0)</f>
        <v>0</v>
      </c>
      <c r="AA161" s="810">
        <f>IF(AND(AA$151&gt;='HIPOTESIS '!$E99,AA$151&lt;='HIPOTESIS '!$F99),'HIPOTESIS '!$L99*'HIPOTESIS '!$D99*(1+'HIPOTESIS '!$N$90)/12,0)</f>
        <v>0</v>
      </c>
      <c r="AB161" s="816">
        <f>IF(AND(AB$151&gt;='HIPOTESIS '!$E99,AB$151&lt;='HIPOTESIS '!$F99),'HIPOTESIS '!$L99*'HIPOTESIS '!$D99*(1+'HIPOTESIS '!$N$90)*(1+'HIPOTESIS '!$N$95)/12,0)</f>
        <v>0</v>
      </c>
      <c r="AC161" s="819">
        <f>IF(AND(AC$151&gt;='HIPOTESIS '!$E99,AC$151&lt;='HIPOTESIS '!$F99),'HIPOTESIS '!$L99*'HIPOTESIS '!$D99*(1+'HIPOTESIS '!$N$90)*(1+'HIPOTESIS '!$N$95)/12,0)</f>
        <v>0</v>
      </c>
      <c r="AD161" s="819">
        <f>IF(AND(AD$151&gt;='HIPOTESIS '!$E99,AD$151&lt;='HIPOTESIS '!$F99),'HIPOTESIS '!$L99*'HIPOTESIS '!$D99*(1+'HIPOTESIS '!$N$90)*(1+'HIPOTESIS '!$N$95)/12,0)</f>
        <v>0</v>
      </c>
      <c r="AE161" s="819">
        <f>IF(AND(AE$151&gt;='HIPOTESIS '!$E99,AE$151&lt;='HIPOTESIS '!$F99),'HIPOTESIS '!$L99*'HIPOTESIS '!$D99*(1+'HIPOTESIS '!$N$90)*(1+'HIPOTESIS '!$N$95)/12,0)</f>
        <v>0</v>
      </c>
      <c r="AF161" s="819">
        <f>IF(AND(AF$151&gt;='HIPOTESIS '!$E99,AF$151&lt;='HIPOTESIS '!$F99),'HIPOTESIS '!$L99*'HIPOTESIS '!$D99*(1+'HIPOTESIS '!$N$90)*(1+'HIPOTESIS '!$N$95)/12,0)</f>
        <v>0</v>
      </c>
      <c r="AG161" s="819">
        <f>IF(AND(AG$151&gt;='HIPOTESIS '!$E99,AG$151&lt;='HIPOTESIS '!$F99),'HIPOTESIS '!$L99*'HIPOTESIS '!$D99*(1+'HIPOTESIS '!$N$90)*(1+'HIPOTESIS '!$N$95)/12,0)</f>
        <v>0</v>
      </c>
      <c r="AH161" s="819">
        <f>IF(AND(AH$151&gt;='HIPOTESIS '!$E99,AH$151&lt;='HIPOTESIS '!$F99),'HIPOTESIS '!$L99*'HIPOTESIS '!$D99*(1+'HIPOTESIS '!$N$90)*(1+'HIPOTESIS '!$N$95)/12,0)</f>
        <v>0</v>
      </c>
      <c r="AI161" s="819">
        <f>IF(AND(AI$151&gt;='HIPOTESIS '!$E99,AI$151&lt;='HIPOTESIS '!$F99),'HIPOTESIS '!$L99*'HIPOTESIS '!$D99*(1+'HIPOTESIS '!$N$90)*(1+'HIPOTESIS '!$N$95)/12,0)</f>
        <v>0</v>
      </c>
      <c r="AJ161" s="819">
        <f>IF(AND(AJ$151&gt;='HIPOTESIS '!$E99,AJ$151&lt;='HIPOTESIS '!$F99),'HIPOTESIS '!$L99*'HIPOTESIS '!$D99*(1+'HIPOTESIS '!$N$90)*(1+'HIPOTESIS '!$N$95)/12,0)</f>
        <v>0</v>
      </c>
      <c r="AK161" s="819">
        <f>IF(AND(AK$151&gt;='HIPOTESIS '!$E99,AK$151&lt;='HIPOTESIS '!$F99),'HIPOTESIS '!$L99*'HIPOTESIS '!$D99*(1+'HIPOTESIS '!$N$90)*(1+'HIPOTESIS '!$N$95)/12,0)</f>
        <v>0</v>
      </c>
      <c r="AL161" s="819">
        <f>IF(AND(AL$151&gt;='HIPOTESIS '!$E99,AL$151&lt;='HIPOTESIS '!$F99),'HIPOTESIS '!$L99*'HIPOTESIS '!$D99*(1+'HIPOTESIS '!$N$90)*(1+'HIPOTESIS '!$N$95)/12,0)</f>
        <v>0</v>
      </c>
      <c r="AM161" s="819">
        <f>IF(AND(AM$151&gt;='HIPOTESIS '!$E99,AM$151&lt;='HIPOTESIS '!$F99),'HIPOTESIS '!$L99*'HIPOTESIS '!$D99*(1+'HIPOTESIS '!$N$90)*(1+'HIPOTESIS '!$N$95)/12,0)</f>
        <v>0</v>
      </c>
      <c r="AN161" s="819">
        <f>IF(AND(AN$151&gt;='HIPOTESIS '!$E99,AN$151&lt;='HIPOTESIS '!$F99),'HIPOTESIS '!$L99*'HIPOTESIS '!$D99*(1+'HIPOTESIS '!$N$90)*(1+'HIPOTESIS '!$N$95)*(1+'HIPOTESIS '!$N$100)/12,0)</f>
        <v>0</v>
      </c>
      <c r="AO161" s="819">
        <f>IF(AND(AO$151&gt;='HIPOTESIS '!$E99,AO$151&lt;='HIPOTESIS '!$F99),'HIPOTESIS '!$L99*'HIPOTESIS '!$D99*(1+'HIPOTESIS '!$N$90)*(1+'HIPOTESIS '!$N$95)*(1+'HIPOTESIS '!$N$100)/12,0)</f>
        <v>0</v>
      </c>
      <c r="AP161" s="819">
        <f>IF(AND(AP$151&gt;='HIPOTESIS '!$E99,AP$151&lt;='HIPOTESIS '!$F99),'HIPOTESIS '!$L99*'HIPOTESIS '!$D99*(1+'HIPOTESIS '!$N$90)*(1+'HIPOTESIS '!$N$95)*(1+'HIPOTESIS '!$N$100)/12,0)</f>
        <v>0</v>
      </c>
      <c r="AQ161" s="819">
        <f>IF(AND(AQ$151&gt;='HIPOTESIS '!$E99,AQ$151&lt;='HIPOTESIS '!$F99),'HIPOTESIS '!$L99*'HIPOTESIS '!$D99*(1+'HIPOTESIS '!$N$90)*(1+'HIPOTESIS '!$N$95)*(1+'HIPOTESIS '!$N$100)/12,0)</f>
        <v>0</v>
      </c>
      <c r="AR161" s="819">
        <f>IF(AND(AR$151&gt;='HIPOTESIS '!$E99,AR$151&lt;='HIPOTESIS '!$F99),'HIPOTESIS '!$L99*'HIPOTESIS '!$D99*(1+'HIPOTESIS '!$N$90)*(1+'HIPOTESIS '!$N$95)*(1+'HIPOTESIS '!$N$100)/12,0)</f>
        <v>0</v>
      </c>
      <c r="AS161" s="819">
        <f>IF(AND(AS$151&gt;='HIPOTESIS '!$E99,AS$151&lt;='HIPOTESIS '!$F99),'HIPOTESIS '!$L99*'HIPOTESIS '!$D99*(1+'HIPOTESIS '!$N$90)*(1+'HIPOTESIS '!$N$95)*(1+'HIPOTESIS '!$N$100)/12,0)</f>
        <v>0</v>
      </c>
      <c r="AT161" s="819">
        <f>IF(AND(AT$151&gt;='HIPOTESIS '!$E99,AT$151&lt;='HIPOTESIS '!$F99),'HIPOTESIS '!$L99*'HIPOTESIS '!$D99*(1+'HIPOTESIS '!$N$90)*(1+'HIPOTESIS '!$N$95)*(1+'HIPOTESIS '!$N$100)/12,0)</f>
        <v>0</v>
      </c>
      <c r="AU161" s="819">
        <f>IF(AND(AU$151&gt;='HIPOTESIS '!$E99,AU$151&lt;='HIPOTESIS '!$F99),'HIPOTESIS '!$L99*'HIPOTESIS '!$D99*(1+'HIPOTESIS '!$N$90)*(1+'HIPOTESIS '!$N$95)*(1+'HIPOTESIS '!$N$100)/12,0)</f>
        <v>0</v>
      </c>
      <c r="AV161" s="819">
        <f>IF(AND(AV$151&gt;='HIPOTESIS '!$E99,AV$151&lt;='HIPOTESIS '!$F99),'HIPOTESIS '!$L99*'HIPOTESIS '!$D99*(1+'HIPOTESIS '!$N$90)*(1+'HIPOTESIS '!$N$95)*(1+'HIPOTESIS '!$N$100)/12,0)</f>
        <v>0</v>
      </c>
      <c r="AW161" s="819">
        <f>IF(AND(AW$151&gt;='HIPOTESIS '!$E99,AW$151&lt;='HIPOTESIS '!$F99),'HIPOTESIS '!$L99*'HIPOTESIS '!$D99*(1+'HIPOTESIS '!$N$90)*(1+'HIPOTESIS '!$N$95)*(1+'HIPOTESIS '!$N$100)/12,0)</f>
        <v>0</v>
      </c>
      <c r="AX161" s="819">
        <f>IF(AND(AX$151&gt;='HIPOTESIS '!$E99,AX$151&lt;='HIPOTESIS '!$F99),'HIPOTESIS '!$L99*'HIPOTESIS '!$D99*(1+'HIPOTESIS '!$N$90)*(1+'HIPOTESIS '!$N$95)*(1+'HIPOTESIS '!$N$100)/12,0)</f>
        <v>0</v>
      </c>
      <c r="AY161" s="819">
        <f>IF(AND(AY$151&gt;='HIPOTESIS '!$E99,AY$151&lt;='HIPOTESIS '!$F99),'HIPOTESIS '!$L99*'HIPOTESIS '!$D99*(1+'HIPOTESIS '!$N$90)*(1+'HIPOTESIS '!$N$95)*(1+'HIPOTESIS '!$N$100)/12,0)</f>
        <v>0</v>
      </c>
      <c r="AZ161" s="819">
        <f>IF(AND(AZ$151&gt;='HIPOTESIS '!$E99,AZ$151&lt;='HIPOTESIS '!$F99),'HIPOTESIS '!$L99*'HIPOTESIS '!$D99*(1+'HIPOTESIS '!$N$90)*(1+'HIPOTESIS '!$N$95)*(1+'HIPOTESIS '!$N$100)^2/12,0)</f>
        <v>0</v>
      </c>
      <c r="BA161" s="819">
        <f>IF(AND(BA$151&gt;='HIPOTESIS '!$E99,BA$151&lt;='HIPOTESIS '!$F99),'HIPOTESIS '!$L99*'HIPOTESIS '!$D99*(1+'HIPOTESIS '!$N$90)*(1+'HIPOTESIS '!$N$95)*(1+'HIPOTESIS '!$N$100)^2/12,0)</f>
        <v>0</v>
      </c>
      <c r="BB161" s="819">
        <f>IF(AND(BB$151&gt;='HIPOTESIS '!$E99,BB$151&lt;='HIPOTESIS '!$F99),'HIPOTESIS '!$L99*'HIPOTESIS '!$D99*(1+'HIPOTESIS '!$N$90)*(1+'HIPOTESIS '!$N$95)*(1+'HIPOTESIS '!$N$100)^2/12,0)</f>
        <v>0</v>
      </c>
      <c r="BC161" s="819">
        <f>IF(AND(BC$151&gt;='HIPOTESIS '!$E99,BC$151&lt;='HIPOTESIS '!$F99),'HIPOTESIS '!$L99*'HIPOTESIS '!$D99*(1+'HIPOTESIS '!$N$90)*(1+'HIPOTESIS '!$N$95)*(1+'HIPOTESIS '!$N$100)^2/12,0)</f>
        <v>0</v>
      </c>
      <c r="BD161" s="819">
        <f>IF(AND(BD$151&gt;='HIPOTESIS '!$E99,BD$151&lt;='HIPOTESIS '!$F99),'HIPOTESIS '!$L99*'HIPOTESIS '!$D99*(1+'HIPOTESIS '!$N$90)*(1+'HIPOTESIS '!$N$95)*(1+'HIPOTESIS '!$N$100)^2/12,0)</f>
        <v>0</v>
      </c>
      <c r="BE161" s="819">
        <f>IF(AND(BE$151&gt;='HIPOTESIS '!$E99,BE$151&lt;='HIPOTESIS '!$F99),'HIPOTESIS '!$L99*'HIPOTESIS '!$D99*(1+'HIPOTESIS '!$N$90)*(1+'HIPOTESIS '!$N$95)*(1+'HIPOTESIS '!$N$100)^2/12,0)</f>
        <v>0</v>
      </c>
      <c r="BF161" s="819">
        <f>IF(AND(BF$151&gt;='HIPOTESIS '!$E99,BF$151&lt;='HIPOTESIS '!$F99),'HIPOTESIS '!$L99*'HIPOTESIS '!$D99*(1+'HIPOTESIS '!$N$90)*(1+'HIPOTESIS '!$N$95)*(1+'HIPOTESIS '!$N$100)^2/12,0)</f>
        <v>0</v>
      </c>
      <c r="BG161" s="819">
        <f>IF(AND(BG$151&gt;='HIPOTESIS '!$E99,BG$151&lt;='HIPOTESIS '!$F99),'HIPOTESIS '!$L99*'HIPOTESIS '!$D99*(1+'HIPOTESIS '!$N$90)*(1+'HIPOTESIS '!$N$95)*(1+'HIPOTESIS '!$N$100)^2/12,0)</f>
        <v>0</v>
      </c>
      <c r="BH161" s="819">
        <f>IF(AND(BH$151&gt;='HIPOTESIS '!$E99,BH$151&lt;='HIPOTESIS '!$F99),'HIPOTESIS '!$L99*'HIPOTESIS '!$D99*(1+'HIPOTESIS '!$N$90)*(1+'HIPOTESIS '!$N$95)*(1+'HIPOTESIS '!$N$100)^2/12,0)</f>
        <v>0</v>
      </c>
      <c r="BI161" s="819">
        <f>IF(AND(BI$151&gt;='HIPOTESIS '!$E99,BI$151&lt;='HIPOTESIS '!$F99),'HIPOTESIS '!$L99*'HIPOTESIS '!$D99*(1+'HIPOTESIS '!$N$90)*(1+'HIPOTESIS '!$N$95)*(1+'HIPOTESIS '!$N$100)^2/12,0)</f>
        <v>0</v>
      </c>
      <c r="BJ161" s="819">
        <f>IF(AND(BJ$151&gt;='HIPOTESIS '!$E99,BJ$151&lt;='HIPOTESIS '!$F99),'HIPOTESIS '!$L99*'HIPOTESIS '!$D99*(1+'HIPOTESIS '!$N$90)*(1+'HIPOTESIS '!$N$95)*(1+'HIPOTESIS '!$N$100)^2/12,0)</f>
        <v>0</v>
      </c>
      <c r="BK161" s="820">
        <f>IF(AND(BK$151&gt;='HIPOTESIS '!$E99,BK$151&lt;='HIPOTESIS '!$F99),'HIPOTESIS '!$L99*'HIPOTESIS '!$D99*(1+'HIPOTESIS '!$N$90)*(1+'HIPOTESIS '!$N$95)*(1+'HIPOTESIS '!$N$100)^2/12,0)</f>
        <v>0</v>
      </c>
    </row>
    <row r="162" spans="1:97" s="2" customFormat="1" ht="17" x14ac:dyDescent="0.2">
      <c r="B162" s="746" t="s">
        <v>125</v>
      </c>
      <c r="C162" s="813">
        <f>IF(AND(C$151&gt;='HIPOTESIS '!$E100,C$151&lt;='HIPOTESIS '!$F100),'HIPOTESIS '!$L100*'HIPOTESIS '!$D100/12,0)</f>
        <v>0</v>
      </c>
      <c r="D162" s="586">
        <f>IF(AND(D$151&gt;='HIPOTESIS '!$E100,D$151&lt;='HIPOTESIS '!$F100),'HIPOTESIS '!$L100*'HIPOTESIS '!$D100/12,0)</f>
        <v>0</v>
      </c>
      <c r="E162" s="586">
        <f>IF(AND(E$151&gt;='HIPOTESIS '!$E100,E$151&lt;='HIPOTESIS '!$F100),'HIPOTESIS '!$L100*'HIPOTESIS '!$D100/12,0)</f>
        <v>0</v>
      </c>
      <c r="F162" s="586">
        <f>IF(AND(F$151&gt;='HIPOTESIS '!$E100,F$151&lt;='HIPOTESIS '!$F100),'HIPOTESIS '!$L100*'HIPOTESIS '!$D100/12,0)</f>
        <v>0</v>
      </c>
      <c r="G162" s="586">
        <f>IF(AND(G$151&gt;='HIPOTESIS '!$E100,G$151&lt;='HIPOTESIS '!$F100),'HIPOTESIS '!$L100*'HIPOTESIS '!$D100/12,0)</f>
        <v>0</v>
      </c>
      <c r="H162" s="586">
        <f>IF(AND(H$151&gt;='HIPOTESIS '!$E100,H$151&lt;='HIPOTESIS '!$F100),'HIPOTESIS '!$L100*'HIPOTESIS '!$D100/12,0)</f>
        <v>0</v>
      </c>
      <c r="I162" s="586">
        <f>IF(AND(I$151&gt;='HIPOTESIS '!$E100,I$151&lt;='HIPOTESIS '!$F100),'HIPOTESIS '!$L100*'HIPOTESIS '!$D100/12,0)</f>
        <v>0</v>
      </c>
      <c r="J162" s="586">
        <f>IF(AND(J$151&gt;='HIPOTESIS '!$E100,J$151&lt;='HIPOTESIS '!$F100),'HIPOTESIS '!$L100*'HIPOTESIS '!$D100/12,0)</f>
        <v>0</v>
      </c>
      <c r="K162" s="586">
        <f>IF(AND(K$151&gt;='HIPOTESIS '!$E100,K$151&lt;='HIPOTESIS '!$F100),'HIPOTESIS '!$L100*'HIPOTESIS '!$D100/12,0)</f>
        <v>0</v>
      </c>
      <c r="L162" s="586">
        <f>IF(AND(L$151&gt;='HIPOTESIS '!$E100,L$151&lt;='HIPOTESIS '!$F100),'HIPOTESIS '!$L100*'HIPOTESIS '!$D100/12,0)</f>
        <v>0</v>
      </c>
      <c r="M162" s="586">
        <f>IF(AND(M$151&gt;='HIPOTESIS '!$E100,M$151&lt;='HIPOTESIS '!$F100),'HIPOTESIS '!$L100*'HIPOTESIS '!$D100/12,0)</f>
        <v>0</v>
      </c>
      <c r="N162" s="586">
        <f>IF(AND(N$151&gt;='HIPOTESIS '!$E100,N$151&lt;='HIPOTESIS '!$F100),'HIPOTESIS '!$L100*'HIPOTESIS '!$D100/12,0)</f>
        <v>0</v>
      </c>
      <c r="O162" s="814">
        <f>IF(AND(O$151&gt;='HIPOTESIS '!$E100,O$151&lt;='HIPOTESIS '!$F100),'HIPOTESIS '!$L100*'HIPOTESIS '!$D100/12,0)</f>
        <v>0</v>
      </c>
      <c r="P162" s="821">
        <f>IF(AND(P$151&gt;='HIPOTESIS '!$E100,P$151&lt;='HIPOTESIS '!$F100),'HIPOTESIS '!$L100*'HIPOTESIS '!$D100*(1+'HIPOTESIS '!$N$90)/12,0)</f>
        <v>0</v>
      </c>
      <c r="Q162" s="822">
        <f>IF(AND(Q$151&gt;='HIPOTESIS '!$E100,Q$151&lt;='HIPOTESIS '!$F100),'HIPOTESIS '!$L100*'HIPOTESIS '!$D100*(1+'HIPOTESIS '!$N$90)/12,0)</f>
        <v>0</v>
      </c>
      <c r="R162" s="822">
        <f>IF(AND(R$151&gt;='HIPOTESIS '!$E100,R$151&lt;='HIPOTESIS '!$F100),'HIPOTESIS '!$L100*'HIPOTESIS '!$D100*(1+'HIPOTESIS '!$N$90)/12,0)</f>
        <v>0</v>
      </c>
      <c r="S162" s="822">
        <f>IF(AND(S$151&gt;='HIPOTESIS '!$E100,S$151&lt;='HIPOTESIS '!$F100),'HIPOTESIS '!$L100*'HIPOTESIS '!$D100*(1+'HIPOTESIS '!$N$90)/12,0)</f>
        <v>0</v>
      </c>
      <c r="T162" s="822">
        <f>IF(AND(T$151&gt;='HIPOTESIS '!$E100,T$151&lt;='HIPOTESIS '!$F100),'HIPOTESIS '!$L100*'HIPOTESIS '!$D100*(1+'HIPOTESIS '!$N$90)/12,0)</f>
        <v>0</v>
      </c>
      <c r="U162" s="822">
        <f>IF(AND(U$151&gt;='HIPOTESIS '!$E100,U$151&lt;='HIPOTESIS '!$F100),'HIPOTESIS '!$L100*'HIPOTESIS '!$D100*(1+'HIPOTESIS '!$N$90)/12,0)</f>
        <v>0</v>
      </c>
      <c r="V162" s="822">
        <f>IF(AND(V$151&gt;='HIPOTESIS '!$E100,V$151&lt;='HIPOTESIS '!$F100),'HIPOTESIS '!$L100*'HIPOTESIS '!$D100*(1+'HIPOTESIS '!$N$90)/12,0)</f>
        <v>0</v>
      </c>
      <c r="W162" s="822">
        <f>IF(AND(W$151&gt;='HIPOTESIS '!$E100,W$151&lt;='HIPOTESIS '!$F100),'HIPOTESIS '!$L100*'HIPOTESIS '!$D100*(1+'HIPOTESIS '!$N$90)/12,0)</f>
        <v>0</v>
      </c>
      <c r="X162" s="822">
        <f>IF(AND(X$151&gt;='HIPOTESIS '!$E100,X$151&lt;='HIPOTESIS '!$F100),'HIPOTESIS '!$L100*'HIPOTESIS '!$D100*(1+'HIPOTESIS '!$N$90)/12,0)</f>
        <v>0</v>
      </c>
      <c r="Y162" s="822">
        <f>IF(AND(Y$151&gt;='HIPOTESIS '!$E100,Y$151&lt;='HIPOTESIS '!$F100),'HIPOTESIS '!$L100*'HIPOTESIS '!$D100*(1+'HIPOTESIS '!$N$90)/12,0)</f>
        <v>0</v>
      </c>
      <c r="Z162" s="822">
        <f>IF(AND(Z$151&gt;='HIPOTESIS '!$E100,Z$151&lt;='HIPOTESIS '!$F100),'HIPOTESIS '!$L100*'HIPOTESIS '!$D100*(1+'HIPOTESIS '!$N$90)/12,0)</f>
        <v>0</v>
      </c>
      <c r="AA162" s="822">
        <f>IF(AND(AA$151&gt;='HIPOTESIS '!$E100,AA$151&lt;='HIPOTESIS '!$F100),'HIPOTESIS '!$L100*'HIPOTESIS '!$D100*(1+'HIPOTESIS '!$N$90)/12,0)</f>
        <v>0</v>
      </c>
      <c r="AB162" s="810">
        <f>IF(AND(AB$151&gt;='HIPOTESIS '!$E100,AB$151&lt;='HIPOTESIS '!$F100),'HIPOTESIS '!$L100*'HIPOTESIS '!$D100*(1+'HIPOTESIS '!$N$90)*(1+'HIPOTESIS '!$N$95)/12,0)</f>
        <v>0</v>
      </c>
      <c r="AC162" s="810">
        <f>IF(AND(AC$151&gt;='HIPOTESIS '!$E100,AC$151&lt;='HIPOTESIS '!$F100),'HIPOTESIS '!$L100*'HIPOTESIS '!$D100*(1+'HIPOTESIS '!$N$90)*(1+'HIPOTESIS '!$N$95)/12,0)</f>
        <v>0</v>
      </c>
      <c r="AD162" s="810">
        <f>IF(AND(AD$151&gt;='HIPOTESIS '!$E100,AD$151&lt;='HIPOTESIS '!$F100),'HIPOTESIS '!$L100*'HIPOTESIS '!$D100*(1+'HIPOTESIS '!$N$90)*(1+'HIPOTESIS '!$N$95)/12,0)</f>
        <v>0</v>
      </c>
      <c r="AE162" s="810">
        <f>IF(AND(AE$151&gt;='HIPOTESIS '!$E100,AE$151&lt;='HIPOTESIS '!$F100),'HIPOTESIS '!$L100*'HIPOTESIS '!$D100*(1+'HIPOTESIS '!$N$90)*(1+'HIPOTESIS '!$N$95)/12,0)</f>
        <v>0</v>
      </c>
      <c r="AF162" s="810">
        <f>IF(AND(AF$151&gt;='HIPOTESIS '!$E100,AF$151&lt;='HIPOTESIS '!$F100),'HIPOTESIS '!$L100*'HIPOTESIS '!$D100*(1+'HIPOTESIS '!$N$90)*(1+'HIPOTESIS '!$N$95)/12,0)</f>
        <v>0</v>
      </c>
      <c r="AG162" s="810">
        <f>IF(AND(AG$151&gt;='HIPOTESIS '!$E100,AG$151&lt;='HIPOTESIS '!$F100),'HIPOTESIS '!$L100*'HIPOTESIS '!$D100*(1+'HIPOTESIS '!$N$90)*(1+'HIPOTESIS '!$N$95)/12,0)</f>
        <v>0</v>
      </c>
      <c r="AH162" s="810">
        <f>IF(AND(AH$151&gt;='HIPOTESIS '!$E100,AH$151&lt;='HIPOTESIS '!$F100),'HIPOTESIS '!$L100*'HIPOTESIS '!$D100*(1+'HIPOTESIS '!$N$90)*(1+'HIPOTESIS '!$N$95)/12,0)</f>
        <v>0</v>
      </c>
      <c r="AI162" s="810">
        <f>IF(AND(AI$151&gt;='HIPOTESIS '!$E100,AI$151&lt;='HIPOTESIS '!$F100),'HIPOTESIS '!$L100*'HIPOTESIS '!$D100*(1+'HIPOTESIS '!$N$90)*(1+'HIPOTESIS '!$N$95)/12,0)</f>
        <v>0</v>
      </c>
      <c r="AJ162" s="810">
        <f>IF(AND(AJ$151&gt;='HIPOTESIS '!$E100,AJ$151&lt;='HIPOTESIS '!$F100),'HIPOTESIS '!$L100*'HIPOTESIS '!$D100*(1+'HIPOTESIS '!$N$90)*(1+'HIPOTESIS '!$N$95)/12,0)</f>
        <v>0</v>
      </c>
      <c r="AK162" s="810">
        <f>IF(AND(AK$151&gt;='HIPOTESIS '!$E100,AK$151&lt;='HIPOTESIS '!$F100),'HIPOTESIS '!$L100*'HIPOTESIS '!$D100*(1+'HIPOTESIS '!$N$90)*(1+'HIPOTESIS '!$N$95)/12,0)</f>
        <v>0</v>
      </c>
      <c r="AL162" s="810">
        <f>IF(AND(AL$151&gt;='HIPOTESIS '!$E100,AL$151&lt;='HIPOTESIS '!$F100),'HIPOTESIS '!$L100*'HIPOTESIS '!$D100*(1+'HIPOTESIS '!$N$90)*(1+'HIPOTESIS '!$N$95)/12,0)</f>
        <v>0</v>
      </c>
      <c r="AM162" s="810">
        <f>IF(AND(AM$151&gt;='HIPOTESIS '!$E100,AM$151&lt;='HIPOTESIS '!$F100),'HIPOTESIS '!$L100*'HIPOTESIS '!$D100*(1+'HIPOTESIS '!$N$90)*(1+'HIPOTESIS '!$N$95)/12,0)</f>
        <v>0</v>
      </c>
      <c r="AN162" s="810">
        <f>IF(AND(AN$151&gt;='HIPOTESIS '!$E100,AN$151&lt;='HIPOTESIS '!$F100),'HIPOTESIS '!$L100*'HIPOTESIS '!$D100*(1+'HIPOTESIS '!$N$90)*(1+'HIPOTESIS '!$N$95)*(1+'HIPOTESIS '!$N$100)/12,0)</f>
        <v>0</v>
      </c>
      <c r="AO162" s="810">
        <f>IF(AND(AO$151&gt;='HIPOTESIS '!$E100,AO$151&lt;='HIPOTESIS '!$F100),'HIPOTESIS '!$L100*'HIPOTESIS '!$D100*(1+'HIPOTESIS '!$N$90)*(1+'HIPOTESIS '!$N$95)*(1+'HIPOTESIS '!$N$100)/12,0)</f>
        <v>0</v>
      </c>
      <c r="AP162" s="810">
        <f>IF(AND(AP$151&gt;='HIPOTESIS '!$E100,AP$151&lt;='HIPOTESIS '!$F100),'HIPOTESIS '!$L100*'HIPOTESIS '!$D100*(1+'HIPOTESIS '!$N$90)*(1+'HIPOTESIS '!$N$95)*(1+'HIPOTESIS '!$N$100)/12,0)</f>
        <v>0</v>
      </c>
      <c r="AQ162" s="810">
        <f>IF(AND(AQ$151&gt;='HIPOTESIS '!$E100,AQ$151&lt;='HIPOTESIS '!$F100),'HIPOTESIS '!$L100*'HIPOTESIS '!$D100*(1+'HIPOTESIS '!$N$90)*(1+'HIPOTESIS '!$N$95)*(1+'HIPOTESIS '!$N$100)/12,0)</f>
        <v>0</v>
      </c>
      <c r="AR162" s="810">
        <f>IF(AND(AR$151&gt;='HIPOTESIS '!$E100,AR$151&lt;='HIPOTESIS '!$F100),'HIPOTESIS '!$L100*'HIPOTESIS '!$D100*(1+'HIPOTESIS '!$N$90)*(1+'HIPOTESIS '!$N$95)*(1+'HIPOTESIS '!$N$100)/12,0)</f>
        <v>0</v>
      </c>
      <c r="AS162" s="810">
        <f>IF(AND(AS$151&gt;='HIPOTESIS '!$E100,AS$151&lt;='HIPOTESIS '!$F100),'HIPOTESIS '!$L100*'HIPOTESIS '!$D100*(1+'HIPOTESIS '!$N$90)*(1+'HIPOTESIS '!$N$95)*(1+'HIPOTESIS '!$N$100)/12,0)</f>
        <v>0</v>
      </c>
      <c r="AT162" s="810">
        <f>IF(AND(AT$151&gt;='HIPOTESIS '!$E100,AT$151&lt;='HIPOTESIS '!$F100),'HIPOTESIS '!$L100*'HIPOTESIS '!$D100*(1+'HIPOTESIS '!$N$90)*(1+'HIPOTESIS '!$N$95)*(1+'HIPOTESIS '!$N$100)/12,0)</f>
        <v>0</v>
      </c>
      <c r="AU162" s="810">
        <f>IF(AND(AU$151&gt;='HIPOTESIS '!$E100,AU$151&lt;='HIPOTESIS '!$F100),'HIPOTESIS '!$L100*'HIPOTESIS '!$D100*(1+'HIPOTESIS '!$N$90)*(1+'HIPOTESIS '!$N$95)*(1+'HIPOTESIS '!$N$100)/12,0)</f>
        <v>0</v>
      </c>
      <c r="AV162" s="810">
        <f>IF(AND(AV$151&gt;='HIPOTESIS '!$E100,AV$151&lt;='HIPOTESIS '!$F100),'HIPOTESIS '!$L100*'HIPOTESIS '!$D100*(1+'HIPOTESIS '!$N$90)*(1+'HIPOTESIS '!$N$95)*(1+'HIPOTESIS '!$N$100)/12,0)</f>
        <v>0</v>
      </c>
      <c r="AW162" s="810">
        <f>IF(AND(AW$151&gt;='HIPOTESIS '!$E100,AW$151&lt;='HIPOTESIS '!$F100),'HIPOTESIS '!$L100*'HIPOTESIS '!$D100*(1+'HIPOTESIS '!$N$90)*(1+'HIPOTESIS '!$N$95)*(1+'HIPOTESIS '!$N$100)/12,0)</f>
        <v>0</v>
      </c>
      <c r="AX162" s="810">
        <f>IF(AND(AX$151&gt;='HIPOTESIS '!$E100,AX$151&lt;='HIPOTESIS '!$F100),'HIPOTESIS '!$L100*'HIPOTESIS '!$D100*(1+'HIPOTESIS '!$N$90)*(1+'HIPOTESIS '!$N$95)*(1+'HIPOTESIS '!$N$100)/12,0)</f>
        <v>0</v>
      </c>
      <c r="AY162" s="810">
        <f>IF(AND(AY$151&gt;='HIPOTESIS '!$E100,AY$151&lt;='HIPOTESIS '!$F100),'HIPOTESIS '!$L100*'HIPOTESIS '!$D100*(1+'HIPOTESIS '!$N$90)*(1+'HIPOTESIS '!$N$95)*(1+'HIPOTESIS '!$N$100)/12,0)</f>
        <v>0</v>
      </c>
      <c r="AZ162" s="810">
        <f>IF(AND(AZ$151&gt;='HIPOTESIS '!$E100,AZ$151&lt;='HIPOTESIS '!$F100),'HIPOTESIS '!$L100*'HIPOTESIS '!$D100*(1+'HIPOTESIS '!$N$90)*(1+'HIPOTESIS '!$N$95)*(1+'HIPOTESIS '!$N$100)^2/12,0)</f>
        <v>0</v>
      </c>
      <c r="BA162" s="810">
        <f>IF(AND(BA$151&gt;='HIPOTESIS '!$E100,BA$151&lt;='HIPOTESIS '!$F100),'HIPOTESIS '!$L100*'HIPOTESIS '!$D100*(1+'HIPOTESIS '!$N$90)*(1+'HIPOTESIS '!$N$95)*(1+'HIPOTESIS '!$N$100)^2/12,0)</f>
        <v>0</v>
      </c>
      <c r="BB162" s="810">
        <f>IF(AND(BB$151&gt;='HIPOTESIS '!$E100,BB$151&lt;='HIPOTESIS '!$F100),'HIPOTESIS '!$L100*'HIPOTESIS '!$D100*(1+'HIPOTESIS '!$N$90)*(1+'HIPOTESIS '!$N$95)*(1+'HIPOTESIS '!$N$100)^2/12,0)</f>
        <v>0</v>
      </c>
      <c r="BC162" s="810">
        <f>IF(AND(BC$151&gt;='HIPOTESIS '!$E100,BC$151&lt;='HIPOTESIS '!$F100),'HIPOTESIS '!$L100*'HIPOTESIS '!$D100*(1+'HIPOTESIS '!$N$90)*(1+'HIPOTESIS '!$N$95)*(1+'HIPOTESIS '!$N$100)^2/12,0)</f>
        <v>0</v>
      </c>
      <c r="BD162" s="810">
        <f>IF(AND(BD$151&gt;='HIPOTESIS '!$E100,BD$151&lt;='HIPOTESIS '!$F100),'HIPOTESIS '!$L100*'HIPOTESIS '!$D100*(1+'HIPOTESIS '!$N$90)*(1+'HIPOTESIS '!$N$95)*(1+'HIPOTESIS '!$N$100)^2/12,0)</f>
        <v>0</v>
      </c>
      <c r="BE162" s="810">
        <f>IF(AND(BE$151&gt;='HIPOTESIS '!$E100,BE$151&lt;='HIPOTESIS '!$F100),'HIPOTESIS '!$L100*'HIPOTESIS '!$D100*(1+'HIPOTESIS '!$N$90)*(1+'HIPOTESIS '!$N$95)*(1+'HIPOTESIS '!$N$100)^2/12,0)</f>
        <v>0</v>
      </c>
      <c r="BF162" s="810">
        <f>IF(AND(BF$151&gt;='HIPOTESIS '!$E100,BF$151&lt;='HIPOTESIS '!$F100),'HIPOTESIS '!$L100*'HIPOTESIS '!$D100*(1+'HIPOTESIS '!$N$90)*(1+'HIPOTESIS '!$N$95)*(1+'HIPOTESIS '!$N$100)^2/12,0)</f>
        <v>0</v>
      </c>
      <c r="BG162" s="810">
        <f>IF(AND(BG$151&gt;='HIPOTESIS '!$E100,BG$151&lt;='HIPOTESIS '!$F100),'HIPOTESIS '!$L100*'HIPOTESIS '!$D100*(1+'HIPOTESIS '!$N$90)*(1+'HIPOTESIS '!$N$95)*(1+'HIPOTESIS '!$N$100)^2/12,0)</f>
        <v>0</v>
      </c>
      <c r="BH162" s="810">
        <f>IF(AND(BH$151&gt;='HIPOTESIS '!$E100,BH$151&lt;='HIPOTESIS '!$F100),'HIPOTESIS '!$L100*'HIPOTESIS '!$D100*(1+'HIPOTESIS '!$N$90)*(1+'HIPOTESIS '!$N$95)*(1+'HIPOTESIS '!$N$100)^2/12,0)</f>
        <v>0</v>
      </c>
      <c r="BI162" s="810">
        <f>IF(AND(BI$151&gt;='HIPOTESIS '!$E100,BI$151&lt;='HIPOTESIS '!$F100),'HIPOTESIS '!$L100*'HIPOTESIS '!$D100*(1+'HIPOTESIS '!$N$90)*(1+'HIPOTESIS '!$N$95)*(1+'HIPOTESIS '!$N$100)^2/12,0)</f>
        <v>0</v>
      </c>
      <c r="BJ162" s="810">
        <f>IF(AND(BJ$151&gt;='HIPOTESIS '!$E100,BJ$151&lt;='HIPOTESIS '!$F100),'HIPOTESIS '!$L100*'HIPOTESIS '!$D100*(1+'HIPOTESIS '!$N$90)*(1+'HIPOTESIS '!$N$95)*(1+'HIPOTESIS '!$N$100)^2/12,0)</f>
        <v>0</v>
      </c>
      <c r="BK162" s="815">
        <f>IF(AND(BK$151&gt;='HIPOTESIS '!$E100,BK$151&lt;='HIPOTESIS '!$F100),'HIPOTESIS '!$L100*'HIPOTESIS '!$D100*(1+'HIPOTESIS '!$N$90)*(1+'HIPOTESIS '!$N$95)*(1+'HIPOTESIS '!$N$100)^2/12,0)</f>
        <v>0</v>
      </c>
    </row>
    <row r="163" spans="1:97" s="2" customFormat="1" ht="17" x14ac:dyDescent="0.2">
      <c r="B163" s="625" t="s">
        <v>126</v>
      </c>
      <c r="C163" s="813">
        <f>IF(AND(C$151&gt;='HIPOTESIS '!$E101,C$151&lt;='HIPOTESIS '!$F101),'HIPOTESIS '!$L101*'HIPOTESIS '!$D101/12,0)</f>
        <v>0</v>
      </c>
      <c r="D163" s="586">
        <f>IF(AND(D$151&gt;='HIPOTESIS '!$E101,D$151&lt;='HIPOTESIS '!$F101),'HIPOTESIS '!$L101*'HIPOTESIS '!$D101/12,0)</f>
        <v>0</v>
      </c>
      <c r="E163" s="586">
        <f>IF(AND(E$151&gt;='HIPOTESIS '!$E101,E$151&lt;='HIPOTESIS '!$F101),'HIPOTESIS '!$L101*'HIPOTESIS '!$D101/12,0)</f>
        <v>0</v>
      </c>
      <c r="F163" s="586">
        <f>IF(AND(F$151&gt;='HIPOTESIS '!$E101,F$151&lt;='HIPOTESIS '!$F101),'HIPOTESIS '!$L101*'HIPOTESIS '!$D101/12,0)</f>
        <v>0</v>
      </c>
      <c r="G163" s="586">
        <f>IF(AND(G$151&gt;='HIPOTESIS '!$E101,G$151&lt;='HIPOTESIS '!$F101),'HIPOTESIS '!$L101*'HIPOTESIS '!$D101/12,0)</f>
        <v>0</v>
      </c>
      <c r="H163" s="586">
        <f>IF(AND(H$151&gt;='HIPOTESIS '!$E101,H$151&lt;='HIPOTESIS '!$F101),'HIPOTESIS '!$L101*'HIPOTESIS '!$D101/12,0)</f>
        <v>0</v>
      </c>
      <c r="I163" s="586">
        <f>IF(AND(I$151&gt;='HIPOTESIS '!$E101,I$151&lt;='HIPOTESIS '!$F101),'HIPOTESIS '!$L101*'HIPOTESIS '!$D101/12,0)</f>
        <v>0</v>
      </c>
      <c r="J163" s="586">
        <f>IF(AND(J$151&gt;='HIPOTESIS '!$E101,J$151&lt;='HIPOTESIS '!$F101),'HIPOTESIS '!$L101*'HIPOTESIS '!$D101/12,0)</f>
        <v>0</v>
      </c>
      <c r="K163" s="586">
        <f>IF(AND(K$151&gt;='HIPOTESIS '!$E101,K$151&lt;='HIPOTESIS '!$F101),'HIPOTESIS '!$L101*'HIPOTESIS '!$D101/12,0)</f>
        <v>0</v>
      </c>
      <c r="L163" s="586">
        <f>IF(AND(L$151&gt;='HIPOTESIS '!$E101,L$151&lt;='HIPOTESIS '!$F101),'HIPOTESIS '!$L101*'HIPOTESIS '!$D101/12,0)</f>
        <v>0</v>
      </c>
      <c r="M163" s="586">
        <f>IF(AND(M$151&gt;='HIPOTESIS '!$E101,M$151&lt;='HIPOTESIS '!$F101),'HIPOTESIS '!$L101*'HIPOTESIS '!$D101/12,0)</f>
        <v>0</v>
      </c>
      <c r="N163" s="586">
        <f>IF(AND(N$151&gt;='HIPOTESIS '!$E101,N$151&lt;='HIPOTESIS '!$F101),'HIPOTESIS '!$L101*'HIPOTESIS '!$D101/12,0)</f>
        <v>0</v>
      </c>
      <c r="O163" s="814">
        <f>IF(AND(O$151&gt;='HIPOTESIS '!$E101,O$151&lt;='HIPOTESIS '!$F101),'HIPOTESIS '!$L101*'HIPOTESIS '!$D101/12,0)</f>
        <v>0</v>
      </c>
      <c r="P163" s="586">
        <f>IF(AND(P$151&gt;='HIPOTESIS '!$E101,P$151&lt;='HIPOTESIS '!$F101),'HIPOTESIS '!$L101*'HIPOTESIS '!$D101*(1+'HIPOTESIS '!$N$90)/12,0)</f>
        <v>0</v>
      </c>
      <c r="Q163" s="810">
        <f>IF(AND(Q$151&gt;='HIPOTESIS '!$E101,Q$151&lt;='HIPOTESIS '!$F101),'HIPOTESIS '!$L101*'HIPOTESIS '!$D101*(1+'HIPOTESIS '!$N$90)/12,0)</f>
        <v>0</v>
      </c>
      <c r="R163" s="810">
        <f>IF(AND(R$151&gt;='HIPOTESIS '!$E101,R$151&lt;='HIPOTESIS '!$F101),'HIPOTESIS '!$L101*'HIPOTESIS '!$D101*(1+'HIPOTESIS '!$N$90)/12,0)</f>
        <v>0</v>
      </c>
      <c r="S163" s="810">
        <f>IF(AND(S$151&gt;='HIPOTESIS '!$E101,S$151&lt;='HIPOTESIS '!$F101),'HIPOTESIS '!$L101*'HIPOTESIS '!$D101*(1+'HIPOTESIS '!$N$90)/12,0)</f>
        <v>0</v>
      </c>
      <c r="T163" s="810">
        <f>IF(AND(T$151&gt;='HIPOTESIS '!$E101,T$151&lt;='HIPOTESIS '!$F101),'HIPOTESIS '!$L101*'HIPOTESIS '!$D101*(1+'HIPOTESIS '!$N$90)/12,0)</f>
        <v>0</v>
      </c>
      <c r="U163" s="810">
        <f>IF(AND(U$151&gt;='HIPOTESIS '!$E101,U$151&lt;='HIPOTESIS '!$F101),'HIPOTESIS '!$L101*'HIPOTESIS '!$D101*(1+'HIPOTESIS '!$N$90)/12,0)</f>
        <v>0</v>
      </c>
      <c r="V163" s="810">
        <f>IF(AND(V$151&gt;='HIPOTESIS '!$E101,V$151&lt;='HIPOTESIS '!$F101),'HIPOTESIS '!$L101*'HIPOTESIS '!$D101*(1+'HIPOTESIS '!$N$90)/12,0)</f>
        <v>0</v>
      </c>
      <c r="W163" s="810">
        <f>IF(AND(W$151&gt;='HIPOTESIS '!$E101,W$151&lt;='HIPOTESIS '!$F101),'HIPOTESIS '!$L101*'HIPOTESIS '!$D101*(1+'HIPOTESIS '!$N$90)/12,0)</f>
        <v>0</v>
      </c>
      <c r="X163" s="810">
        <f>IF(AND(X$151&gt;='HIPOTESIS '!$E101,X$151&lt;='HIPOTESIS '!$F101),'HIPOTESIS '!$L101*'HIPOTESIS '!$D101*(1+'HIPOTESIS '!$N$90)/12,0)</f>
        <v>0</v>
      </c>
      <c r="Y163" s="810">
        <f>IF(AND(Y$151&gt;='HIPOTESIS '!$E101,Y$151&lt;='HIPOTESIS '!$F101),'HIPOTESIS '!$L101*'HIPOTESIS '!$D101*(1+'HIPOTESIS '!$N$90)/12,0)</f>
        <v>0</v>
      </c>
      <c r="Z163" s="810">
        <f>IF(AND(Z$151&gt;='HIPOTESIS '!$E101,Z$151&lt;='HIPOTESIS '!$F101),'HIPOTESIS '!$L101*'HIPOTESIS '!$D101*(1+'HIPOTESIS '!$N$90)/12,0)</f>
        <v>0</v>
      </c>
      <c r="AA163" s="810">
        <f>IF(AND(AA$151&gt;='HIPOTESIS '!$E101,AA$151&lt;='HIPOTESIS '!$F101),'HIPOTESIS '!$L101*'HIPOTESIS '!$D101*(1+'HIPOTESIS '!$N$90)/12,0)</f>
        <v>0</v>
      </c>
      <c r="AB163" s="810">
        <f>IF(AND(AB$151&gt;='HIPOTESIS '!$E101,AB$151&lt;='HIPOTESIS '!$F101),'HIPOTESIS '!$L101*'HIPOTESIS '!$D101*(1+'HIPOTESIS '!$N$90)*(1+'HIPOTESIS '!$N$95)/12,0)</f>
        <v>0</v>
      </c>
      <c r="AC163" s="810">
        <f>IF(AND(AC$151&gt;='HIPOTESIS '!$E101,AC$151&lt;='HIPOTESIS '!$F101),'HIPOTESIS '!$L101*'HIPOTESIS '!$D101*(1+'HIPOTESIS '!$N$90)*(1+'HIPOTESIS '!$N$95)/12,0)</f>
        <v>0</v>
      </c>
      <c r="AD163" s="810">
        <f>IF(AND(AD$151&gt;='HIPOTESIS '!$E101,AD$151&lt;='HIPOTESIS '!$F101),'HIPOTESIS '!$L101*'HIPOTESIS '!$D101*(1+'HIPOTESIS '!$N$90)*(1+'HIPOTESIS '!$N$95)/12,0)</f>
        <v>0</v>
      </c>
      <c r="AE163" s="810">
        <f>IF(AND(AE$151&gt;='HIPOTESIS '!$E101,AE$151&lt;='HIPOTESIS '!$F101),'HIPOTESIS '!$L101*'HIPOTESIS '!$D101*(1+'HIPOTESIS '!$N$90)*(1+'HIPOTESIS '!$N$95)/12,0)</f>
        <v>0</v>
      </c>
      <c r="AF163" s="810">
        <f>IF(AND(AF$151&gt;='HIPOTESIS '!$E101,AF$151&lt;='HIPOTESIS '!$F101),'HIPOTESIS '!$L101*'HIPOTESIS '!$D101*(1+'HIPOTESIS '!$N$90)*(1+'HIPOTESIS '!$N$95)/12,0)</f>
        <v>0</v>
      </c>
      <c r="AG163" s="810">
        <f>IF(AND(AG$151&gt;='HIPOTESIS '!$E101,AG$151&lt;='HIPOTESIS '!$F101),'HIPOTESIS '!$L101*'HIPOTESIS '!$D101*(1+'HIPOTESIS '!$N$90)*(1+'HIPOTESIS '!$N$95)/12,0)</f>
        <v>0</v>
      </c>
      <c r="AH163" s="810">
        <f>IF(AND(AH$151&gt;='HIPOTESIS '!$E101,AH$151&lt;='HIPOTESIS '!$F101),'HIPOTESIS '!$L101*'HIPOTESIS '!$D101*(1+'HIPOTESIS '!$N$90)*(1+'HIPOTESIS '!$N$95)/12,0)</f>
        <v>0</v>
      </c>
      <c r="AI163" s="810">
        <f>IF(AND(AI$151&gt;='HIPOTESIS '!$E101,AI$151&lt;='HIPOTESIS '!$F101),'HIPOTESIS '!$L101*'HIPOTESIS '!$D101*(1+'HIPOTESIS '!$N$90)*(1+'HIPOTESIS '!$N$95)/12,0)</f>
        <v>0</v>
      </c>
      <c r="AJ163" s="810">
        <f>IF(AND(AJ$151&gt;='HIPOTESIS '!$E101,AJ$151&lt;='HIPOTESIS '!$F101),'HIPOTESIS '!$L101*'HIPOTESIS '!$D101*(1+'HIPOTESIS '!$N$90)*(1+'HIPOTESIS '!$N$95)/12,0)</f>
        <v>0</v>
      </c>
      <c r="AK163" s="810">
        <f>IF(AND(AK$151&gt;='HIPOTESIS '!$E101,AK$151&lt;='HIPOTESIS '!$F101),'HIPOTESIS '!$L101*'HIPOTESIS '!$D101*(1+'HIPOTESIS '!$N$90)*(1+'HIPOTESIS '!$N$95)/12,0)</f>
        <v>0</v>
      </c>
      <c r="AL163" s="810">
        <f>IF(AND(AL$151&gt;='HIPOTESIS '!$E101,AL$151&lt;='HIPOTESIS '!$F101),'HIPOTESIS '!$L101*'HIPOTESIS '!$D101*(1+'HIPOTESIS '!$N$90)*(1+'HIPOTESIS '!$N$95)/12,0)</f>
        <v>0</v>
      </c>
      <c r="AM163" s="810">
        <f>IF(AND(AM$151&gt;='HIPOTESIS '!$E101,AM$151&lt;='HIPOTESIS '!$F101),'HIPOTESIS '!$L101*'HIPOTESIS '!$D101*(1+'HIPOTESIS '!$N$90)*(1+'HIPOTESIS '!$N$95)/12,0)</f>
        <v>0</v>
      </c>
      <c r="AN163" s="810">
        <f>IF(AND(AN$151&gt;='HIPOTESIS '!$E101,AN$151&lt;='HIPOTESIS '!$F101),'HIPOTESIS '!$L101*'HIPOTESIS '!$D101*(1+'HIPOTESIS '!$N$90)*(1+'HIPOTESIS '!$N$95)*(1+'HIPOTESIS '!$N$100)/12,0)</f>
        <v>0</v>
      </c>
      <c r="AO163" s="810">
        <f>IF(AND(AO$151&gt;='HIPOTESIS '!$E101,AO$151&lt;='HIPOTESIS '!$F101),'HIPOTESIS '!$L101*'HIPOTESIS '!$D101*(1+'HIPOTESIS '!$N$90)*(1+'HIPOTESIS '!$N$95)*(1+'HIPOTESIS '!$N$100)/12,0)</f>
        <v>0</v>
      </c>
      <c r="AP163" s="810">
        <f>IF(AND(AP$151&gt;='HIPOTESIS '!$E101,AP$151&lt;='HIPOTESIS '!$F101),'HIPOTESIS '!$L101*'HIPOTESIS '!$D101*(1+'HIPOTESIS '!$N$90)*(1+'HIPOTESIS '!$N$95)*(1+'HIPOTESIS '!$N$100)/12,0)</f>
        <v>0</v>
      </c>
      <c r="AQ163" s="810">
        <f>IF(AND(AQ$151&gt;='HIPOTESIS '!$E101,AQ$151&lt;='HIPOTESIS '!$F101),'HIPOTESIS '!$L101*'HIPOTESIS '!$D101*(1+'HIPOTESIS '!$N$90)*(1+'HIPOTESIS '!$N$95)*(1+'HIPOTESIS '!$N$100)/12,0)</f>
        <v>0</v>
      </c>
      <c r="AR163" s="810">
        <f>IF(AND(AR$151&gt;='HIPOTESIS '!$E101,AR$151&lt;='HIPOTESIS '!$F101),'HIPOTESIS '!$L101*'HIPOTESIS '!$D101*(1+'HIPOTESIS '!$N$90)*(1+'HIPOTESIS '!$N$95)*(1+'HIPOTESIS '!$N$100)/12,0)</f>
        <v>0</v>
      </c>
      <c r="AS163" s="810">
        <f>IF(AND(AS$151&gt;='HIPOTESIS '!$E101,AS$151&lt;='HIPOTESIS '!$F101),'HIPOTESIS '!$L101*'HIPOTESIS '!$D101*(1+'HIPOTESIS '!$N$90)*(1+'HIPOTESIS '!$N$95)*(1+'HIPOTESIS '!$N$100)/12,0)</f>
        <v>0</v>
      </c>
      <c r="AT163" s="810">
        <f>IF(AND(AT$151&gt;='HIPOTESIS '!$E101,AT$151&lt;='HIPOTESIS '!$F101),'HIPOTESIS '!$L101*'HIPOTESIS '!$D101*(1+'HIPOTESIS '!$N$90)*(1+'HIPOTESIS '!$N$95)*(1+'HIPOTESIS '!$N$100)/12,0)</f>
        <v>0</v>
      </c>
      <c r="AU163" s="810">
        <f>IF(AND(AU$151&gt;='HIPOTESIS '!$E101,AU$151&lt;='HIPOTESIS '!$F101),'HIPOTESIS '!$L101*'HIPOTESIS '!$D101*(1+'HIPOTESIS '!$N$90)*(1+'HIPOTESIS '!$N$95)*(1+'HIPOTESIS '!$N$100)/12,0)</f>
        <v>0</v>
      </c>
      <c r="AV163" s="810">
        <f>IF(AND(AV$151&gt;='HIPOTESIS '!$E101,AV$151&lt;='HIPOTESIS '!$F101),'HIPOTESIS '!$L101*'HIPOTESIS '!$D101*(1+'HIPOTESIS '!$N$90)*(1+'HIPOTESIS '!$N$95)*(1+'HIPOTESIS '!$N$100)/12,0)</f>
        <v>0</v>
      </c>
      <c r="AW163" s="810">
        <f>IF(AND(AW$151&gt;='HIPOTESIS '!$E101,AW$151&lt;='HIPOTESIS '!$F101),'HIPOTESIS '!$L101*'HIPOTESIS '!$D101*(1+'HIPOTESIS '!$N$90)*(1+'HIPOTESIS '!$N$95)*(1+'HIPOTESIS '!$N$100)/12,0)</f>
        <v>0</v>
      </c>
      <c r="AX163" s="810">
        <f>IF(AND(AX$151&gt;='HIPOTESIS '!$E101,AX$151&lt;='HIPOTESIS '!$F101),'HIPOTESIS '!$L101*'HIPOTESIS '!$D101*(1+'HIPOTESIS '!$N$90)*(1+'HIPOTESIS '!$N$95)*(1+'HIPOTESIS '!$N$100)/12,0)</f>
        <v>0</v>
      </c>
      <c r="AY163" s="810">
        <f>IF(AND(AY$151&gt;='HIPOTESIS '!$E101,AY$151&lt;='HIPOTESIS '!$F101),'HIPOTESIS '!$L101*'HIPOTESIS '!$D101*(1+'HIPOTESIS '!$N$90)*(1+'HIPOTESIS '!$N$95)*(1+'HIPOTESIS '!$N$100)/12,0)</f>
        <v>0</v>
      </c>
      <c r="AZ163" s="810">
        <f>IF(AND(AZ$151&gt;='HIPOTESIS '!$E101,AZ$151&lt;='HIPOTESIS '!$F101),'HIPOTESIS '!$L101*'HIPOTESIS '!$D101*(1+'HIPOTESIS '!$N$90)*(1+'HIPOTESIS '!$N$95)*(1+'HIPOTESIS '!$N$100)^2/12,0)</f>
        <v>0</v>
      </c>
      <c r="BA163" s="810">
        <f>IF(AND(BA$151&gt;='HIPOTESIS '!$E101,BA$151&lt;='HIPOTESIS '!$F101),'HIPOTESIS '!$L101*'HIPOTESIS '!$D101*(1+'HIPOTESIS '!$N$90)*(1+'HIPOTESIS '!$N$95)*(1+'HIPOTESIS '!$N$100)^2/12,0)</f>
        <v>0</v>
      </c>
      <c r="BB163" s="810">
        <f>IF(AND(BB$151&gt;='HIPOTESIS '!$E101,BB$151&lt;='HIPOTESIS '!$F101),'HIPOTESIS '!$L101*'HIPOTESIS '!$D101*(1+'HIPOTESIS '!$N$90)*(1+'HIPOTESIS '!$N$95)*(1+'HIPOTESIS '!$N$100)^2/12,0)</f>
        <v>0</v>
      </c>
      <c r="BC163" s="810">
        <f>IF(AND(BC$151&gt;='HIPOTESIS '!$E101,BC$151&lt;='HIPOTESIS '!$F101),'HIPOTESIS '!$L101*'HIPOTESIS '!$D101*(1+'HIPOTESIS '!$N$90)*(1+'HIPOTESIS '!$N$95)*(1+'HIPOTESIS '!$N$100)^2/12,0)</f>
        <v>0</v>
      </c>
      <c r="BD163" s="810">
        <f>IF(AND(BD$151&gt;='HIPOTESIS '!$E101,BD$151&lt;='HIPOTESIS '!$F101),'HIPOTESIS '!$L101*'HIPOTESIS '!$D101*(1+'HIPOTESIS '!$N$90)*(1+'HIPOTESIS '!$N$95)*(1+'HIPOTESIS '!$N$100)^2/12,0)</f>
        <v>0</v>
      </c>
      <c r="BE163" s="810">
        <f>IF(AND(BE$151&gt;='HIPOTESIS '!$E101,BE$151&lt;='HIPOTESIS '!$F101),'HIPOTESIS '!$L101*'HIPOTESIS '!$D101*(1+'HIPOTESIS '!$N$90)*(1+'HIPOTESIS '!$N$95)*(1+'HIPOTESIS '!$N$100)^2/12,0)</f>
        <v>0</v>
      </c>
      <c r="BF163" s="810">
        <f>IF(AND(BF$151&gt;='HIPOTESIS '!$E101,BF$151&lt;='HIPOTESIS '!$F101),'HIPOTESIS '!$L101*'HIPOTESIS '!$D101*(1+'HIPOTESIS '!$N$90)*(1+'HIPOTESIS '!$N$95)*(1+'HIPOTESIS '!$N$100)^2/12,0)</f>
        <v>0</v>
      </c>
      <c r="BG163" s="810">
        <f>IF(AND(BG$151&gt;='HIPOTESIS '!$E101,BG$151&lt;='HIPOTESIS '!$F101),'HIPOTESIS '!$L101*'HIPOTESIS '!$D101*(1+'HIPOTESIS '!$N$90)*(1+'HIPOTESIS '!$N$95)*(1+'HIPOTESIS '!$N$100)^2/12,0)</f>
        <v>0</v>
      </c>
      <c r="BH163" s="810">
        <f>IF(AND(BH$151&gt;='HIPOTESIS '!$E101,BH$151&lt;='HIPOTESIS '!$F101),'HIPOTESIS '!$L101*'HIPOTESIS '!$D101*(1+'HIPOTESIS '!$N$90)*(1+'HIPOTESIS '!$N$95)*(1+'HIPOTESIS '!$N$100)^2/12,0)</f>
        <v>0</v>
      </c>
      <c r="BI163" s="810">
        <f>IF(AND(BI$151&gt;='HIPOTESIS '!$E101,BI$151&lt;='HIPOTESIS '!$F101),'HIPOTESIS '!$L101*'HIPOTESIS '!$D101*(1+'HIPOTESIS '!$N$90)*(1+'HIPOTESIS '!$N$95)*(1+'HIPOTESIS '!$N$100)^2/12,0)</f>
        <v>0</v>
      </c>
      <c r="BJ163" s="810">
        <f>IF(AND(BJ$151&gt;='HIPOTESIS '!$E101,BJ$151&lt;='HIPOTESIS '!$F101),'HIPOTESIS '!$L101*'HIPOTESIS '!$D101*(1+'HIPOTESIS '!$N$90)*(1+'HIPOTESIS '!$N$95)*(1+'HIPOTESIS '!$N$100)^2/12,0)</f>
        <v>0</v>
      </c>
      <c r="BK163" s="815">
        <f>IF(AND(BK$151&gt;='HIPOTESIS '!$E101,BK$151&lt;='HIPOTESIS '!$F101),'HIPOTESIS '!$L101*'HIPOTESIS '!$D101*(1+'HIPOTESIS '!$N$90)*(1+'HIPOTESIS '!$N$95)*(1+'HIPOTESIS '!$N$100)^2/12,0)</f>
        <v>0</v>
      </c>
    </row>
    <row r="164" spans="1:97" s="2" customFormat="1" ht="17" x14ac:dyDescent="0.2">
      <c r="B164" s="625" t="s">
        <v>127</v>
      </c>
      <c r="C164" s="813">
        <f>IF(AND(C$151&gt;='HIPOTESIS '!$E102,C$151&lt;='HIPOTESIS '!$F102),'HIPOTESIS '!$L102*'HIPOTESIS '!$D102/12,0)</f>
        <v>0</v>
      </c>
      <c r="D164" s="586">
        <f>IF(AND(D$151&gt;='HIPOTESIS '!$E102,D$151&lt;='HIPOTESIS '!$F102),'HIPOTESIS '!$L102*'HIPOTESIS '!$D102/12,0)</f>
        <v>0</v>
      </c>
      <c r="E164" s="586">
        <f>IF(AND(E$151&gt;='HIPOTESIS '!$E102,E$151&lt;='HIPOTESIS '!$F102),'HIPOTESIS '!$L102*'HIPOTESIS '!$D102/12,0)</f>
        <v>0</v>
      </c>
      <c r="F164" s="586">
        <f>IF(AND(F$151&gt;='HIPOTESIS '!$E102,F$151&lt;='HIPOTESIS '!$F102),'HIPOTESIS '!$L102*'HIPOTESIS '!$D102/12,0)</f>
        <v>0</v>
      </c>
      <c r="G164" s="586">
        <f>IF(AND(G$151&gt;='HIPOTESIS '!$E102,G$151&lt;='HIPOTESIS '!$F102),'HIPOTESIS '!$L102*'HIPOTESIS '!$D102/12,0)</f>
        <v>0</v>
      </c>
      <c r="H164" s="586">
        <f>IF(AND(H$151&gt;='HIPOTESIS '!$E102,H$151&lt;='HIPOTESIS '!$F102),'HIPOTESIS '!$L102*'HIPOTESIS '!$D102/12,0)</f>
        <v>0</v>
      </c>
      <c r="I164" s="586">
        <f>IF(AND(I$151&gt;='HIPOTESIS '!$E102,I$151&lt;='HIPOTESIS '!$F102),'HIPOTESIS '!$L102*'HIPOTESIS '!$D102/12,0)</f>
        <v>0</v>
      </c>
      <c r="J164" s="586">
        <f>IF(AND(J$151&gt;='HIPOTESIS '!$E102,J$151&lt;='HIPOTESIS '!$F102),'HIPOTESIS '!$L102*'HIPOTESIS '!$D102/12,0)</f>
        <v>0</v>
      </c>
      <c r="K164" s="586">
        <f>IF(AND(K$151&gt;='HIPOTESIS '!$E102,K$151&lt;='HIPOTESIS '!$F102),'HIPOTESIS '!$L102*'HIPOTESIS '!$D102/12,0)</f>
        <v>0</v>
      </c>
      <c r="L164" s="586">
        <f>IF(AND(L$151&gt;='HIPOTESIS '!$E102,L$151&lt;='HIPOTESIS '!$F102),'HIPOTESIS '!$L102*'HIPOTESIS '!$D102/12,0)</f>
        <v>0</v>
      </c>
      <c r="M164" s="586">
        <f>IF(AND(M$151&gt;='HIPOTESIS '!$E102,M$151&lt;='HIPOTESIS '!$F102),'HIPOTESIS '!$L102*'HIPOTESIS '!$D102/12,0)</f>
        <v>0</v>
      </c>
      <c r="N164" s="586">
        <f>IF(AND(N$151&gt;='HIPOTESIS '!$E102,N$151&lt;='HIPOTESIS '!$F102),'HIPOTESIS '!$L102*'HIPOTESIS '!$D102/12,0)</f>
        <v>0</v>
      </c>
      <c r="O164" s="814">
        <f>IF(AND(O$151&gt;='HIPOTESIS '!$E102,O$151&lt;='HIPOTESIS '!$F102),'HIPOTESIS '!$L102*'HIPOTESIS '!$D102/12,0)</f>
        <v>0</v>
      </c>
      <c r="P164" s="586">
        <f>IF(AND(P$151&gt;='HIPOTESIS '!$E102,P$151&lt;='HIPOTESIS '!$F102),'HIPOTESIS '!$L102*'HIPOTESIS '!$D102*(1+'HIPOTESIS '!$N$90)/12,0)</f>
        <v>0</v>
      </c>
      <c r="Q164" s="810">
        <f>IF(AND(Q$151&gt;='HIPOTESIS '!$E102,Q$151&lt;='HIPOTESIS '!$F102),'HIPOTESIS '!$L102*'HIPOTESIS '!$D102*(1+'HIPOTESIS '!$N$90)/12,0)</f>
        <v>0</v>
      </c>
      <c r="R164" s="810">
        <f>IF(AND(R$151&gt;='HIPOTESIS '!$E102,R$151&lt;='HIPOTESIS '!$F102),'HIPOTESIS '!$L102*'HIPOTESIS '!$D102*(1+'HIPOTESIS '!$N$90)/12,0)</f>
        <v>0</v>
      </c>
      <c r="S164" s="810">
        <f>IF(AND(S$151&gt;='HIPOTESIS '!$E102,S$151&lt;='HIPOTESIS '!$F102),'HIPOTESIS '!$L102*'HIPOTESIS '!$D102*(1+'HIPOTESIS '!$N$90)/12,0)</f>
        <v>0</v>
      </c>
      <c r="T164" s="810">
        <f>IF(AND(T$151&gt;='HIPOTESIS '!$E102,T$151&lt;='HIPOTESIS '!$F102),'HIPOTESIS '!$L102*'HIPOTESIS '!$D102*(1+'HIPOTESIS '!$N$90)/12,0)</f>
        <v>0</v>
      </c>
      <c r="U164" s="810">
        <f>IF(AND(U$151&gt;='HIPOTESIS '!$E102,U$151&lt;='HIPOTESIS '!$F102),'HIPOTESIS '!$L102*'HIPOTESIS '!$D102*(1+'HIPOTESIS '!$N$90)/12,0)</f>
        <v>0</v>
      </c>
      <c r="V164" s="810">
        <f>IF(AND(V$151&gt;='HIPOTESIS '!$E102,V$151&lt;='HIPOTESIS '!$F102),'HIPOTESIS '!$L102*'HIPOTESIS '!$D102*(1+'HIPOTESIS '!$N$90)/12,0)</f>
        <v>0</v>
      </c>
      <c r="W164" s="810">
        <f>IF(AND(W$151&gt;='HIPOTESIS '!$E102,W$151&lt;='HIPOTESIS '!$F102),'HIPOTESIS '!$L102*'HIPOTESIS '!$D102*(1+'HIPOTESIS '!$N$90)/12,0)</f>
        <v>0</v>
      </c>
      <c r="X164" s="810">
        <f>IF(AND(X$151&gt;='HIPOTESIS '!$E102,X$151&lt;='HIPOTESIS '!$F102),'HIPOTESIS '!$L102*'HIPOTESIS '!$D102*(1+'HIPOTESIS '!$N$90)/12,0)</f>
        <v>0</v>
      </c>
      <c r="Y164" s="810">
        <f>IF(AND(Y$151&gt;='HIPOTESIS '!$E102,Y$151&lt;='HIPOTESIS '!$F102),'HIPOTESIS '!$L102*'HIPOTESIS '!$D102*(1+'HIPOTESIS '!$N$90)/12,0)</f>
        <v>0</v>
      </c>
      <c r="Z164" s="810">
        <f>IF(AND(Z$151&gt;='HIPOTESIS '!$E102,Z$151&lt;='HIPOTESIS '!$F102),'HIPOTESIS '!$L102*'HIPOTESIS '!$D102*(1+'HIPOTESIS '!$N$90)/12,0)</f>
        <v>0</v>
      </c>
      <c r="AA164" s="810">
        <f>IF(AND(AA$151&gt;='HIPOTESIS '!$E102,AA$151&lt;='HIPOTESIS '!$F102),'HIPOTESIS '!$L102*'HIPOTESIS '!$D102*(1+'HIPOTESIS '!$N$90)/12,0)</f>
        <v>0</v>
      </c>
      <c r="AB164" s="810">
        <f>IF(AND(AB$151&gt;='HIPOTESIS '!$E102,AB$151&lt;='HIPOTESIS '!$F102),'HIPOTESIS '!$L102*'HIPOTESIS '!$D102*(1+'HIPOTESIS '!$N$90)*(1+'HIPOTESIS '!$N$95)/12,0)</f>
        <v>0</v>
      </c>
      <c r="AC164" s="810">
        <f>IF(AND(AC$151&gt;='HIPOTESIS '!$E102,AC$151&lt;='HIPOTESIS '!$F102),'HIPOTESIS '!$L102*'HIPOTESIS '!$D102*(1+'HIPOTESIS '!$N$90)*(1+'HIPOTESIS '!$N$95)/12,0)</f>
        <v>0</v>
      </c>
      <c r="AD164" s="810">
        <f>IF(AND(AD$151&gt;='HIPOTESIS '!$E102,AD$151&lt;='HIPOTESIS '!$F102),'HIPOTESIS '!$L102*'HIPOTESIS '!$D102*(1+'HIPOTESIS '!$N$90)*(1+'HIPOTESIS '!$N$95)/12,0)</f>
        <v>0</v>
      </c>
      <c r="AE164" s="810">
        <f>IF(AND(AE$151&gt;='HIPOTESIS '!$E102,AE$151&lt;='HIPOTESIS '!$F102),'HIPOTESIS '!$L102*'HIPOTESIS '!$D102*(1+'HIPOTESIS '!$N$90)*(1+'HIPOTESIS '!$N$95)/12,0)</f>
        <v>0</v>
      </c>
      <c r="AF164" s="810">
        <f>IF(AND(AF$151&gt;='HIPOTESIS '!$E102,AF$151&lt;='HIPOTESIS '!$F102),'HIPOTESIS '!$L102*'HIPOTESIS '!$D102*(1+'HIPOTESIS '!$N$90)*(1+'HIPOTESIS '!$N$95)/12,0)</f>
        <v>0</v>
      </c>
      <c r="AG164" s="810">
        <f>IF(AND(AG$151&gt;='HIPOTESIS '!$E102,AG$151&lt;='HIPOTESIS '!$F102),'HIPOTESIS '!$L102*'HIPOTESIS '!$D102*(1+'HIPOTESIS '!$N$90)*(1+'HIPOTESIS '!$N$95)/12,0)</f>
        <v>0</v>
      </c>
      <c r="AH164" s="810">
        <f>IF(AND(AH$151&gt;='HIPOTESIS '!$E102,AH$151&lt;='HIPOTESIS '!$F102),'HIPOTESIS '!$L102*'HIPOTESIS '!$D102*(1+'HIPOTESIS '!$N$90)*(1+'HIPOTESIS '!$N$95)/12,0)</f>
        <v>0</v>
      </c>
      <c r="AI164" s="810">
        <f>IF(AND(AI$151&gt;='HIPOTESIS '!$E102,AI$151&lt;='HIPOTESIS '!$F102),'HIPOTESIS '!$L102*'HIPOTESIS '!$D102*(1+'HIPOTESIS '!$N$90)*(1+'HIPOTESIS '!$N$95)/12,0)</f>
        <v>0</v>
      </c>
      <c r="AJ164" s="810">
        <f>IF(AND(AJ$151&gt;='HIPOTESIS '!$E102,AJ$151&lt;='HIPOTESIS '!$F102),'HIPOTESIS '!$L102*'HIPOTESIS '!$D102*(1+'HIPOTESIS '!$N$90)*(1+'HIPOTESIS '!$N$95)/12,0)</f>
        <v>0</v>
      </c>
      <c r="AK164" s="810">
        <f>IF(AND(AK$151&gt;='HIPOTESIS '!$E102,AK$151&lt;='HIPOTESIS '!$F102),'HIPOTESIS '!$L102*'HIPOTESIS '!$D102*(1+'HIPOTESIS '!$N$90)*(1+'HIPOTESIS '!$N$95)/12,0)</f>
        <v>0</v>
      </c>
      <c r="AL164" s="810">
        <f>IF(AND(AL$151&gt;='HIPOTESIS '!$E102,AL$151&lt;='HIPOTESIS '!$F102),'HIPOTESIS '!$L102*'HIPOTESIS '!$D102*(1+'HIPOTESIS '!$N$90)*(1+'HIPOTESIS '!$N$95)/12,0)</f>
        <v>0</v>
      </c>
      <c r="AM164" s="810">
        <f>IF(AND(AM$151&gt;='HIPOTESIS '!$E102,AM$151&lt;='HIPOTESIS '!$F102),'HIPOTESIS '!$L102*'HIPOTESIS '!$D102*(1+'HIPOTESIS '!$N$90)*(1+'HIPOTESIS '!$N$95)/12,0)</f>
        <v>0</v>
      </c>
      <c r="AN164" s="810">
        <f>IF(AND(AN$151&gt;='HIPOTESIS '!$E102,AN$151&lt;='HIPOTESIS '!$F102),'HIPOTESIS '!$L102*'HIPOTESIS '!$D102*(1+'HIPOTESIS '!$N$90)*(1+'HIPOTESIS '!$N$95)*(1+'HIPOTESIS '!$N$100)/12,0)</f>
        <v>0</v>
      </c>
      <c r="AO164" s="810">
        <f>IF(AND(AO$151&gt;='HIPOTESIS '!$E102,AO$151&lt;='HIPOTESIS '!$F102),'HIPOTESIS '!$L102*'HIPOTESIS '!$D102*(1+'HIPOTESIS '!$N$90)*(1+'HIPOTESIS '!$N$95)*(1+'HIPOTESIS '!$N$100)/12,0)</f>
        <v>0</v>
      </c>
      <c r="AP164" s="810">
        <f>IF(AND(AP$151&gt;='HIPOTESIS '!$E102,AP$151&lt;='HIPOTESIS '!$F102),'HIPOTESIS '!$L102*'HIPOTESIS '!$D102*(1+'HIPOTESIS '!$N$90)*(1+'HIPOTESIS '!$N$95)*(1+'HIPOTESIS '!$N$100)/12,0)</f>
        <v>0</v>
      </c>
      <c r="AQ164" s="810">
        <f>IF(AND(AQ$151&gt;='HIPOTESIS '!$E102,AQ$151&lt;='HIPOTESIS '!$F102),'HIPOTESIS '!$L102*'HIPOTESIS '!$D102*(1+'HIPOTESIS '!$N$90)*(1+'HIPOTESIS '!$N$95)*(1+'HIPOTESIS '!$N$100)/12,0)</f>
        <v>0</v>
      </c>
      <c r="AR164" s="810">
        <f>IF(AND(AR$151&gt;='HIPOTESIS '!$E102,AR$151&lt;='HIPOTESIS '!$F102),'HIPOTESIS '!$L102*'HIPOTESIS '!$D102*(1+'HIPOTESIS '!$N$90)*(1+'HIPOTESIS '!$N$95)*(1+'HIPOTESIS '!$N$100)/12,0)</f>
        <v>0</v>
      </c>
      <c r="AS164" s="810">
        <f>IF(AND(AS$151&gt;='HIPOTESIS '!$E102,AS$151&lt;='HIPOTESIS '!$F102),'HIPOTESIS '!$L102*'HIPOTESIS '!$D102*(1+'HIPOTESIS '!$N$90)*(1+'HIPOTESIS '!$N$95)*(1+'HIPOTESIS '!$N$100)/12,0)</f>
        <v>0</v>
      </c>
      <c r="AT164" s="810">
        <f>IF(AND(AT$151&gt;='HIPOTESIS '!$E102,AT$151&lt;='HIPOTESIS '!$F102),'HIPOTESIS '!$L102*'HIPOTESIS '!$D102*(1+'HIPOTESIS '!$N$90)*(1+'HIPOTESIS '!$N$95)*(1+'HIPOTESIS '!$N$100)/12,0)</f>
        <v>0</v>
      </c>
      <c r="AU164" s="810">
        <f>IF(AND(AU$151&gt;='HIPOTESIS '!$E102,AU$151&lt;='HIPOTESIS '!$F102),'HIPOTESIS '!$L102*'HIPOTESIS '!$D102*(1+'HIPOTESIS '!$N$90)*(1+'HIPOTESIS '!$N$95)*(1+'HIPOTESIS '!$N$100)/12,0)</f>
        <v>0</v>
      </c>
      <c r="AV164" s="810">
        <f>IF(AND(AV$151&gt;='HIPOTESIS '!$E102,AV$151&lt;='HIPOTESIS '!$F102),'HIPOTESIS '!$L102*'HIPOTESIS '!$D102*(1+'HIPOTESIS '!$N$90)*(1+'HIPOTESIS '!$N$95)*(1+'HIPOTESIS '!$N$100)/12,0)</f>
        <v>0</v>
      </c>
      <c r="AW164" s="810">
        <f>IF(AND(AW$151&gt;='HIPOTESIS '!$E102,AW$151&lt;='HIPOTESIS '!$F102),'HIPOTESIS '!$L102*'HIPOTESIS '!$D102*(1+'HIPOTESIS '!$N$90)*(1+'HIPOTESIS '!$N$95)*(1+'HIPOTESIS '!$N$100)/12,0)</f>
        <v>0</v>
      </c>
      <c r="AX164" s="810">
        <f>IF(AND(AX$151&gt;='HIPOTESIS '!$E102,AX$151&lt;='HIPOTESIS '!$F102),'HIPOTESIS '!$L102*'HIPOTESIS '!$D102*(1+'HIPOTESIS '!$N$90)*(1+'HIPOTESIS '!$N$95)*(1+'HIPOTESIS '!$N$100)/12,0)</f>
        <v>0</v>
      </c>
      <c r="AY164" s="810">
        <f>IF(AND(AY$151&gt;='HIPOTESIS '!$E102,AY$151&lt;='HIPOTESIS '!$F102),'HIPOTESIS '!$L102*'HIPOTESIS '!$D102*(1+'HIPOTESIS '!$N$90)*(1+'HIPOTESIS '!$N$95)*(1+'HIPOTESIS '!$N$100)/12,0)</f>
        <v>0</v>
      </c>
      <c r="AZ164" s="810">
        <f>IF(AND(AZ$151&gt;='HIPOTESIS '!$E102,AZ$151&lt;='HIPOTESIS '!$F102),'HIPOTESIS '!$L102*'HIPOTESIS '!$D102*(1+'HIPOTESIS '!$N$90)*(1+'HIPOTESIS '!$N$95)*(1+'HIPOTESIS '!$N$100)^2/12,0)</f>
        <v>0</v>
      </c>
      <c r="BA164" s="810">
        <f>IF(AND(BA$151&gt;='HIPOTESIS '!$E102,BA$151&lt;='HIPOTESIS '!$F102),'HIPOTESIS '!$L102*'HIPOTESIS '!$D102*(1+'HIPOTESIS '!$N$90)*(1+'HIPOTESIS '!$N$95)*(1+'HIPOTESIS '!$N$100)^2/12,0)</f>
        <v>0</v>
      </c>
      <c r="BB164" s="810">
        <f>IF(AND(BB$151&gt;='HIPOTESIS '!$E102,BB$151&lt;='HIPOTESIS '!$F102),'HIPOTESIS '!$L102*'HIPOTESIS '!$D102*(1+'HIPOTESIS '!$N$90)*(1+'HIPOTESIS '!$N$95)*(1+'HIPOTESIS '!$N$100)^2/12,0)</f>
        <v>0</v>
      </c>
      <c r="BC164" s="810">
        <f>IF(AND(BC$151&gt;='HIPOTESIS '!$E102,BC$151&lt;='HIPOTESIS '!$F102),'HIPOTESIS '!$L102*'HIPOTESIS '!$D102*(1+'HIPOTESIS '!$N$90)*(1+'HIPOTESIS '!$N$95)*(1+'HIPOTESIS '!$N$100)^2/12,0)</f>
        <v>0</v>
      </c>
      <c r="BD164" s="810">
        <f>IF(AND(BD$151&gt;='HIPOTESIS '!$E102,BD$151&lt;='HIPOTESIS '!$F102),'HIPOTESIS '!$L102*'HIPOTESIS '!$D102*(1+'HIPOTESIS '!$N$90)*(1+'HIPOTESIS '!$N$95)*(1+'HIPOTESIS '!$N$100)^2/12,0)</f>
        <v>0</v>
      </c>
      <c r="BE164" s="810">
        <f>IF(AND(BE$151&gt;='HIPOTESIS '!$E102,BE$151&lt;='HIPOTESIS '!$F102),'HIPOTESIS '!$L102*'HIPOTESIS '!$D102*(1+'HIPOTESIS '!$N$90)*(1+'HIPOTESIS '!$N$95)*(1+'HIPOTESIS '!$N$100)^2/12,0)</f>
        <v>0</v>
      </c>
      <c r="BF164" s="810">
        <f>IF(AND(BF$151&gt;='HIPOTESIS '!$E102,BF$151&lt;='HIPOTESIS '!$F102),'HIPOTESIS '!$L102*'HIPOTESIS '!$D102*(1+'HIPOTESIS '!$N$90)*(1+'HIPOTESIS '!$N$95)*(1+'HIPOTESIS '!$N$100)^2/12,0)</f>
        <v>0</v>
      </c>
      <c r="BG164" s="810">
        <f>IF(AND(BG$151&gt;='HIPOTESIS '!$E102,BG$151&lt;='HIPOTESIS '!$F102),'HIPOTESIS '!$L102*'HIPOTESIS '!$D102*(1+'HIPOTESIS '!$N$90)*(1+'HIPOTESIS '!$N$95)*(1+'HIPOTESIS '!$N$100)^2/12,0)</f>
        <v>0</v>
      </c>
      <c r="BH164" s="810">
        <f>IF(AND(BH$151&gt;='HIPOTESIS '!$E102,BH$151&lt;='HIPOTESIS '!$F102),'HIPOTESIS '!$L102*'HIPOTESIS '!$D102*(1+'HIPOTESIS '!$N$90)*(1+'HIPOTESIS '!$N$95)*(1+'HIPOTESIS '!$N$100)^2/12,0)</f>
        <v>0</v>
      </c>
      <c r="BI164" s="810">
        <f>IF(AND(BI$151&gt;='HIPOTESIS '!$E102,BI$151&lt;='HIPOTESIS '!$F102),'HIPOTESIS '!$L102*'HIPOTESIS '!$D102*(1+'HIPOTESIS '!$N$90)*(1+'HIPOTESIS '!$N$95)*(1+'HIPOTESIS '!$N$100)^2/12,0)</f>
        <v>0</v>
      </c>
      <c r="BJ164" s="810">
        <f>IF(AND(BJ$151&gt;='HIPOTESIS '!$E102,BJ$151&lt;='HIPOTESIS '!$F102),'HIPOTESIS '!$L102*'HIPOTESIS '!$D102*(1+'HIPOTESIS '!$N$90)*(1+'HIPOTESIS '!$N$95)*(1+'HIPOTESIS '!$N$100)^2/12,0)</f>
        <v>0</v>
      </c>
      <c r="BK164" s="815">
        <f>IF(AND(BK$151&gt;='HIPOTESIS '!$E102,BK$151&lt;='HIPOTESIS '!$F102),'HIPOTESIS '!$L102*'HIPOTESIS '!$D102*(1+'HIPOTESIS '!$N$90)*(1+'HIPOTESIS '!$N$95)*(1+'HIPOTESIS '!$N$100)^2/12,0)</f>
        <v>0</v>
      </c>
    </row>
    <row r="165" spans="1:97" s="2" customFormat="1" ht="17" x14ac:dyDescent="0.2">
      <c r="B165" s="625" t="s">
        <v>128</v>
      </c>
      <c r="C165" s="813">
        <f>IF(AND(C$151&gt;='HIPOTESIS '!$E103,C$151&lt;='HIPOTESIS '!$F103),'HIPOTESIS '!$L103*'HIPOTESIS '!$D103/12,0)</f>
        <v>0</v>
      </c>
      <c r="D165" s="586">
        <f>IF(AND(D$151&gt;='HIPOTESIS '!$E103,D$151&lt;='HIPOTESIS '!$F103),'HIPOTESIS '!$L103*'HIPOTESIS '!$D103/12,0)</f>
        <v>0</v>
      </c>
      <c r="E165" s="586">
        <f>IF(AND(E$151&gt;='HIPOTESIS '!$E103,E$151&lt;='HIPOTESIS '!$F103),'HIPOTESIS '!$L103*'HIPOTESIS '!$D103/12,0)</f>
        <v>0</v>
      </c>
      <c r="F165" s="586">
        <f>IF(AND(F$151&gt;='HIPOTESIS '!$E103,F$151&lt;='HIPOTESIS '!$F103),'HIPOTESIS '!$L103*'HIPOTESIS '!$D103/12,0)</f>
        <v>0</v>
      </c>
      <c r="G165" s="586">
        <f>IF(AND(G$151&gt;='HIPOTESIS '!$E103,G$151&lt;='HIPOTESIS '!$F103),'HIPOTESIS '!$L103*'HIPOTESIS '!$D103/12,0)</f>
        <v>0</v>
      </c>
      <c r="H165" s="586">
        <f>IF(AND(H$151&gt;='HIPOTESIS '!$E103,H$151&lt;='HIPOTESIS '!$F103),'HIPOTESIS '!$L103*'HIPOTESIS '!$D103/12,0)</f>
        <v>0</v>
      </c>
      <c r="I165" s="586">
        <f>IF(AND(I$151&gt;='HIPOTESIS '!$E103,I$151&lt;='HIPOTESIS '!$F103),'HIPOTESIS '!$L103*'HIPOTESIS '!$D103/12,0)</f>
        <v>0</v>
      </c>
      <c r="J165" s="586">
        <f>IF(AND(J$151&gt;='HIPOTESIS '!$E103,J$151&lt;='HIPOTESIS '!$F103),'HIPOTESIS '!$L103*'HIPOTESIS '!$D103/12,0)</f>
        <v>0</v>
      </c>
      <c r="K165" s="586">
        <f>IF(AND(K$151&gt;='HIPOTESIS '!$E103,K$151&lt;='HIPOTESIS '!$F103),'HIPOTESIS '!$L103*'HIPOTESIS '!$D103/12,0)</f>
        <v>0</v>
      </c>
      <c r="L165" s="586">
        <f>IF(AND(L$151&gt;='HIPOTESIS '!$E103,L$151&lt;='HIPOTESIS '!$F103),'HIPOTESIS '!$L103*'HIPOTESIS '!$D103/12,0)</f>
        <v>0</v>
      </c>
      <c r="M165" s="586">
        <f>IF(AND(M$151&gt;='HIPOTESIS '!$E103,M$151&lt;='HIPOTESIS '!$F103),'HIPOTESIS '!$L103*'HIPOTESIS '!$D103/12,0)</f>
        <v>0</v>
      </c>
      <c r="N165" s="586">
        <f>IF(AND(N$151&gt;='HIPOTESIS '!$E103,N$151&lt;='HIPOTESIS '!$F103),'HIPOTESIS '!$L103*'HIPOTESIS '!$D103/12,0)</f>
        <v>0</v>
      </c>
      <c r="O165" s="814">
        <f>IF(AND(O$151&gt;='HIPOTESIS '!$E103,O$151&lt;='HIPOTESIS '!$F103),'HIPOTESIS '!$L103*'HIPOTESIS '!$D103/12,0)</f>
        <v>0</v>
      </c>
      <c r="P165" s="586">
        <f>IF(AND(P$151&gt;='HIPOTESIS '!$E103,P$151&lt;='HIPOTESIS '!$F103),'HIPOTESIS '!$L103*'HIPOTESIS '!$D103*(1+'HIPOTESIS '!$N$90)/12,0)</f>
        <v>0</v>
      </c>
      <c r="Q165" s="586">
        <f>IF(AND(Q$151&gt;='HIPOTESIS '!$E103,Q$151&lt;='HIPOTESIS '!$F103),'HIPOTESIS '!$L103*'HIPOTESIS '!$D103*(1+'HIPOTESIS '!$N$90)/12,0)</f>
        <v>0</v>
      </c>
      <c r="R165" s="586">
        <f>IF(AND(R$151&gt;='HIPOTESIS '!$E103,R$151&lt;='HIPOTESIS '!$F103),'HIPOTESIS '!$L103*'HIPOTESIS '!$D103*(1+'HIPOTESIS '!$N$90)/12,0)</f>
        <v>0</v>
      </c>
      <c r="S165" s="586">
        <f>IF(AND(S$151&gt;='HIPOTESIS '!$E103,S$151&lt;='HIPOTESIS '!$F103),'HIPOTESIS '!$L103*'HIPOTESIS '!$D103*(1+'HIPOTESIS '!$N$90)/12,0)</f>
        <v>0</v>
      </c>
      <c r="T165" s="586">
        <f>IF(AND(T$151&gt;='HIPOTESIS '!$E103,T$151&lt;='HIPOTESIS '!$F103),'HIPOTESIS '!$L103*'HIPOTESIS '!$D103*(1+'HIPOTESIS '!$N$90)/12,0)</f>
        <v>0</v>
      </c>
      <c r="U165" s="586">
        <f>IF(AND(U$151&gt;='HIPOTESIS '!$E103,U$151&lt;='HIPOTESIS '!$F103),'HIPOTESIS '!$L103*'HIPOTESIS '!$D103*(1+'HIPOTESIS '!$N$90)/12,0)</f>
        <v>0</v>
      </c>
      <c r="V165" s="586">
        <f>IF(AND(V$151&gt;='HIPOTESIS '!$E103,V$151&lt;='HIPOTESIS '!$F103),'HIPOTESIS '!$L103*'HIPOTESIS '!$D103*(1+'HIPOTESIS '!$N$90)/12,0)</f>
        <v>0</v>
      </c>
      <c r="W165" s="586">
        <f>IF(AND(W$151&gt;='HIPOTESIS '!$E103,W$151&lt;='HIPOTESIS '!$F103),'HIPOTESIS '!$L103*'HIPOTESIS '!$D103*(1+'HIPOTESIS '!$N$90)/12,0)</f>
        <v>0</v>
      </c>
      <c r="X165" s="586">
        <f>IF(AND(X$151&gt;='HIPOTESIS '!$E103,X$151&lt;='HIPOTESIS '!$F103),'HIPOTESIS '!$L103*'HIPOTESIS '!$D103*(1+'HIPOTESIS '!$N$90)/12,0)</f>
        <v>0</v>
      </c>
      <c r="Y165" s="586">
        <f>IF(AND(Y$151&gt;='HIPOTESIS '!$E103,Y$151&lt;='HIPOTESIS '!$F103),'HIPOTESIS '!$L103*'HIPOTESIS '!$D103*(1+'HIPOTESIS '!$N$90)/12,0)</f>
        <v>0</v>
      </c>
      <c r="Z165" s="586">
        <f>IF(AND(Z$151&gt;='HIPOTESIS '!$E103,Z$151&lt;='HIPOTESIS '!$F103),'HIPOTESIS '!$L103*'HIPOTESIS '!$D103*(1+'HIPOTESIS '!$N$90)/12,0)</f>
        <v>0</v>
      </c>
      <c r="AA165" s="586">
        <f>IF(AND(AA$151&gt;='HIPOTESIS '!$E103,AA$151&lt;='HIPOTESIS '!$F103),'HIPOTESIS '!$L103*'HIPOTESIS '!$D103*(1+'HIPOTESIS '!$N$90)/12,0)</f>
        <v>0</v>
      </c>
      <c r="AB165" s="810">
        <f>IF(AND(AB$151&gt;='HIPOTESIS '!$E103,AB$151&lt;='HIPOTESIS '!$F103),'HIPOTESIS '!$L103*'HIPOTESIS '!$D103*(1+'HIPOTESIS '!$N$90)*(1+'HIPOTESIS '!$N$95)/12,0)</f>
        <v>0</v>
      </c>
      <c r="AC165" s="810">
        <f>IF(AND(AC$151&gt;='HIPOTESIS '!$E103,AC$151&lt;='HIPOTESIS '!$F103),'HIPOTESIS '!$L103*'HIPOTESIS '!$D103*(1+'HIPOTESIS '!$N$90)*(1+'HIPOTESIS '!$N$95)/12,0)</f>
        <v>0</v>
      </c>
      <c r="AD165" s="810">
        <f>IF(AND(AD$151&gt;='HIPOTESIS '!$E103,AD$151&lt;='HIPOTESIS '!$F103),'HIPOTESIS '!$L103*'HIPOTESIS '!$D103*(1+'HIPOTESIS '!$N$90)*(1+'HIPOTESIS '!$N$95)/12,0)</f>
        <v>0</v>
      </c>
      <c r="AE165" s="810">
        <f>IF(AND(AE$151&gt;='HIPOTESIS '!$E103,AE$151&lt;='HIPOTESIS '!$F103),'HIPOTESIS '!$L103*'HIPOTESIS '!$D103*(1+'HIPOTESIS '!$N$90)*(1+'HIPOTESIS '!$N$95)/12,0)</f>
        <v>0</v>
      </c>
      <c r="AF165" s="810">
        <f>IF(AND(AF$151&gt;='HIPOTESIS '!$E103,AF$151&lt;='HIPOTESIS '!$F103),'HIPOTESIS '!$L103*'HIPOTESIS '!$D103*(1+'HIPOTESIS '!$N$90)*(1+'HIPOTESIS '!$N$95)/12,0)</f>
        <v>0</v>
      </c>
      <c r="AG165" s="810">
        <f>IF(AND(AG$151&gt;='HIPOTESIS '!$E103,AG$151&lt;='HIPOTESIS '!$F103),'HIPOTESIS '!$L103*'HIPOTESIS '!$D103*(1+'HIPOTESIS '!$N$90)*(1+'HIPOTESIS '!$N$95)/12,0)</f>
        <v>0</v>
      </c>
      <c r="AH165" s="810">
        <f>IF(AND(AH$151&gt;='HIPOTESIS '!$E103,AH$151&lt;='HIPOTESIS '!$F103),'HIPOTESIS '!$L103*'HIPOTESIS '!$D103*(1+'HIPOTESIS '!$N$90)*(1+'HIPOTESIS '!$N$95)/12,0)</f>
        <v>0</v>
      </c>
      <c r="AI165" s="810">
        <f>IF(AND(AI$151&gt;='HIPOTESIS '!$E103,AI$151&lt;='HIPOTESIS '!$F103),'HIPOTESIS '!$L103*'HIPOTESIS '!$D103*(1+'HIPOTESIS '!$N$90)*(1+'HIPOTESIS '!$N$95)/12,0)</f>
        <v>0</v>
      </c>
      <c r="AJ165" s="810">
        <f>IF(AND(AJ$151&gt;='HIPOTESIS '!$E103,AJ$151&lt;='HIPOTESIS '!$F103),'HIPOTESIS '!$L103*'HIPOTESIS '!$D103*(1+'HIPOTESIS '!$N$90)*(1+'HIPOTESIS '!$N$95)/12,0)</f>
        <v>0</v>
      </c>
      <c r="AK165" s="810">
        <f>IF(AND(AK$151&gt;='HIPOTESIS '!$E103,AK$151&lt;='HIPOTESIS '!$F103),'HIPOTESIS '!$L103*'HIPOTESIS '!$D103*(1+'HIPOTESIS '!$N$90)*(1+'HIPOTESIS '!$N$95)/12,0)</f>
        <v>0</v>
      </c>
      <c r="AL165" s="810">
        <f>IF(AND(AL$151&gt;='HIPOTESIS '!$E103,AL$151&lt;='HIPOTESIS '!$F103),'HIPOTESIS '!$L103*'HIPOTESIS '!$D103*(1+'HIPOTESIS '!$N$90)*(1+'HIPOTESIS '!$N$95)/12,0)</f>
        <v>0</v>
      </c>
      <c r="AM165" s="810">
        <f>IF(AND(AM$151&gt;='HIPOTESIS '!$E103,AM$151&lt;='HIPOTESIS '!$F103),'HIPOTESIS '!$L103*'HIPOTESIS '!$D103*(1+'HIPOTESIS '!$N$90)*(1+'HIPOTESIS '!$N$95)/12,0)</f>
        <v>0</v>
      </c>
      <c r="AN165" s="810">
        <f>IF(AND(AN$151&gt;='HIPOTESIS '!$E103,AN$151&lt;='HIPOTESIS '!$F103),'HIPOTESIS '!$L103*'HIPOTESIS '!$D103*(1+'HIPOTESIS '!$N$90)*(1+'HIPOTESIS '!$N$95)*(1+'HIPOTESIS '!$N$100)/12,0)</f>
        <v>0</v>
      </c>
      <c r="AO165" s="810">
        <f>IF(AND(AO$151&gt;='HIPOTESIS '!$E103,AO$151&lt;='HIPOTESIS '!$F103),'HIPOTESIS '!$L103*'HIPOTESIS '!$D103*(1+'HIPOTESIS '!$N$90)*(1+'HIPOTESIS '!$N$95)*(1+'HIPOTESIS '!$N$100)/12,0)</f>
        <v>0</v>
      </c>
      <c r="AP165" s="810">
        <f>IF(AND(AP$151&gt;='HIPOTESIS '!$E103,AP$151&lt;='HIPOTESIS '!$F103),'HIPOTESIS '!$L103*'HIPOTESIS '!$D103*(1+'HIPOTESIS '!$N$90)*(1+'HIPOTESIS '!$N$95)*(1+'HIPOTESIS '!$N$100)/12,0)</f>
        <v>0</v>
      </c>
      <c r="AQ165" s="810">
        <f>IF(AND(AQ$151&gt;='HIPOTESIS '!$E103,AQ$151&lt;='HIPOTESIS '!$F103),'HIPOTESIS '!$L103*'HIPOTESIS '!$D103*(1+'HIPOTESIS '!$N$90)*(1+'HIPOTESIS '!$N$95)*(1+'HIPOTESIS '!$N$100)/12,0)</f>
        <v>0</v>
      </c>
      <c r="AR165" s="810">
        <f>IF(AND(AR$151&gt;='HIPOTESIS '!$E103,AR$151&lt;='HIPOTESIS '!$F103),'HIPOTESIS '!$L103*'HIPOTESIS '!$D103*(1+'HIPOTESIS '!$N$90)*(1+'HIPOTESIS '!$N$95)*(1+'HIPOTESIS '!$N$100)/12,0)</f>
        <v>0</v>
      </c>
      <c r="AS165" s="810">
        <f>IF(AND(AS$151&gt;='HIPOTESIS '!$E103,AS$151&lt;='HIPOTESIS '!$F103),'HIPOTESIS '!$L103*'HIPOTESIS '!$D103*(1+'HIPOTESIS '!$N$90)*(1+'HIPOTESIS '!$N$95)*(1+'HIPOTESIS '!$N$100)/12,0)</f>
        <v>0</v>
      </c>
      <c r="AT165" s="810">
        <f>IF(AND(AT$151&gt;='HIPOTESIS '!$E103,AT$151&lt;='HIPOTESIS '!$F103),'HIPOTESIS '!$L103*'HIPOTESIS '!$D103*(1+'HIPOTESIS '!$N$90)*(1+'HIPOTESIS '!$N$95)*(1+'HIPOTESIS '!$N$100)/12,0)</f>
        <v>0</v>
      </c>
      <c r="AU165" s="810">
        <f>IF(AND(AU$151&gt;='HIPOTESIS '!$E103,AU$151&lt;='HIPOTESIS '!$F103),'HIPOTESIS '!$L103*'HIPOTESIS '!$D103*(1+'HIPOTESIS '!$N$90)*(1+'HIPOTESIS '!$N$95)*(1+'HIPOTESIS '!$N$100)/12,0)</f>
        <v>0</v>
      </c>
      <c r="AV165" s="810">
        <f>IF(AND(AV$151&gt;='HIPOTESIS '!$E103,AV$151&lt;='HIPOTESIS '!$F103),'HIPOTESIS '!$L103*'HIPOTESIS '!$D103*(1+'HIPOTESIS '!$N$90)*(1+'HIPOTESIS '!$N$95)*(1+'HIPOTESIS '!$N$100)/12,0)</f>
        <v>0</v>
      </c>
      <c r="AW165" s="810">
        <f>IF(AND(AW$151&gt;='HIPOTESIS '!$E103,AW$151&lt;='HIPOTESIS '!$F103),'HIPOTESIS '!$L103*'HIPOTESIS '!$D103*(1+'HIPOTESIS '!$N$90)*(1+'HIPOTESIS '!$N$95)*(1+'HIPOTESIS '!$N$100)/12,0)</f>
        <v>0</v>
      </c>
      <c r="AX165" s="810">
        <f>IF(AND(AX$151&gt;='HIPOTESIS '!$E103,AX$151&lt;='HIPOTESIS '!$F103),'HIPOTESIS '!$L103*'HIPOTESIS '!$D103*(1+'HIPOTESIS '!$N$90)*(1+'HIPOTESIS '!$N$95)*(1+'HIPOTESIS '!$N$100)/12,0)</f>
        <v>0</v>
      </c>
      <c r="AY165" s="810">
        <f>IF(AND(AY$151&gt;='HIPOTESIS '!$E103,AY$151&lt;='HIPOTESIS '!$F103),'HIPOTESIS '!$L103*'HIPOTESIS '!$D103*(1+'HIPOTESIS '!$N$90)*(1+'HIPOTESIS '!$N$95)*(1+'HIPOTESIS '!$N$100)/12,0)</f>
        <v>0</v>
      </c>
      <c r="AZ165" s="810">
        <f>IF(AND(AZ$151&gt;='HIPOTESIS '!$E103,AZ$151&lt;='HIPOTESIS '!$F103),'HIPOTESIS '!$L103*'HIPOTESIS '!$D103*(1+'HIPOTESIS '!$N$90)*(1+'HIPOTESIS '!$N$95)*(1+'HIPOTESIS '!$N$100)^2/12,0)</f>
        <v>0</v>
      </c>
      <c r="BA165" s="810">
        <f>IF(AND(BA$151&gt;='HIPOTESIS '!$E103,BA$151&lt;='HIPOTESIS '!$F103),'HIPOTESIS '!$L103*'HIPOTESIS '!$D103*(1+'HIPOTESIS '!$N$90)*(1+'HIPOTESIS '!$N$95)*(1+'HIPOTESIS '!$N$100)^2/12,0)</f>
        <v>0</v>
      </c>
      <c r="BB165" s="810">
        <f>IF(AND(BB$151&gt;='HIPOTESIS '!$E103,BB$151&lt;='HIPOTESIS '!$F103),'HIPOTESIS '!$L103*'HIPOTESIS '!$D103*(1+'HIPOTESIS '!$N$90)*(1+'HIPOTESIS '!$N$95)*(1+'HIPOTESIS '!$N$100)^2/12,0)</f>
        <v>0</v>
      </c>
      <c r="BC165" s="810">
        <f>IF(AND(BC$151&gt;='HIPOTESIS '!$E103,BC$151&lt;='HIPOTESIS '!$F103),'HIPOTESIS '!$L103*'HIPOTESIS '!$D103*(1+'HIPOTESIS '!$N$90)*(1+'HIPOTESIS '!$N$95)*(1+'HIPOTESIS '!$N$100)^2/12,0)</f>
        <v>0</v>
      </c>
      <c r="BD165" s="810">
        <f>IF(AND(BD$151&gt;='HIPOTESIS '!$E103,BD$151&lt;='HIPOTESIS '!$F103),'HIPOTESIS '!$L103*'HIPOTESIS '!$D103*(1+'HIPOTESIS '!$N$90)*(1+'HIPOTESIS '!$N$95)*(1+'HIPOTESIS '!$N$100)^2/12,0)</f>
        <v>0</v>
      </c>
      <c r="BE165" s="810">
        <f>IF(AND(BE$151&gt;='HIPOTESIS '!$E103,BE$151&lt;='HIPOTESIS '!$F103),'HIPOTESIS '!$L103*'HIPOTESIS '!$D103*(1+'HIPOTESIS '!$N$90)*(1+'HIPOTESIS '!$N$95)*(1+'HIPOTESIS '!$N$100)^2/12,0)</f>
        <v>0</v>
      </c>
      <c r="BF165" s="810">
        <f>IF(AND(BF$151&gt;='HIPOTESIS '!$E103,BF$151&lt;='HIPOTESIS '!$F103),'HIPOTESIS '!$L103*'HIPOTESIS '!$D103*(1+'HIPOTESIS '!$N$90)*(1+'HIPOTESIS '!$N$95)*(1+'HIPOTESIS '!$N$100)^2/12,0)</f>
        <v>0</v>
      </c>
      <c r="BG165" s="810">
        <f>IF(AND(BG$151&gt;='HIPOTESIS '!$E103,BG$151&lt;='HIPOTESIS '!$F103),'HIPOTESIS '!$L103*'HIPOTESIS '!$D103*(1+'HIPOTESIS '!$N$90)*(1+'HIPOTESIS '!$N$95)*(1+'HIPOTESIS '!$N$100)^2/12,0)</f>
        <v>0</v>
      </c>
      <c r="BH165" s="810">
        <f>IF(AND(BH$151&gt;='HIPOTESIS '!$E103,BH$151&lt;='HIPOTESIS '!$F103),'HIPOTESIS '!$L103*'HIPOTESIS '!$D103*(1+'HIPOTESIS '!$N$90)*(1+'HIPOTESIS '!$N$95)*(1+'HIPOTESIS '!$N$100)^2/12,0)</f>
        <v>0</v>
      </c>
      <c r="BI165" s="810">
        <f>IF(AND(BI$151&gt;='HIPOTESIS '!$E103,BI$151&lt;='HIPOTESIS '!$F103),'HIPOTESIS '!$L103*'HIPOTESIS '!$D103*(1+'HIPOTESIS '!$N$90)*(1+'HIPOTESIS '!$N$95)*(1+'HIPOTESIS '!$N$100)^2/12,0)</f>
        <v>0</v>
      </c>
      <c r="BJ165" s="810">
        <f>IF(AND(BJ$151&gt;='HIPOTESIS '!$E103,BJ$151&lt;='HIPOTESIS '!$F103),'HIPOTESIS '!$L103*'HIPOTESIS '!$D103*(1+'HIPOTESIS '!$N$90)*(1+'HIPOTESIS '!$N$95)*(1+'HIPOTESIS '!$N$100)^2/12,0)</f>
        <v>0</v>
      </c>
      <c r="BK165" s="815">
        <f>IF(AND(BK$151&gt;='HIPOTESIS '!$E103,BK$151&lt;='HIPOTESIS '!$F103),'HIPOTESIS '!$L103*'HIPOTESIS '!$D103*(1+'HIPOTESIS '!$N$90)*(1+'HIPOTESIS '!$N$95)*(1+'HIPOTESIS '!$N$100)^2/12,0)</f>
        <v>0</v>
      </c>
    </row>
    <row r="166" spans="1:97" s="2" customFormat="1" ht="17" x14ac:dyDescent="0.2">
      <c r="B166" s="627" t="s">
        <v>129</v>
      </c>
      <c r="C166" s="816">
        <f>IF(AND(C$151&gt;='HIPOTESIS '!$E104,C$151&lt;='HIPOTESIS '!$F104),'HIPOTESIS '!$L104*'HIPOTESIS '!$D104/12,0)</f>
        <v>0</v>
      </c>
      <c r="D166" s="817">
        <f>IF(AND(D$151&gt;='HIPOTESIS '!$E104,D$151&lt;='HIPOTESIS '!$F104),'HIPOTESIS '!$L104*'HIPOTESIS '!$D104/12,0)</f>
        <v>0</v>
      </c>
      <c r="E166" s="817">
        <f>IF(AND(E$151&gt;='HIPOTESIS '!$E104,E$151&lt;='HIPOTESIS '!$F104),'HIPOTESIS '!$L104*'HIPOTESIS '!$D104/12,0)</f>
        <v>0</v>
      </c>
      <c r="F166" s="817">
        <f>IF(AND(F$151&gt;='HIPOTESIS '!$E104,F$151&lt;='HIPOTESIS '!$F104),'HIPOTESIS '!$L104*'HIPOTESIS '!$D104/12,0)</f>
        <v>0</v>
      </c>
      <c r="G166" s="817">
        <f>IF(AND(G$151&gt;='HIPOTESIS '!$E104,G$151&lt;='HIPOTESIS '!$F104),'HIPOTESIS '!$L104*'HIPOTESIS '!$D104/12,0)</f>
        <v>0</v>
      </c>
      <c r="H166" s="817">
        <f>IF(AND(H$151&gt;='HIPOTESIS '!$E104,H$151&lt;='HIPOTESIS '!$F104),'HIPOTESIS '!$L104*'HIPOTESIS '!$D104/12,0)</f>
        <v>0</v>
      </c>
      <c r="I166" s="817">
        <f>IF(AND(I$151&gt;='HIPOTESIS '!$E104,I$151&lt;='HIPOTESIS '!$F104),'HIPOTESIS '!$L104*'HIPOTESIS '!$D104/12,0)</f>
        <v>0</v>
      </c>
      <c r="J166" s="817">
        <f>IF(AND(J$151&gt;='HIPOTESIS '!$E104,J$151&lt;='HIPOTESIS '!$F104),'HIPOTESIS '!$L104*'HIPOTESIS '!$D104/12,0)</f>
        <v>0</v>
      </c>
      <c r="K166" s="817">
        <f>IF(AND(K$151&gt;='HIPOTESIS '!$E104,K$151&lt;='HIPOTESIS '!$F104),'HIPOTESIS '!$L104*'HIPOTESIS '!$D104/12,0)</f>
        <v>0</v>
      </c>
      <c r="L166" s="817">
        <f>IF(AND(L$151&gt;='HIPOTESIS '!$E104,L$151&lt;='HIPOTESIS '!$F104),'HIPOTESIS '!$L104*'HIPOTESIS '!$D104/12,0)</f>
        <v>0</v>
      </c>
      <c r="M166" s="817">
        <f>IF(AND(M$151&gt;='HIPOTESIS '!$E104,M$151&lt;='HIPOTESIS '!$F104),'HIPOTESIS '!$L104*'HIPOTESIS '!$D104/12,0)</f>
        <v>0</v>
      </c>
      <c r="N166" s="817">
        <f>IF(AND(N$151&gt;='HIPOTESIS '!$E104,N$151&lt;='HIPOTESIS '!$F104),'HIPOTESIS '!$L104*'HIPOTESIS '!$D104/12,0)</f>
        <v>0</v>
      </c>
      <c r="O166" s="818">
        <f>IF(AND(O$151&gt;='HIPOTESIS '!$E104,O$151&lt;='HIPOTESIS '!$F104),'HIPOTESIS '!$L104*'HIPOTESIS '!$D104/12,0)</f>
        <v>0</v>
      </c>
      <c r="P166" s="823">
        <f>IF(AND(P$151&gt;='HIPOTESIS '!$E104,P$151&lt;='HIPOTESIS '!$F104),'HIPOTESIS '!$L104*'HIPOTESIS '!$D104*(1+'HIPOTESIS '!$N$90)/12,0)</f>
        <v>0</v>
      </c>
      <c r="Q166" s="824">
        <f>IF(AND(Q$151&gt;='HIPOTESIS '!$E104,Q$151&lt;='HIPOTESIS '!$F104),'HIPOTESIS '!$L104*'HIPOTESIS '!$D104*(1+'HIPOTESIS '!$N$90)/12,0)</f>
        <v>0</v>
      </c>
      <c r="R166" s="824">
        <f>IF(AND(R$151&gt;='HIPOTESIS '!$E104,R$151&lt;='HIPOTESIS '!$F104),'HIPOTESIS '!$L104*'HIPOTESIS '!$D104*(1+'HIPOTESIS '!$N$90)/12,0)</f>
        <v>0</v>
      </c>
      <c r="S166" s="824">
        <f>IF(AND(S$151&gt;='HIPOTESIS '!$E104,S$151&lt;='HIPOTESIS '!$F104),'HIPOTESIS '!$L104*'HIPOTESIS '!$D104*(1+'HIPOTESIS '!$N$90)/12,0)</f>
        <v>0</v>
      </c>
      <c r="T166" s="824">
        <f>IF(AND(T$151&gt;='HIPOTESIS '!$E104,T$151&lt;='HIPOTESIS '!$F104),'HIPOTESIS '!$L104*'HIPOTESIS '!$D104*(1+'HIPOTESIS '!$N$90)/12,0)</f>
        <v>0</v>
      </c>
      <c r="U166" s="824">
        <f>IF(AND(U$151&gt;='HIPOTESIS '!$E104,U$151&lt;='HIPOTESIS '!$F104),'HIPOTESIS '!$L104*'HIPOTESIS '!$D104*(1+'HIPOTESIS '!$N$90)/12,0)</f>
        <v>0</v>
      </c>
      <c r="V166" s="824">
        <f>IF(AND(V$151&gt;='HIPOTESIS '!$E104,V$151&lt;='HIPOTESIS '!$F104),'HIPOTESIS '!$L104*'HIPOTESIS '!$D104*(1+'HIPOTESIS '!$N$90)/12,0)</f>
        <v>0</v>
      </c>
      <c r="W166" s="824">
        <f>IF(AND(W$151&gt;='HIPOTESIS '!$E104,W$151&lt;='HIPOTESIS '!$F104),'HIPOTESIS '!$L104*'HIPOTESIS '!$D104*(1+'HIPOTESIS '!$N$90)/12,0)</f>
        <v>0</v>
      </c>
      <c r="X166" s="824">
        <f>IF(AND(X$151&gt;='HIPOTESIS '!$E104,X$151&lt;='HIPOTESIS '!$F104),'HIPOTESIS '!$L104*'HIPOTESIS '!$D104*(1+'HIPOTESIS '!$N$90)/12,0)</f>
        <v>0</v>
      </c>
      <c r="Y166" s="824">
        <f>IF(AND(Y$151&gt;='HIPOTESIS '!$E104,Y$151&lt;='HIPOTESIS '!$F104),'HIPOTESIS '!$L104*'HIPOTESIS '!$D104*(1+'HIPOTESIS '!$N$90)/12,0)</f>
        <v>0</v>
      </c>
      <c r="Z166" s="824">
        <f>IF(AND(Z$151&gt;='HIPOTESIS '!$E104,Z$151&lt;='HIPOTESIS '!$F104),'HIPOTESIS '!$L104*'HIPOTESIS '!$D104*(1+'HIPOTESIS '!$N$90)/12,0)</f>
        <v>0</v>
      </c>
      <c r="AA166" s="824">
        <f>IF(AND(AA$151&gt;='HIPOTESIS '!$E104,AA$151&lt;='HIPOTESIS '!$F104),'HIPOTESIS '!$L104*'HIPOTESIS '!$D104*(1+'HIPOTESIS '!$N$90)/12,0)</f>
        <v>0</v>
      </c>
      <c r="AB166" s="810">
        <f>IF(AND(AB$151&gt;='HIPOTESIS '!$E104,AB$151&lt;='HIPOTESIS '!$F104),'HIPOTESIS '!$L104*'HIPOTESIS '!$D104*(1+'HIPOTESIS '!$N$90)*(1+'HIPOTESIS '!$N$95)/12,0)</f>
        <v>0</v>
      </c>
      <c r="AC166" s="810">
        <f>IF(AND(AC$151&gt;='HIPOTESIS '!$E104,AC$151&lt;='HIPOTESIS '!$F104),'HIPOTESIS '!$L104*'HIPOTESIS '!$D104*(1+'HIPOTESIS '!$N$90)*(1+'HIPOTESIS '!$N$95)/12,0)</f>
        <v>0</v>
      </c>
      <c r="AD166" s="810">
        <f>IF(AND(AD$151&gt;='HIPOTESIS '!$E104,AD$151&lt;='HIPOTESIS '!$F104),'HIPOTESIS '!$L104*'HIPOTESIS '!$D104*(1+'HIPOTESIS '!$N$90)*(1+'HIPOTESIS '!$N$95)/12,0)</f>
        <v>0</v>
      </c>
      <c r="AE166" s="810">
        <f>IF(AND(AE$151&gt;='HIPOTESIS '!$E104,AE$151&lt;='HIPOTESIS '!$F104),'HIPOTESIS '!$L104*'HIPOTESIS '!$D104*(1+'HIPOTESIS '!$N$90)*(1+'HIPOTESIS '!$N$95)/12,0)</f>
        <v>0</v>
      </c>
      <c r="AF166" s="810">
        <f>IF(AND(AF$151&gt;='HIPOTESIS '!$E104,AF$151&lt;='HIPOTESIS '!$F104),'HIPOTESIS '!$L104*'HIPOTESIS '!$D104*(1+'HIPOTESIS '!$N$90)*(1+'HIPOTESIS '!$N$95)/12,0)</f>
        <v>0</v>
      </c>
      <c r="AG166" s="810">
        <f>IF(AND(AG$151&gt;='HIPOTESIS '!$E104,AG$151&lt;='HIPOTESIS '!$F104),'HIPOTESIS '!$L104*'HIPOTESIS '!$D104*(1+'HIPOTESIS '!$N$90)*(1+'HIPOTESIS '!$N$95)/12,0)</f>
        <v>0</v>
      </c>
      <c r="AH166" s="810">
        <f>IF(AND(AH$151&gt;='HIPOTESIS '!$E104,AH$151&lt;='HIPOTESIS '!$F104),'HIPOTESIS '!$L104*'HIPOTESIS '!$D104*(1+'HIPOTESIS '!$N$90)*(1+'HIPOTESIS '!$N$95)/12,0)</f>
        <v>0</v>
      </c>
      <c r="AI166" s="810">
        <f>IF(AND(AI$151&gt;='HIPOTESIS '!$E104,AI$151&lt;='HIPOTESIS '!$F104),'HIPOTESIS '!$L104*'HIPOTESIS '!$D104*(1+'HIPOTESIS '!$N$90)*(1+'HIPOTESIS '!$N$95)/12,0)</f>
        <v>0</v>
      </c>
      <c r="AJ166" s="810">
        <f>IF(AND(AJ$151&gt;='HIPOTESIS '!$E104,AJ$151&lt;='HIPOTESIS '!$F104),'HIPOTESIS '!$L104*'HIPOTESIS '!$D104*(1+'HIPOTESIS '!$N$90)*(1+'HIPOTESIS '!$N$95)/12,0)</f>
        <v>0</v>
      </c>
      <c r="AK166" s="810">
        <f>IF(AND(AK$151&gt;='HIPOTESIS '!$E104,AK$151&lt;='HIPOTESIS '!$F104),'HIPOTESIS '!$L104*'HIPOTESIS '!$D104*(1+'HIPOTESIS '!$N$90)*(1+'HIPOTESIS '!$N$95)/12,0)</f>
        <v>0</v>
      </c>
      <c r="AL166" s="810">
        <f>IF(AND(AL$151&gt;='HIPOTESIS '!$E104,AL$151&lt;='HIPOTESIS '!$F104),'HIPOTESIS '!$L104*'HIPOTESIS '!$D104*(1+'HIPOTESIS '!$N$90)*(1+'HIPOTESIS '!$N$95)/12,0)</f>
        <v>0</v>
      </c>
      <c r="AM166" s="810">
        <f>IF(AND(AM$151&gt;='HIPOTESIS '!$E104,AM$151&lt;='HIPOTESIS '!$F104),'HIPOTESIS '!$L104*'HIPOTESIS '!$D104*(1+'HIPOTESIS '!$N$90)*(1+'HIPOTESIS '!$N$95)/12,0)</f>
        <v>0</v>
      </c>
      <c r="AN166" s="810">
        <f>IF(AND(AN$151&gt;='HIPOTESIS '!$E104,AN$151&lt;='HIPOTESIS '!$F104),'HIPOTESIS '!$L104*'HIPOTESIS '!$D104*(1+'HIPOTESIS '!$N$90)*(1+'HIPOTESIS '!$N$95)*(1+'HIPOTESIS '!$N$100)/12,0)</f>
        <v>0</v>
      </c>
      <c r="AO166" s="810">
        <f>IF(AND(AO$151&gt;='HIPOTESIS '!$E104,AO$151&lt;='HIPOTESIS '!$F104),'HIPOTESIS '!$L104*'HIPOTESIS '!$D104*(1+'HIPOTESIS '!$N$90)*(1+'HIPOTESIS '!$N$95)*(1+'HIPOTESIS '!$N$100)/12,0)</f>
        <v>0</v>
      </c>
      <c r="AP166" s="810">
        <f>IF(AND(AP$151&gt;='HIPOTESIS '!$E104,AP$151&lt;='HIPOTESIS '!$F104),'HIPOTESIS '!$L104*'HIPOTESIS '!$D104*(1+'HIPOTESIS '!$N$90)*(1+'HIPOTESIS '!$N$95)*(1+'HIPOTESIS '!$N$100)/12,0)</f>
        <v>0</v>
      </c>
      <c r="AQ166" s="810">
        <f>IF(AND(AQ$151&gt;='HIPOTESIS '!$E104,AQ$151&lt;='HIPOTESIS '!$F104),'HIPOTESIS '!$L104*'HIPOTESIS '!$D104*(1+'HIPOTESIS '!$N$90)*(1+'HIPOTESIS '!$N$95)*(1+'HIPOTESIS '!$N$100)/12,0)</f>
        <v>0</v>
      </c>
      <c r="AR166" s="810">
        <f>IF(AND(AR$151&gt;='HIPOTESIS '!$E104,AR$151&lt;='HIPOTESIS '!$F104),'HIPOTESIS '!$L104*'HIPOTESIS '!$D104*(1+'HIPOTESIS '!$N$90)*(1+'HIPOTESIS '!$N$95)*(1+'HIPOTESIS '!$N$100)/12,0)</f>
        <v>0</v>
      </c>
      <c r="AS166" s="810">
        <f>IF(AND(AS$151&gt;='HIPOTESIS '!$E104,AS$151&lt;='HIPOTESIS '!$F104),'HIPOTESIS '!$L104*'HIPOTESIS '!$D104*(1+'HIPOTESIS '!$N$90)*(1+'HIPOTESIS '!$N$95)*(1+'HIPOTESIS '!$N$100)/12,0)</f>
        <v>0</v>
      </c>
      <c r="AT166" s="810">
        <f>IF(AND(AT$151&gt;='HIPOTESIS '!$E104,AT$151&lt;='HIPOTESIS '!$F104),'HIPOTESIS '!$L104*'HIPOTESIS '!$D104*(1+'HIPOTESIS '!$N$90)*(1+'HIPOTESIS '!$N$95)*(1+'HIPOTESIS '!$N$100)/12,0)</f>
        <v>0</v>
      </c>
      <c r="AU166" s="810">
        <f>IF(AND(AU$151&gt;='HIPOTESIS '!$E104,AU$151&lt;='HIPOTESIS '!$F104),'HIPOTESIS '!$L104*'HIPOTESIS '!$D104*(1+'HIPOTESIS '!$N$90)*(1+'HIPOTESIS '!$N$95)*(1+'HIPOTESIS '!$N$100)/12,0)</f>
        <v>0</v>
      </c>
      <c r="AV166" s="810">
        <f>IF(AND(AV$151&gt;='HIPOTESIS '!$E104,AV$151&lt;='HIPOTESIS '!$F104),'HIPOTESIS '!$L104*'HIPOTESIS '!$D104*(1+'HIPOTESIS '!$N$90)*(1+'HIPOTESIS '!$N$95)*(1+'HIPOTESIS '!$N$100)/12,0)</f>
        <v>0</v>
      </c>
      <c r="AW166" s="810">
        <f>IF(AND(AW$151&gt;='HIPOTESIS '!$E104,AW$151&lt;='HIPOTESIS '!$F104),'HIPOTESIS '!$L104*'HIPOTESIS '!$D104*(1+'HIPOTESIS '!$N$90)*(1+'HIPOTESIS '!$N$95)*(1+'HIPOTESIS '!$N$100)/12,0)</f>
        <v>0</v>
      </c>
      <c r="AX166" s="810">
        <f>IF(AND(AX$151&gt;='HIPOTESIS '!$E104,AX$151&lt;='HIPOTESIS '!$F104),'HIPOTESIS '!$L104*'HIPOTESIS '!$D104*(1+'HIPOTESIS '!$N$90)*(1+'HIPOTESIS '!$N$95)*(1+'HIPOTESIS '!$N$100)/12,0)</f>
        <v>0</v>
      </c>
      <c r="AY166" s="810">
        <f>IF(AND(AY$151&gt;='HIPOTESIS '!$E104,AY$151&lt;='HIPOTESIS '!$F104),'HIPOTESIS '!$L104*'HIPOTESIS '!$D104*(1+'HIPOTESIS '!$N$90)*(1+'HIPOTESIS '!$N$95)*(1+'HIPOTESIS '!$N$100)/12,0)</f>
        <v>0</v>
      </c>
      <c r="AZ166" s="810">
        <f>IF(AND(AZ$151&gt;='HIPOTESIS '!$E104,AZ$151&lt;='HIPOTESIS '!$F104),'HIPOTESIS '!$L104*'HIPOTESIS '!$D104*(1+'HIPOTESIS '!$N$90)*(1+'HIPOTESIS '!$N$95)*(1+'HIPOTESIS '!$N$100)^2/12,0)</f>
        <v>0</v>
      </c>
      <c r="BA166" s="810">
        <f>IF(AND(BA$151&gt;='HIPOTESIS '!$E104,BA$151&lt;='HIPOTESIS '!$F104),'HIPOTESIS '!$L104*'HIPOTESIS '!$D104*(1+'HIPOTESIS '!$N$90)*(1+'HIPOTESIS '!$N$95)*(1+'HIPOTESIS '!$N$100)^2/12,0)</f>
        <v>0</v>
      </c>
      <c r="BB166" s="810">
        <f>IF(AND(BB$151&gt;='HIPOTESIS '!$E104,BB$151&lt;='HIPOTESIS '!$F104),'HIPOTESIS '!$L104*'HIPOTESIS '!$D104*(1+'HIPOTESIS '!$N$90)*(1+'HIPOTESIS '!$N$95)*(1+'HIPOTESIS '!$N$100)^2/12,0)</f>
        <v>0</v>
      </c>
      <c r="BC166" s="810">
        <f>IF(AND(BC$151&gt;='HIPOTESIS '!$E104,BC$151&lt;='HIPOTESIS '!$F104),'HIPOTESIS '!$L104*'HIPOTESIS '!$D104*(1+'HIPOTESIS '!$N$90)*(1+'HIPOTESIS '!$N$95)*(1+'HIPOTESIS '!$N$100)^2/12,0)</f>
        <v>0</v>
      </c>
      <c r="BD166" s="810">
        <f>IF(AND(BD$151&gt;='HIPOTESIS '!$E104,BD$151&lt;='HIPOTESIS '!$F104),'HIPOTESIS '!$L104*'HIPOTESIS '!$D104*(1+'HIPOTESIS '!$N$90)*(1+'HIPOTESIS '!$N$95)*(1+'HIPOTESIS '!$N$100)^2/12,0)</f>
        <v>0</v>
      </c>
      <c r="BE166" s="810">
        <f>IF(AND(BE$151&gt;='HIPOTESIS '!$E104,BE$151&lt;='HIPOTESIS '!$F104),'HIPOTESIS '!$L104*'HIPOTESIS '!$D104*(1+'HIPOTESIS '!$N$90)*(1+'HIPOTESIS '!$N$95)*(1+'HIPOTESIS '!$N$100)^2/12,0)</f>
        <v>0</v>
      </c>
      <c r="BF166" s="810">
        <f>IF(AND(BF$151&gt;='HIPOTESIS '!$E104,BF$151&lt;='HIPOTESIS '!$F104),'HIPOTESIS '!$L104*'HIPOTESIS '!$D104*(1+'HIPOTESIS '!$N$90)*(1+'HIPOTESIS '!$N$95)*(1+'HIPOTESIS '!$N$100)^2/12,0)</f>
        <v>0</v>
      </c>
      <c r="BG166" s="810">
        <f>IF(AND(BG$151&gt;='HIPOTESIS '!$E104,BG$151&lt;='HIPOTESIS '!$F104),'HIPOTESIS '!$L104*'HIPOTESIS '!$D104*(1+'HIPOTESIS '!$N$90)*(1+'HIPOTESIS '!$N$95)*(1+'HIPOTESIS '!$N$100)^2/12,0)</f>
        <v>0</v>
      </c>
      <c r="BH166" s="810">
        <f>IF(AND(BH$151&gt;='HIPOTESIS '!$E104,BH$151&lt;='HIPOTESIS '!$F104),'HIPOTESIS '!$L104*'HIPOTESIS '!$D104*(1+'HIPOTESIS '!$N$90)*(1+'HIPOTESIS '!$N$95)*(1+'HIPOTESIS '!$N$100)^2/12,0)</f>
        <v>0</v>
      </c>
      <c r="BI166" s="810">
        <f>IF(AND(BI$151&gt;='HIPOTESIS '!$E104,BI$151&lt;='HIPOTESIS '!$F104),'HIPOTESIS '!$L104*'HIPOTESIS '!$D104*(1+'HIPOTESIS '!$N$90)*(1+'HIPOTESIS '!$N$95)*(1+'HIPOTESIS '!$N$100)^2/12,0)</f>
        <v>0</v>
      </c>
      <c r="BJ166" s="810">
        <f>IF(AND(BJ$151&gt;='HIPOTESIS '!$E104,BJ$151&lt;='HIPOTESIS '!$F104),'HIPOTESIS '!$L104*'HIPOTESIS '!$D104*(1+'HIPOTESIS '!$N$90)*(1+'HIPOTESIS '!$N$95)*(1+'HIPOTESIS '!$N$100)^2/12,0)</f>
        <v>0</v>
      </c>
      <c r="BK166" s="815">
        <f>IF(AND(BK$151&gt;='HIPOTESIS '!$E104,BK$151&lt;='HIPOTESIS '!$F104),'HIPOTESIS '!$L104*'HIPOTESIS '!$D104*(1+'HIPOTESIS '!$N$90)*(1+'HIPOTESIS '!$N$95)*(1+'HIPOTESIS '!$N$100)^2/12,0)</f>
        <v>0</v>
      </c>
    </row>
    <row r="167" spans="1:97" s="2" customFormat="1" ht="17" x14ac:dyDescent="0.2">
      <c r="B167" s="744" t="s">
        <v>434</v>
      </c>
      <c r="C167" s="825">
        <f t="shared" ref="C167:AH167" si="230">SUM(C152:C166)</f>
        <v>0</v>
      </c>
      <c r="D167" s="826">
        <f>SUM(D152:D166)</f>
        <v>0</v>
      </c>
      <c r="E167" s="826">
        <f t="shared" si="230"/>
        <v>0</v>
      </c>
      <c r="F167" s="826">
        <f t="shared" si="230"/>
        <v>0</v>
      </c>
      <c r="G167" s="826">
        <f t="shared" si="230"/>
        <v>0</v>
      </c>
      <c r="H167" s="826">
        <f t="shared" si="230"/>
        <v>0</v>
      </c>
      <c r="I167" s="826">
        <f t="shared" si="230"/>
        <v>0</v>
      </c>
      <c r="J167" s="826">
        <f t="shared" si="230"/>
        <v>0</v>
      </c>
      <c r="K167" s="826">
        <f t="shared" si="230"/>
        <v>0</v>
      </c>
      <c r="L167" s="826">
        <f t="shared" si="230"/>
        <v>0</v>
      </c>
      <c r="M167" s="826">
        <f t="shared" si="230"/>
        <v>0</v>
      </c>
      <c r="N167" s="826">
        <f t="shared" si="230"/>
        <v>0</v>
      </c>
      <c r="O167" s="826">
        <f t="shared" si="230"/>
        <v>0</v>
      </c>
      <c r="P167" s="826">
        <f t="shared" si="230"/>
        <v>0</v>
      </c>
      <c r="Q167" s="826">
        <f t="shared" si="230"/>
        <v>0</v>
      </c>
      <c r="R167" s="826">
        <f t="shared" si="230"/>
        <v>0</v>
      </c>
      <c r="S167" s="826">
        <f t="shared" si="230"/>
        <v>0</v>
      </c>
      <c r="T167" s="826">
        <f t="shared" si="230"/>
        <v>0</v>
      </c>
      <c r="U167" s="826">
        <f t="shared" si="230"/>
        <v>0</v>
      </c>
      <c r="V167" s="826">
        <f t="shared" si="230"/>
        <v>0</v>
      </c>
      <c r="W167" s="826">
        <f t="shared" si="230"/>
        <v>0</v>
      </c>
      <c r="X167" s="826">
        <f t="shared" si="230"/>
        <v>0</v>
      </c>
      <c r="Y167" s="826">
        <f t="shared" si="230"/>
        <v>0</v>
      </c>
      <c r="Z167" s="826">
        <f t="shared" si="230"/>
        <v>0</v>
      </c>
      <c r="AA167" s="826">
        <f t="shared" si="230"/>
        <v>0</v>
      </c>
      <c r="AB167" s="826">
        <f t="shared" si="230"/>
        <v>0</v>
      </c>
      <c r="AC167" s="826">
        <f t="shared" si="230"/>
        <v>0</v>
      </c>
      <c r="AD167" s="826">
        <f t="shared" si="230"/>
        <v>0</v>
      </c>
      <c r="AE167" s="826">
        <f t="shared" si="230"/>
        <v>0</v>
      </c>
      <c r="AF167" s="826">
        <f t="shared" si="230"/>
        <v>0</v>
      </c>
      <c r="AG167" s="826">
        <f t="shared" si="230"/>
        <v>0</v>
      </c>
      <c r="AH167" s="826">
        <f t="shared" si="230"/>
        <v>0</v>
      </c>
      <c r="AI167" s="826">
        <f t="shared" ref="AI167:BK167" si="231">SUM(AI152:AI166)</f>
        <v>0</v>
      </c>
      <c r="AJ167" s="826">
        <f t="shared" si="231"/>
        <v>0</v>
      </c>
      <c r="AK167" s="826">
        <f t="shared" si="231"/>
        <v>0</v>
      </c>
      <c r="AL167" s="826">
        <f t="shared" si="231"/>
        <v>0</v>
      </c>
      <c r="AM167" s="826">
        <f t="shared" si="231"/>
        <v>0</v>
      </c>
      <c r="AN167" s="826">
        <f t="shared" si="231"/>
        <v>0</v>
      </c>
      <c r="AO167" s="826">
        <f t="shared" si="231"/>
        <v>0</v>
      </c>
      <c r="AP167" s="826">
        <f t="shared" si="231"/>
        <v>0</v>
      </c>
      <c r="AQ167" s="826">
        <f t="shared" si="231"/>
        <v>0</v>
      </c>
      <c r="AR167" s="826">
        <f t="shared" si="231"/>
        <v>0</v>
      </c>
      <c r="AS167" s="826">
        <f t="shared" si="231"/>
        <v>0</v>
      </c>
      <c r="AT167" s="826">
        <f t="shared" si="231"/>
        <v>0</v>
      </c>
      <c r="AU167" s="826">
        <f t="shared" si="231"/>
        <v>0</v>
      </c>
      <c r="AV167" s="826">
        <f t="shared" si="231"/>
        <v>0</v>
      </c>
      <c r="AW167" s="826">
        <f t="shared" si="231"/>
        <v>0</v>
      </c>
      <c r="AX167" s="826">
        <f t="shared" si="231"/>
        <v>0</v>
      </c>
      <c r="AY167" s="826">
        <f t="shared" si="231"/>
        <v>0</v>
      </c>
      <c r="AZ167" s="826">
        <f t="shared" si="231"/>
        <v>0</v>
      </c>
      <c r="BA167" s="826">
        <f t="shared" si="231"/>
        <v>0</v>
      </c>
      <c r="BB167" s="826">
        <f t="shared" si="231"/>
        <v>0</v>
      </c>
      <c r="BC167" s="826">
        <f t="shared" si="231"/>
        <v>0</v>
      </c>
      <c r="BD167" s="826">
        <f t="shared" si="231"/>
        <v>0</v>
      </c>
      <c r="BE167" s="826">
        <f t="shared" si="231"/>
        <v>0</v>
      </c>
      <c r="BF167" s="826">
        <f t="shared" si="231"/>
        <v>0</v>
      </c>
      <c r="BG167" s="826">
        <f t="shared" si="231"/>
        <v>0</v>
      </c>
      <c r="BH167" s="826">
        <f t="shared" si="231"/>
        <v>0</v>
      </c>
      <c r="BI167" s="826">
        <f t="shared" si="231"/>
        <v>0</v>
      </c>
      <c r="BJ167" s="826">
        <f t="shared" si="231"/>
        <v>0</v>
      </c>
      <c r="BK167" s="827">
        <f t="shared" si="231"/>
        <v>0</v>
      </c>
    </row>
    <row r="169" spans="1:97" s="2" customFormat="1" ht="31" customHeight="1" x14ac:dyDescent="0.2">
      <c r="A169" s="800"/>
      <c r="B169" s="801" t="s">
        <v>418</v>
      </c>
      <c r="C169" s="802">
        <v>0</v>
      </c>
      <c r="D169" s="803">
        <v>1</v>
      </c>
      <c r="E169" s="803">
        <v>2</v>
      </c>
      <c r="F169" s="803">
        <v>3</v>
      </c>
      <c r="G169" s="803">
        <v>4</v>
      </c>
      <c r="H169" s="803">
        <v>5</v>
      </c>
      <c r="I169" s="803">
        <v>6</v>
      </c>
      <c r="J169" s="803">
        <v>7</v>
      </c>
      <c r="K169" s="803">
        <v>8</v>
      </c>
      <c r="L169" s="803">
        <v>9</v>
      </c>
      <c r="M169" s="803">
        <v>10</v>
      </c>
      <c r="N169" s="803">
        <v>11</v>
      </c>
      <c r="O169" s="804">
        <v>12</v>
      </c>
      <c r="P169" s="803">
        <v>13</v>
      </c>
      <c r="Q169" s="803">
        <v>14</v>
      </c>
      <c r="R169" s="803">
        <v>15</v>
      </c>
      <c r="S169" s="803">
        <v>16</v>
      </c>
      <c r="T169" s="803">
        <v>17</v>
      </c>
      <c r="U169" s="803">
        <v>18</v>
      </c>
      <c r="V169" s="803">
        <v>19</v>
      </c>
      <c r="W169" s="803">
        <v>20</v>
      </c>
      <c r="X169" s="803">
        <v>21</v>
      </c>
      <c r="Y169" s="803">
        <v>22</v>
      </c>
      <c r="Z169" s="803">
        <v>23</v>
      </c>
      <c r="AA169" s="803">
        <v>24</v>
      </c>
      <c r="AB169" s="803">
        <v>25</v>
      </c>
      <c r="AC169" s="803">
        <v>26</v>
      </c>
      <c r="AD169" s="803">
        <v>27</v>
      </c>
      <c r="AE169" s="803">
        <v>28</v>
      </c>
      <c r="AF169" s="803">
        <v>29</v>
      </c>
      <c r="AG169" s="803">
        <v>30</v>
      </c>
      <c r="AH169" s="803">
        <v>31</v>
      </c>
      <c r="AI169" s="803">
        <v>32</v>
      </c>
      <c r="AJ169" s="803">
        <v>33</v>
      </c>
      <c r="AK169" s="803">
        <v>34</v>
      </c>
      <c r="AL169" s="803">
        <v>35</v>
      </c>
      <c r="AM169" s="804">
        <v>36</v>
      </c>
      <c r="AN169" s="803">
        <v>37</v>
      </c>
      <c r="AO169" s="803">
        <v>38</v>
      </c>
      <c r="AP169" s="803">
        <v>39</v>
      </c>
      <c r="AQ169" s="803">
        <v>40</v>
      </c>
      <c r="AR169" s="803">
        <v>41</v>
      </c>
      <c r="AS169" s="803">
        <v>42</v>
      </c>
      <c r="AT169" s="803">
        <v>43</v>
      </c>
      <c r="AU169" s="803">
        <v>44</v>
      </c>
      <c r="AV169" s="803">
        <v>45</v>
      </c>
      <c r="AW169" s="803">
        <v>46</v>
      </c>
      <c r="AX169" s="803">
        <v>47</v>
      </c>
      <c r="AY169" s="804">
        <v>48</v>
      </c>
      <c r="AZ169" s="803">
        <v>49</v>
      </c>
      <c r="BA169" s="803">
        <v>50</v>
      </c>
      <c r="BB169" s="803">
        <v>51</v>
      </c>
      <c r="BC169" s="803">
        <v>52</v>
      </c>
      <c r="BD169" s="803">
        <v>53</v>
      </c>
      <c r="BE169" s="803">
        <v>54</v>
      </c>
      <c r="BF169" s="803">
        <v>55</v>
      </c>
      <c r="BG169" s="803">
        <v>56</v>
      </c>
      <c r="BH169" s="803">
        <v>57</v>
      </c>
      <c r="BI169" s="828">
        <v>58</v>
      </c>
      <c r="BJ169" s="828">
        <v>59</v>
      </c>
      <c r="BK169" s="829">
        <v>60</v>
      </c>
      <c r="BL169" s="800"/>
      <c r="BM169" s="800"/>
      <c r="BN169" s="800"/>
      <c r="BO169" s="800"/>
      <c r="BP169" s="800"/>
      <c r="BQ169" s="800"/>
      <c r="BR169" s="800"/>
      <c r="BS169" s="800"/>
      <c r="BT169" s="800"/>
      <c r="BU169" s="800"/>
      <c r="BV169" s="800"/>
      <c r="BW169" s="800"/>
      <c r="BX169" s="800"/>
      <c r="BY169" s="800"/>
      <c r="BZ169" s="800"/>
      <c r="CA169" s="800"/>
      <c r="CB169" s="800"/>
      <c r="CC169" s="800"/>
      <c r="CD169" s="800"/>
      <c r="CE169" s="800"/>
      <c r="CF169" s="800"/>
      <c r="CG169" s="800"/>
      <c r="CH169" s="800"/>
      <c r="CI169" s="800"/>
      <c r="CJ169" s="800"/>
      <c r="CK169" s="800"/>
      <c r="CL169" s="800"/>
      <c r="CM169" s="800"/>
      <c r="CN169" s="800"/>
      <c r="CO169" s="800"/>
      <c r="CP169" s="800"/>
      <c r="CQ169" s="800"/>
      <c r="CR169" s="800"/>
      <c r="CS169" s="800"/>
    </row>
    <row r="170" spans="1:97" s="2" customFormat="1" ht="17" x14ac:dyDescent="0.2">
      <c r="B170" s="746" t="s">
        <v>115</v>
      </c>
      <c r="C170" s="807">
        <f>IF(AND(C$151&gt;='HIPOTESIS '!$E90,C$151&lt;='HIPOTESIS '!$F90),'HIPOTESIS '!$J90*'HIPOTESIS '!$D90/12,0)</f>
        <v>0</v>
      </c>
      <c r="D170" s="808">
        <f>IF(AND(D$151&gt;='HIPOTESIS '!$E90,D$151&lt;='HIPOTESIS '!$F90),'HIPOTESIS '!$J90*'HIPOTESIS '!$D90/12,0)</f>
        <v>0</v>
      </c>
      <c r="E170" s="808">
        <f>IF(AND(E$151&gt;='HIPOTESIS '!$E90,E$151&lt;='HIPOTESIS '!$F90),'HIPOTESIS '!$J90*'HIPOTESIS '!$D90/12,0)</f>
        <v>0</v>
      </c>
      <c r="F170" s="808">
        <f>IF(AND(F$151&gt;='HIPOTESIS '!$E90,F$151&lt;='HIPOTESIS '!$F90),'HIPOTESIS '!$J90*'HIPOTESIS '!$D90/12,0)</f>
        <v>0</v>
      </c>
      <c r="G170" s="808">
        <f>IF(AND(G$151&gt;='HIPOTESIS '!$E90,G$151&lt;='HIPOTESIS '!$F90),'HIPOTESIS '!$J90*'HIPOTESIS '!$D90/12,0)</f>
        <v>0</v>
      </c>
      <c r="H170" s="808">
        <f>IF(AND(H$151&gt;='HIPOTESIS '!$E90,H$151&lt;='HIPOTESIS '!$F90),'HIPOTESIS '!$J90*'HIPOTESIS '!$D90/12,0)</f>
        <v>0</v>
      </c>
      <c r="I170" s="808">
        <f>IF(AND(I$151&gt;='HIPOTESIS '!$E90,I$151&lt;='HIPOTESIS '!$F90),'HIPOTESIS '!$J90*'HIPOTESIS '!$D90/12,0)</f>
        <v>0</v>
      </c>
      <c r="J170" s="808">
        <f>IF(AND(J$151&gt;='HIPOTESIS '!$E90,J$151&lt;='HIPOTESIS '!$F90),'HIPOTESIS '!$J90*'HIPOTESIS '!$D90/12,0)</f>
        <v>0</v>
      </c>
      <c r="K170" s="808">
        <f>IF(AND(K$151&gt;='HIPOTESIS '!$E90,K$151&lt;='HIPOTESIS '!$F90),'HIPOTESIS '!$J90*'HIPOTESIS '!$D90/12,0)</f>
        <v>0</v>
      </c>
      <c r="L170" s="808">
        <f>IF(AND(L$151&gt;='HIPOTESIS '!$E90,L$151&lt;='HIPOTESIS '!$F90),'HIPOTESIS '!$J90*'HIPOTESIS '!$D90/12,0)</f>
        <v>0</v>
      </c>
      <c r="M170" s="808">
        <f>IF(AND(M$151&gt;='HIPOTESIS '!$E90,M$151&lt;='HIPOTESIS '!$F90),'HIPOTESIS '!$J90*'HIPOTESIS '!$D90/12,0)</f>
        <v>0</v>
      </c>
      <c r="N170" s="808">
        <f>IF(AND(N$151&gt;='HIPOTESIS '!$E90,N$151&lt;='HIPOTESIS '!$F90),'HIPOTESIS '!$J90*'HIPOTESIS '!$D90/12,0)</f>
        <v>0</v>
      </c>
      <c r="O170" s="809">
        <f>IF(AND(O$151&gt;='HIPOTESIS '!$E90,O$151&lt;='HIPOTESIS '!$F90),'HIPOTESIS '!$J90*'HIPOTESIS '!$D90/12,0)</f>
        <v>0</v>
      </c>
      <c r="P170" s="586">
        <f>IF(AND(P$151&gt;='HIPOTESIS '!$E90,P$151&lt;='HIPOTESIS '!$F90),'HIPOTESIS '!$J90*'HIPOTESIS '!$D90*(1+'HIPOTESIS '!$N$90)/12,0)</f>
        <v>0</v>
      </c>
      <c r="Q170" s="810">
        <f>IF(AND(Q$151&gt;='HIPOTESIS '!$E90,Q$151&lt;='HIPOTESIS '!$F90),'HIPOTESIS '!$J90*'HIPOTESIS '!$D90*(1+'HIPOTESIS '!$N$90)/12,0)</f>
        <v>0</v>
      </c>
      <c r="R170" s="810">
        <f>IF(AND(R$151&gt;='HIPOTESIS '!$E90,R$151&lt;='HIPOTESIS '!$F90),'HIPOTESIS '!$J90*'HIPOTESIS '!$D90*(1+'HIPOTESIS '!$N$90)/12,0)</f>
        <v>0</v>
      </c>
      <c r="S170" s="810">
        <f>IF(AND(S$151&gt;='HIPOTESIS '!$E90,S$151&lt;='HIPOTESIS '!$F90),'HIPOTESIS '!$J90*'HIPOTESIS '!$D90*(1+'HIPOTESIS '!$N$90)/12,0)</f>
        <v>0</v>
      </c>
      <c r="T170" s="810">
        <f>IF(AND(T$151&gt;='HIPOTESIS '!$E90,T$151&lt;='HIPOTESIS '!$F90),'HIPOTESIS '!$J90*'HIPOTESIS '!$D90*(1+'HIPOTESIS '!$N$90)/12,0)</f>
        <v>0</v>
      </c>
      <c r="U170" s="810">
        <f>IF(AND(U$151&gt;='HIPOTESIS '!$E90,U$151&lt;='HIPOTESIS '!$F90),'HIPOTESIS '!$J90*'HIPOTESIS '!$D90*(1+'HIPOTESIS '!$N$90)/12,0)</f>
        <v>0</v>
      </c>
      <c r="V170" s="810">
        <f>IF(AND(V$151&gt;='HIPOTESIS '!$E90,V$151&lt;='HIPOTESIS '!$F90),'HIPOTESIS '!$J90*'HIPOTESIS '!$D90*(1+'HIPOTESIS '!$N$90)/12,0)</f>
        <v>0</v>
      </c>
      <c r="W170" s="810">
        <f>IF(AND(W$151&gt;='HIPOTESIS '!$E90,W$151&lt;='HIPOTESIS '!$F90),'HIPOTESIS '!$J90*'HIPOTESIS '!$D90*(1+'HIPOTESIS '!$N$90)/12,0)</f>
        <v>0</v>
      </c>
      <c r="X170" s="810">
        <f>IF(AND(X$151&gt;='HIPOTESIS '!$E90,X$151&lt;='HIPOTESIS '!$F90),'HIPOTESIS '!$J90*'HIPOTESIS '!$D90*(1+'HIPOTESIS '!$N$90)/12,0)</f>
        <v>0</v>
      </c>
      <c r="Y170" s="810">
        <f>IF(AND(Y$151&gt;='HIPOTESIS '!$E90,Y$151&lt;='HIPOTESIS '!$F90),'HIPOTESIS '!$J90*'HIPOTESIS '!$D90*(1+'HIPOTESIS '!$N$90)/12,0)</f>
        <v>0</v>
      </c>
      <c r="Z170" s="810">
        <f>IF(AND(Z$151&gt;='HIPOTESIS '!$E90,Z$151&lt;='HIPOTESIS '!$F90),'HIPOTESIS '!$J90*'HIPOTESIS '!$D90*(1+'HIPOTESIS '!$N$90)/12,0)</f>
        <v>0</v>
      </c>
      <c r="AA170" s="810">
        <f>IF(AND(AA$151&gt;='HIPOTESIS '!$E90,AA$151&lt;='HIPOTESIS '!$F90),'HIPOTESIS '!$J90*'HIPOTESIS '!$D90*(1+'HIPOTESIS '!$N$90)/12,0)</f>
        <v>0</v>
      </c>
      <c r="AB170" s="810">
        <f>IF(AND(AB$151&gt;='HIPOTESIS '!$E90,AB$151&lt;='HIPOTESIS '!$F90),'HIPOTESIS '!$J90*'HIPOTESIS '!$D90*(1+'HIPOTESIS '!$N$90)*(1+'HIPOTESIS '!$N$95)/12,0)</f>
        <v>0</v>
      </c>
      <c r="AC170" s="810">
        <f>IF(AND(AC$151&gt;='HIPOTESIS '!$E90,AC$151&lt;='HIPOTESIS '!$F90),'HIPOTESIS '!$J90*'HIPOTESIS '!$D90*(1+'HIPOTESIS '!$N$90)*(1+'HIPOTESIS '!$N$95)/12,0)</f>
        <v>0</v>
      </c>
      <c r="AD170" s="810">
        <f>IF(AND(AD$151&gt;='HIPOTESIS '!$E90,AD$151&lt;='HIPOTESIS '!$F90),'HIPOTESIS '!$J90*'HIPOTESIS '!$D90*(1+'HIPOTESIS '!$N$90)*(1+'HIPOTESIS '!$N$95)/12,0)</f>
        <v>0</v>
      </c>
      <c r="AE170" s="810">
        <f>IF(AND(AE$151&gt;='HIPOTESIS '!$E90,AE$151&lt;='HIPOTESIS '!$F90),'HIPOTESIS '!$J90*'HIPOTESIS '!$D90*(1+'HIPOTESIS '!$N$90)*(1+'HIPOTESIS '!$N$95)/12,0)</f>
        <v>0</v>
      </c>
      <c r="AF170" s="810">
        <f>IF(AND(AF$151&gt;='HIPOTESIS '!$E90,AF$151&lt;='HIPOTESIS '!$F90),'HIPOTESIS '!$J90*'HIPOTESIS '!$D90*(1+'HIPOTESIS '!$N$90)*(1+'HIPOTESIS '!$N$95)/12,0)</f>
        <v>0</v>
      </c>
      <c r="AG170" s="810">
        <f>IF(AND(AG$151&gt;='HIPOTESIS '!$E90,AG$151&lt;='HIPOTESIS '!$F90),'HIPOTESIS '!$J90*'HIPOTESIS '!$D90*(1+'HIPOTESIS '!$N$90)*(1+'HIPOTESIS '!$N$95)/12,0)</f>
        <v>0</v>
      </c>
      <c r="AH170" s="810">
        <f>IF(AND(AH$151&gt;='HIPOTESIS '!$E90,AH$151&lt;='HIPOTESIS '!$F90),'HIPOTESIS '!$J90*'HIPOTESIS '!$D90*(1+'HIPOTESIS '!$N$90)*(1+'HIPOTESIS '!$N$95)/12,0)</f>
        <v>0</v>
      </c>
      <c r="AI170" s="810">
        <f>IF(AND(AI$151&gt;='HIPOTESIS '!$E90,AI$151&lt;='HIPOTESIS '!$F90),'HIPOTESIS '!$J90*'HIPOTESIS '!$D90*(1+'HIPOTESIS '!$N$90)*(1+'HIPOTESIS '!$N$95)/12,0)</f>
        <v>0</v>
      </c>
      <c r="AJ170" s="810">
        <f>IF(AND(AJ$151&gt;='HIPOTESIS '!$E90,AJ$151&lt;='HIPOTESIS '!$F90),'HIPOTESIS '!$J90*'HIPOTESIS '!$D90*(1+'HIPOTESIS '!$N$90)*(1+'HIPOTESIS '!$N$95)/12,0)</f>
        <v>0</v>
      </c>
      <c r="AK170" s="810">
        <f>IF(AND(AK$151&gt;='HIPOTESIS '!$E90,AK$151&lt;='HIPOTESIS '!$F90),'HIPOTESIS '!$J90*'HIPOTESIS '!$D90*(1+'HIPOTESIS '!$N$90)*(1+'HIPOTESIS '!$N$95)/12,0)</f>
        <v>0</v>
      </c>
      <c r="AL170" s="810">
        <f>IF(AND(AL$151&gt;='HIPOTESIS '!$E90,AL$151&lt;='HIPOTESIS '!$F90),'HIPOTESIS '!$J90*'HIPOTESIS '!$D90*(1+'HIPOTESIS '!$N$90)*(1+'HIPOTESIS '!$N$95)/12,0)</f>
        <v>0</v>
      </c>
      <c r="AM170" s="810">
        <f>IF(AND(AM$151&gt;='HIPOTESIS '!$E90,AM$151&lt;='HIPOTESIS '!$F90),'HIPOTESIS '!$J90*'HIPOTESIS '!$D90*(1+'HIPOTESIS '!$N$90)*(1+'HIPOTESIS '!$N$95)/12,0)</f>
        <v>0</v>
      </c>
      <c r="AN170" s="810">
        <f>IF(AND(AN$151&gt;='HIPOTESIS '!$E90,AN$151&lt;='HIPOTESIS '!$F90),'HIPOTESIS '!$J90*'HIPOTESIS '!$D90*(1+'HIPOTESIS '!$N$90)*(1+'HIPOTESIS '!$N$95)*(1+'HIPOTESIS '!$N$100)/12,0)</f>
        <v>0</v>
      </c>
      <c r="AO170" s="810">
        <f>IF(AND(AO$151&gt;='HIPOTESIS '!$E90,AO$151&lt;='HIPOTESIS '!$F90),'HIPOTESIS '!$J90*'HIPOTESIS '!$D90*(1+'HIPOTESIS '!$N$90)*(1+'HIPOTESIS '!$N$95)*(1+'HIPOTESIS '!$N$100)/12,0)</f>
        <v>0</v>
      </c>
      <c r="AP170" s="810">
        <f>IF(AND(AP$151&gt;='HIPOTESIS '!$E90,AP$151&lt;='HIPOTESIS '!$F90),'HIPOTESIS '!$J90*'HIPOTESIS '!$D90*(1+'HIPOTESIS '!$N$90)*(1+'HIPOTESIS '!$N$95)*(1+'HIPOTESIS '!$N$100)/12,0)</f>
        <v>0</v>
      </c>
      <c r="AQ170" s="810">
        <f>IF(AND(AQ$151&gt;='HIPOTESIS '!$E90,AQ$151&lt;='HIPOTESIS '!$F90),'HIPOTESIS '!$J90*'HIPOTESIS '!$D90*(1+'HIPOTESIS '!$N$90)*(1+'HIPOTESIS '!$N$95)*(1+'HIPOTESIS '!$N$100)/12,0)</f>
        <v>0</v>
      </c>
      <c r="AR170" s="810">
        <f>IF(AND(AR$151&gt;='HIPOTESIS '!$E90,AR$151&lt;='HIPOTESIS '!$F90),'HIPOTESIS '!$J90*'HIPOTESIS '!$D90*(1+'HIPOTESIS '!$N$90)*(1+'HIPOTESIS '!$N$95)*(1+'HIPOTESIS '!$N$100)/12,0)</f>
        <v>0</v>
      </c>
      <c r="AS170" s="810">
        <f>IF(AND(AS$151&gt;='HIPOTESIS '!$E90,AS$151&lt;='HIPOTESIS '!$F90),'HIPOTESIS '!$J90*'HIPOTESIS '!$D90*(1+'HIPOTESIS '!$N$90)*(1+'HIPOTESIS '!$N$95)*(1+'HIPOTESIS '!$N$100)/12,0)</f>
        <v>0</v>
      </c>
      <c r="AT170" s="810">
        <f>IF(AND(AT$151&gt;='HIPOTESIS '!$E90,AT$151&lt;='HIPOTESIS '!$F90),'HIPOTESIS '!$J90*'HIPOTESIS '!$D90*(1+'HIPOTESIS '!$N$90)*(1+'HIPOTESIS '!$N$95)*(1+'HIPOTESIS '!$N$100)/12,0)</f>
        <v>0</v>
      </c>
      <c r="AU170" s="810">
        <f>IF(AND(AU$151&gt;='HIPOTESIS '!$E90,AU$151&lt;='HIPOTESIS '!$F90),'HIPOTESIS '!$J90*'HIPOTESIS '!$D90*(1+'HIPOTESIS '!$N$90)*(1+'HIPOTESIS '!$N$95)*(1+'HIPOTESIS '!$N$100)/12,0)</f>
        <v>0</v>
      </c>
      <c r="AV170" s="810">
        <f>IF(AND(AV$151&gt;='HIPOTESIS '!$E90,AV$151&lt;='HIPOTESIS '!$F90),'HIPOTESIS '!$J90*'HIPOTESIS '!$D90*(1+'HIPOTESIS '!$N$90)*(1+'HIPOTESIS '!$N$95)*(1+'HIPOTESIS '!$N$100)/12,0)</f>
        <v>0</v>
      </c>
      <c r="AW170" s="810">
        <f>IF(AND(AW$151&gt;='HIPOTESIS '!$E90,AW$151&lt;='HIPOTESIS '!$F90),'HIPOTESIS '!$J90*'HIPOTESIS '!$D90*(1+'HIPOTESIS '!$N$90)*(1+'HIPOTESIS '!$N$95)*(1+'HIPOTESIS '!$N$100)/12,0)</f>
        <v>0</v>
      </c>
      <c r="AX170" s="810">
        <f>IF(AND(AX$151&gt;='HIPOTESIS '!$E90,AX$151&lt;='HIPOTESIS '!$F90),'HIPOTESIS '!$J90*'HIPOTESIS '!$D90*(1+'HIPOTESIS '!$N$90)*(1+'HIPOTESIS '!$N$95)*(1+'HIPOTESIS '!$N$100)/12,0)</f>
        <v>0</v>
      </c>
      <c r="AY170" s="810">
        <f>IF(AND(AY$151&gt;='HIPOTESIS '!$E90,AY$151&lt;='HIPOTESIS '!$F90),'HIPOTESIS '!$J90*'HIPOTESIS '!$D90*(1+'HIPOTESIS '!$N$90)*(1+'HIPOTESIS '!$N$95)*(1+'HIPOTESIS '!$N$100)/12,0)</f>
        <v>0</v>
      </c>
      <c r="AZ170" s="810">
        <f>IF(AND(AZ$151&gt;='HIPOTESIS '!$E90,AZ$151&lt;='HIPOTESIS '!$F90),'HIPOTESIS '!$J90*'HIPOTESIS '!$D90*(1+'HIPOTESIS '!$N$90)*(1+'HIPOTESIS '!$N$95)*(1+'HIPOTESIS '!$N$100)^2/12,0)</f>
        <v>0</v>
      </c>
      <c r="BA170" s="810">
        <f>IF(AND(BA$151&gt;='HIPOTESIS '!$E90,BA$151&lt;='HIPOTESIS '!$F90),'HIPOTESIS '!$J90*'HIPOTESIS '!$D90*(1+'HIPOTESIS '!$N$90)*(1+'HIPOTESIS '!$N$95)*(1+'HIPOTESIS '!$N$100)^2/12,0)</f>
        <v>0</v>
      </c>
      <c r="BB170" s="810">
        <f>IF(AND(BB$151&gt;='HIPOTESIS '!$E90,BB$151&lt;='HIPOTESIS '!$F90),'HIPOTESIS '!$J90*'HIPOTESIS '!$D90*(1+'HIPOTESIS '!$N$90)*(1+'HIPOTESIS '!$N$95)*(1+'HIPOTESIS '!$N$100)^2/12,0)</f>
        <v>0</v>
      </c>
      <c r="BC170" s="810">
        <f>IF(AND(BC$151&gt;='HIPOTESIS '!$E90,BC$151&lt;='HIPOTESIS '!$F90),'HIPOTESIS '!$J90*'HIPOTESIS '!$D90*(1+'HIPOTESIS '!$N$90)*(1+'HIPOTESIS '!$N$95)*(1+'HIPOTESIS '!$N$100)^2/12,0)</f>
        <v>0</v>
      </c>
      <c r="BD170" s="810">
        <f>IF(AND(BD$151&gt;='HIPOTESIS '!$E90,BD$151&lt;='HIPOTESIS '!$F90),'HIPOTESIS '!$J90*'HIPOTESIS '!$D90*(1+'HIPOTESIS '!$N$90)*(1+'HIPOTESIS '!$N$95)*(1+'HIPOTESIS '!$N$100)^2/12,0)</f>
        <v>0</v>
      </c>
      <c r="BE170" s="810">
        <f>IF(AND(BE$151&gt;='HIPOTESIS '!$E90,BE$151&lt;='HIPOTESIS '!$F90),'HIPOTESIS '!$J90*'HIPOTESIS '!$D90*(1+'HIPOTESIS '!$N$90)*(1+'HIPOTESIS '!$N$95)*(1+'HIPOTESIS '!$N$100)^2/12,0)</f>
        <v>0</v>
      </c>
      <c r="BF170" s="810">
        <f>IF(AND(BF$151&gt;='HIPOTESIS '!$E90,BF$151&lt;='HIPOTESIS '!$F90),'HIPOTESIS '!$J90*'HIPOTESIS '!$D90*(1+'HIPOTESIS '!$N$90)*(1+'HIPOTESIS '!$N$95)*(1+'HIPOTESIS '!$N$100)^2/12,0)</f>
        <v>0</v>
      </c>
      <c r="BG170" s="810">
        <f>IF(AND(BG$151&gt;='HIPOTESIS '!$E90,BG$151&lt;='HIPOTESIS '!$F90),'HIPOTESIS '!$J90*'HIPOTESIS '!$D90*(1+'HIPOTESIS '!$N$90)*(1+'HIPOTESIS '!$N$95)*(1+'HIPOTESIS '!$N$100)^2/12,0)</f>
        <v>0</v>
      </c>
      <c r="BH170" s="810">
        <f>IF(AND(BH$151&gt;='HIPOTESIS '!$E90,BH$151&lt;='HIPOTESIS '!$F90),'HIPOTESIS '!$J90*'HIPOTESIS '!$D90*(1+'HIPOTESIS '!$N$90)*(1+'HIPOTESIS '!$N$95)*(1+'HIPOTESIS '!$N$100)^2/12,0)</f>
        <v>0</v>
      </c>
      <c r="BI170" s="810">
        <f>IF(AND(BI$151&gt;='HIPOTESIS '!$E90,BI$151&lt;='HIPOTESIS '!$F90),'HIPOTESIS '!$J90*'HIPOTESIS '!$D90*(1+'HIPOTESIS '!$N$90)*(1+'HIPOTESIS '!$N$95)*(1+'HIPOTESIS '!$N$100)^2/12,0)</f>
        <v>0</v>
      </c>
      <c r="BJ170" s="810">
        <f>IF(AND(BJ$151&gt;='HIPOTESIS '!$E90,BJ$151&lt;='HIPOTESIS '!$F90),'HIPOTESIS '!$J90*'HIPOTESIS '!$D90*(1+'HIPOTESIS '!$N$90)*(1+'HIPOTESIS '!$N$95)*(1+'HIPOTESIS '!$N$100)^2/12,0)</f>
        <v>0</v>
      </c>
      <c r="BK170" s="815">
        <f>IF(AND(BK$151&gt;='HIPOTESIS '!$E90,BK$151&lt;='HIPOTESIS '!$F90),'HIPOTESIS '!$J90*'HIPOTESIS '!$D90*(1+'HIPOTESIS '!$N$90)*(1+'HIPOTESIS '!$N$95)*(1+'HIPOTESIS '!$N$100)^2/12,0)</f>
        <v>0</v>
      </c>
    </row>
    <row r="171" spans="1:97" s="2" customFormat="1" ht="17" x14ac:dyDescent="0.2">
      <c r="B171" s="625" t="s">
        <v>116</v>
      </c>
      <c r="C171" s="813">
        <f>IF(AND(C$151&gt;='HIPOTESIS '!$E91,C$151&lt;='HIPOTESIS '!$F91),'HIPOTESIS '!$J91*'HIPOTESIS '!$D91/12,0)</f>
        <v>0</v>
      </c>
      <c r="D171" s="586">
        <f>IF(AND(D$151&gt;='HIPOTESIS '!$E91,D$151&lt;='HIPOTESIS '!$F91),'HIPOTESIS '!$J91*'HIPOTESIS '!$D91/12,0)</f>
        <v>0</v>
      </c>
      <c r="E171" s="586">
        <f>IF(AND(E$151&gt;='HIPOTESIS '!$E91,E$151&lt;='HIPOTESIS '!$F91),'HIPOTESIS '!$J91*'HIPOTESIS '!$D91/12,0)</f>
        <v>0</v>
      </c>
      <c r="F171" s="586">
        <f>IF(AND(F$151&gt;='HIPOTESIS '!$E91,F$151&lt;='HIPOTESIS '!$F91),'HIPOTESIS '!$J91*'HIPOTESIS '!$D91/12,0)</f>
        <v>0</v>
      </c>
      <c r="G171" s="586">
        <f>IF(AND(G$151&gt;='HIPOTESIS '!$E91,G$151&lt;='HIPOTESIS '!$F91),'HIPOTESIS '!$J91*'HIPOTESIS '!$D91/12,0)</f>
        <v>0</v>
      </c>
      <c r="H171" s="586">
        <f>IF(AND(H$151&gt;='HIPOTESIS '!$E91,H$151&lt;='HIPOTESIS '!$F91),'HIPOTESIS '!$J91*'HIPOTESIS '!$D91/12,0)</f>
        <v>0</v>
      </c>
      <c r="I171" s="586">
        <f>IF(AND(I$151&gt;='HIPOTESIS '!$E91,I$151&lt;='HIPOTESIS '!$F91),'HIPOTESIS '!$J91*'HIPOTESIS '!$D91/12,0)</f>
        <v>0</v>
      </c>
      <c r="J171" s="586">
        <f>IF(AND(J$151&gt;='HIPOTESIS '!$E91,J$151&lt;='HIPOTESIS '!$F91),'HIPOTESIS '!$J91*'HIPOTESIS '!$D91/12,0)</f>
        <v>0</v>
      </c>
      <c r="K171" s="586">
        <f>IF(AND(K$151&gt;='HIPOTESIS '!$E91,K$151&lt;='HIPOTESIS '!$F91),'HIPOTESIS '!$J91*'HIPOTESIS '!$D91/12,0)</f>
        <v>0</v>
      </c>
      <c r="L171" s="586">
        <f>IF(AND(L$151&gt;='HIPOTESIS '!$E91,L$151&lt;='HIPOTESIS '!$F91),'HIPOTESIS '!$J91*'HIPOTESIS '!$D91/12,0)</f>
        <v>0</v>
      </c>
      <c r="M171" s="586">
        <f>IF(AND(M$151&gt;='HIPOTESIS '!$E91,M$151&lt;='HIPOTESIS '!$F91),'HIPOTESIS '!$J91*'HIPOTESIS '!$D91/12,0)</f>
        <v>0</v>
      </c>
      <c r="N171" s="586">
        <f>IF(AND(N$151&gt;='HIPOTESIS '!$E91,N$151&lt;='HIPOTESIS '!$F91),'HIPOTESIS '!$J91*'HIPOTESIS '!$D91/12,0)</f>
        <v>0</v>
      </c>
      <c r="O171" s="814">
        <f>IF(AND(O$151&gt;='HIPOTESIS '!$E91,O$151&lt;='HIPOTESIS '!$F91),'HIPOTESIS '!$J91*'HIPOTESIS '!$D91/12,0)</f>
        <v>0</v>
      </c>
      <c r="P171" s="586">
        <f>IF(AND(P$151&gt;='HIPOTESIS '!$E91,P$151&lt;='HIPOTESIS '!$F91),'HIPOTESIS '!$J91*'HIPOTESIS '!$D91*(1+'HIPOTESIS '!$N$90)/12,0)</f>
        <v>0</v>
      </c>
      <c r="Q171" s="810">
        <f>IF(AND(Q$151&gt;='HIPOTESIS '!$E91,Q$151&lt;='HIPOTESIS '!$F91),'HIPOTESIS '!$J91*'HIPOTESIS '!$D91*(1+'HIPOTESIS '!$N$90)/12,0)</f>
        <v>0</v>
      </c>
      <c r="R171" s="810">
        <f>IF(AND(R$151&gt;='HIPOTESIS '!$E91,R$151&lt;='HIPOTESIS '!$F91),'HIPOTESIS '!$J91*'HIPOTESIS '!$D91*(1+'HIPOTESIS '!$N$90)/12,0)</f>
        <v>0</v>
      </c>
      <c r="S171" s="810">
        <f>IF(AND(S$151&gt;='HIPOTESIS '!$E91,S$151&lt;='HIPOTESIS '!$F91),'HIPOTESIS '!$J91*'HIPOTESIS '!$D91*(1+'HIPOTESIS '!$N$90)/12,0)</f>
        <v>0</v>
      </c>
      <c r="T171" s="810">
        <f>IF(AND(T$151&gt;='HIPOTESIS '!$E91,T$151&lt;='HIPOTESIS '!$F91),'HIPOTESIS '!$J91*'HIPOTESIS '!$D91*(1+'HIPOTESIS '!$N$90)/12,0)</f>
        <v>0</v>
      </c>
      <c r="U171" s="810">
        <f>IF(AND(U$151&gt;='HIPOTESIS '!$E91,U$151&lt;='HIPOTESIS '!$F91),'HIPOTESIS '!$J91*'HIPOTESIS '!$D91*(1+'HIPOTESIS '!$N$90)/12,0)</f>
        <v>0</v>
      </c>
      <c r="V171" s="810">
        <f>IF(AND(V$151&gt;='HIPOTESIS '!$E91,V$151&lt;='HIPOTESIS '!$F91),'HIPOTESIS '!$J91*'HIPOTESIS '!$D91*(1+'HIPOTESIS '!$N$90)/12,0)</f>
        <v>0</v>
      </c>
      <c r="W171" s="810">
        <f>IF(AND(W$151&gt;='HIPOTESIS '!$E91,W$151&lt;='HIPOTESIS '!$F91),'HIPOTESIS '!$J91*'HIPOTESIS '!$D91*(1+'HIPOTESIS '!$N$90)/12,0)</f>
        <v>0</v>
      </c>
      <c r="X171" s="810">
        <f>IF(AND(X$151&gt;='HIPOTESIS '!$E91,X$151&lt;='HIPOTESIS '!$F91),'HIPOTESIS '!$J91*'HIPOTESIS '!$D91*(1+'HIPOTESIS '!$N$90)/12,0)</f>
        <v>0</v>
      </c>
      <c r="Y171" s="810">
        <f>IF(AND(Y$151&gt;='HIPOTESIS '!$E91,Y$151&lt;='HIPOTESIS '!$F91),'HIPOTESIS '!$J91*'HIPOTESIS '!$D91*(1+'HIPOTESIS '!$N$90)/12,0)</f>
        <v>0</v>
      </c>
      <c r="Z171" s="810">
        <f>IF(AND(Z$151&gt;='HIPOTESIS '!$E91,Z$151&lt;='HIPOTESIS '!$F91),'HIPOTESIS '!$J91*'HIPOTESIS '!$D91*(1+'HIPOTESIS '!$N$90)/12,0)</f>
        <v>0</v>
      </c>
      <c r="AA171" s="810">
        <f>IF(AND(AA$151&gt;='HIPOTESIS '!$E91,AA$151&lt;='HIPOTESIS '!$F91),'HIPOTESIS '!$J91*'HIPOTESIS '!$D91*(1+'HIPOTESIS '!$N$90)/12,0)</f>
        <v>0</v>
      </c>
      <c r="AB171" s="810">
        <f>IF(AND(AB$151&gt;='HIPOTESIS '!$E91,AB$151&lt;='HIPOTESIS '!$F91),'HIPOTESIS '!$J91*'HIPOTESIS '!$D91*(1+'HIPOTESIS '!$N$90)*(1+'HIPOTESIS '!$N$95)/12,0)</f>
        <v>0</v>
      </c>
      <c r="AC171" s="810">
        <f>IF(AND(AC$151&gt;='HIPOTESIS '!$E91,AC$151&lt;='HIPOTESIS '!$F91),'HIPOTESIS '!$J91*'HIPOTESIS '!$D91*(1+'HIPOTESIS '!$N$90)*(1+'HIPOTESIS '!$N$95)/12,0)</f>
        <v>0</v>
      </c>
      <c r="AD171" s="810">
        <f>IF(AND(AD$151&gt;='HIPOTESIS '!$E91,AD$151&lt;='HIPOTESIS '!$F91),'HIPOTESIS '!$J91*'HIPOTESIS '!$D91*(1+'HIPOTESIS '!$N$90)*(1+'HIPOTESIS '!$N$95)/12,0)</f>
        <v>0</v>
      </c>
      <c r="AE171" s="810">
        <f>IF(AND(AE$151&gt;='HIPOTESIS '!$E91,AE$151&lt;='HIPOTESIS '!$F91),'HIPOTESIS '!$J91*'HIPOTESIS '!$D91*(1+'HIPOTESIS '!$N$90)*(1+'HIPOTESIS '!$N$95)/12,0)</f>
        <v>0</v>
      </c>
      <c r="AF171" s="810">
        <f>IF(AND(AF$151&gt;='HIPOTESIS '!$E91,AF$151&lt;='HIPOTESIS '!$F91),'HIPOTESIS '!$J91*'HIPOTESIS '!$D91*(1+'HIPOTESIS '!$N$90)*(1+'HIPOTESIS '!$N$95)/12,0)</f>
        <v>0</v>
      </c>
      <c r="AG171" s="810">
        <f>IF(AND(AG$151&gt;='HIPOTESIS '!$E91,AG$151&lt;='HIPOTESIS '!$F91),'HIPOTESIS '!$J91*'HIPOTESIS '!$D91*(1+'HIPOTESIS '!$N$90)*(1+'HIPOTESIS '!$N$95)/12,0)</f>
        <v>0</v>
      </c>
      <c r="AH171" s="810">
        <f>IF(AND(AH$151&gt;='HIPOTESIS '!$E91,AH$151&lt;='HIPOTESIS '!$F91),'HIPOTESIS '!$J91*'HIPOTESIS '!$D91*(1+'HIPOTESIS '!$N$90)*(1+'HIPOTESIS '!$N$95)/12,0)</f>
        <v>0</v>
      </c>
      <c r="AI171" s="810">
        <f>IF(AND(AI$151&gt;='HIPOTESIS '!$E91,AI$151&lt;='HIPOTESIS '!$F91),'HIPOTESIS '!$J91*'HIPOTESIS '!$D91*(1+'HIPOTESIS '!$N$90)*(1+'HIPOTESIS '!$N$95)/12,0)</f>
        <v>0</v>
      </c>
      <c r="AJ171" s="810">
        <f>IF(AND(AJ$151&gt;='HIPOTESIS '!$E91,AJ$151&lt;='HIPOTESIS '!$F91),'HIPOTESIS '!$J91*'HIPOTESIS '!$D91*(1+'HIPOTESIS '!$N$90)*(1+'HIPOTESIS '!$N$95)/12,0)</f>
        <v>0</v>
      </c>
      <c r="AK171" s="810">
        <f>IF(AND(AK$151&gt;='HIPOTESIS '!$E91,AK$151&lt;='HIPOTESIS '!$F91),'HIPOTESIS '!$J91*'HIPOTESIS '!$D91*(1+'HIPOTESIS '!$N$90)*(1+'HIPOTESIS '!$N$95)/12,0)</f>
        <v>0</v>
      </c>
      <c r="AL171" s="810">
        <f>IF(AND(AL$151&gt;='HIPOTESIS '!$E91,AL$151&lt;='HIPOTESIS '!$F91),'HIPOTESIS '!$J91*'HIPOTESIS '!$D91*(1+'HIPOTESIS '!$N$90)*(1+'HIPOTESIS '!$N$95)/12,0)</f>
        <v>0</v>
      </c>
      <c r="AM171" s="810">
        <f>IF(AND(AM$151&gt;='HIPOTESIS '!$E91,AM$151&lt;='HIPOTESIS '!$F91),'HIPOTESIS '!$J91*'HIPOTESIS '!$D91*(1+'HIPOTESIS '!$N$90)*(1+'HIPOTESIS '!$N$95)/12,0)</f>
        <v>0</v>
      </c>
      <c r="AN171" s="810">
        <f>IF(AND(AN$151&gt;='HIPOTESIS '!$E91,AN$151&lt;='HIPOTESIS '!$F91),'HIPOTESIS '!$J91*'HIPOTESIS '!$D91*(1+'HIPOTESIS '!$N$90)*(1+'HIPOTESIS '!$N$95)*(1+'HIPOTESIS '!$N$100)/12,0)</f>
        <v>0</v>
      </c>
      <c r="AO171" s="810">
        <f>IF(AND(AO$151&gt;='HIPOTESIS '!$E91,AO$151&lt;='HIPOTESIS '!$F91),'HIPOTESIS '!$J91*'HIPOTESIS '!$D91*(1+'HIPOTESIS '!$N$90)*(1+'HIPOTESIS '!$N$95)*(1+'HIPOTESIS '!$N$100)/12,0)</f>
        <v>0</v>
      </c>
      <c r="AP171" s="810">
        <f>IF(AND(AP$151&gt;='HIPOTESIS '!$E91,AP$151&lt;='HIPOTESIS '!$F91),'HIPOTESIS '!$J91*'HIPOTESIS '!$D91*(1+'HIPOTESIS '!$N$90)*(1+'HIPOTESIS '!$N$95)*(1+'HIPOTESIS '!$N$100)/12,0)</f>
        <v>0</v>
      </c>
      <c r="AQ171" s="810">
        <f>IF(AND(AQ$151&gt;='HIPOTESIS '!$E91,AQ$151&lt;='HIPOTESIS '!$F91),'HIPOTESIS '!$J91*'HIPOTESIS '!$D91*(1+'HIPOTESIS '!$N$90)*(1+'HIPOTESIS '!$N$95)*(1+'HIPOTESIS '!$N$100)/12,0)</f>
        <v>0</v>
      </c>
      <c r="AR171" s="810">
        <f>IF(AND(AR$151&gt;='HIPOTESIS '!$E91,AR$151&lt;='HIPOTESIS '!$F91),'HIPOTESIS '!$J91*'HIPOTESIS '!$D91*(1+'HIPOTESIS '!$N$90)*(1+'HIPOTESIS '!$N$95)*(1+'HIPOTESIS '!$N$100)/12,0)</f>
        <v>0</v>
      </c>
      <c r="AS171" s="810">
        <f>IF(AND(AS$151&gt;='HIPOTESIS '!$E91,AS$151&lt;='HIPOTESIS '!$F91),'HIPOTESIS '!$J91*'HIPOTESIS '!$D91*(1+'HIPOTESIS '!$N$90)*(1+'HIPOTESIS '!$N$95)*(1+'HIPOTESIS '!$N$100)/12,0)</f>
        <v>0</v>
      </c>
      <c r="AT171" s="810">
        <f>IF(AND(AT$151&gt;='HIPOTESIS '!$E91,AT$151&lt;='HIPOTESIS '!$F91),'HIPOTESIS '!$J91*'HIPOTESIS '!$D91*(1+'HIPOTESIS '!$N$90)*(1+'HIPOTESIS '!$N$95)*(1+'HIPOTESIS '!$N$100)/12,0)</f>
        <v>0</v>
      </c>
      <c r="AU171" s="810">
        <f>IF(AND(AU$151&gt;='HIPOTESIS '!$E91,AU$151&lt;='HIPOTESIS '!$F91),'HIPOTESIS '!$J91*'HIPOTESIS '!$D91*(1+'HIPOTESIS '!$N$90)*(1+'HIPOTESIS '!$N$95)*(1+'HIPOTESIS '!$N$100)/12,0)</f>
        <v>0</v>
      </c>
      <c r="AV171" s="810">
        <f>IF(AND(AV$151&gt;='HIPOTESIS '!$E91,AV$151&lt;='HIPOTESIS '!$F91),'HIPOTESIS '!$J91*'HIPOTESIS '!$D91*(1+'HIPOTESIS '!$N$90)*(1+'HIPOTESIS '!$N$95)*(1+'HIPOTESIS '!$N$100)/12,0)</f>
        <v>0</v>
      </c>
      <c r="AW171" s="810">
        <f>IF(AND(AW$151&gt;='HIPOTESIS '!$E91,AW$151&lt;='HIPOTESIS '!$F91),'HIPOTESIS '!$J91*'HIPOTESIS '!$D91*(1+'HIPOTESIS '!$N$90)*(1+'HIPOTESIS '!$N$95)*(1+'HIPOTESIS '!$N$100)/12,0)</f>
        <v>0</v>
      </c>
      <c r="AX171" s="810">
        <f>IF(AND(AX$151&gt;='HIPOTESIS '!$E91,AX$151&lt;='HIPOTESIS '!$F91),'HIPOTESIS '!$J91*'HIPOTESIS '!$D91*(1+'HIPOTESIS '!$N$90)*(1+'HIPOTESIS '!$N$95)*(1+'HIPOTESIS '!$N$100)/12,0)</f>
        <v>0</v>
      </c>
      <c r="AY171" s="810">
        <f>IF(AND(AY$151&gt;='HIPOTESIS '!$E91,AY$151&lt;='HIPOTESIS '!$F91),'HIPOTESIS '!$J91*'HIPOTESIS '!$D91*(1+'HIPOTESIS '!$N$90)*(1+'HIPOTESIS '!$N$95)*(1+'HIPOTESIS '!$N$100)/12,0)</f>
        <v>0</v>
      </c>
      <c r="AZ171" s="810">
        <f>IF(AND(AZ$151&gt;='HIPOTESIS '!$E91,AZ$151&lt;='HIPOTESIS '!$F91),'HIPOTESIS '!$J91*'HIPOTESIS '!$D91*(1+'HIPOTESIS '!$N$90)*(1+'HIPOTESIS '!$N$95)*(1+'HIPOTESIS '!$N$100)^2/12,0)</f>
        <v>0</v>
      </c>
      <c r="BA171" s="810">
        <f>IF(AND(BA$151&gt;='HIPOTESIS '!$E91,BA$151&lt;='HIPOTESIS '!$F91),'HIPOTESIS '!$J91*'HIPOTESIS '!$D91*(1+'HIPOTESIS '!$N$90)*(1+'HIPOTESIS '!$N$95)*(1+'HIPOTESIS '!$N$100)^2/12,0)</f>
        <v>0</v>
      </c>
      <c r="BB171" s="810">
        <f>IF(AND(BB$151&gt;='HIPOTESIS '!$E91,BB$151&lt;='HIPOTESIS '!$F91),'HIPOTESIS '!$J91*'HIPOTESIS '!$D91*(1+'HIPOTESIS '!$N$90)*(1+'HIPOTESIS '!$N$95)*(1+'HIPOTESIS '!$N$100)^2/12,0)</f>
        <v>0</v>
      </c>
      <c r="BC171" s="810">
        <f>IF(AND(BC$151&gt;='HIPOTESIS '!$E91,BC$151&lt;='HIPOTESIS '!$F91),'HIPOTESIS '!$J91*'HIPOTESIS '!$D91*(1+'HIPOTESIS '!$N$90)*(1+'HIPOTESIS '!$N$95)*(1+'HIPOTESIS '!$N$100)^2/12,0)</f>
        <v>0</v>
      </c>
      <c r="BD171" s="810">
        <f>IF(AND(BD$151&gt;='HIPOTESIS '!$E91,BD$151&lt;='HIPOTESIS '!$F91),'HIPOTESIS '!$J91*'HIPOTESIS '!$D91*(1+'HIPOTESIS '!$N$90)*(1+'HIPOTESIS '!$N$95)*(1+'HIPOTESIS '!$N$100)^2/12,0)</f>
        <v>0</v>
      </c>
      <c r="BE171" s="810">
        <f>IF(AND(BE$151&gt;='HIPOTESIS '!$E91,BE$151&lt;='HIPOTESIS '!$F91),'HIPOTESIS '!$J91*'HIPOTESIS '!$D91*(1+'HIPOTESIS '!$N$90)*(1+'HIPOTESIS '!$N$95)*(1+'HIPOTESIS '!$N$100)^2/12,0)</f>
        <v>0</v>
      </c>
      <c r="BF171" s="810">
        <f>IF(AND(BF$151&gt;='HIPOTESIS '!$E91,BF$151&lt;='HIPOTESIS '!$F91),'HIPOTESIS '!$J91*'HIPOTESIS '!$D91*(1+'HIPOTESIS '!$N$90)*(1+'HIPOTESIS '!$N$95)*(1+'HIPOTESIS '!$N$100)^2/12,0)</f>
        <v>0</v>
      </c>
      <c r="BG171" s="810">
        <f>IF(AND(BG$151&gt;='HIPOTESIS '!$E91,BG$151&lt;='HIPOTESIS '!$F91),'HIPOTESIS '!$J91*'HIPOTESIS '!$D91*(1+'HIPOTESIS '!$N$90)*(1+'HIPOTESIS '!$N$95)*(1+'HIPOTESIS '!$N$100)^2/12,0)</f>
        <v>0</v>
      </c>
      <c r="BH171" s="810">
        <f>IF(AND(BH$151&gt;='HIPOTESIS '!$E91,BH$151&lt;='HIPOTESIS '!$F91),'HIPOTESIS '!$J91*'HIPOTESIS '!$D91*(1+'HIPOTESIS '!$N$90)*(1+'HIPOTESIS '!$N$95)*(1+'HIPOTESIS '!$N$100)^2/12,0)</f>
        <v>0</v>
      </c>
      <c r="BI171" s="810">
        <f>IF(AND(BI$151&gt;='HIPOTESIS '!$E91,BI$151&lt;='HIPOTESIS '!$F91),'HIPOTESIS '!$J91*'HIPOTESIS '!$D91*(1+'HIPOTESIS '!$N$90)*(1+'HIPOTESIS '!$N$95)*(1+'HIPOTESIS '!$N$100)^2/12,0)</f>
        <v>0</v>
      </c>
      <c r="BJ171" s="810">
        <f>IF(AND(BJ$151&gt;='HIPOTESIS '!$E91,BJ$151&lt;='HIPOTESIS '!$F91),'HIPOTESIS '!$J91*'HIPOTESIS '!$D91*(1+'HIPOTESIS '!$N$90)*(1+'HIPOTESIS '!$N$95)*(1+'HIPOTESIS '!$N$100)^2/12,0)</f>
        <v>0</v>
      </c>
      <c r="BK171" s="815">
        <f>IF(AND(BK$151&gt;='HIPOTESIS '!$E91,BK$151&lt;='HIPOTESIS '!$F91),'HIPOTESIS '!$J91*'HIPOTESIS '!$D91*(1+'HIPOTESIS '!$N$90)*(1+'HIPOTESIS '!$N$95)*(1+'HIPOTESIS '!$N$100)^2/12,0)</f>
        <v>0</v>
      </c>
    </row>
    <row r="172" spans="1:97" s="2" customFormat="1" ht="17" x14ac:dyDescent="0.2">
      <c r="B172" s="625" t="s">
        <v>117</v>
      </c>
      <c r="C172" s="813">
        <f>IF(AND(C$151&gt;='HIPOTESIS '!$E92,C$151&lt;='HIPOTESIS '!$F92),'HIPOTESIS '!$J92*'HIPOTESIS '!$D92/12,0)</f>
        <v>0</v>
      </c>
      <c r="D172" s="586">
        <f>IF(AND(D$151&gt;='HIPOTESIS '!$E92,D$151&lt;='HIPOTESIS '!$F92),'HIPOTESIS '!$J92*'HIPOTESIS '!$D92/12,0)</f>
        <v>0</v>
      </c>
      <c r="E172" s="586">
        <f>IF(AND(E$151&gt;='HIPOTESIS '!$E92,E$151&lt;='HIPOTESIS '!$F92),'HIPOTESIS '!$J92*'HIPOTESIS '!$D92/12,0)</f>
        <v>0</v>
      </c>
      <c r="F172" s="586">
        <f>IF(AND(F$151&gt;='HIPOTESIS '!$E92,F$151&lt;='HIPOTESIS '!$F92),'HIPOTESIS '!$J92*'HIPOTESIS '!$D92/12,0)</f>
        <v>0</v>
      </c>
      <c r="G172" s="586">
        <f>IF(AND(G$151&gt;='HIPOTESIS '!$E92,G$151&lt;='HIPOTESIS '!$F92),'HIPOTESIS '!$J92*'HIPOTESIS '!$D92/12,0)</f>
        <v>0</v>
      </c>
      <c r="H172" s="586">
        <f>IF(AND(H$151&gt;='HIPOTESIS '!$E92,H$151&lt;='HIPOTESIS '!$F92),'HIPOTESIS '!$J92*'HIPOTESIS '!$D92/12,0)</f>
        <v>0</v>
      </c>
      <c r="I172" s="586">
        <f>IF(AND(I$151&gt;='HIPOTESIS '!$E92,I$151&lt;='HIPOTESIS '!$F92),'HIPOTESIS '!$J92*'HIPOTESIS '!$D92/12,0)</f>
        <v>0</v>
      </c>
      <c r="J172" s="586">
        <f>IF(AND(J$151&gt;='HIPOTESIS '!$E92,J$151&lt;='HIPOTESIS '!$F92),'HIPOTESIS '!$J92*'HIPOTESIS '!$D92/12,0)</f>
        <v>0</v>
      </c>
      <c r="K172" s="586">
        <f>IF(AND(K$151&gt;='HIPOTESIS '!$E92,K$151&lt;='HIPOTESIS '!$F92),'HIPOTESIS '!$J92*'HIPOTESIS '!$D92/12,0)</f>
        <v>0</v>
      </c>
      <c r="L172" s="586">
        <f>IF(AND(L$151&gt;='HIPOTESIS '!$E92,L$151&lt;='HIPOTESIS '!$F92),'HIPOTESIS '!$J92*'HIPOTESIS '!$D92/12,0)</f>
        <v>0</v>
      </c>
      <c r="M172" s="586">
        <f>IF(AND(M$151&gt;='HIPOTESIS '!$E92,M$151&lt;='HIPOTESIS '!$F92),'HIPOTESIS '!$J92*'HIPOTESIS '!$D92/12,0)</f>
        <v>0</v>
      </c>
      <c r="N172" s="586">
        <f>IF(AND(N$151&gt;='HIPOTESIS '!$E92,N$151&lt;='HIPOTESIS '!$F92),'HIPOTESIS '!$J92*'HIPOTESIS '!$D92/12,0)</f>
        <v>0</v>
      </c>
      <c r="O172" s="814">
        <f>IF(AND(O$151&gt;='HIPOTESIS '!$E92,O$151&lt;='HIPOTESIS '!$F92),'HIPOTESIS '!$J92*'HIPOTESIS '!$D92/12,0)</f>
        <v>0</v>
      </c>
      <c r="P172" s="586">
        <f>IF(AND(P$151&gt;='HIPOTESIS '!$E92,P$151&lt;='HIPOTESIS '!$F92),'HIPOTESIS '!$J92*'HIPOTESIS '!$D92*(1+'HIPOTESIS '!$N$90)/12,0)</f>
        <v>0</v>
      </c>
      <c r="Q172" s="810">
        <f>IF(AND(Q$151&gt;='HIPOTESIS '!$E92,Q$151&lt;='HIPOTESIS '!$F92),'HIPOTESIS '!$J92*'HIPOTESIS '!$D92*(1+'HIPOTESIS '!$N$90)/12,0)</f>
        <v>0</v>
      </c>
      <c r="R172" s="810">
        <f>IF(AND(R$151&gt;='HIPOTESIS '!$E92,R$151&lt;='HIPOTESIS '!$F92),'HIPOTESIS '!$J92*'HIPOTESIS '!$D92*(1+'HIPOTESIS '!$N$90)/12,0)</f>
        <v>0</v>
      </c>
      <c r="S172" s="810">
        <f>IF(AND(S$151&gt;='HIPOTESIS '!$E92,S$151&lt;='HIPOTESIS '!$F92),'HIPOTESIS '!$J92*'HIPOTESIS '!$D92*(1+'HIPOTESIS '!$N$90)/12,0)</f>
        <v>0</v>
      </c>
      <c r="T172" s="810">
        <f>IF(AND(T$151&gt;='HIPOTESIS '!$E92,T$151&lt;='HIPOTESIS '!$F92),'HIPOTESIS '!$J92*'HIPOTESIS '!$D92*(1+'HIPOTESIS '!$N$90)/12,0)</f>
        <v>0</v>
      </c>
      <c r="U172" s="810">
        <f>IF(AND(U$151&gt;='HIPOTESIS '!$E92,U$151&lt;='HIPOTESIS '!$F92),'HIPOTESIS '!$J92*'HIPOTESIS '!$D92*(1+'HIPOTESIS '!$N$90)/12,0)</f>
        <v>0</v>
      </c>
      <c r="V172" s="810">
        <f>IF(AND(V$151&gt;='HIPOTESIS '!$E92,V$151&lt;='HIPOTESIS '!$F92),'HIPOTESIS '!$J92*'HIPOTESIS '!$D92*(1+'HIPOTESIS '!$N$90)/12,0)</f>
        <v>0</v>
      </c>
      <c r="W172" s="810">
        <f>IF(AND(W$151&gt;='HIPOTESIS '!$E92,W$151&lt;='HIPOTESIS '!$F92),'HIPOTESIS '!$J92*'HIPOTESIS '!$D92*(1+'HIPOTESIS '!$N$90)/12,0)</f>
        <v>0</v>
      </c>
      <c r="X172" s="810">
        <f>IF(AND(X$151&gt;='HIPOTESIS '!$E92,X$151&lt;='HIPOTESIS '!$F92),'HIPOTESIS '!$J92*'HIPOTESIS '!$D92*(1+'HIPOTESIS '!$N$90)/12,0)</f>
        <v>0</v>
      </c>
      <c r="Y172" s="810">
        <f>IF(AND(Y$151&gt;='HIPOTESIS '!$E92,Y$151&lt;='HIPOTESIS '!$F92),'HIPOTESIS '!$J92*'HIPOTESIS '!$D92*(1+'HIPOTESIS '!$N$90)/12,0)</f>
        <v>0</v>
      </c>
      <c r="Z172" s="810">
        <f>IF(AND(Z$151&gt;='HIPOTESIS '!$E92,Z$151&lt;='HIPOTESIS '!$F92),'HIPOTESIS '!$J92*'HIPOTESIS '!$D92*(1+'HIPOTESIS '!$N$90)/12,0)</f>
        <v>0</v>
      </c>
      <c r="AA172" s="810">
        <f>IF(AND(AA$151&gt;='HIPOTESIS '!$E92,AA$151&lt;='HIPOTESIS '!$F92),'HIPOTESIS '!$J92*'HIPOTESIS '!$D92*(1+'HIPOTESIS '!$N$90)/12,0)</f>
        <v>0</v>
      </c>
      <c r="AB172" s="810">
        <f>IF(AND(AB$151&gt;='HIPOTESIS '!$E92,AB$151&lt;='HIPOTESIS '!$F92),'HIPOTESIS '!$J92*'HIPOTESIS '!$D92*(1+'HIPOTESIS '!$N$90)*(1+'HIPOTESIS '!$N$95)/12,0)</f>
        <v>0</v>
      </c>
      <c r="AC172" s="810">
        <f>IF(AND(AC$151&gt;='HIPOTESIS '!$E92,AC$151&lt;='HIPOTESIS '!$F92),'HIPOTESIS '!$J92*'HIPOTESIS '!$D92*(1+'HIPOTESIS '!$N$90)*(1+'HIPOTESIS '!$N$95)/12,0)</f>
        <v>0</v>
      </c>
      <c r="AD172" s="810">
        <f>IF(AND(AD$151&gt;='HIPOTESIS '!$E92,AD$151&lt;='HIPOTESIS '!$F92),'HIPOTESIS '!$J92*'HIPOTESIS '!$D92*(1+'HIPOTESIS '!$N$90)*(1+'HIPOTESIS '!$N$95)/12,0)</f>
        <v>0</v>
      </c>
      <c r="AE172" s="810">
        <f>IF(AND(AE$151&gt;='HIPOTESIS '!$E92,AE$151&lt;='HIPOTESIS '!$F92),'HIPOTESIS '!$J92*'HIPOTESIS '!$D92*(1+'HIPOTESIS '!$N$90)*(1+'HIPOTESIS '!$N$95)/12,0)</f>
        <v>0</v>
      </c>
      <c r="AF172" s="810">
        <f>IF(AND(AF$151&gt;='HIPOTESIS '!$E92,AF$151&lt;='HIPOTESIS '!$F92),'HIPOTESIS '!$J92*'HIPOTESIS '!$D92*(1+'HIPOTESIS '!$N$90)*(1+'HIPOTESIS '!$N$95)/12,0)</f>
        <v>0</v>
      </c>
      <c r="AG172" s="810">
        <f>IF(AND(AG$151&gt;='HIPOTESIS '!$E92,AG$151&lt;='HIPOTESIS '!$F92),'HIPOTESIS '!$J92*'HIPOTESIS '!$D92*(1+'HIPOTESIS '!$N$90)*(1+'HIPOTESIS '!$N$95)/12,0)</f>
        <v>0</v>
      </c>
      <c r="AH172" s="810">
        <f>IF(AND(AH$151&gt;='HIPOTESIS '!$E92,AH$151&lt;='HIPOTESIS '!$F92),'HIPOTESIS '!$J92*'HIPOTESIS '!$D92*(1+'HIPOTESIS '!$N$90)*(1+'HIPOTESIS '!$N$95)/12,0)</f>
        <v>0</v>
      </c>
      <c r="AI172" s="810">
        <f>IF(AND(AI$151&gt;='HIPOTESIS '!$E92,AI$151&lt;='HIPOTESIS '!$F92),'HIPOTESIS '!$J92*'HIPOTESIS '!$D92*(1+'HIPOTESIS '!$N$90)*(1+'HIPOTESIS '!$N$95)/12,0)</f>
        <v>0</v>
      </c>
      <c r="AJ172" s="810">
        <f>IF(AND(AJ$151&gt;='HIPOTESIS '!$E92,AJ$151&lt;='HIPOTESIS '!$F92),'HIPOTESIS '!$J92*'HIPOTESIS '!$D92*(1+'HIPOTESIS '!$N$90)*(1+'HIPOTESIS '!$N$95)/12,0)</f>
        <v>0</v>
      </c>
      <c r="AK172" s="810">
        <f>IF(AND(AK$151&gt;='HIPOTESIS '!$E92,AK$151&lt;='HIPOTESIS '!$F92),'HIPOTESIS '!$J92*'HIPOTESIS '!$D92*(1+'HIPOTESIS '!$N$90)*(1+'HIPOTESIS '!$N$95)/12,0)</f>
        <v>0</v>
      </c>
      <c r="AL172" s="810">
        <f>IF(AND(AL$151&gt;='HIPOTESIS '!$E92,AL$151&lt;='HIPOTESIS '!$F92),'HIPOTESIS '!$J92*'HIPOTESIS '!$D92*(1+'HIPOTESIS '!$N$90)*(1+'HIPOTESIS '!$N$95)/12,0)</f>
        <v>0</v>
      </c>
      <c r="AM172" s="810">
        <f>IF(AND(AM$151&gt;='HIPOTESIS '!$E92,AM$151&lt;='HIPOTESIS '!$F92),'HIPOTESIS '!$J92*'HIPOTESIS '!$D92*(1+'HIPOTESIS '!$N$90)*(1+'HIPOTESIS '!$N$95)/12,0)</f>
        <v>0</v>
      </c>
      <c r="AN172" s="810">
        <f>IF(AND(AN$151&gt;='HIPOTESIS '!$E92,AN$151&lt;='HIPOTESIS '!$F92),'HIPOTESIS '!$J92*'HIPOTESIS '!$D92*(1+'HIPOTESIS '!$N$90)*(1+'HIPOTESIS '!$N$95)*(1+'HIPOTESIS '!$N$100)/12,0)</f>
        <v>0</v>
      </c>
      <c r="AO172" s="810">
        <f>IF(AND(AO$151&gt;='HIPOTESIS '!$E92,AO$151&lt;='HIPOTESIS '!$F92),'HIPOTESIS '!$J92*'HIPOTESIS '!$D92*(1+'HIPOTESIS '!$N$90)*(1+'HIPOTESIS '!$N$95)*(1+'HIPOTESIS '!$N$100)/12,0)</f>
        <v>0</v>
      </c>
      <c r="AP172" s="810">
        <f>IF(AND(AP$151&gt;='HIPOTESIS '!$E92,AP$151&lt;='HIPOTESIS '!$F92),'HIPOTESIS '!$J92*'HIPOTESIS '!$D92*(1+'HIPOTESIS '!$N$90)*(1+'HIPOTESIS '!$N$95)*(1+'HIPOTESIS '!$N$100)/12,0)</f>
        <v>0</v>
      </c>
      <c r="AQ172" s="810">
        <f>IF(AND(AQ$151&gt;='HIPOTESIS '!$E92,AQ$151&lt;='HIPOTESIS '!$F92),'HIPOTESIS '!$J92*'HIPOTESIS '!$D92*(1+'HIPOTESIS '!$N$90)*(1+'HIPOTESIS '!$N$95)*(1+'HIPOTESIS '!$N$100)/12,0)</f>
        <v>0</v>
      </c>
      <c r="AR172" s="810">
        <f>IF(AND(AR$151&gt;='HIPOTESIS '!$E92,AR$151&lt;='HIPOTESIS '!$F92),'HIPOTESIS '!$J92*'HIPOTESIS '!$D92*(1+'HIPOTESIS '!$N$90)*(1+'HIPOTESIS '!$N$95)*(1+'HIPOTESIS '!$N$100)/12,0)</f>
        <v>0</v>
      </c>
      <c r="AS172" s="810">
        <f>IF(AND(AS$151&gt;='HIPOTESIS '!$E92,AS$151&lt;='HIPOTESIS '!$F92),'HIPOTESIS '!$J92*'HIPOTESIS '!$D92*(1+'HIPOTESIS '!$N$90)*(1+'HIPOTESIS '!$N$95)*(1+'HIPOTESIS '!$N$100)/12,0)</f>
        <v>0</v>
      </c>
      <c r="AT172" s="810">
        <f>IF(AND(AT$151&gt;='HIPOTESIS '!$E92,AT$151&lt;='HIPOTESIS '!$F92),'HIPOTESIS '!$J92*'HIPOTESIS '!$D92*(1+'HIPOTESIS '!$N$90)*(1+'HIPOTESIS '!$N$95)*(1+'HIPOTESIS '!$N$100)/12,0)</f>
        <v>0</v>
      </c>
      <c r="AU172" s="810">
        <f>IF(AND(AU$151&gt;='HIPOTESIS '!$E92,AU$151&lt;='HIPOTESIS '!$F92),'HIPOTESIS '!$J92*'HIPOTESIS '!$D92*(1+'HIPOTESIS '!$N$90)*(1+'HIPOTESIS '!$N$95)*(1+'HIPOTESIS '!$N$100)/12,0)</f>
        <v>0</v>
      </c>
      <c r="AV172" s="810">
        <f>IF(AND(AV$151&gt;='HIPOTESIS '!$E92,AV$151&lt;='HIPOTESIS '!$F92),'HIPOTESIS '!$J92*'HIPOTESIS '!$D92*(1+'HIPOTESIS '!$N$90)*(1+'HIPOTESIS '!$N$95)*(1+'HIPOTESIS '!$N$100)/12,0)</f>
        <v>0</v>
      </c>
      <c r="AW172" s="810">
        <f>IF(AND(AW$151&gt;='HIPOTESIS '!$E92,AW$151&lt;='HIPOTESIS '!$F92),'HIPOTESIS '!$J92*'HIPOTESIS '!$D92*(1+'HIPOTESIS '!$N$90)*(1+'HIPOTESIS '!$N$95)*(1+'HIPOTESIS '!$N$100)/12,0)</f>
        <v>0</v>
      </c>
      <c r="AX172" s="810">
        <f>IF(AND(AX$151&gt;='HIPOTESIS '!$E92,AX$151&lt;='HIPOTESIS '!$F92),'HIPOTESIS '!$J92*'HIPOTESIS '!$D92*(1+'HIPOTESIS '!$N$90)*(1+'HIPOTESIS '!$N$95)*(1+'HIPOTESIS '!$N$100)/12,0)</f>
        <v>0</v>
      </c>
      <c r="AY172" s="810">
        <f>IF(AND(AY$151&gt;='HIPOTESIS '!$E92,AY$151&lt;='HIPOTESIS '!$F92),'HIPOTESIS '!$J92*'HIPOTESIS '!$D92*(1+'HIPOTESIS '!$N$90)*(1+'HIPOTESIS '!$N$95)*(1+'HIPOTESIS '!$N$100)/12,0)</f>
        <v>0</v>
      </c>
      <c r="AZ172" s="810">
        <f>IF(AND(AZ$151&gt;='HIPOTESIS '!$E92,AZ$151&lt;='HIPOTESIS '!$F92),'HIPOTESIS '!$J92*'HIPOTESIS '!$D92*(1+'HIPOTESIS '!$N$90)*(1+'HIPOTESIS '!$N$95)*(1+'HIPOTESIS '!$N$100)^2/12,0)</f>
        <v>0</v>
      </c>
      <c r="BA172" s="810">
        <f>IF(AND(BA$151&gt;='HIPOTESIS '!$E92,BA$151&lt;='HIPOTESIS '!$F92),'HIPOTESIS '!$J92*'HIPOTESIS '!$D92*(1+'HIPOTESIS '!$N$90)*(1+'HIPOTESIS '!$N$95)*(1+'HIPOTESIS '!$N$100)^2/12,0)</f>
        <v>0</v>
      </c>
      <c r="BB172" s="810">
        <f>IF(AND(BB$151&gt;='HIPOTESIS '!$E92,BB$151&lt;='HIPOTESIS '!$F92),'HIPOTESIS '!$J92*'HIPOTESIS '!$D92*(1+'HIPOTESIS '!$N$90)*(1+'HIPOTESIS '!$N$95)*(1+'HIPOTESIS '!$N$100)^2/12,0)</f>
        <v>0</v>
      </c>
      <c r="BC172" s="810">
        <f>IF(AND(BC$151&gt;='HIPOTESIS '!$E92,BC$151&lt;='HIPOTESIS '!$F92),'HIPOTESIS '!$J92*'HIPOTESIS '!$D92*(1+'HIPOTESIS '!$N$90)*(1+'HIPOTESIS '!$N$95)*(1+'HIPOTESIS '!$N$100)^2/12,0)</f>
        <v>0</v>
      </c>
      <c r="BD172" s="810">
        <f>IF(AND(BD$151&gt;='HIPOTESIS '!$E92,BD$151&lt;='HIPOTESIS '!$F92),'HIPOTESIS '!$J92*'HIPOTESIS '!$D92*(1+'HIPOTESIS '!$N$90)*(1+'HIPOTESIS '!$N$95)*(1+'HIPOTESIS '!$N$100)^2/12,0)</f>
        <v>0</v>
      </c>
      <c r="BE172" s="810">
        <f>IF(AND(BE$151&gt;='HIPOTESIS '!$E92,BE$151&lt;='HIPOTESIS '!$F92),'HIPOTESIS '!$J92*'HIPOTESIS '!$D92*(1+'HIPOTESIS '!$N$90)*(1+'HIPOTESIS '!$N$95)*(1+'HIPOTESIS '!$N$100)^2/12,0)</f>
        <v>0</v>
      </c>
      <c r="BF172" s="810">
        <f>IF(AND(BF$151&gt;='HIPOTESIS '!$E92,BF$151&lt;='HIPOTESIS '!$F92),'HIPOTESIS '!$J92*'HIPOTESIS '!$D92*(1+'HIPOTESIS '!$N$90)*(1+'HIPOTESIS '!$N$95)*(1+'HIPOTESIS '!$N$100)^2/12,0)</f>
        <v>0</v>
      </c>
      <c r="BG172" s="810">
        <f>IF(AND(BG$151&gt;='HIPOTESIS '!$E92,BG$151&lt;='HIPOTESIS '!$F92),'HIPOTESIS '!$J92*'HIPOTESIS '!$D92*(1+'HIPOTESIS '!$N$90)*(1+'HIPOTESIS '!$N$95)*(1+'HIPOTESIS '!$N$100)^2/12,0)</f>
        <v>0</v>
      </c>
      <c r="BH172" s="810">
        <f>IF(AND(BH$151&gt;='HIPOTESIS '!$E92,BH$151&lt;='HIPOTESIS '!$F92),'HIPOTESIS '!$J92*'HIPOTESIS '!$D92*(1+'HIPOTESIS '!$N$90)*(1+'HIPOTESIS '!$N$95)*(1+'HIPOTESIS '!$N$100)^2/12,0)</f>
        <v>0</v>
      </c>
      <c r="BI172" s="810">
        <f>IF(AND(BI$151&gt;='HIPOTESIS '!$E92,BI$151&lt;='HIPOTESIS '!$F92),'HIPOTESIS '!$J92*'HIPOTESIS '!$D92*(1+'HIPOTESIS '!$N$90)*(1+'HIPOTESIS '!$N$95)*(1+'HIPOTESIS '!$N$100)^2/12,0)</f>
        <v>0</v>
      </c>
      <c r="BJ172" s="810">
        <f>IF(AND(BJ$151&gt;='HIPOTESIS '!$E92,BJ$151&lt;='HIPOTESIS '!$F92),'HIPOTESIS '!$J92*'HIPOTESIS '!$D92*(1+'HIPOTESIS '!$N$90)*(1+'HIPOTESIS '!$N$95)*(1+'HIPOTESIS '!$N$100)^2/12,0)</f>
        <v>0</v>
      </c>
      <c r="BK172" s="815">
        <f>IF(AND(BK$151&gt;='HIPOTESIS '!$E92,BK$151&lt;='HIPOTESIS '!$F92),'HIPOTESIS '!$J92*'HIPOTESIS '!$D92*(1+'HIPOTESIS '!$N$90)*(1+'HIPOTESIS '!$N$95)*(1+'HIPOTESIS '!$N$100)^2/12,0)</f>
        <v>0</v>
      </c>
    </row>
    <row r="173" spans="1:97" s="2" customFormat="1" ht="17" x14ac:dyDescent="0.2">
      <c r="B173" s="625" t="s">
        <v>118</v>
      </c>
      <c r="C173" s="813">
        <f>IF(AND(C$151&gt;='HIPOTESIS '!$E93,C$151&lt;='HIPOTESIS '!$F93),'HIPOTESIS '!$J93*'HIPOTESIS '!$D93/12,0)</f>
        <v>0</v>
      </c>
      <c r="D173" s="586">
        <f>IF(AND(D$151&gt;='HIPOTESIS '!$E93,D$151&lt;='HIPOTESIS '!$F93),'HIPOTESIS '!$J93*'HIPOTESIS '!$D93/12,0)</f>
        <v>0</v>
      </c>
      <c r="E173" s="586">
        <f>IF(AND(E$151&gt;='HIPOTESIS '!$E93,E$151&lt;='HIPOTESIS '!$F93),'HIPOTESIS '!$J93*'HIPOTESIS '!$D93/12,0)</f>
        <v>0</v>
      </c>
      <c r="F173" s="586">
        <f>IF(AND(F$151&gt;='HIPOTESIS '!$E93,F$151&lt;='HIPOTESIS '!$F93),'HIPOTESIS '!$J93*'HIPOTESIS '!$D93/12,0)</f>
        <v>0</v>
      </c>
      <c r="G173" s="586">
        <f>IF(AND(G$151&gt;='HIPOTESIS '!$E93,G$151&lt;='HIPOTESIS '!$F93),'HIPOTESIS '!$J93*'HIPOTESIS '!$D93/12,0)</f>
        <v>0</v>
      </c>
      <c r="H173" s="586">
        <f>IF(AND(H$151&gt;='HIPOTESIS '!$E93,H$151&lt;='HIPOTESIS '!$F93),'HIPOTESIS '!$J93*'HIPOTESIS '!$D93/12,0)</f>
        <v>0</v>
      </c>
      <c r="I173" s="586">
        <f>IF(AND(I$151&gt;='HIPOTESIS '!$E93,I$151&lt;='HIPOTESIS '!$F93),'HIPOTESIS '!$J93*'HIPOTESIS '!$D93/12,0)</f>
        <v>0</v>
      </c>
      <c r="J173" s="586">
        <f>IF(AND(J$151&gt;='HIPOTESIS '!$E93,J$151&lt;='HIPOTESIS '!$F93),'HIPOTESIS '!$J93*'HIPOTESIS '!$D93/12,0)</f>
        <v>0</v>
      </c>
      <c r="K173" s="586">
        <f>IF(AND(K$151&gt;='HIPOTESIS '!$E93,K$151&lt;='HIPOTESIS '!$F93),'HIPOTESIS '!$J93*'HIPOTESIS '!$D93/12,0)</f>
        <v>0</v>
      </c>
      <c r="L173" s="586">
        <f>IF(AND(L$151&gt;='HIPOTESIS '!$E93,L$151&lt;='HIPOTESIS '!$F93),'HIPOTESIS '!$J93*'HIPOTESIS '!$D93/12,0)</f>
        <v>0</v>
      </c>
      <c r="M173" s="586">
        <f>IF(AND(M$151&gt;='HIPOTESIS '!$E93,M$151&lt;='HIPOTESIS '!$F93),'HIPOTESIS '!$J93*'HIPOTESIS '!$D93/12,0)</f>
        <v>0</v>
      </c>
      <c r="N173" s="586">
        <f>IF(AND(N$151&gt;='HIPOTESIS '!$E93,N$151&lt;='HIPOTESIS '!$F93),'HIPOTESIS '!$J93*'HIPOTESIS '!$D93/12,0)</f>
        <v>0</v>
      </c>
      <c r="O173" s="814">
        <f>IF(AND(O$151&gt;='HIPOTESIS '!$E93,O$151&lt;='HIPOTESIS '!$F93),'HIPOTESIS '!$J93*'HIPOTESIS '!$D93/12,0)</f>
        <v>0</v>
      </c>
      <c r="P173" s="586">
        <f>IF(AND(P$151&gt;='HIPOTESIS '!$E93,P$151&lt;='HIPOTESIS '!$F93),'HIPOTESIS '!$J93*'HIPOTESIS '!$D93*(1+'HIPOTESIS '!$N$90)/12,0)</f>
        <v>0</v>
      </c>
      <c r="Q173" s="810">
        <f>IF(AND(Q$151&gt;='HIPOTESIS '!$E93,Q$151&lt;='HIPOTESIS '!$F93),'HIPOTESIS '!$J93*'HIPOTESIS '!$D93*(1+'HIPOTESIS '!$N$90)/12,0)</f>
        <v>0</v>
      </c>
      <c r="R173" s="810">
        <f>IF(AND(R$151&gt;='HIPOTESIS '!$E93,R$151&lt;='HIPOTESIS '!$F93),'HIPOTESIS '!$J93*'HIPOTESIS '!$D93*(1+'HIPOTESIS '!$N$90)/12,0)</f>
        <v>0</v>
      </c>
      <c r="S173" s="810">
        <f>IF(AND(S$151&gt;='HIPOTESIS '!$E93,S$151&lt;='HIPOTESIS '!$F93),'HIPOTESIS '!$J93*'HIPOTESIS '!$D93*(1+'HIPOTESIS '!$N$90)/12,0)</f>
        <v>0</v>
      </c>
      <c r="T173" s="810">
        <f>IF(AND(T$151&gt;='HIPOTESIS '!$E93,T$151&lt;='HIPOTESIS '!$F93),'HIPOTESIS '!$J93*'HIPOTESIS '!$D93*(1+'HIPOTESIS '!$N$90)/12,0)</f>
        <v>0</v>
      </c>
      <c r="U173" s="810">
        <f>IF(AND(U$151&gt;='HIPOTESIS '!$E93,U$151&lt;='HIPOTESIS '!$F93),'HIPOTESIS '!$J93*'HIPOTESIS '!$D93*(1+'HIPOTESIS '!$N$90)/12,0)</f>
        <v>0</v>
      </c>
      <c r="V173" s="810">
        <f>IF(AND(V$151&gt;='HIPOTESIS '!$E93,V$151&lt;='HIPOTESIS '!$F93),'HIPOTESIS '!$J93*'HIPOTESIS '!$D93*(1+'HIPOTESIS '!$N$90)/12,0)</f>
        <v>0</v>
      </c>
      <c r="W173" s="810">
        <f>IF(AND(W$151&gt;='HIPOTESIS '!$E93,W$151&lt;='HIPOTESIS '!$F93),'HIPOTESIS '!$J93*'HIPOTESIS '!$D93*(1+'HIPOTESIS '!$N$90)/12,0)</f>
        <v>0</v>
      </c>
      <c r="X173" s="810">
        <f>IF(AND(X$151&gt;='HIPOTESIS '!$E93,X$151&lt;='HIPOTESIS '!$F93),'HIPOTESIS '!$J93*'HIPOTESIS '!$D93*(1+'HIPOTESIS '!$N$90)/12,0)</f>
        <v>0</v>
      </c>
      <c r="Y173" s="810">
        <f>IF(AND(Y$151&gt;='HIPOTESIS '!$E93,Y$151&lt;='HIPOTESIS '!$F93),'HIPOTESIS '!$J93*'HIPOTESIS '!$D93*(1+'HIPOTESIS '!$N$90)/12,0)</f>
        <v>0</v>
      </c>
      <c r="Z173" s="810">
        <f>IF(AND(Z$151&gt;='HIPOTESIS '!$E93,Z$151&lt;='HIPOTESIS '!$F93),'HIPOTESIS '!$J93*'HIPOTESIS '!$D93*(1+'HIPOTESIS '!$N$90)/12,0)</f>
        <v>0</v>
      </c>
      <c r="AA173" s="810">
        <f>IF(AND(AA$151&gt;='HIPOTESIS '!$E93,AA$151&lt;='HIPOTESIS '!$F93),'HIPOTESIS '!$J93*'HIPOTESIS '!$D93*(1+'HIPOTESIS '!$N$90)/12,0)</f>
        <v>0</v>
      </c>
      <c r="AB173" s="810">
        <f>IF(AND(AB$151&gt;='HIPOTESIS '!$E93,AB$151&lt;='HIPOTESIS '!$F93),'HIPOTESIS '!$J93*'HIPOTESIS '!$D93*(1+'HIPOTESIS '!$N$90)*(1+'HIPOTESIS '!$N$95)/12,0)</f>
        <v>0</v>
      </c>
      <c r="AC173" s="810">
        <f>IF(AND(AC$151&gt;='HIPOTESIS '!$E93,AC$151&lt;='HIPOTESIS '!$F93),'HIPOTESIS '!$J93*'HIPOTESIS '!$D93*(1+'HIPOTESIS '!$N$90)*(1+'HIPOTESIS '!$N$95)/12,0)</f>
        <v>0</v>
      </c>
      <c r="AD173" s="810">
        <f>IF(AND(AD$151&gt;='HIPOTESIS '!$E93,AD$151&lt;='HIPOTESIS '!$F93),'HIPOTESIS '!$J93*'HIPOTESIS '!$D93*(1+'HIPOTESIS '!$N$90)*(1+'HIPOTESIS '!$N$95)/12,0)</f>
        <v>0</v>
      </c>
      <c r="AE173" s="810">
        <f>IF(AND(AE$151&gt;='HIPOTESIS '!$E93,AE$151&lt;='HIPOTESIS '!$F93),'HIPOTESIS '!$J93*'HIPOTESIS '!$D93*(1+'HIPOTESIS '!$N$90)*(1+'HIPOTESIS '!$N$95)/12,0)</f>
        <v>0</v>
      </c>
      <c r="AF173" s="810">
        <f>IF(AND(AF$151&gt;='HIPOTESIS '!$E93,AF$151&lt;='HIPOTESIS '!$F93),'HIPOTESIS '!$J93*'HIPOTESIS '!$D93*(1+'HIPOTESIS '!$N$90)*(1+'HIPOTESIS '!$N$95)/12,0)</f>
        <v>0</v>
      </c>
      <c r="AG173" s="810">
        <f>IF(AND(AG$151&gt;='HIPOTESIS '!$E93,AG$151&lt;='HIPOTESIS '!$F93),'HIPOTESIS '!$J93*'HIPOTESIS '!$D93*(1+'HIPOTESIS '!$N$90)*(1+'HIPOTESIS '!$N$95)/12,0)</f>
        <v>0</v>
      </c>
      <c r="AH173" s="810">
        <f>IF(AND(AH$151&gt;='HIPOTESIS '!$E93,AH$151&lt;='HIPOTESIS '!$F93),'HIPOTESIS '!$J93*'HIPOTESIS '!$D93*(1+'HIPOTESIS '!$N$90)*(1+'HIPOTESIS '!$N$95)/12,0)</f>
        <v>0</v>
      </c>
      <c r="AI173" s="810">
        <f>IF(AND(AI$151&gt;='HIPOTESIS '!$E93,AI$151&lt;='HIPOTESIS '!$F93),'HIPOTESIS '!$J93*'HIPOTESIS '!$D93*(1+'HIPOTESIS '!$N$90)*(1+'HIPOTESIS '!$N$95)/12,0)</f>
        <v>0</v>
      </c>
      <c r="AJ173" s="810">
        <f>IF(AND(AJ$151&gt;='HIPOTESIS '!$E93,AJ$151&lt;='HIPOTESIS '!$F93),'HIPOTESIS '!$J93*'HIPOTESIS '!$D93*(1+'HIPOTESIS '!$N$90)*(1+'HIPOTESIS '!$N$95)/12,0)</f>
        <v>0</v>
      </c>
      <c r="AK173" s="810">
        <f>IF(AND(AK$151&gt;='HIPOTESIS '!$E93,AK$151&lt;='HIPOTESIS '!$F93),'HIPOTESIS '!$J93*'HIPOTESIS '!$D93*(1+'HIPOTESIS '!$N$90)*(1+'HIPOTESIS '!$N$95)/12,0)</f>
        <v>0</v>
      </c>
      <c r="AL173" s="810">
        <f>IF(AND(AL$151&gt;='HIPOTESIS '!$E93,AL$151&lt;='HIPOTESIS '!$F93),'HIPOTESIS '!$J93*'HIPOTESIS '!$D93*(1+'HIPOTESIS '!$N$90)*(1+'HIPOTESIS '!$N$95)/12,0)</f>
        <v>0</v>
      </c>
      <c r="AM173" s="810">
        <f>IF(AND(AM$151&gt;='HIPOTESIS '!$E93,AM$151&lt;='HIPOTESIS '!$F93),'HIPOTESIS '!$J93*'HIPOTESIS '!$D93*(1+'HIPOTESIS '!$N$90)*(1+'HIPOTESIS '!$N$95)/12,0)</f>
        <v>0</v>
      </c>
      <c r="AN173" s="810">
        <f>IF(AND(AN$151&gt;='HIPOTESIS '!$E93,AN$151&lt;='HIPOTESIS '!$F93),'HIPOTESIS '!$J93*'HIPOTESIS '!$D93*(1+'HIPOTESIS '!$N$90)*(1+'HIPOTESIS '!$N$95)*(1+'HIPOTESIS '!$N$100)/12,0)</f>
        <v>0</v>
      </c>
      <c r="AO173" s="810">
        <f>IF(AND(AO$151&gt;='HIPOTESIS '!$E93,AO$151&lt;='HIPOTESIS '!$F93),'HIPOTESIS '!$J93*'HIPOTESIS '!$D93*(1+'HIPOTESIS '!$N$90)*(1+'HIPOTESIS '!$N$95)*(1+'HIPOTESIS '!$N$100)/12,0)</f>
        <v>0</v>
      </c>
      <c r="AP173" s="810">
        <f>IF(AND(AP$151&gt;='HIPOTESIS '!$E93,AP$151&lt;='HIPOTESIS '!$F93),'HIPOTESIS '!$J93*'HIPOTESIS '!$D93*(1+'HIPOTESIS '!$N$90)*(1+'HIPOTESIS '!$N$95)*(1+'HIPOTESIS '!$N$100)/12,0)</f>
        <v>0</v>
      </c>
      <c r="AQ173" s="810">
        <f>IF(AND(AQ$151&gt;='HIPOTESIS '!$E93,AQ$151&lt;='HIPOTESIS '!$F93),'HIPOTESIS '!$J93*'HIPOTESIS '!$D93*(1+'HIPOTESIS '!$N$90)*(1+'HIPOTESIS '!$N$95)*(1+'HIPOTESIS '!$N$100)/12,0)</f>
        <v>0</v>
      </c>
      <c r="AR173" s="810">
        <f>IF(AND(AR$151&gt;='HIPOTESIS '!$E93,AR$151&lt;='HIPOTESIS '!$F93),'HIPOTESIS '!$J93*'HIPOTESIS '!$D93*(1+'HIPOTESIS '!$N$90)*(1+'HIPOTESIS '!$N$95)*(1+'HIPOTESIS '!$N$100)/12,0)</f>
        <v>0</v>
      </c>
      <c r="AS173" s="810">
        <f>IF(AND(AS$151&gt;='HIPOTESIS '!$E93,AS$151&lt;='HIPOTESIS '!$F93),'HIPOTESIS '!$J93*'HIPOTESIS '!$D93*(1+'HIPOTESIS '!$N$90)*(1+'HIPOTESIS '!$N$95)*(1+'HIPOTESIS '!$N$100)/12,0)</f>
        <v>0</v>
      </c>
      <c r="AT173" s="810">
        <f>IF(AND(AT$151&gt;='HIPOTESIS '!$E93,AT$151&lt;='HIPOTESIS '!$F93),'HIPOTESIS '!$J93*'HIPOTESIS '!$D93*(1+'HIPOTESIS '!$N$90)*(1+'HIPOTESIS '!$N$95)*(1+'HIPOTESIS '!$N$100)/12,0)</f>
        <v>0</v>
      </c>
      <c r="AU173" s="810">
        <f>IF(AND(AU$151&gt;='HIPOTESIS '!$E93,AU$151&lt;='HIPOTESIS '!$F93),'HIPOTESIS '!$J93*'HIPOTESIS '!$D93*(1+'HIPOTESIS '!$N$90)*(1+'HIPOTESIS '!$N$95)*(1+'HIPOTESIS '!$N$100)/12,0)</f>
        <v>0</v>
      </c>
      <c r="AV173" s="810">
        <f>IF(AND(AV$151&gt;='HIPOTESIS '!$E93,AV$151&lt;='HIPOTESIS '!$F93),'HIPOTESIS '!$J93*'HIPOTESIS '!$D93*(1+'HIPOTESIS '!$N$90)*(1+'HIPOTESIS '!$N$95)*(1+'HIPOTESIS '!$N$100)/12,0)</f>
        <v>0</v>
      </c>
      <c r="AW173" s="810">
        <f>IF(AND(AW$151&gt;='HIPOTESIS '!$E93,AW$151&lt;='HIPOTESIS '!$F93),'HIPOTESIS '!$J93*'HIPOTESIS '!$D93*(1+'HIPOTESIS '!$N$90)*(1+'HIPOTESIS '!$N$95)*(1+'HIPOTESIS '!$N$100)/12,0)</f>
        <v>0</v>
      </c>
      <c r="AX173" s="810">
        <f>IF(AND(AX$151&gt;='HIPOTESIS '!$E93,AX$151&lt;='HIPOTESIS '!$F93),'HIPOTESIS '!$J93*'HIPOTESIS '!$D93*(1+'HIPOTESIS '!$N$90)*(1+'HIPOTESIS '!$N$95)*(1+'HIPOTESIS '!$N$100)/12,0)</f>
        <v>0</v>
      </c>
      <c r="AY173" s="810">
        <f>IF(AND(AY$151&gt;='HIPOTESIS '!$E93,AY$151&lt;='HIPOTESIS '!$F93),'HIPOTESIS '!$J93*'HIPOTESIS '!$D93*(1+'HIPOTESIS '!$N$90)*(1+'HIPOTESIS '!$N$95)*(1+'HIPOTESIS '!$N$100)/12,0)</f>
        <v>0</v>
      </c>
      <c r="AZ173" s="810">
        <f>IF(AND(AZ$151&gt;='HIPOTESIS '!$E93,AZ$151&lt;='HIPOTESIS '!$F93),'HIPOTESIS '!$J93*'HIPOTESIS '!$D93*(1+'HIPOTESIS '!$N$90)*(1+'HIPOTESIS '!$N$95)*(1+'HIPOTESIS '!$N$100)^2/12,0)</f>
        <v>0</v>
      </c>
      <c r="BA173" s="810">
        <f>IF(AND(BA$151&gt;='HIPOTESIS '!$E93,BA$151&lt;='HIPOTESIS '!$F93),'HIPOTESIS '!$J93*'HIPOTESIS '!$D93*(1+'HIPOTESIS '!$N$90)*(1+'HIPOTESIS '!$N$95)*(1+'HIPOTESIS '!$N$100)^2/12,0)</f>
        <v>0</v>
      </c>
      <c r="BB173" s="810">
        <f>IF(AND(BB$151&gt;='HIPOTESIS '!$E93,BB$151&lt;='HIPOTESIS '!$F93),'HIPOTESIS '!$J93*'HIPOTESIS '!$D93*(1+'HIPOTESIS '!$N$90)*(1+'HIPOTESIS '!$N$95)*(1+'HIPOTESIS '!$N$100)^2/12,0)</f>
        <v>0</v>
      </c>
      <c r="BC173" s="810">
        <f>IF(AND(BC$151&gt;='HIPOTESIS '!$E93,BC$151&lt;='HIPOTESIS '!$F93),'HIPOTESIS '!$J93*'HIPOTESIS '!$D93*(1+'HIPOTESIS '!$N$90)*(1+'HIPOTESIS '!$N$95)*(1+'HIPOTESIS '!$N$100)^2/12,0)</f>
        <v>0</v>
      </c>
      <c r="BD173" s="810">
        <f>IF(AND(BD$151&gt;='HIPOTESIS '!$E93,BD$151&lt;='HIPOTESIS '!$F93),'HIPOTESIS '!$J93*'HIPOTESIS '!$D93*(1+'HIPOTESIS '!$N$90)*(1+'HIPOTESIS '!$N$95)*(1+'HIPOTESIS '!$N$100)^2/12,0)</f>
        <v>0</v>
      </c>
      <c r="BE173" s="810">
        <f>IF(AND(BE$151&gt;='HIPOTESIS '!$E93,BE$151&lt;='HIPOTESIS '!$F93),'HIPOTESIS '!$J93*'HIPOTESIS '!$D93*(1+'HIPOTESIS '!$N$90)*(1+'HIPOTESIS '!$N$95)*(1+'HIPOTESIS '!$N$100)^2/12,0)</f>
        <v>0</v>
      </c>
      <c r="BF173" s="810">
        <f>IF(AND(BF$151&gt;='HIPOTESIS '!$E93,BF$151&lt;='HIPOTESIS '!$F93),'HIPOTESIS '!$J93*'HIPOTESIS '!$D93*(1+'HIPOTESIS '!$N$90)*(1+'HIPOTESIS '!$N$95)*(1+'HIPOTESIS '!$N$100)^2/12,0)</f>
        <v>0</v>
      </c>
      <c r="BG173" s="810">
        <f>IF(AND(BG$151&gt;='HIPOTESIS '!$E93,BG$151&lt;='HIPOTESIS '!$F93),'HIPOTESIS '!$J93*'HIPOTESIS '!$D93*(1+'HIPOTESIS '!$N$90)*(1+'HIPOTESIS '!$N$95)*(1+'HIPOTESIS '!$N$100)^2/12,0)</f>
        <v>0</v>
      </c>
      <c r="BH173" s="810">
        <f>IF(AND(BH$151&gt;='HIPOTESIS '!$E93,BH$151&lt;='HIPOTESIS '!$F93),'HIPOTESIS '!$J93*'HIPOTESIS '!$D93*(1+'HIPOTESIS '!$N$90)*(1+'HIPOTESIS '!$N$95)*(1+'HIPOTESIS '!$N$100)^2/12,0)</f>
        <v>0</v>
      </c>
      <c r="BI173" s="810">
        <f>IF(AND(BI$151&gt;='HIPOTESIS '!$E93,BI$151&lt;='HIPOTESIS '!$F93),'HIPOTESIS '!$J93*'HIPOTESIS '!$D93*(1+'HIPOTESIS '!$N$90)*(1+'HIPOTESIS '!$N$95)*(1+'HIPOTESIS '!$N$100)^2/12,0)</f>
        <v>0</v>
      </c>
      <c r="BJ173" s="810">
        <f>IF(AND(BJ$151&gt;='HIPOTESIS '!$E93,BJ$151&lt;='HIPOTESIS '!$F93),'HIPOTESIS '!$J93*'HIPOTESIS '!$D93*(1+'HIPOTESIS '!$N$90)*(1+'HIPOTESIS '!$N$95)*(1+'HIPOTESIS '!$N$100)^2/12,0)</f>
        <v>0</v>
      </c>
      <c r="BK173" s="815">
        <f>IF(AND(BK$151&gt;='HIPOTESIS '!$E93,BK$151&lt;='HIPOTESIS '!$F93),'HIPOTESIS '!$J93*'HIPOTESIS '!$D93*(1+'HIPOTESIS '!$N$90)*(1+'HIPOTESIS '!$N$95)*(1+'HIPOTESIS '!$N$100)^2/12,0)</f>
        <v>0</v>
      </c>
    </row>
    <row r="174" spans="1:97" s="2" customFormat="1" ht="17" x14ac:dyDescent="0.2">
      <c r="B174" s="627" t="s">
        <v>119</v>
      </c>
      <c r="C174" s="816">
        <f>IF(AND(C$151&gt;='HIPOTESIS '!$E94,C$151&lt;='HIPOTESIS '!$F94),'HIPOTESIS '!$J94*'HIPOTESIS '!$D94/12,0)</f>
        <v>0</v>
      </c>
      <c r="D174" s="817">
        <f>IF(AND(D$151&gt;='HIPOTESIS '!$E94,D$151&lt;='HIPOTESIS '!$F94),'HIPOTESIS '!$J94*'HIPOTESIS '!$D94/12,0)</f>
        <v>0</v>
      </c>
      <c r="E174" s="817">
        <f>IF(AND(E$151&gt;='HIPOTESIS '!$E94,E$151&lt;='HIPOTESIS '!$F94),'HIPOTESIS '!$J94*'HIPOTESIS '!$D94/12,0)</f>
        <v>0</v>
      </c>
      <c r="F174" s="817">
        <f>IF(AND(F$151&gt;='HIPOTESIS '!$E94,F$151&lt;='HIPOTESIS '!$F94),'HIPOTESIS '!$J94*'HIPOTESIS '!$D94/12,0)</f>
        <v>0</v>
      </c>
      <c r="G174" s="817">
        <f>IF(AND(G$151&gt;='HIPOTESIS '!$E94,G$151&lt;='HIPOTESIS '!$F94),'HIPOTESIS '!$J94*'HIPOTESIS '!$D94/12,0)</f>
        <v>0</v>
      </c>
      <c r="H174" s="817">
        <f>IF(AND(H$151&gt;='HIPOTESIS '!$E94,H$151&lt;='HIPOTESIS '!$F94),'HIPOTESIS '!$J94*'HIPOTESIS '!$D94/12,0)</f>
        <v>0</v>
      </c>
      <c r="I174" s="817">
        <f>IF(AND(I$151&gt;='HIPOTESIS '!$E94,I$151&lt;='HIPOTESIS '!$F94),'HIPOTESIS '!$J94*'HIPOTESIS '!$D94/12,0)</f>
        <v>0</v>
      </c>
      <c r="J174" s="817">
        <f>IF(AND(J$151&gt;='HIPOTESIS '!$E94,J$151&lt;='HIPOTESIS '!$F94),'HIPOTESIS '!$J94*'HIPOTESIS '!$D94/12,0)</f>
        <v>0</v>
      </c>
      <c r="K174" s="817">
        <f>IF(AND(K$151&gt;='HIPOTESIS '!$E94,K$151&lt;='HIPOTESIS '!$F94),'HIPOTESIS '!$J94*'HIPOTESIS '!$D94/12,0)</f>
        <v>0</v>
      </c>
      <c r="L174" s="817">
        <f>IF(AND(L$151&gt;='HIPOTESIS '!$E94,L$151&lt;='HIPOTESIS '!$F94),'HIPOTESIS '!$J94*'HIPOTESIS '!$D94/12,0)</f>
        <v>0</v>
      </c>
      <c r="M174" s="817">
        <f>IF(AND(M$151&gt;='HIPOTESIS '!$E94,M$151&lt;='HIPOTESIS '!$F94),'HIPOTESIS '!$J94*'HIPOTESIS '!$D94/12,0)</f>
        <v>0</v>
      </c>
      <c r="N174" s="817">
        <f>IF(AND(N$151&gt;='HIPOTESIS '!$E94,N$151&lt;='HIPOTESIS '!$F94),'HIPOTESIS '!$J94*'HIPOTESIS '!$D94/12,0)</f>
        <v>0</v>
      </c>
      <c r="O174" s="818">
        <f>IF(AND(O$151&gt;='HIPOTESIS '!$E94,O$151&lt;='HIPOTESIS '!$F94),'HIPOTESIS '!$J94*'HIPOTESIS '!$D94/12,0)</f>
        <v>0</v>
      </c>
      <c r="P174" s="586">
        <f>IF(AND(P$151&gt;='HIPOTESIS '!$E94,P$151&lt;='HIPOTESIS '!$F94),'HIPOTESIS '!$J94*'HIPOTESIS '!$D94*(1+'HIPOTESIS '!$N$90)/12,0)</f>
        <v>0</v>
      </c>
      <c r="Q174" s="810">
        <f>IF(AND(Q$151&gt;='HIPOTESIS '!$E94,Q$151&lt;='HIPOTESIS '!$F94),'HIPOTESIS '!$J94*'HIPOTESIS '!$D94*(1+'HIPOTESIS '!$N$90)/12,0)</f>
        <v>0</v>
      </c>
      <c r="R174" s="810">
        <f>IF(AND(R$151&gt;='HIPOTESIS '!$E94,R$151&lt;='HIPOTESIS '!$F94),'HIPOTESIS '!$J94*'HIPOTESIS '!$D94*(1+'HIPOTESIS '!$N$90)/12,0)</f>
        <v>0</v>
      </c>
      <c r="S174" s="810">
        <f>IF(AND(S$151&gt;='HIPOTESIS '!$E94,S$151&lt;='HIPOTESIS '!$F94),'HIPOTESIS '!$J94*'HIPOTESIS '!$D94*(1+'HIPOTESIS '!$N$90)/12,0)</f>
        <v>0</v>
      </c>
      <c r="T174" s="810">
        <f>IF(AND(T$151&gt;='HIPOTESIS '!$E94,T$151&lt;='HIPOTESIS '!$F94),'HIPOTESIS '!$J94*'HIPOTESIS '!$D94*(1+'HIPOTESIS '!$N$90)/12,0)</f>
        <v>0</v>
      </c>
      <c r="U174" s="810">
        <f>IF(AND(U$151&gt;='HIPOTESIS '!$E94,U$151&lt;='HIPOTESIS '!$F94),'HIPOTESIS '!$J94*'HIPOTESIS '!$D94*(1+'HIPOTESIS '!$N$90)/12,0)</f>
        <v>0</v>
      </c>
      <c r="V174" s="810">
        <f>IF(AND(V$151&gt;='HIPOTESIS '!$E94,V$151&lt;='HIPOTESIS '!$F94),'HIPOTESIS '!$J94*'HIPOTESIS '!$D94*(1+'HIPOTESIS '!$N$90)/12,0)</f>
        <v>0</v>
      </c>
      <c r="W174" s="810">
        <f>IF(AND(W$151&gt;='HIPOTESIS '!$E94,W$151&lt;='HIPOTESIS '!$F94),'HIPOTESIS '!$J94*'HIPOTESIS '!$D94*(1+'HIPOTESIS '!$N$90)/12,0)</f>
        <v>0</v>
      </c>
      <c r="X174" s="810">
        <f>IF(AND(X$151&gt;='HIPOTESIS '!$E94,X$151&lt;='HIPOTESIS '!$F94),'HIPOTESIS '!$J94*'HIPOTESIS '!$D94*(1+'HIPOTESIS '!$N$90)/12,0)</f>
        <v>0</v>
      </c>
      <c r="Y174" s="810">
        <f>IF(AND(Y$151&gt;='HIPOTESIS '!$E94,Y$151&lt;='HIPOTESIS '!$F94),'HIPOTESIS '!$J94*'HIPOTESIS '!$D94*(1+'HIPOTESIS '!$N$90)/12,0)</f>
        <v>0</v>
      </c>
      <c r="Z174" s="810">
        <f>IF(AND(Z$151&gt;='HIPOTESIS '!$E94,Z$151&lt;='HIPOTESIS '!$F94),'HIPOTESIS '!$J94*'HIPOTESIS '!$D94*(1+'HIPOTESIS '!$N$90)/12,0)</f>
        <v>0</v>
      </c>
      <c r="AA174" s="810">
        <f>IF(AND(AA$151&gt;='HIPOTESIS '!$E94,AA$151&lt;='HIPOTESIS '!$F94),'HIPOTESIS '!$J94*'HIPOTESIS '!$D94*(1+'HIPOTESIS '!$N$90)/12,0)</f>
        <v>0</v>
      </c>
      <c r="AB174" s="810">
        <f>IF(AND(AB$151&gt;='HIPOTESIS '!$E94,AB$151&lt;='HIPOTESIS '!$F94),'HIPOTESIS '!$J94*'HIPOTESIS '!$D94*(1+'HIPOTESIS '!$N$90)*(1+'HIPOTESIS '!$N$95)/12,0)</f>
        <v>0</v>
      </c>
      <c r="AC174" s="810">
        <f>IF(AND(AC$151&gt;='HIPOTESIS '!$E94,AC$151&lt;='HIPOTESIS '!$F94),'HIPOTESIS '!$J94*'HIPOTESIS '!$D94*(1+'HIPOTESIS '!$N$90)*(1+'HIPOTESIS '!$N$95)/12,0)</f>
        <v>0</v>
      </c>
      <c r="AD174" s="810">
        <f>IF(AND(AD$151&gt;='HIPOTESIS '!$E94,AD$151&lt;='HIPOTESIS '!$F94),'HIPOTESIS '!$J94*'HIPOTESIS '!$D94*(1+'HIPOTESIS '!$N$90)*(1+'HIPOTESIS '!$N$95)/12,0)</f>
        <v>0</v>
      </c>
      <c r="AE174" s="810">
        <f>IF(AND(AE$151&gt;='HIPOTESIS '!$E94,AE$151&lt;='HIPOTESIS '!$F94),'HIPOTESIS '!$J94*'HIPOTESIS '!$D94*(1+'HIPOTESIS '!$N$90)*(1+'HIPOTESIS '!$N$95)/12,0)</f>
        <v>0</v>
      </c>
      <c r="AF174" s="810">
        <f>IF(AND(AF$151&gt;='HIPOTESIS '!$E94,AF$151&lt;='HIPOTESIS '!$F94),'HIPOTESIS '!$J94*'HIPOTESIS '!$D94*(1+'HIPOTESIS '!$N$90)*(1+'HIPOTESIS '!$N$95)/12,0)</f>
        <v>0</v>
      </c>
      <c r="AG174" s="810">
        <f>IF(AND(AG$151&gt;='HIPOTESIS '!$E94,AG$151&lt;='HIPOTESIS '!$F94),'HIPOTESIS '!$J94*'HIPOTESIS '!$D94*(1+'HIPOTESIS '!$N$90)*(1+'HIPOTESIS '!$N$95)/12,0)</f>
        <v>0</v>
      </c>
      <c r="AH174" s="810">
        <f>IF(AND(AH$151&gt;='HIPOTESIS '!$E94,AH$151&lt;='HIPOTESIS '!$F94),'HIPOTESIS '!$J94*'HIPOTESIS '!$D94*(1+'HIPOTESIS '!$N$90)*(1+'HIPOTESIS '!$N$95)/12,0)</f>
        <v>0</v>
      </c>
      <c r="AI174" s="810">
        <f>IF(AND(AI$151&gt;='HIPOTESIS '!$E94,AI$151&lt;='HIPOTESIS '!$F94),'HIPOTESIS '!$J94*'HIPOTESIS '!$D94*(1+'HIPOTESIS '!$N$90)*(1+'HIPOTESIS '!$N$95)/12,0)</f>
        <v>0</v>
      </c>
      <c r="AJ174" s="810">
        <f>IF(AND(AJ$151&gt;='HIPOTESIS '!$E94,AJ$151&lt;='HIPOTESIS '!$F94),'HIPOTESIS '!$J94*'HIPOTESIS '!$D94*(1+'HIPOTESIS '!$N$90)*(1+'HIPOTESIS '!$N$95)/12,0)</f>
        <v>0</v>
      </c>
      <c r="AK174" s="810">
        <f>IF(AND(AK$151&gt;='HIPOTESIS '!$E94,AK$151&lt;='HIPOTESIS '!$F94),'HIPOTESIS '!$J94*'HIPOTESIS '!$D94*(1+'HIPOTESIS '!$N$90)*(1+'HIPOTESIS '!$N$95)/12,0)</f>
        <v>0</v>
      </c>
      <c r="AL174" s="810">
        <f>IF(AND(AL$151&gt;='HIPOTESIS '!$E94,AL$151&lt;='HIPOTESIS '!$F94),'HIPOTESIS '!$J94*'HIPOTESIS '!$D94*(1+'HIPOTESIS '!$N$90)*(1+'HIPOTESIS '!$N$95)/12,0)</f>
        <v>0</v>
      </c>
      <c r="AM174" s="810">
        <f>IF(AND(AM$151&gt;='HIPOTESIS '!$E94,AM$151&lt;='HIPOTESIS '!$F94),'HIPOTESIS '!$J94*'HIPOTESIS '!$D94*(1+'HIPOTESIS '!$N$90)*(1+'HIPOTESIS '!$N$95)/12,0)</f>
        <v>0</v>
      </c>
      <c r="AN174" s="810">
        <f>IF(AND(AN$151&gt;='HIPOTESIS '!$E94,AN$151&lt;='HIPOTESIS '!$F94),'HIPOTESIS '!$J94*'HIPOTESIS '!$D94*(1+'HIPOTESIS '!$N$90)*(1+'HIPOTESIS '!$N$95)*(1+'HIPOTESIS '!$N$100)/12,0)</f>
        <v>0</v>
      </c>
      <c r="AO174" s="810">
        <f>IF(AND(AO$151&gt;='HIPOTESIS '!$E94,AO$151&lt;='HIPOTESIS '!$F94),'HIPOTESIS '!$J94*'HIPOTESIS '!$D94*(1+'HIPOTESIS '!$N$90)*(1+'HIPOTESIS '!$N$95)*(1+'HIPOTESIS '!$N$100)/12,0)</f>
        <v>0</v>
      </c>
      <c r="AP174" s="810">
        <f>IF(AND(AP$151&gt;='HIPOTESIS '!$E94,AP$151&lt;='HIPOTESIS '!$F94),'HIPOTESIS '!$J94*'HIPOTESIS '!$D94*(1+'HIPOTESIS '!$N$90)*(1+'HIPOTESIS '!$N$95)*(1+'HIPOTESIS '!$N$100)/12,0)</f>
        <v>0</v>
      </c>
      <c r="AQ174" s="810">
        <f>IF(AND(AQ$151&gt;='HIPOTESIS '!$E94,AQ$151&lt;='HIPOTESIS '!$F94),'HIPOTESIS '!$J94*'HIPOTESIS '!$D94*(1+'HIPOTESIS '!$N$90)*(1+'HIPOTESIS '!$N$95)*(1+'HIPOTESIS '!$N$100)/12,0)</f>
        <v>0</v>
      </c>
      <c r="AR174" s="810">
        <f>IF(AND(AR$151&gt;='HIPOTESIS '!$E94,AR$151&lt;='HIPOTESIS '!$F94),'HIPOTESIS '!$J94*'HIPOTESIS '!$D94*(1+'HIPOTESIS '!$N$90)*(1+'HIPOTESIS '!$N$95)*(1+'HIPOTESIS '!$N$100)/12,0)</f>
        <v>0</v>
      </c>
      <c r="AS174" s="810">
        <f>IF(AND(AS$151&gt;='HIPOTESIS '!$E94,AS$151&lt;='HIPOTESIS '!$F94),'HIPOTESIS '!$J94*'HIPOTESIS '!$D94*(1+'HIPOTESIS '!$N$90)*(1+'HIPOTESIS '!$N$95)*(1+'HIPOTESIS '!$N$100)/12,0)</f>
        <v>0</v>
      </c>
      <c r="AT174" s="810">
        <f>IF(AND(AT$151&gt;='HIPOTESIS '!$E94,AT$151&lt;='HIPOTESIS '!$F94),'HIPOTESIS '!$J94*'HIPOTESIS '!$D94*(1+'HIPOTESIS '!$N$90)*(1+'HIPOTESIS '!$N$95)*(1+'HIPOTESIS '!$N$100)/12,0)</f>
        <v>0</v>
      </c>
      <c r="AU174" s="810">
        <f>IF(AND(AU$151&gt;='HIPOTESIS '!$E94,AU$151&lt;='HIPOTESIS '!$F94),'HIPOTESIS '!$J94*'HIPOTESIS '!$D94*(1+'HIPOTESIS '!$N$90)*(1+'HIPOTESIS '!$N$95)*(1+'HIPOTESIS '!$N$100)/12,0)</f>
        <v>0</v>
      </c>
      <c r="AV174" s="810">
        <f>IF(AND(AV$151&gt;='HIPOTESIS '!$E94,AV$151&lt;='HIPOTESIS '!$F94),'HIPOTESIS '!$J94*'HIPOTESIS '!$D94*(1+'HIPOTESIS '!$N$90)*(1+'HIPOTESIS '!$N$95)*(1+'HIPOTESIS '!$N$100)/12,0)</f>
        <v>0</v>
      </c>
      <c r="AW174" s="810">
        <f>IF(AND(AW$151&gt;='HIPOTESIS '!$E94,AW$151&lt;='HIPOTESIS '!$F94),'HIPOTESIS '!$J94*'HIPOTESIS '!$D94*(1+'HIPOTESIS '!$N$90)*(1+'HIPOTESIS '!$N$95)*(1+'HIPOTESIS '!$N$100)/12,0)</f>
        <v>0</v>
      </c>
      <c r="AX174" s="810">
        <f>IF(AND(AX$151&gt;='HIPOTESIS '!$E94,AX$151&lt;='HIPOTESIS '!$F94),'HIPOTESIS '!$J94*'HIPOTESIS '!$D94*(1+'HIPOTESIS '!$N$90)*(1+'HIPOTESIS '!$N$95)*(1+'HIPOTESIS '!$N$100)/12,0)</f>
        <v>0</v>
      </c>
      <c r="AY174" s="810">
        <f>IF(AND(AY$151&gt;='HIPOTESIS '!$E94,AY$151&lt;='HIPOTESIS '!$F94),'HIPOTESIS '!$J94*'HIPOTESIS '!$D94*(1+'HIPOTESIS '!$N$90)*(1+'HIPOTESIS '!$N$95)*(1+'HIPOTESIS '!$N$100)/12,0)</f>
        <v>0</v>
      </c>
      <c r="AZ174" s="810">
        <f>IF(AND(AZ$151&gt;='HIPOTESIS '!$E94,AZ$151&lt;='HIPOTESIS '!$F94),'HIPOTESIS '!$J94*'HIPOTESIS '!$D94*(1+'HIPOTESIS '!$N$90)*(1+'HIPOTESIS '!$N$95)*(1+'HIPOTESIS '!$N$100)^2/12,0)</f>
        <v>0</v>
      </c>
      <c r="BA174" s="810">
        <f>IF(AND(BA$151&gt;='HIPOTESIS '!$E94,BA$151&lt;='HIPOTESIS '!$F94),'HIPOTESIS '!$J94*'HIPOTESIS '!$D94*(1+'HIPOTESIS '!$N$90)*(1+'HIPOTESIS '!$N$95)*(1+'HIPOTESIS '!$N$100)^2/12,0)</f>
        <v>0</v>
      </c>
      <c r="BB174" s="810">
        <f>IF(AND(BB$151&gt;='HIPOTESIS '!$E94,BB$151&lt;='HIPOTESIS '!$F94),'HIPOTESIS '!$J94*'HIPOTESIS '!$D94*(1+'HIPOTESIS '!$N$90)*(1+'HIPOTESIS '!$N$95)*(1+'HIPOTESIS '!$N$100)^2/12,0)</f>
        <v>0</v>
      </c>
      <c r="BC174" s="810">
        <f>IF(AND(BC$151&gt;='HIPOTESIS '!$E94,BC$151&lt;='HIPOTESIS '!$F94),'HIPOTESIS '!$J94*'HIPOTESIS '!$D94*(1+'HIPOTESIS '!$N$90)*(1+'HIPOTESIS '!$N$95)*(1+'HIPOTESIS '!$N$100)^2/12,0)</f>
        <v>0</v>
      </c>
      <c r="BD174" s="810">
        <f>IF(AND(BD$151&gt;='HIPOTESIS '!$E94,BD$151&lt;='HIPOTESIS '!$F94),'HIPOTESIS '!$J94*'HIPOTESIS '!$D94*(1+'HIPOTESIS '!$N$90)*(1+'HIPOTESIS '!$N$95)*(1+'HIPOTESIS '!$N$100)^2/12,0)</f>
        <v>0</v>
      </c>
      <c r="BE174" s="810">
        <f>IF(AND(BE$151&gt;='HIPOTESIS '!$E94,BE$151&lt;='HIPOTESIS '!$F94),'HIPOTESIS '!$J94*'HIPOTESIS '!$D94*(1+'HIPOTESIS '!$N$90)*(1+'HIPOTESIS '!$N$95)*(1+'HIPOTESIS '!$N$100)^2/12,0)</f>
        <v>0</v>
      </c>
      <c r="BF174" s="810">
        <f>IF(AND(BF$151&gt;='HIPOTESIS '!$E94,BF$151&lt;='HIPOTESIS '!$F94),'HIPOTESIS '!$J94*'HIPOTESIS '!$D94*(1+'HIPOTESIS '!$N$90)*(1+'HIPOTESIS '!$N$95)*(1+'HIPOTESIS '!$N$100)^2/12,0)</f>
        <v>0</v>
      </c>
      <c r="BG174" s="810">
        <f>IF(AND(BG$151&gt;='HIPOTESIS '!$E94,BG$151&lt;='HIPOTESIS '!$F94),'HIPOTESIS '!$J94*'HIPOTESIS '!$D94*(1+'HIPOTESIS '!$N$90)*(1+'HIPOTESIS '!$N$95)*(1+'HIPOTESIS '!$N$100)^2/12,0)</f>
        <v>0</v>
      </c>
      <c r="BH174" s="810">
        <f>IF(AND(BH$151&gt;='HIPOTESIS '!$E94,BH$151&lt;='HIPOTESIS '!$F94),'HIPOTESIS '!$J94*'HIPOTESIS '!$D94*(1+'HIPOTESIS '!$N$90)*(1+'HIPOTESIS '!$N$95)*(1+'HIPOTESIS '!$N$100)^2/12,0)</f>
        <v>0</v>
      </c>
      <c r="BI174" s="810">
        <f>IF(AND(BI$151&gt;='HIPOTESIS '!$E94,BI$151&lt;='HIPOTESIS '!$F94),'HIPOTESIS '!$J94*'HIPOTESIS '!$D94*(1+'HIPOTESIS '!$N$90)*(1+'HIPOTESIS '!$N$95)*(1+'HIPOTESIS '!$N$100)^2/12,0)</f>
        <v>0</v>
      </c>
      <c r="BJ174" s="810">
        <f>IF(AND(BJ$151&gt;='HIPOTESIS '!$E94,BJ$151&lt;='HIPOTESIS '!$F94),'HIPOTESIS '!$J94*'HIPOTESIS '!$D94*(1+'HIPOTESIS '!$N$90)*(1+'HIPOTESIS '!$N$95)*(1+'HIPOTESIS '!$N$100)^2/12,0)</f>
        <v>0</v>
      </c>
      <c r="BK174" s="815">
        <f>IF(AND(BK$151&gt;='HIPOTESIS '!$E94,BK$151&lt;='HIPOTESIS '!$F94),'HIPOTESIS '!$J94*'HIPOTESIS '!$D94*(1+'HIPOTESIS '!$N$90)*(1+'HIPOTESIS '!$N$95)*(1+'HIPOTESIS '!$N$100)^2/12,0)</f>
        <v>0</v>
      </c>
    </row>
    <row r="175" spans="1:97" s="2" customFormat="1" ht="17" x14ac:dyDescent="0.2">
      <c r="B175" s="746" t="s">
        <v>120</v>
      </c>
      <c r="C175" s="807">
        <f>IF(AND(C$151&gt;='HIPOTESIS '!$E95,C$151&lt;='HIPOTESIS '!$F95),'HIPOTESIS '!$J95*'HIPOTESIS '!$D95/12,0)</f>
        <v>0</v>
      </c>
      <c r="D175" s="808">
        <f>IF(AND(D$151&gt;='HIPOTESIS '!$E95,D$151&lt;='HIPOTESIS '!$F95),'HIPOTESIS '!$J95*'HIPOTESIS '!$D95/12,0)</f>
        <v>0</v>
      </c>
      <c r="E175" s="808">
        <f>IF(AND(E$151&gt;='HIPOTESIS '!$E95,E$151&lt;='HIPOTESIS '!$F95),'HIPOTESIS '!$J95*'HIPOTESIS '!$D95/12,0)</f>
        <v>0</v>
      </c>
      <c r="F175" s="808">
        <f>IF(AND(F$151&gt;='HIPOTESIS '!$E95,F$151&lt;='HIPOTESIS '!$F95),'HIPOTESIS '!$J95*'HIPOTESIS '!$D95/12,0)</f>
        <v>0</v>
      </c>
      <c r="G175" s="808">
        <f>IF(AND(G$151&gt;='HIPOTESIS '!$E95,G$151&lt;='HIPOTESIS '!$F95),'HIPOTESIS '!$J95*'HIPOTESIS '!$D95/12,0)</f>
        <v>0</v>
      </c>
      <c r="H175" s="808">
        <f>IF(AND(H$151&gt;='HIPOTESIS '!$E95,H$151&lt;='HIPOTESIS '!$F95),'HIPOTESIS '!$J95*'HIPOTESIS '!$D95/12,0)</f>
        <v>0</v>
      </c>
      <c r="I175" s="808">
        <f>IF(AND(I$151&gt;='HIPOTESIS '!$E95,I$151&lt;='HIPOTESIS '!$F95),'HIPOTESIS '!$J95*'HIPOTESIS '!$D95/12,0)</f>
        <v>0</v>
      </c>
      <c r="J175" s="808">
        <f>IF(AND(J$151&gt;='HIPOTESIS '!$E95,J$151&lt;='HIPOTESIS '!$F95),'HIPOTESIS '!$J95*'HIPOTESIS '!$D95/12,0)</f>
        <v>0</v>
      </c>
      <c r="K175" s="808">
        <f>IF(AND(K$151&gt;='HIPOTESIS '!$E95,K$151&lt;='HIPOTESIS '!$F95),'HIPOTESIS '!$J95*'HIPOTESIS '!$D95/12,0)</f>
        <v>0</v>
      </c>
      <c r="L175" s="808">
        <f>IF(AND(L$151&gt;='HIPOTESIS '!$E95,L$151&lt;='HIPOTESIS '!$F95),'HIPOTESIS '!$J95*'HIPOTESIS '!$D95/12,0)</f>
        <v>0</v>
      </c>
      <c r="M175" s="808">
        <f>IF(AND(M$151&gt;='HIPOTESIS '!$E95,M$151&lt;='HIPOTESIS '!$F95),'HIPOTESIS '!$J95*'HIPOTESIS '!$D95/12,0)</f>
        <v>0</v>
      </c>
      <c r="N175" s="808">
        <f>IF(AND(N$151&gt;='HIPOTESIS '!$E95,N$151&lt;='HIPOTESIS '!$F95),'HIPOTESIS '!$J95*'HIPOTESIS '!$D95/12,0)</f>
        <v>0</v>
      </c>
      <c r="O175" s="809">
        <f>IF(AND(O$151&gt;='HIPOTESIS '!$E95,O$151&lt;='HIPOTESIS '!$F95),'HIPOTESIS '!$J95*'HIPOTESIS '!$D95/12,0)</f>
        <v>0</v>
      </c>
      <c r="P175" s="586">
        <f>IF(AND(P$151&gt;='HIPOTESIS '!$E95,P$151&lt;='HIPOTESIS '!$F95),'HIPOTESIS '!$J95*'HIPOTESIS '!$D95*(1+'HIPOTESIS '!$N$90)/12,0)</f>
        <v>0</v>
      </c>
      <c r="Q175" s="810">
        <f>IF(AND(Q$151&gt;='HIPOTESIS '!$E95,Q$151&lt;='HIPOTESIS '!$F95),'HIPOTESIS '!$J95*'HIPOTESIS '!$D95*(1+'HIPOTESIS '!$N$90)/12,0)</f>
        <v>0</v>
      </c>
      <c r="R175" s="810">
        <f>IF(AND(R$151&gt;='HIPOTESIS '!$E95,R$151&lt;='HIPOTESIS '!$F95),'HIPOTESIS '!$J95*'HIPOTESIS '!$D95*(1+'HIPOTESIS '!$N$90)/12,0)</f>
        <v>0</v>
      </c>
      <c r="S175" s="810">
        <f>IF(AND(S$151&gt;='HIPOTESIS '!$E95,S$151&lt;='HIPOTESIS '!$F95),'HIPOTESIS '!$J95*'HIPOTESIS '!$D95*(1+'HIPOTESIS '!$N$90)/12,0)</f>
        <v>0</v>
      </c>
      <c r="T175" s="810">
        <f>IF(AND(T$151&gt;='HIPOTESIS '!$E95,T$151&lt;='HIPOTESIS '!$F95),'HIPOTESIS '!$J95*'HIPOTESIS '!$D95*(1+'HIPOTESIS '!$N$90)/12,0)</f>
        <v>0</v>
      </c>
      <c r="U175" s="810">
        <f>IF(AND(U$151&gt;='HIPOTESIS '!$E95,U$151&lt;='HIPOTESIS '!$F95),'HIPOTESIS '!$J95*'HIPOTESIS '!$D95*(1+'HIPOTESIS '!$N$90)/12,0)</f>
        <v>0</v>
      </c>
      <c r="V175" s="810">
        <f>IF(AND(V$151&gt;='HIPOTESIS '!$E95,V$151&lt;='HIPOTESIS '!$F95),'HIPOTESIS '!$J95*'HIPOTESIS '!$D95*(1+'HIPOTESIS '!$N$90)/12,0)</f>
        <v>0</v>
      </c>
      <c r="W175" s="810">
        <f>IF(AND(W$151&gt;='HIPOTESIS '!$E95,W$151&lt;='HIPOTESIS '!$F95),'HIPOTESIS '!$J95*'HIPOTESIS '!$D95*(1+'HIPOTESIS '!$N$90)/12,0)</f>
        <v>0</v>
      </c>
      <c r="X175" s="810">
        <f>IF(AND(X$151&gt;='HIPOTESIS '!$E95,X$151&lt;='HIPOTESIS '!$F95),'HIPOTESIS '!$J95*'HIPOTESIS '!$D95*(1+'HIPOTESIS '!$N$90)/12,0)</f>
        <v>0</v>
      </c>
      <c r="Y175" s="810">
        <f>IF(AND(Y$151&gt;='HIPOTESIS '!$E95,Y$151&lt;='HIPOTESIS '!$F95),'HIPOTESIS '!$J95*'HIPOTESIS '!$D95*(1+'HIPOTESIS '!$N$90)/12,0)</f>
        <v>0</v>
      </c>
      <c r="Z175" s="810">
        <f>IF(AND(Z$151&gt;='HIPOTESIS '!$E95,Z$151&lt;='HIPOTESIS '!$F95),'HIPOTESIS '!$J95*'HIPOTESIS '!$D95*(1+'HIPOTESIS '!$N$90)/12,0)</f>
        <v>0</v>
      </c>
      <c r="AA175" s="810">
        <f>IF(AND(AA$151&gt;='HIPOTESIS '!$E95,AA$151&lt;='HIPOTESIS '!$F95),'HIPOTESIS '!$J95*'HIPOTESIS '!$D95*(1+'HIPOTESIS '!$N$90)/12,0)</f>
        <v>0</v>
      </c>
      <c r="AB175" s="810">
        <f>IF(AND(AB$151&gt;='HIPOTESIS '!$E95,AB$151&lt;='HIPOTESIS '!$F95),'HIPOTESIS '!$J95*'HIPOTESIS '!$D95*(1+'HIPOTESIS '!$N$90)*(1+'HIPOTESIS '!$N$95)/12,0)</f>
        <v>0</v>
      </c>
      <c r="AC175" s="810">
        <f>IF(AND(AC$151&gt;='HIPOTESIS '!$E95,AC$151&lt;='HIPOTESIS '!$F95),'HIPOTESIS '!$J95*'HIPOTESIS '!$D95*(1+'HIPOTESIS '!$N$90)*(1+'HIPOTESIS '!$N$95)/12,0)</f>
        <v>0</v>
      </c>
      <c r="AD175" s="810">
        <f>IF(AND(AD$151&gt;='HIPOTESIS '!$E95,AD$151&lt;='HIPOTESIS '!$F95),'HIPOTESIS '!$J95*'HIPOTESIS '!$D95*(1+'HIPOTESIS '!$N$90)*(1+'HIPOTESIS '!$N$95)/12,0)</f>
        <v>0</v>
      </c>
      <c r="AE175" s="810">
        <f>IF(AND(AE$151&gt;='HIPOTESIS '!$E95,AE$151&lt;='HIPOTESIS '!$F95),'HIPOTESIS '!$J95*'HIPOTESIS '!$D95*(1+'HIPOTESIS '!$N$90)*(1+'HIPOTESIS '!$N$95)/12,0)</f>
        <v>0</v>
      </c>
      <c r="AF175" s="810">
        <f>IF(AND(AF$151&gt;='HIPOTESIS '!$E95,AF$151&lt;='HIPOTESIS '!$F95),'HIPOTESIS '!$J95*'HIPOTESIS '!$D95*(1+'HIPOTESIS '!$N$90)*(1+'HIPOTESIS '!$N$95)/12,0)</f>
        <v>0</v>
      </c>
      <c r="AG175" s="810">
        <f>IF(AND(AG$151&gt;='HIPOTESIS '!$E95,AG$151&lt;='HIPOTESIS '!$F95),'HIPOTESIS '!$J95*'HIPOTESIS '!$D95*(1+'HIPOTESIS '!$N$90)*(1+'HIPOTESIS '!$N$95)/12,0)</f>
        <v>0</v>
      </c>
      <c r="AH175" s="810">
        <f>IF(AND(AH$151&gt;='HIPOTESIS '!$E95,AH$151&lt;='HIPOTESIS '!$F95),'HIPOTESIS '!$J95*'HIPOTESIS '!$D95*(1+'HIPOTESIS '!$N$90)*(1+'HIPOTESIS '!$N$95)/12,0)</f>
        <v>0</v>
      </c>
      <c r="AI175" s="810">
        <f>IF(AND(AI$151&gt;='HIPOTESIS '!$E95,AI$151&lt;='HIPOTESIS '!$F95),'HIPOTESIS '!$J95*'HIPOTESIS '!$D95*(1+'HIPOTESIS '!$N$90)*(1+'HIPOTESIS '!$N$95)/12,0)</f>
        <v>0</v>
      </c>
      <c r="AJ175" s="810">
        <f>IF(AND(AJ$151&gt;='HIPOTESIS '!$E95,AJ$151&lt;='HIPOTESIS '!$F95),'HIPOTESIS '!$J95*'HIPOTESIS '!$D95*(1+'HIPOTESIS '!$N$90)*(1+'HIPOTESIS '!$N$95)/12,0)</f>
        <v>0</v>
      </c>
      <c r="AK175" s="810">
        <f>IF(AND(AK$151&gt;='HIPOTESIS '!$E95,AK$151&lt;='HIPOTESIS '!$F95),'HIPOTESIS '!$J95*'HIPOTESIS '!$D95*(1+'HIPOTESIS '!$N$90)*(1+'HIPOTESIS '!$N$95)/12,0)</f>
        <v>0</v>
      </c>
      <c r="AL175" s="810">
        <f>IF(AND(AL$151&gt;='HIPOTESIS '!$E95,AL$151&lt;='HIPOTESIS '!$F95),'HIPOTESIS '!$J95*'HIPOTESIS '!$D95*(1+'HIPOTESIS '!$N$90)*(1+'HIPOTESIS '!$N$95)/12,0)</f>
        <v>0</v>
      </c>
      <c r="AM175" s="810">
        <f>IF(AND(AM$151&gt;='HIPOTESIS '!$E95,AM$151&lt;='HIPOTESIS '!$F95),'HIPOTESIS '!$J95*'HIPOTESIS '!$D95*(1+'HIPOTESIS '!$N$90)*(1+'HIPOTESIS '!$N$95)/12,0)</f>
        <v>0</v>
      </c>
      <c r="AN175" s="810">
        <f>IF(AND(AN$151&gt;='HIPOTESIS '!$E95,AN$151&lt;='HIPOTESIS '!$F95),'HIPOTESIS '!$J95*'HIPOTESIS '!$D95*(1+'HIPOTESIS '!$N$90)*(1+'HIPOTESIS '!$N$95)*(1+'HIPOTESIS '!$N$100)/12,0)</f>
        <v>0</v>
      </c>
      <c r="AO175" s="810">
        <f>IF(AND(AO$151&gt;='HIPOTESIS '!$E95,AO$151&lt;='HIPOTESIS '!$F95),'HIPOTESIS '!$J95*'HIPOTESIS '!$D95*(1+'HIPOTESIS '!$N$90)*(1+'HIPOTESIS '!$N$95)*(1+'HIPOTESIS '!$N$100)/12,0)</f>
        <v>0</v>
      </c>
      <c r="AP175" s="810">
        <f>IF(AND(AP$151&gt;='HIPOTESIS '!$E95,AP$151&lt;='HIPOTESIS '!$F95),'HIPOTESIS '!$J95*'HIPOTESIS '!$D95*(1+'HIPOTESIS '!$N$90)*(1+'HIPOTESIS '!$N$95)*(1+'HIPOTESIS '!$N$100)/12,0)</f>
        <v>0</v>
      </c>
      <c r="AQ175" s="810">
        <f>IF(AND(AQ$151&gt;='HIPOTESIS '!$E95,AQ$151&lt;='HIPOTESIS '!$F95),'HIPOTESIS '!$J95*'HIPOTESIS '!$D95*(1+'HIPOTESIS '!$N$90)*(1+'HIPOTESIS '!$N$95)*(1+'HIPOTESIS '!$N$100)/12,0)</f>
        <v>0</v>
      </c>
      <c r="AR175" s="810">
        <f>IF(AND(AR$151&gt;='HIPOTESIS '!$E95,AR$151&lt;='HIPOTESIS '!$F95),'HIPOTESIS '!$J95*'HIPOTESIS '!$D95*(1+'HIPOTESIS '!$N$90)*(1+'HIPOTESIS '!$N$95)*(1+'HIPOTESIS '!$N$100)/12,0)</f>
        <v>0</v>
      </c>
      <c r="AS175" s="810">
        <f>IF(AND(AS$151&gt;='HIPOTESIS '!$E95,AS$151&lt;='HIPOTESIS '!$F95),'HIPOTESIS '!$J95*'HIPOTESIS '!$D95*(1+'HIPOTESIS '!$N$90)*(1+'HIPOTESIS '!$N$95)*(1+'HIPOTESIS '!$N$100)/12,0)</f>
        <v>0</v>
      </c>
      <c r="AT175" s="810">
        <f>IF(AND(AT$151&gt;='HIPOTESIS '!$E95,AT$151&lt;='HIPOTESIS '!$F95),'HIPOTESIS '!$J95*'HIPOTESIS '!$D95*(1+'HIPOTESIS '!$N$90)*(1+'HIPOTESIS '!$N$95)*(1+'HIPOTESIS '!$N$100)/12,0)</f>
        <v>0</v>
      </c>
      <c r="AU175" s="810">
        <f>IF(AND(AU$151&gt;='HIPOTESIS '!$E95,AU$151&lt;='HIPOTESIS '!$F95),'HIPOTESIS '!$J95*'HIPOTESIS '!$D95*(1+'HIPOTESIS '!$N$90)*(1+'HIPOTESIS '!$N$95)*(1+'HIPOTESIS '!$N$100)/12,0)</f>
        <v>0</v>
      </c>
      <c r="AV175" s="810">
        <f>IF(AND(AV$151&gt;='HIPOTESIS '!$E95,AV$151&lt;='HIPOTESIS '!$F95),'HIPOTESIS '!$J95*'HIPOTESIS '!$D95*(1+'HIPOTESIS '!$N$90)*(1+'HIPOTESIS '!$N$95)*(1+'HIPOTESIS '!$N$100)/12,0)</f>
        <v>0</v>
      </c>
      <c r="AW175" s="810">
        <f>IF(AND(AW$151&gt;='HIPOTESIS '!$E95,AW$151&lt;='HIPOTESIS '!$F95),'HIPOTESIS '!$J95*'HIPOTESIS '!$D95*(1+'HIPOTESIS '!$N$90)*(1+'HIPOTESIS '!$N$95)*(1+'HIPOTESIS '!$N$100)/12,0)</f>
        <v>0</v>
      </c>
      <c r="AX175" s="810">
        <f>IF(AND(AX$151&gt;='HIPOTESIS '!$E95,AX$151&lt;='HIPOTESIS '!$F95),'HIPOTESIS '!$J95*'HIPOTESIS '!$D95*(1+'HIPOTESIS '!$N$90)*(1+'HIPOTESIS '!$N$95)*(1+'HIPOTESIS '!$N$100)/12,0)</f>
        <v>0</v>
      </c>
      <c r="AY175" s="810">
        <f>IF(AND(AY$151&gt;='HIPOTESIS '!$E95,AY$151&lt;='HIPOTESIS '!$F95),'HIPOTESIS '!$J95*'HIPOTESIS '!$D95*(1+'HIPOTESIS '!$N$90)*(1+'HIPOTESIS '!$N$95)*(1+'HIPOTESIS '!$N$100)/12,0)</f>
        <v>0</v>
      </c>
      <c r="AZ175" s="810">
        <f>IF(AND(AZ$151&gt;='HIPOTESIS '!$E95,AZ$151&lt;='HIPOTESIS '!$F95),'HIPOTESIS '!$J95*'HIPOTESIS '!$D95*(1+'HIPOTESIS '!$N$90)*(1+'HIPOTESIS '!$N$95)*(1+'HIPOTESIS '!$N$100)^2/12,0)</f>
        <v>0</v>
      </c>
      <c r="BA175" s="810">
        <f>IF(AND(BA$151&gt;='HIPOTESIS '!$E95,BA$151&lt;='HIPOTESIS '!$F95),'HIPOTESIS '!$J95*'HIPOTESIS '!$D95*(1+'HIPOTESIS '!$N$90)*(1+'HIPOTESIS '!$N$95)*(1+'HIPOTESIS '!$N$100)^2/12,0)</f>
        <v>0</v>
      </c>
      <c r="BB175" s="810">
        <f>IF(AND(BB$151&gt;='HIPOTESIS '!$E95,BB$151&lt;='HIPOTESIS '!$F95),'HIPOTESIS '!$J95*'HIPOTESIS '!$D95*(1+'HIPOTESIS '!$N$90)*(1+'HIPOTESIS '!$N$95)*(1+'HIPOTESIS '!$N$100)^2/12,0)</f>
        <v>0</v>
      </c>
      <c r="BC175" s="810">
        <f>IF(AND(BC$151&gt;='HIPOTESIS '!$E95,BC$151&lt;='HIPOTESIS '!$F95),'HIPOTESIS '!$J95*'HIPOTESIS '!$D95*(1+'HIPOTESIS '!$N$90)*(1+'HIPOTESIS '!$N$95)*(1+'HIPOTESIS '!$N$100)^2/12,0)</f>
        <v>0</v>
      </c>
      <c r="BD175" s="810">
        <f>IF(AND(BD$151&gt;='HIPOTESIS '!$E95,BD$151&lt;='HIPOTESIS '!$F95),'HIPOTESIS '!$J95*'HIPOTESIS '!$D95*(1+'HIPOTESIS '!$N$90)*(1+'HIPOTESIS '!$N$95)*(1+'HIPOTESIS '!$N$100)^2/12,0)</f>
        <v>0</v>
      </c>
      <c r="BE175" s="810">
        <f>IF(AND(BE$151&gt;='HIPOTESIS '!$E95,BE$151&lt;='HIPOTESIS '!$F95),'HIPOTESIS '!$J95*'HIPOTESIS '!$D95*(1+'HIPOTESIS '!$N$90)*(1+'HIPOTESIS '!$N$95)*(1+'HIPOTESIS '!$N$100)^2/12,0)</f>
        <v>0</v>
      </c>
      <c r="BF175" s="810">
        <f>IF(AND(BF$151&gt;='HIPOTESIS '!$E95,BF$151&lt;='HIPOTESIS '!$F95),'HIPOTESIS '!$J95*'HIPOTESIS '!$D95*(1+'HIPOTESIS '!$N$90)*(1+'HIPOTESIS '!$N$95)*(1+'HIPOTESIS '!$N$100)^2/12,0)</f>
        <v>0</v>
      </c>
      <c r="BG175" s="810">
        <f>IF(AND(BG$151&gt;='HIPOTESIS '!$E95,BG$151&lt;='HIPOTESIS '!$F95),'HIPOTESIS '!$J95*'HIPOTESIS '!$D95*(1+'HIPOTESIS '!$N$90)*(1+'HIPOTESIS '!$N$95)*(1+'HIPOTESIS '!$N$100)^2/12,0)</f>
        <v>0</v>
      </c>
      <c r="BH175" s="810">
        <f>IF(AND(BH$151&gt;='HIPOTESIS '!$E95,BH$151&lt;='HIPOTESIS '!$F95),'HIPOTESIS '!$J95*'HIPOTESIS '!$D95*(1+'HIPOTESIS '!$N$90)*(1+'HIPOTESIS '!$N$95)*(1+'HIPOTESIS '!$N$100)^2/12,0)</f>
        <v>0</v>
      </c>
      <c r="BI175" s="810">
        <f>IF(AND(BI$151&gt;='HIPOTESIS '!$E95,BI$151&lt;='HIPOTESIS '!$F95),'HIPOTESIS '!$J95*'HIPOTESIS '!$D95*(1+'HIPOTESIS '!$N$90)*(1+'HIPOTESIS '!$N$95)*(1+'HIPOTESIS '!$N$100)^2/12,0)</f>
        <v>0</v>
      </c>
      <c r="BJ175" s="810">
        <f>IF(AND(BJ$151&gt;='HIPOTESIS '!$E95,BJ$151&lt;='HIPOTESIS '!$F95),'HIPOTESIS '!$J95*'HIPOTESIS '!$D95*(1+'HIPOTESIS '!$N$90)*(1+'HIPOTESIS '!$N$95)*(1+'HIPOTESIS '!$N$100)^2/12,0)</f>
        <v>0</v>
      </c>
      <c r="BK175" s="815">
        <f>IF(AND(BK$151&gt;='HIPOTESIS '!$E95,BK$151&lt;='HIPOTESIS '!$F95),'HIPOTESIS '!$J95*'HIPOTESIS '!$D95*(1+'HIPOTESIS '!$N$90)*(1+'HIPOTESIS '!$N$95)*(1+'HIPOTESIS '!$N$100)^2/12,0)</f>
        <v>0</v>
      </c>
    </row>
    <row r="176" spans="1:97" s="2" customFormat="1" ht="17" x14ac:dyDescent="0.2">
      <c r="B176" s="625" t="s">
        <v>121</v>
      </c>
      <c r="C176" s="813">
        <f>IF(AND(C$151&gt;='HIPOTESIS '!$E96,C$151&lt;='HIPOTESIS '!$F96),'HIPOTESIS '!$J96*'HIPOTESIS '!$D96/12,0)</f>
        <v>0</v>
      </c>
      <c r="D176" s="586">
        <f>IF(AND(D$151&gt;='HIPOTESIS '!$E96,D$151&lt;='HIPOTESIS '!$F96),'HIPOTESIS '!$J96*'HIPOTESIS '!$D96/12,0)</f>
        <v>0</v>
      </c>
      <c r="E176" s="586">
        <f>IF(AND(E$151&gt;='HIPOTESIS '!$E96,E$151&lt;='HIPOTESIS '!$F96),'HIPOTESIS '!$J96*'HIPOTESIS '!$D96/12,0)</f>
        <v>0</v>
      </c>
      <c r="F176" s="586">
        <f>IF(AND(F$151&gt;='HIPOTESIS '!$E96,F$151&lt;='HIPOTESIS '!$F96),'HIPOTESIS '!$J96*'HIPOTESIS '!$D96/12,0)</f>
        <v>0</v>
      </c>
      <c r="G176" s="586">
        <f>IF(AND(G$151&gt;='HIPOTESIS '!$E96,G$151&lt;='HIPOTESIS '!$F96),'HIPOTESIS '!$J96*'HIPOTESIS '!$D96/12,0)</f>
        <v>0</v>
      </c>
      <c r="H176" s="586">
        <f>IF(AND(H$151&gt;='HIPOTESIS '!$E96,H$151&lt;='HIPOTESIS '!$F96),'HIPOTESIS '!$J96*'HIPOTESIS '!$D96/12,0)</f>
        <v>0</v>
      </c>
      <c r="I176" s="586">
        <f>IF(AND(I$151&gt;='HIPOTESIS '!$E96,I$151&lt;='HIPOTESIS '!$F96),'HIPOTESIS '!$J96*'HIPOTESIS '!$D96/12,0)</f>
        <v>0</v>
      </c>
      <c r="J176" s="586">
        <f>IF(AND(J$151&gt;='HIPOTESIS '!$E96,J$151&lt;='HIPOTESIS '!$F96),'HIPOTESIS '!$J96*'HIPOTESIS '!$D96/12,0)</f>
        <v>0</v>
      </c>
      <c r="K176" s="586">
        <f>IF(AND(K$151&gt;='HIPOTESIS '!$E96,K$151&lt;='HIPOTESIS '!$F96),'HIPOTESIS '!$J96*'HIPOTESIS '!$D96/12,0)</f>
        <v>0</v>
      </c>
      <c r="L176" s="586">
        <f>IF(AND(L$151&gt;='HIPOTESIS '!$E96,L$151&lt;='HIPOTESIS '!$F96),'HIPOTESIS '!$J96*'HIPOTESIS '!$D96/12,0)</f>
        <v>0</v>
      </c>
      <c r="M176" s="586">
        <f>IF(AND(M$151&gt;='HIPOTESIS '!$E96,M$151&lt;='HIPOTESIS '!$F96),'HIPOTESIS '!$J96*'HIPOTESIS '!$D96/12,0)</f>
        <v>0</v>
      </c>
      <c r="N176" s="586">
        <f>IF(AND(N$151&gt;='HIPOTESIS '!$E96,N$151&lt;='HIPOTESIS '!$F96),'HIPOTESIS '!$J96*'HIPOTESIS '!$D96/12,0)</f>
        <v>0</v>
      </c>
      <c r="O176" s="814">
        <f>IF(AND(O$151&gt;='HIPOTESIS '!$E96,O$151&lt;='HIPOTESIS '!$F96),'HIPOTESIS '!$J96*'HIPOTESIS '!$D96/12,0)</f>
        <v>0</v>
      </c>
      <c r="P176" s="586">
        <f>IF(AND(P$151&gt;='HIPOTESIS '!$E96,P$151&lt;='HIPOTESIS '!$F96),'HIPOTESIS '!$J96*'HIPOTESIS '!$D96*(1+'HIPOTESIS '!$N$90)/12,0)</f>
        <v>0</v>
      </c>
      <c r="Q176" s="810">
        <f>IF(AND(Q$151&gt;='HIPOTESIS '!$E96,Q$151&lt;='HIPOTESIS '!$F96),'HIPOTESIS '!$J96*'HIPOTESIS '!$D96*(1+'HIPOTESIS '!$N$90)/12,0)</f>
        <v>0</v>
      </c>
      <c r="R176" s="810">
        <f>IF(AND(R$151&gt;='HIPOTESIS '!$E96,R$151&lt;='HIPOTESIS '!$F96),'HIPOTESIS '!$J96*'HIPOTESIS '!$D96*(1+'HIPOTESIS '!$N$90)/12,0)</f>
        <v>0</v>
      </c>
      <c r="S176" s="810">
        <f>IF(AND(S$151&gt;='HIPOTESIS '!$E96,S$151&lt;='HIPOTESIS '!$F96),'HIPOTESIS '!$J96*'HIPOTESIS '!$D96*(1+'HIPOTESIS '!$N$90)/12,0)</f>
        <v>0</v>
      </c>
      <c r="T176" s="810">
        <f>IF(AND(T$151&gt;='HIPOTESIS '!$E96,T$151&lt;='HIPOTESIS '!$F96),'HIPOTESIS '!$J96*'HIPOTESIS '!$D96*(1+'HIPOTESIS '!$N$90)/12,0)</f>
        <v>0</v>
      </c>
      <c r="U176" s="810">
        <f>IF(AND(U$151&gt;='HIPOTESIS '!$E96,U$151&lt;='HIPOTESIS '!$F96),'HIPOTESIS '!$J96*'HIPOTESIS '!$D96*(1+'HIPOTESIS '!$N$90)/12,0)</f>
        <v>0</v>
      </c>
      <c r="V176" s="810">
        <f>IF(AND(V$151&gt;='HIPOTESIS '!$E96,V$151&lt;='HIPOTESIS '!$F96),'HIPOTESIS '!$J96*'HIPOTESIS '!$D96*(1+'HIPOTESIS '!$N$90)/12,0)</f>
        <v>0</v>
      </c>
      <c r="W176" s="810">
        <f>IF(AND(W$151&gt;='HIPOTESIS '!$E96,W$151&lt;='HIPOTESIS '!$F96),'HIPOTESIS '!$J96*'HIPOTESIS '!$D96*(1+'HIPOTESIS '!$N$90)/12,0)</f>
        <v>0</v>
      </c>
      <c r="X176" s="810">
        <f>IF(AND(X$151&gt;='HIPOTESIS '!$E96,X$151&lt;='HIPOTESIS '!$F96),'HIPOTESIS '!$J96*'HIPOTESIS '!$D96*(1+'HIPOTESIS '!$N$90)/12,0)</f>
        <v>0</v>
      </c>
      <c r="Y176" s="810">
        <f>IF(AND(Y$151&gt;='HIPOTESIS '!$E96,Y$151&lt;='HIPOTESIS '!$F96),'HIPOTESIS '!$J96*'HIPOTESIS '!$D96*(1+'HIPOTESIS '!$N$90)/12,0)</f>
        <v>0</v>
      </c>
      <c r="Z176" s="810">
        <f>IF(AND(Z$151&gt;='HIPOTESIS '!$E96,Z$151&lt;='HIPOTESIS '!$F96),'HIPOTESIS '!$J96*'HIPOTESIS '!$D96*(1+'HIPOTESIS '!$N$90)/12,0)</f>
        <v>0</v>
      </c>
      <c r="AA176" s="810">
        <f>IF(AND(AA$151&gt;='HIPOTESIS '!$E96,AA$151&lt;='HIPOTESIS '!$F96),'HIPOTESIS '!$J96*'HIPOTESIS '!$D96*(1+'HIPOTESIS '!$N$90)/12,0)</f>
        <v>0</v>
      </c>
      <c r="AB176" s="810">
        <f>IF(AND(AB$151&gt;='HIPOTESIS '!$E96,AB$151&lt;='HIPOTESIS '!$F96),'HIPOTESIS '!$J96*'HIPOTESIS '!$D96*(1+'HIPOTESIS '!$N$90)*(1+'HIPOTESIS '!$N$95)/12,0)</f>
        <v>0</v>
      </c>
      <c r="AC176" s="810">
        <f>IF(AND(AC$151&gt;='HIPOTESIS '!$E96,AC$151&lt;='HIPOTESIS '!$F96),'HIPOTESIS '!$J96*'HIPOTESIS '!$D96*(1+'HIPOTESIS '!$N$90)*(1+'HIPOTESIS '!$N$95)/12,0)</f>
        <v>0</v>
      </c>
      <c r="AD176" s="810">
        <f>IF(AND(AD$151&gt;='HIPOTESIS '!$E96,AD$151&lt;='HIPOTESIS '!$F96),'HIPOTESIS '!$J96*'HIPOTESIS '!$D96*(1+'HIPOTESIS '!$N$90)*(1+'HIPOTESIS '!$N$95)/12,0)</f>
        <v>0</v>
      </c>
      <c r="AE176" s="810">
        <f>IF(AND(AE$151&gt;='HIPOTESIS '!$E96,AE$151&lt;='HIPOTESIS '!$F96),'HIPOTESIS '!$J96*'HIPOTESIS '!$D96*(1+'HIPOTESIS '!$N$90)*(1+'HIPOTESIS '!$N$95)/12,0)</f>
        <v>0</v>
      </c>
      <c r="AF176" s="810">
        <f>IF(AND(AF$151&gt;='HIPOTESIS '!$E96,AF$151&lt;='HIPOTESIS '!$F96),'HIPOTESIS '!$J96*'HIPOTESIS '!$D96*(1+'HIPOTESIS '!$N$90)*(1+'HIPOTESIS '!$N$95)/12,0)</f>
        <v>0</v>
      </c>
      <c r="AG176" s="810">
        <f>IF(AND(AG$151&gt;='HIPOTESIS '!$E96,AG$151&lt;='HIPOTESIS '!$F96),'HIPOTESIS '!$J96*'HIPOTESIS '!$D96*(1+'HIPOTESIS '!$N$90)*(1+'HIPOTESIS '!$N$95)/12,0)</f>
        <v>0</v>
      </c>
      <c r="AH176" s="810">
        <f>IF(AND(AH$151&gt;='HIPOTESIS '!$E96,AH$151&lt;='HIPOTESIS '!$F96),'HIPOTESIS '!$J96*'HIPOTESIS '!$D96*(1+'HIPOTESIS '!$N$90)*(1+'HIPOTESIS '!$N$95)/12,0)</f>
        <v>0</v>
      </c>
      <c r="AI176" s="810">
        <f>IF(AND(AI$151&gt;='HIPOTESIS '!$E96,AI$151&lt;='HIPOTESIS '!$F96),'HIPOTESIS '!$J96*'HIPOTESIS '!$D96*(1+'HIPOTESIS '!$N$90)*(1+'HIPOTESIS '!$N$95)/12,0)</f>
        <v>0</v>
      </c>
      <c r="AJ176" s="810">
        <f>IF(AND(AJ$151&gt;='HIPOTESIS '!$E96,AJ$151&lt;='HIPOTESIS '!$F96),'HIPOTESIS '!$J96*'HIPOTESIS '!$D96*(1+'HIPOTESIS '!$N$90)*(1+'HIPOTESIS '!$N$95)/12,0)</f>
        <v>0</v>
      </c>
      <c r="AK176" s="810">
        <f>IF(AND(AK$151&gt;='HIPOTESIS '!$E96,AK$151&lt;='HIPOTESIS '!$F96),'HIPOTESIS '!$J96*'HIPOTESIS '!$D96*(1+'HIPOTESIS '!$N$90)*(1+'HIPOTESIS '!$N$95)/12,0)</f>
        <v>0</v>
      </c>
      <c r="AL176" s="810">
        <f>IF(AND(AL$151&gt;='HIPOTESIS '!$E96,AL$151&lt;='HIPOTESIS '!$F96),'HIPOTESIS '!$J96*'HIPOTESIS '!$D96*(1+'HIPOTESIS '!$N$90)*(1+'HIPOTESIS '!$N$95)/12,0)</f>
        <v>0</v>
      </c>
      <c r="AM176" s="810">
        <f>IF(AND(AM$151&gt;='HIPOTESIS '!$E96,AM$151&lt;='HIPOTESIS '!$F96),'HIPOTESIS '!$J96*'HIPOTESIS '!$D96*(1+'HIPOTESIS '!$N$90)*(1+'HIPOTESIS '!$N$95)/12,0)</f>
        <v>0</v>
      </c>
      <c r="AN176" s="810">
        <f>IF(AND(AN$151&gt;='HIPOTESIS '!$E96,AN$151&lt;='HIPOTESIS '!$F96),'HIPOTESIS '!$J96*'HIPOTESIS '!$D96*(1+'HIPOTESIS '!$N$90)*(1+'HIPOTESIS '!$N$95)*(1+'HIPOTESIS '!$N$100)/12,0)</f>
        <v>0</v>
      </c>
      <c r="AO176" s="810">
        <f>IF(AND(AO$151&gt;='HIPOTESIS '!$E96,AO$151&lt;='HIPOTESIS '!$F96),'HIPOTESIS '!$J96*'HIPOTESIS '!$D96*(1+'HIPOTESIS '!$N$90)*(1+'HIPOTESIS '!$N$95)*(1+'HIPOTESIS '!$N$100)/12,0)</f>
        <v>0</v>
      </c>
      <c r="AP176" s="810">
        <f>IF(AND(AP$151&gt;='HIPOTESIS '!$E96,AP$151&lt;='HIPOTESIS '!$F96),'HIPOTESIS '!$J96*'HIPOTESIS '!$D96*(1+'HIPOTESIS '!$N$90)*(1+'HIPOTESIS '!$N$95)*(1+'HIPOTESIS '!$N$100)/12,0)</f>
        <v>0</v>
      </c>
      <c r="AQ176" s="810">
        <f>IF(AND(AQ$151&gt;='HIPOTESIS '!$E96,AQ$151&lt;='HIPOTESIS '!$F96),'HIPOTESIS '!$J96*'HIPOTESIS '!$D96*(1+'HIPOTESIS '!$N$90)*(1+'HIPOTESIS '!$N$95)*(1+'HIPOTESIS '!$N$100)/12,0)</f>
        <v>0</v>
      </c>
      <c r="AR176" s="810">
        <f>IF(AND(AR$151&gt;='HIPOTESIS '!$E96,AR$151&lt;='HIPOTESIS '!$F96),'HIPOTESIS '!$J96*'HIPOTESIS '!$D96*(1+'HIPOTESIS '!$N$90)*(1+'HIPOTESIS '!$N$95)*(1+'HIPOTESIS '!$N$100)/12,0)</f>
        <v>0</v>
      </c>
      <c r="AS176" s="810">
        <f>IF(AND(AS$151&gt;='HIPOTESIS '!$E96,AS$151&lt;='HIPOTESIS '!$F96),'HIPOTESIS '!$J96*'HIPOTESIS '!$D96*(1+'HIPOTESIS '!$N$90)*(1+'HIPOTESIS '!$N$95)*(1+'HIPOTESIS '!$N$100)/12,0)</f>
        <v>0</v>
      </c>
      <c r="AT176" s="810">
        <f>IF(AND(AT$151&gt;='HIPOTESIS '!$E96,AT$151&lt;='HIPOTESIS '!$F96),'HIPOTESIS '!$J96*'HIPOTESIS '!$D96*(1+'HIPOTESIS '!$N$90)*(1+'HIPOTESIS '!$N$95)*(1+'HIPOTESIS '!$N$100)/12,0)</f>
        <v>0</v>
      </c>
      <c r="AU176" s="810">
        <f>IF(AND(AU$151&gt;='HIPOTESIS '!$E96,AU$151&lt;='HIPOTESIS '!$F96),'HIPOTESIS '!$J96*'HIPOTESIS '!$D96*(1+'HIPOTESIS '!$N$90)*(1+'HIPOTESIS '!$N$95)*(1+'HIPOTESIS '!$N$100)/12,0)</f>
        <v>0</v>
      </c>
      <c r="AV176" s="810">
        <f>IF(AND(AV$151&gt;='HIPOTESIS '!$E96,AV$151&lt;='HIPOTESIS '!$F96),'HIPOTESIS '!$J96*'HIPOTESIS '!$D96*(1+'HIPOTESIS '!$N$90)*(1+'HIPOTESIS '!$N$95)*(1+'HIPOTESIS '!$N$100)/12,0)</f>
        <v>0</v>
      </c>
      <c r="AW176" s="810">
        <f>IF(AND(AW$151&gt;='HIPOTESIS '!$E96,AW$151&lt;='HIPOTESIS '!$F96),'HIPOTESIS '!$J96*'HIPOTESIS '!$D96*(1+'HIPOTESIS '!$N$90)*(1+'HIPOTESIS '!$N$95)*(1+'HIPOTESIS '!$N$100)/12,0)</f>
        <v>0</v>
      </c>
      <c r="AX176" s="810">
        <f>IF(AND(AX$151&gt;='HIPOTESIS '!$E96,AX$151&lt;='HIPOTESIS '!$F96),'HIPOTESIS '!$J96*'HIPOTESIS '!$D96*(1+'HIPOTESIS '!$N$90)*(1+'HIPOTESIS '!$N$95)*(1+'HIPOTESIS '!$N$100)/12,0)</f>
        <v>0</v>
      </c>
      <c r="AY176" s="810">
        <f>IF(AND(AY$151&gt;='HIPOTESIS '!$E96,AY$151&lt;='HIPOTESIS '!$F96),'HIPOTESIS '!$J96*'HIPOTESIS '!$D96*(1+'HIPOTESIS '!$N$90)*(1+'HIPOTESIS '!$N$95)*(1+'HIPOTESIS '!$N$100)/12,0)</f>
        <v>0</v>
      </c>
      <c r="AZ176" s="810">
        <f>IF(AND(AZ$151&gt;='HIPOTESIS '!$E96,AZ$151&lt;='HIPOTESIS '!$F96),'HIPOTESIS '!$J96*'HIPOTESIS '!$D96*(1+'HIPOTESIS '!$N$90)*(1+'HIPOTESIS '!$N$95)*(1+'HIPOTESIS '!$N$100)^2/12,0)</f>
        <v>0</v>
      </c>
      <c r="BA176" s="810">
        <f>IF(AND(BA$151&gt;='HIPOTESIS '!$E96,BA$151&lt;='HIPOTESIS '!$F96),'HIPOTESIS '!$J96*'HIPOTESIS '!$D96*(1+'HIPOTESIS '!$N$90)*(1+'HIPOTESIS '!$N$95)*(1+'HIPOTESIS '!$N$100)^2/12,0)</f>
        <v>0</v>
      </c>
      <c r="BB176" s="810">
        <f>IF(AND(BB$151&gt;='HIPOTESIS '!$E96,BB$151&lt;='HIPOTESIS '!$F96),'HIPOTESIS '!$J96*'HIPOTESIS '!$D96*(1+'HIPOTESIS '!$N$90)*(1+'HIPOTESIS '!$N$95)*(1+'HIPOTESIS '!$N$100)^2/12,0)</f>
        <v>0</v>
      </c>
      <c r="BC176" s="810">
        <f>IF(AND(BC$151&gt;='HIPOTESIS '!$E96,BC$151&lt;='HIPOTESIS '!$F96),'HIPOTESIS '!$J96*'HIPOTESIS '!$D96*(1+'HIPOTESIS '!$N$90)*(1+'HIPOTESIS '!$N$95)*(1+'HIPOTESIS '!$N$100)^2/12,0)</f>
        <v>0</v>
      </c>
      <c r="BD176" s="810">
        <f>IF(AND(BD$151&gt;='HIPOTESIS '!$E96,BD$151&lt;='HIPOTESIS '!$F96),'HIPOTESIS '!$J96*'HIPOTESIS '!$D96*(1+'HIPOTESIS '!$N$90)*(1+'HIPOTESIS '!$N$95)*(1+'HIPOTESIS '!$N$100)^2/12,0)</f>
        <v>0</v>
      </c>
      <c r="BE176" s="810">
        <f>IF(AND(BE$151&gt;='HIPOTESIS '!$E96,BE$151&lt;='HIPOTESIS '!$F96),'HIPOTESIS '!$J96*'HIPOTESIS '!$D96*(1+'HIPOTESIS '!$N$90)*(1+'HIPOTESIS '!$N$95)*(1+'HIPOTESIS '!$N$100)^2/12,0)</f>
        <v>0</v>
      </c>
      <c r="BF176" s="810">
        <f>IF(AND(BF$151&gt;='HIPOTESIS '!$E96,BF$151&lt;='HIPOTESIS '!$F96),'HIPOTESIS '!$J96*'HIPOTESIS '!$D96*(1+'HIPOTESIS '!$N$90)*(1+'HIPOTESIS '!$N$95)*(1+'HIPOTESIS '!$N$100)^2/12,0)</f>
        <v>0</v>
      </c>
      <c r="BG176" s="810">
        <f>IF(AND(BG$151&gt;='HIPOTESIS '!$E96,BG$151&lt;='HIPOTESIS '!$F96),'HIPOTESIS '!$J96*'HIPOTESIS '!$D96*(1+'HIPOTESIS '!$N$90)*(1+'HIPOTESIS '!$N$95)*(1+'HIPOTESIS '!$N$100)^2/12,0)</f>
        <v>0</v>
      </c>
      <c r="BH176" s="810">
        <f>IF(AND(BH$151&gt;='HIPOTESIS '!$E96,BH$151&lt;='HIPOTESIS '!$F96),'HIPOTESIS '!$J96*'HIPOTESIS '!$D96*(1+'HIPOTESIS '!$N$90)*(1+'HIPOTESIS '!$N$95)*(1+'HIPOTESIS '!$N$100)^2/12,0)</f>
        <v>0</v>
      </c>
      <c r="BI176" s="810">
        <f>IF(AND(BI$151&gt;='HIPOTESIS '!$E96,BI$151&lt;='HIPOTESIS '!$F96),'HIPOTESIS '!$J96*'HIPOTESIS '!$D96*(1+'HIPOTESIS '!$N$90)*(1+'HIPOTESIS '!$N$95)*(1+'HIPOTESIS '!$N$100)^2/12,0)</f>
        <v>0</v>
      </c>
      <c r="BJ176" s="810">
        <f>IF(AND(BJ$151&gt;='HIPOTESIS '!$E96,BJ$151&lt;='HIPOTESIS '!$F96),'HIPOTESIS '!$J96*'HIPOTESIS '!$D96*(1+'HIPOTESIS '!$N$90)*(1+'HIPOTESIS '!$N$95)*(1+'HIPOTESIS '!$N$100)^2/12,0)</f>
        <v>0</v>
      </c>
      <c r="BK176" s="815">
        <f>IF(AND(BK$151&gt;='HIPOTESIS '!$E96,BK$151&lt;='HIPOTESIS '!$F96),'HIPOTESIS '!$J96*'HIPOTESIS '!$D96*(1+'HIPOTESIS '!$N$90)*(1+'HIPOTESIS '!$N$95)*(1+'HIPOTESIS '!$N$100)^2/12,0)</f>
        <v>0</v>
      </c>
    </row>
    <row r="177" spans="1:97" s="2" customFormat="1" ht="17" x14ac:dyDescent="0.2">
      <c r="B177" s="625" t="s">
        <v>122</v>
      </c>
      <c r="C177" s="813">
        <f>IF(AND(C$151&gt;='HIPOTESIS '!$E97,C$151&lt;='HIPOTESIS '!$F97),'HIPOTESIS '!$J97*'HIPOTESIS '!$D97/12,0)</f>
        <v>0</v>
      </c>
      <c r="D177" s="586">
        <f>IF(AND(D$151&gt;='HIPOTESIS '!$E97,D$151&lt;='HIPOTESIS '!$F97),'HIPOTESIS '!$J97*'HIPOTESIS '!$D97/12,0)</f>
        <v>0</v>
      </c>
      <c r="E177" s="586">
        <f>IF(AND(E$151&gt;='HIPOTESIS '!$E97,E$151&lt;='HIPOTESIS '!$F97),'HIPOTESIS '!$J97*'HIPOTESIS '!$D97/12,0)</f>
        <v>0</v>
      </c>
      <c r="F177" s="586">
        <f>IF(AND(F$151&gt;='HIPOTESIS '!$E97,F$151&lt;='HIPOTESIS '!$F97),'HIPOTESIS '!$J97*'HIPOTESIS '!$D97/12,0)</f>
        <v>0</v>
      </c>
      <c r="G177" s="586">
        <f>IF(AND(G$151&gt;='HIPOTESIS '!$E97,G$151&lt;='HIPOTESIS '!$F97),'HIPOTESIS '!$J97*'HIPOTESIS '!$D97/12,0)</f>
        <v>0</v>
      </c>
      <c r="H177" s="586">
        <f>IF(AND(H$151&gt;='HIPOTESIS '!$E97,H$151&lt;='HIPOTESIS '!$F97),'HIPOTESIS '!$J97*'HIPOTESIS '!$D97/12,0)</f>
        <v>0</v>
      </c>
      <c r="I177" s="586">
        <f>IF(AND(I$151&gt;='HIPOTESIS '!$E97,I$151&lt;='HIPOTESIS '!$F97),'HIPOTESIS '!$J97*'HIPOTESIS '!$D97/12,0)</f>
        <v>0</v>
      </c>
      <c r="J177" s="586">
        <f>IF(AND(J$151&gt;='HIPOTESIS '!$E97,J$151&lt;='HIPOTESIS '!$F97),'HIPOTESIS '!$J97*'HIPOTESIS '!$D97/12,0)</f>
        <v>0</v>
      </c>
      <c r="K177" s="586">
        <f>IF(AND(K$151&gt;='HIPOTESIS '!$E97,K$151&lt;='HIPOTESIS '!$F97),'HIPOTESIS '!$J97*'HIPOTESIS '!$D97/12,0)</f>
        <v>0</v>
      </c>
      <c r="L177" s="586">
        <f>IF(AND(L$151&gt;='HIPOTESIS '!$E97,L$151&lt;='HIPOTESIS '!$F97),'HIPOTESIS '!$J97*'HIPOTESIS '!$D97/12,0)</f>
        <v>0</v>
      </c>
      <c r="M177" s="586">
        <f>IF(AND(M$151&gt;='HIPOTESIS '!$E97,M$151&lt;='HIPOTESIS '!$F97),'HIPOTESIS '!$J97*'HIPOTESIS '!$D97/12,0)</f>
        <v>0</v>
      </c>
      <c r="N177" s="586">
        <f>IF(AND(N$151&gt;='HIPOTESIS '!$E97,N$151&lt;='HIPOTESIS '!$F97),'HIPOTESIS '!$J97*'HIPOTESIS '!$D97/12,0)</f>
        <v>0</v>
      </c>
      <c r="O177" s="814">
        <f>IF(AND(O$151&gt;='HIPOTESIS '!$E97,O$151&lt;='HIPOTESIS '!$F97),'HIPOTESIS '!$J97*'HIPOTESIS '!$D97/12,0)</f>
        <v>0</v>
      </c>
      <c r="P177" s="586">
        <f>IF(AND(P$151&gt;='HIPOTESIS '!$E97,P$151&lt;='HIPOTESIS '!$F97),'HIPOTESIS '!$J97*'HIPOTESIS '!$D97*(1+'HIPOTESIS '!$N$90)/12,0)</f>
        <v>0</v>
      </c>
      <c r="Q177" s="810">
        <f>IF(AND(Q$151&gt;='HIPOTESIS '!$E97,Q$151&lt;='HIPOTESIS '!$F97),'HIPOTESIS '!$J97*'HIPOTESIS '!$D97*(1+'HIPOTESIS '!$N$90)/12,0)</f>
        <v>0</v>
      </c>
      <c r="R177" s="810">
        <f>IF(AND(R$151&gt;='HIPOTESIS '!$E97,R$151&lt;='HIPOTESIS '!$F97),'HIPOTESIS '!$J97*'HIPOTESIS '!$D97*(1+'HIPOTESIS '!$N$90)/12,0)</f>
        <v>0</v>
      </c>
      <c r="S177" s="810">
        <f>IF(AND(S$151&gt;='HIPOTESIS '!$E97,S$151&lt;='HIPOTESIS '!$F97),'HIPOTESIS '!$J97*'HIPOTESIS '!$D97*(1+'HIPOTESIS '!$N$90)/12,0)</f>
        <v>0</v>
      </c>
      <c r="T177" s="810">
        <f>IF(AND(T$151&gt;='HIPOTESIS '!$E97,T$151&lt;='HIPOTESIS '!$F97),'HIPOTESIS '!$J97*'HIPOTESIS '!$D97*(1+'HIPOTESIS '!$N$90)/12,0)</f>
        <v>0</v>
      </c>
      <c r="U177" s="810">
        <f>IF(AND(U$151&gt;='HIPOTESIS '!$E97,U$151&lt;='HIPOTESIS '!$F97),'HIPOTESIS '!$J97*'HIPOTESIS '!$D97*(1+'HIPOTESIS '!$N$90)/12,0)</f>
        <v>0</v>
      </c>
      <c r="V177" s="810">
        <f>IF(AND(V$151&gt;='HIPOTESIS '!$E97,V$151&lt;='HIPOTESIS '!$F97),'HIPOTESIS '!$J97*'HIPOTESIS '!$D97*(1+'HIPOTESIS '!$N$90)/12,0)</f>
        <v>0</v>
      </c>
      <c r="W177" s="810">
        <f>IF(AND(W$151&gt;='HIPOTESIS '!$E97,W$151&lt;='HIPOTESIS '!$F97),'HIPOTESIS '!$J97*'HIPOTESIS '!$D97*(1+'HIPOTESIS '!$N$90)/12,0)</f>
        <v>0</v>
      </c>
      <c r="X177" s="810">
        <f>IF(AND(X$151&gt;='HIPOTESIS '!$E97,X$151&lt;='HIPOTESIS '!$F97),'HIPOTESIS '!$J97*'HIPOTESIS '!$D97*(1+'HIPOTESIS '!$N$90)/12,0)</f>
        <v>0</v>
      </c>
      <c r="Y177" s="810">
        <f>IF(AND(Y$151&gt;='HIPOTESIS '!$E97,Y$151&lt;='HIPOTESIS '!$F97),'HIPOTESIS '!$J97*'HIPOTESIS '!$D97*(1+'HIPOTESIS '!$N$90)/12,0)</f>
        <v>0</v>
      </c>
      <c r="Z177" s="810">
        <f>IF(AND(Z$151&gt;='HIPOTESIS '!$E97,Z$151&lt;='HIPOTESIS '!$F97),'HIPOTESIS '!$J97*'HIPOTESIS '!$D97*(1+'HIPOTESIS '!$N$90)/12,0)</f>
        <v>0</v>
      </c>
      <c r="AA177" s="810">
        <f>IF(AND(AA$151&gt;='HIPOTESIS '!$E97,AA$151&lt;='HIPOTESIS '!$F97),'HIPOTESIS '!$J97*'HIPOTESIS '!$D97*(1+'HIPOTESIS '!$N$90)/12,0)</f>
        <v>0</v>
      </c>
      <c r="AB177" s="810">
        <f>IF(AND(AB$151&gt;='HIPOTESIS '!$E97,AB$151&lt;='HIPOTESIS '!$F97),'HIPOTESIS '!$J97*'HIPOTESIS '!$D97*(1+'HIPOTESIS '!$N$90)*(1+'HIPOTESIS '!$N$95)/12,0)</f>
        <v>0</v>
      </c>
      <c r="AC177" s="810">
        <f>IF(AND(AC$151&gt;='HIPOTESIS '!$E97,AC$151&lt;='HIPOTESIS '!$F97),'HIPOTESIS '!$J97*'HIPOTESIS '!$D97*(1+'HIPOTESIS '!$N$90)*(1+'HIPOTESIS '!$N$95)/12,0)</f>
        <v>0</v>
      </c>
      <c r="AD177" s="810">
        <f>IF(AND(AD$151&gt;='HIPOTESIS '!$E97,AD$151&lt;='HIPOTESIS '!$F97),'HIPOTESIS '!$J97*'HIPOTESIS '!$D97*(1+'HIPOTESIS '!$N$90)*(1+'HIPOTESIS '!$N$95)/12,0)</f>
        <v>0</v>
      </c>
      <c r="AE177" s="810">
        <f>IF(AND(AE$151&gt;='HIPOTESIS '!$E97,AE$151&lt;='HIPOTESIS '!$F97),'HIPOTESIS '!$J97*'HIPOTESIS '!$D97*(1+'HIPOTESIS '!$N$90)*(1+'HIPOTESIS '!$N$95)/12,0)</f>
        <v>0</v>
      </c>
      <c r="AF177" s="810">
        <f>IF(AND(AF$151&gt;='HIPOTESIS '!$E97,AF$151&lt;='HIPOTESIS '!$F97),'HIPOTESIS '!$J97*'HIPOTESIS '!$D97*(1+'HIPOTESIS '!$N$90)*(1+'HIPOTESIS '!$N$95)/12,0)</f>
        <v>0</v>
      </c>
      <c r="AG177" s="810">
        <f>IF(AND(AG$151&gt;='HIPOTESIS '!$E97,AG$151&lt;='HIPOTESIS '!$F97),'HIPOTESIS '!$J97*'HIPOTESIS '!$D97*(1+'HIPOTESIS '!$N$90)*(1+'HIPOTESIS '!$N$95)/12,0)</f>
        <v>0</v>
      </c>
      <c r="AH177" s="810">
        <f>IF(AND(AH$151&gt;='HIPOTESIS '!$E97,AH$151&lt;='HIPOTESIS '!$F97),'HIPOTESIS '!$J97*'HIPOTESIS '!$D97*(1+'HIPOTESIS '!$N$90)*(1+'HIPOTESIS '!$N$95)/12,0)</f>
        <v>0</v>
      </c>
      <c r="AI177" s="810">
        <f>IF(AND(AI$151&gt;='HIPOTESIS '!$E97,AI$151&lt;='HIPOTESIS '!$F97),'HIPOTESIS '!$J97*'HIPOTESIS '!$D97*(1+'HIPOTESIS '!$N$90)*(1+'HIPOTESIS '!$N$95)/12,0)</f>
        <v>0</v>
      </c>
      <c r="AJ177" s="810">
        <f>IF(AND(AJ$151&gt;='HIPOTESIS '!$E97,AJ$151&lt;='HIPOTESIS '!$F97),'HIPOTESIS '!$J97*'HIPOTESIS '!$D97*(1+'HIPOTESIS '!$N$90)*(1+'HIPOTESIS '!$N$95)/12,0)</f>
        <v>0</v>
      </c>
      <c r="AK177" s="810">
        <f>IF(AND(AK$151&gt;='HIPOTESIS '!$E97,AK$151&lt;='HIPOTESIS '!$F97),'HIPOTESIS '!$J97*'HIPOTESIS '!$D97*(1+'HIPOTESIS '!$N$90)*(1+'HIPOTESIS '!$N$95)/12,0)</f>
        <v>0</v>
      </c>
      <c r="AL177" s="810">
        <f>IF(AND(AL$151&gt;='HIPOTESIS '!$E97,AL$151&lt;='HIPOTESIS '!$F97),'HIPOTESIS '!$J97*'HIPOTESIS '!$D97*(1+'HIPOTESIS '!$N$90)*(1+'HIPOTESIS '!$N$95)/12,0)</f>
        <v>0</v>
      </c>
      <c r="AM177" s="810">
        <f>IF(AND(AM$151&gt;='HIPOTESIS '!$E97,AM$151&lt;='HIPOTESIS '!$F97),'HIPOTESIS '!$J97*'HIPOTESIS '!$D97*(1+'HIPOTESIS '!$N$90)*(1+'HIPOTESIS '!$N$95)/12,0)</f>
        <v>0</v>
      </c>
      <c r="AN177" s="810">
        <f>IF(AND(AN$151&gt;='HIPOTESIS '!$E97,AN$151&lt;='HIPOTESIS '!$F97),'HIPOTESIS '!$J97*'HIPOTESIS '!$D97*(1+'HIPOTESIS '!$N$90)*(1+'HIPOTESIS '!$N$95)*(1+'HIPOTESIS '!$N$100)/12,0)</f>
        <v>0</v>
      </c>
      <c r="AO177" s="810">
        <f>IF(AND(AO$151&gt;='HIPOTESIS '!$E97,AO$151&lt;='HIPOTESIS '!$F97),'HIPOTESIS '!$J97*'HIPOTESIS '!$D97*(1+'HIPOTESIS '!$N$90)*(1+'HIPOTESIS '!$N$95)*(1+'HIPOTESIS '!$N$100)/12,0)</f>
        <v>0</v>
      </c>
      <c r="AP177" s="810">
        <f>IF(AND(AP$151&gt;='HIPOTESIS '!$E97,AP$151&lt;='HIPOTESIS '!$F97),'HIPOTESIS '!$J97*'HIPOTESIS '!$D97*(1+'HIPOTESIS '!$N$90)*(1+'HIPOTESIS '!$N$95)*(1+'HIPOTESIS '!$N$100)/12,0)</f>
        <v>0</v>
      </c>
      <c r="AQ177" s="810">
        <f>IF(AND(AQ$151&gt;='HIPOTESIS '!$E97,AQ$151&lt;='HIPOTESIS '!$F97),'HIPOTESIS '!$J97*'HIPOTESIS '!$D97*(1+'HIPOTESIS '!$N$90)*(1+'HIPOTESIS '!$N$95)*(1+'HIPOTESIS '!$N$100)/12,0)</f>
        <v>0</v>
      </c>
      <c r="AR177" s="810">
        <f>IF(AND(AR$151&gt;='HIPOTESIS '!$E97,AR$151&lt;='HIPOTESIS '!$F97),'HIPOTESIS '!$J97*'HIPOTESIS '!$D97*(1+'HIPOTESIS '!$N$90)*(1+'HIPOTESIS '!$N$95)*(1+'HIPOTESIS '!$N$100)/12,0)</f>
        <v>0</v>
      </c>
      <c r="AS177" s="810">
        <f>IF(AND(AS$151&gt;='HIPOTESIS '!$E97,AS$151&lt;='HIPOTESIS '!$F97),'HIPOTESIS '!$J97*'HIPOTESIS '!$D97*(1+'HIPOTESIS '!$N$90)*(1+'HIPOTESIS '!$N$95)*(1+'HIPOTESIS '!$N$100)/12,0)</f>
        <v>0</v>
      </c>
      <c r="AT177" s="810">
        <f>IF(AND(AT$151&gt;='HIPOTESIS '!$E97,AT$151&lt;='HIPOTESIS '!$F97),'HIPOTESIS '!$J97*'HIPOTESIS '!$D97*(1+'HIPOTESIS '!$N$90)*(1+'HIPOTESIS '!$N$95)*(1+'HIPOTESIS '!$N$100)/12,0)</f>
        <v>0</v>
      </c>
      <c r="AU177" s="810">
        <f>IF(AND(AU$151&gt;='HIPOTESIS '!$E97,AU$151&lt;='HIPOTESIS '!$F97),'HIPOTESIS '!$J97*'HIPOTESIS '!$D97*(1+'HIPOTESIS '!$N$90)*(1+'HIPOTESIS '!$N$95)*(1+'HIPOTESIS '!$N$100)/12,0)</f>
        <v>0</v>
      </c>
      <c r="AV177" s="810">
        <f>IF(AND(AV$151&gt;='HIPOTESIS '!$E97,AV$151&lt;='HIPOTESIS '!$F97),'HIPOTESIS '!$J97*'HIPOTESIS '!$D97*(1+'HIPOTESIS '!$N$90)*(1+'HIPOTESIS '!$N$95)*(1+'HIPOTESIS '!$N$100)/12,0)</f>
        <v>0</v>
      </c>
      <c r="AW177" s="810">
        <f>IF(AND(AW$151&gt;='HIPOTESIS '!$E97,AW$151&lt;='HIPOTESIS '!$F97),'HIPOTESIS '!$J97*'HIPOTESIS '!$D97*(1+'HIPOTESIS '!$N$90)*(1+'HIPOTESIS '!$N$95)*(1+'HIPOTESIS '!$N$100)/12,0)</f>
        <v>0</v>
      </c>
      <c r="AX177" s="810">
        <f>IF(AND(AX$151&gt;='HIPOTESIS '!$E97,AX$151&lt;='HIPOTESIS '!$F97),'HIPOTESIS '!$J97*'HIPOTESIS '!$D97*(1+'HIPOTESIS '!$N$90)*(1+'HIPOTESIS '!$N$95)*(1+'HIPOTESIS '!$N$100)/12,0)</f>
        <v>0</v>
      </c>
      <c r="AY177" s="810">
        <f>IF(AND(AY$151&gt;='HIPOTESIS '!$E97,AY$151&lt;='HIPOTESIS '!$F97),'HIPOTESIS '!$J97*'HIPOTESIS '!$D97*(1+'HIPOTESIS '!$N$90)*(1+'HIPOTESIS '!$N$95)*(1+'HIPOTESIS '!$N$100)/12,0)</f>
        <v>0</v>
      </c>
      <c r="AZ177" s="810">
        <f>IF(AND(AZ$151&gt;='HIPOTESIS '!$E97,AZ$151&lt;='HIPOTESIS '!$F97),'HIPOTESIS '!$J97*'HIPOTESIS '!$D97*(1+'HIPOTESIS '!$N$90)*(1+'HIPOTESIS '!$N$95)*(1+'HIPOTESIS '!$N$100)^2/12,0)</f>
        <v>0</v>
      </c>
      <c r="BA177" s="810">
        <f>IF(AND(BA$151&gt;='HIPOTESIS '!$E97,BA$151&lt;='HIPOTESIS '!$F97),'HIPOTESIS '!$J97*'HIPOTESIS '!$D97*(1+'HIPOTESIS '!$N$90)*(1+'HIPOTESIS '!$N$95)*(1+'HIPOTESIS '!$N$100)^2/12,0)</f>
        <v>0</v>
      </c>
      <c r="BB177" s="810">
        <f>IF(AND(BB$151&gt;='HIPOTESIS '!$E97,BB$151&lt;='HIPOTESIS '!$F97),'HIPOTESIS '!$J97*'HIPOTESIS '!$D97*(1+'HIPOTESIS '!$N$90)*(1+'HIPOTESIS '!$N$95)*(1+'HIPOTESIS '!$N$100)^2/12,0)</f>
        <v>0</v>
      </c>
      <c r="BC177" s="810">
        <f>IF(AND(BC$151&gt;='HIPOTESIS '!$E97,BC$151&lt;='HIPOTESIS '!$F97),'HIPOTESIS '!$J97*'HIPOTESIS '!$D97*(1+'HIPOTESIS '!$N$90)*(1+'HIPOTESIS '!$N$95)*(1+'HIPOTESIS '!$N$100)^2/12,0)</f>
        <v>0</v>
      </c>
      <c r="BD177" s="810">
        <f>IF(AND(BD$151&gt;='HIPOTESIS '!$E97,BD$151&lt;='HIPOTESIS '!$F97),'HIPOTESIS '!$J97*'HIPOTESIS '!$D97*(1+'HIPOTESIS '!$N$90)*(1+'HIPOTESIS '!$N$95)*(1+'HIPOTESIS '!$N$100)^2/12,0)</f>
        <v>0</v>
      </c>
      <c r="BE177" s="810">
        <f>IF(AND(BE$151&gt;='HIPOTESIS '!$E97,BE$151&lt;='HIPOTESIS '!$F97),'HIPOTESIS '!$J97*'HIPOTESIS '!$D97*(1+'HIPOTESIS '!$N$90)*(1+'HIPOTESIS '!$N$95)*(1+'HIPOTESIS '!$N$100)^2/12,0)</f>
        <v>0</v>
      </c>
      <c r="BF177" s="810">
        <f>IF(AND(BF$151&gt;='HIPOTESIS '!$E97,BF$151&lt;='HIPOTESIS '!$F97),'HIPOTESIS '!$J97*'HIPOTESIS '!$D97*(1+'HIPOTESIS '!$N$90)*(1+'HIPOTESIS '!$N$95)*(1+'HIPOTESIS '!$N$100)^2/12,0)</f>
        <v>0</v>
      </c>
      <c r="BG177" s="810">
        <f>IF(AND(BG$151&gt;='HIPOTESIS '!$E97,BG$151&lt;='HIPOTESIS '!$F97),'HIPOTESIS '!$J97*'HIPOTESIS '!$D97*(1+'HIPOTESIS '!$N$90)*(1+'HIPOTESIS '!$N$95)*(1+'HIPOTESIS '!$N$100)^2/12,0)</f>
        <v>0</v>
      </c>
      <c r="BH177" s="810">
        <f>IF(AND(BH$151&gt;='HIPOTESIS '!$E97,BH$151&lt;='HIPOTESIS '!$F97),'HIPOTESIS '!$J97*'HIPOTESIS '!$D97*(1+'HIPOTESIS '!$N$90)*(1+'HIPOTESIS '!$N$95)*(1+'HIPOTESIS '!$N$100)^2/12,0)</f>
        <v>0</v>
      </c>
      <c r="BI177" s="810">
        <f>IF(AND(BI$151&gt;='HIPOTESIS '!$E97,BI$151&lt;='HIPOTESIS '!$F97),'HIPOTESIS '!$J97*'HIPOTESIS '!$D97*(1+'HIPOTESIS '!$N$90)*(1+'HIPOTESIS '!$N$95)*(1+'HIPOTESIS '!$N$100)^2/12,0)</f>
        <v>0</v>
      </c>
      <c r="BJ177" s="810">
        <f>IF(AND(BJ$151&gt;='HIPOTESIS '!$E97,BJ$151&lt;='HIPOTESIS '!$F97),'HIPOTESIS '!$J97*'HIPOTESIS '!$D97*(1+'HIPOTESIS '!$N$90)*(1+'HIPOTESIS '!$N$95)*(1+'HIPOTESIS '!$N$100)^2/12,0)</f>
        <v>0</v>
      </c>
      <c r="BK177" s="815">
        <f>IF(AND(BK$151&gt;='HIPOTESIS '!$E97,BK$151&lt;='HIPOTESIS '!$F97),'HIPOTESIS '!$J97*'HIPOTESIS '!$D97*(1+'HIPOTESIS '!$N$90)*(1+'HIPOTESIS '!$N$95)*(1+'HIPOTESIS '!$N$100)^2/12,0)</f>
        <v>0</v>
      </c>
    </row>
    <row r="178" spans="1:97" s="2" customFormat="1" ht="17" x14ac:dyDescent="0.2">
      <c r="B178" s="625" t="s">
        <v>123</v>
      </c>
      <c r="C178" s="813">
        <f>IF(AND(C$151&gt;='HIPOTESIS '!$E98,C$151&lt;='HIPOTESIS '!$F98),'HIPOTESIS '!$J98*'HIPOTESIS '!$D98/12,0)</f>
        <v>0</v>
      </c>
      <c r="D178" s="586">
        <f>IF(AND(D$151&gt;='HIPOTESIS '!$E98,D$151&lt;='HIPOTESIS '!$F98),'HIPOTESIS '!$J98*'HIPOTESIS '!$D98/12,0)</f>
        <v>0</v>
      </c>
      <c r="E178" s="586">
        <f>IF(AND(E$151&gt;='HIPOTESIS '!$E98,E$151&lt;='HIPOTESIS '!$F98),'HIPOTESIS '!$J98*'HIPOTESIS '!$D98/12,0)</f>
        <v>0</v>
      </c>
      <c r="F178" s="586">
        <f>IF(AND(F$151&gt;='HIPOTESIS '!$E98,F$151&lt;='HIPOTESIS '!$F98),'HIPOTESIS '!$J98*'HIPOTESIS '!$D98/12,0)</f>
        <v>0</v>
      </c>
      <c r="G178" s="586">
        <f>IF(AND(G$151&gt;='HIPOTESIS '!$E98,G$151&lt;='HIPOTESIS '!$F98),'HIPOTESIS '!$J98*'HIPOTESIS '!$D98/12,0)</f>
        <v>0</v>
      </c>
      <c r="H178" s="586">
        <f>IF(AND(H$151&gt;='HIPOTESIS '!$E98,H$151&lt;='HIPOTESIS '!$F98),'HIPOTESIS '!$J98*'HIPOTESIS '!$D98/12,0)</f>
        <v>0</v>
      </c>
      <c r="I178" s="586">
        <f>IF(AND(I$151&gt;='HIPOTESIS '!$E98,I$151&lt;='HIPOTESIS '!$F98),'HIPOTESIS '!$J98*'HIPOTESIS '!$D98/12,0)</f>
        <v>0</v>
      </c>
      <c r="J178" s="586">
        <f>IF(AND(J$151&gt;='HIPOTESIS '!$E98,J$151&lt;='HIPOTESIS '!$F98),'HIPOTESIS '!$J98*'HIPOTESIS '!$D98/12,0)</f>
        <v>0</v>
      </c>
      <c r="K178" s="586">
        <f>IF(AND(K$151&gt;='HIPOTESIS '!$E98,K$151&lt;='HIPOTESIS '!$F98),'HIPOTESIS '!$J98*'HIPOTESIS '!$D98/12,0)</f>
        <v>0</v>
      </c>
      <c r="L178" s="586">
        <f>IF(AND(L$151&gt;='HIPOTESIS '!$E98,L$151&lt;='HIPOTESIS '!$F98),'HIPOTESIS '!$J98*'HIPOTESIS '!$D98/12,0)</f>
        <v>0</v>
      </c>
      <c r="M178" s="586">
        <f>IF(AND(M$151&gt;='HIPOTESIS '!$E98,M$151&lt;='HIPOTESIS '!$F98),'HIPOTESIS '!$J98*'HIPOTESIS '!$D98/12,0)</f>
        <v>0</v>
      </c>
      <c r="N178" s="586">
        <f>IF(AND(N$151&gt;='HIPOTESIS '!$E98,N$151&lt;='HIPOTESIS '!$F98),'HIPOTESIS '!$J98*'HIPOTESIS '!$D98/12,0)</f>
        <v>0</v>
      </c>
      <c r="O178" s="814">
        <f>IF(AND(O$151&gt;='HIPOTESIS '!$E98,O$151&lt;='HIPOTESIS '!$F98),'HIPOTESIS '!$J98*'HIPOTESIS '!$D98/12,0)</f>
        <v>0</v>
      </c>
      <c r="P178" s="586">
        <f>IF(AND(P$151&gt;='HIPOTESIS '!$E98,P$151&lt;='HIPOTESIS '!$F98),'HIPOTESIS '!$J98*'HIPOTESIS '!$D98*(1+'HIPOTESIS '!$N$90)/12,0)</f>
        <v>0</v>
      </c>
      <c r="Q178" s="810">
        <f>IF(AND(Q$151&gt;='HIPOTESIS '!$E98,Q$151&lt;='HIPOTESIS '!$F98),'HIPOTESIS '!$J98*'HIPOTESIS '!$D98*(1+'HIPOTESIS '!$N$90)/12,0)</f>
        <v>0</v>
      </c>
      <c r="R178" s="810">
        <f>IF(AND(R$151&gt;='HIPOTESIS '!$E98,R$151&lt;='HIPOTESIS '!$F98),'HIPOTESIS '!$J98*'HIPOTESIS '!$D98*(1+'HIPOTESIS '!$N$90)/12,0)</f>
        <v>0</v>
      </c>
      <c r="S178" s="810">
        <f>IF(AND(S$151&gt;='HIPOTESIS '!$E98,S$151&lt;='HIPOTESIS '!$F98),'HIPOTESIS '!$J98*'HIPOTESIS '!$D98*(1+'HIPOTESIS '!$N$90)/12,0)</f>
        <v>0</v>
      </c>
      <c r="T178" s="810">
        <f>IF(AND(T$151&gt;='HIPOTESIS '!$E98,T$151&lt;='HIPOTESIS '!$F98),'HIPOTESIS '!$J98*'HIPOTESIS '!$D98*(1+'HIPOTESIS '!$N$90)/12,0)</f>
        <v>0</v>
      </c>
      <c r="U178" s="810">
        <f>IF(AND(U$151&gt;='HIPOTESIS '!$E98,U$151&lt;='HIPOTESIS '!$F98),'HIPOTESIS '!$J98*'HIPOTESIS '!$D98*(1+'HIPOTESIS '!$N$90)/12,0)</f>
        <v>0</v>
      </c>
      <c r="V178" s="810">
        <f>IF(AND(V$151&gt;='HIPOTESIS '!$E98,V$151&lt;='HIPOTESIS '!$F98),'HIPOTESIS '!$J98*'HIPOTESIS '!$D98*(1+'HIPOTESIS '!$N$90)/12,0)</f>
        <v>0</v>
      </c>
      <c r="W178" s="810">
        <f>IF(AND(W$151&gt;='HIPOTESIS '!$E98,W$151&lt;='HIPOTESIS '!$F98),'HIPOTESIS '!$J98*'HIPOTESIS '!$D98*(1+'HIPOTESIS '!$N$90)/12,0)</f>
        <v>0</v>
      </c>
      <c r="X178" s="810">
        <f>IF(AND(X$151&gt;='HIPOTESIS '!$E98,X$151&lt;='HIPOTESIS '!$F98),'HIPOTESIS '!$J98*'HIPOTESIS '!$D98*(1+'HIPOTESIS '!$N$90)/12,0)</f>
        <v>0</v>
      </c>
      <c r="Y178" s="810">
        <f>IF(AND(Y$151&gt;='HIPOTESIS '!$E98,Y$151&lt;='HIPOTESIS '!$F98),'HIPOTESIS '!$J98*'HIPOTESIS '!$D98*(1+'HIPOTESIS '!$N$90)/12,0)</f>
        <v>0</v>
      </c>
      <c r="Z178" s="810">
        <f>IF(AND(Z$151&gt;='HIPOTESIS '!$E98,Z$151&lt;='HIPOTESIS '!$F98),'HIPOTESIS '!$J98*'HIPOTESIS '!$D98*(1+'HIPOTESIS '!$N$90)/12,0)</f>
        <v>0</v>
      </c>
      <c r="AA178" s="810">
        <f>IF(AND(AA$151&gt;='HIPOTESIS '!$E98,AA$151&lt;='HIPOTESIS '!$F98),'HIPOTESIS '!$J98*'HIPOTESIS '!$D98*(1+'HIPOTESIS '!$N$90)/12,0)</f>
        <v>0</v>
      </c>
      <c r="AB178" s="810">
        <f>IF(AND(AB$151&gt;='HIPOTESIS '!$E98,AB$151&lt;='HIPOTESIS '!$F98),'HIPOTESIS '!$J98*'HIPOTESIS '!$D98*(1+'HIPOTESIS '!$N$90)*(1+'HIPOTESIS '!$N$95)/12,0)</f>
        <v>0</v>
      </c>
      <c r="AC178" s="810">
        <f>IF(AND(AC$151&gt;='HIPOTESIS '!$E98,AC$151&lt;='HIPOTESIS '!$F98),'HIPOTESIS '!$J98*'HIPOTESIS '!$D98*(1+'HIPOTESIS '!$N$90)*(1+'HIPOTESIS '!$N$95)/12,0)</f>
        <v>0</v>
      </c>
      <c r="AD178" s="810">
        <f>IF(AND(AD$151&gt;='HIPOTESIS '!$E98,AD$151&lt;='HIPOTESIS '!$F98),'HIPOTESIS '!$J98*'HIPOTESIS '!$D98*(1+'HIPOTESIS '!$N$90)*(1+'HIPOTESIS '!$N$95)/12,0)</f>
        <v>0</v>
      </c>
      <c r="AE178" s="810">
        <f>IF(AND(AE$151&gt;='HIPOTESIS '!$E98,AE$151&lt;='HIPOTESIS '!$F98),'HIPOTESIS '!$J98*'HIPOTESIS '!$D98*(1+'HIPOTESIS '!$N$90)*(1+'HIPOTESIS '!$N$95)/12,0)</f>
        <v>0</v>
      </c>
      <c r="AF178" s="810">
        <f>IF(AND(AF$151&gt;='HIPOTESIS '!$E98,AF$151&lt;='HIPOTESIS '!$F98),'HIPOTESIS '!$J98*'HIPOTESIS '!$D98*(1+'HIPOTESIS '!$N$90)*(1+'HIPOTESIS '!$N$95)/12,0)</f>
        <v>0</v>
      </c>
      <c r="AG178" s="810">
        <f>IF(AND(AG$151&gt;='HIPOTESIS '!$E98,AG$151&lt;='HIPOTESIS '!$F98),'HIPOTESIS '!$J98*'HIPOTESIS '!$D98*(1+'HIPOTESIS '!$N$90)*(1+'HIPOTESIS '!$N$95)/12,0)</f>
        <v>0</v>
      </c>
      <c r="AH178" s="810">
        <f>IF(AND(AH$151&gt;='HIPOTESIS '!$E98,AH$151&lt;='HIPOTESIS '!$F98),'HIPOTESIS '!$J98*'HIPOTESIS '!$D98*(1+'HIPOTESIS '!$N$90)*(1+'HIPOTESIS '!$N$95)/12,0)</f>
        <v>0</v>
      </c>
      <c r="AI178" s="810">
        <f>IF(AND(AI$151&gt;='HIPOTESIS '!$E98,AI$151&lt;='HIPOTESIS '!$F98),'HIPOTESIS '!$J98*'HIPOTESIS '!$D98*(1+'HIPOTESIS '!$N$90)*(1+'HIPOTESIS '!$N$95)/12,0)</f>
        <v>0</v>
      </c>
      <c r="AJ178" s="810">
        <f>IF(AND(AJ$151&gt;='HIPOTESIS '!$E98,AJ$151&lt;='HIPOTESIS '!$F98),'HIPOTESIS '!$J98*'HIPOTESIS '!$D98*(1+'HIPOTESIS '!$N$90)*(1+'HIPOTESIS '!$N$95)/12,0)</f>
        <v>0</v>
      </c>
      <c r="AK178" s="810">
        <f>IF(AND(AK$151&gt;='HIPOTESIS '!$E98,AK$151&lt;='HIPOTESIS '!$F98),'HIPOTESIS '!$J98*'HIPOTESIS '!$D98*(1+'HIPOTESIS '!$N$90)*(1+'HIPOTESIS '!$N$95)/12,0)</f>
        <v>0</v>
      </c>
      <c r="AL178" s="810">
        <f>IF(AND(AL$151&gt;='HIPOTESIS '!$E98,AL$151&lt;='HIPOTESIS '!$F98),'HIPOTESIS '!$J98*'HIPOTESIS '!$D98*(1+'HIPOTESIS '!$N$90)*(1+'HIPOTESIS '!$N$95)/12,0)</f>
        <v>0</v>
      </c>
      <c r="AM178" s="810">
        <f>IF(AND(AM$151&gt;='HIPOTESIS '!$E98,AM$151&lt;='HIPOTESIS '!$F98),'HIPOTESIS '!$J98*'HIPOTESIS '!$D98*(1+'HIPOTESIS '!$N$90)*(1+'HIPOTESIS '!$N$95)/12,0)</f>
        <v>0</v>
      </c>
      <c r="AN178" s="810">
        <f>IF(AND(AN$151&gt;='HIPOTESIS '!$E98,AN$151&lt;='HIPOTESIS '!$F98),'HIPOTESIS '!$J98*'HIPOTESIS '!$D98*(1+'HIPOTESIS '!$N$90)*(1+'HIPOTESIS '!$N$95)*(1+'HIPOTESIS '!$N$100)/12,0)</f>
        <v>0</v>
      </c>
      <c r="AO178" s="810">
        <f>IF(AND(AO$151&gt;='HIPOTESIS '!$E98,AO$151&lt;='HIPOTESIS '!$F98),'HIPOTESIS '!$J98*'HIPOTESIS '!$D98*(1+'HIPOTESIS '!$N$90)*(1+'HIPOTESIS '!$N$95)*(1+'HIPOTESIS '!$N$100)/12,0)</f>
        <v>0</v>
      </c>
      <c r="AP178" s="810">
        <f>IF(AND(AP$151&gt;='HIPOTESIS '!$E98,AP$151&lt;='HIPOTESIS '!$F98),'HIPOTESIS '!$J98*'HIPOTESIS '!$D98*(1+'HIPOTESIS '!$N$90)*(1+'HIPOTESIS '!$N$95)*(1+'HIPOTESIS '!$N$100)/12,0)</f>
        <v>0</v>
      </c>
      <c r="AQ178" s="810">
        <f>IF(AND(AQ$151&gt;='HIPOTESIS '!$E98,AQ$151&lt;='HIPOTESIS '!$F98),'HIPOTESIS '!$J98*'HIPOTESIS '!$D98*(1+'HIPOTESIS '!$N$90)*(1+'HIPOTESIS '!$N$95)*(1+'HIPOTESIS '!$N$100)/12,0)</f>
        <v>0</v>
      </c>
      <c r="AR178" s="810">
        <f>IF(AND(AR$151&gt;='HIPOTESIS '!$E98,AR$151&lt;='HIPOTESIS '!$F98),'HIPOTESIS '!$J98*'HIPOTESIS '!$D98*(1+'HIPOTESIS '!$N$90)*(1+'HIPOTESIS '!$N$95)*(1+'HIPOTESIS '!$N$100)/12,0)</f>
        <v>0</v>
      </c>
      <c r="AS178" s="810">
        <f>IF(AND(AS$151&gt;='HIPOTESIS '!$E98,AS$151&lt;='HIPOTESIS '!$F98),'HIPOTESIS '!$J98*'HIPOTESIS '!$D98*(1+'HIPOTESIS '!$N$90)*(1+'HIPOTESIS '!$N$95)*(1+'HIPOTESIS '!$N$100)/12,0)</f>
        <v>0</v>
      </c>
      <c r="AT178" s="810">
        <f>IF(AND(AT$151&gt;='HIPOTESIS '!$E98,AT$151&lt;='HIPOTESIS '!$F98),'HIPOTESIS '!$J98*'HIPOTESIS '!$D98*(1+'HIPOTESIS '!$N$90)*(1+'HIPOTESIS '!$N$95)*(1+'HIPOTESIS '!$N$100)/12,0)</f>
        <v>0</v>
      </c>
      <c r="AU178" s="810">
        <f>IF(AND(AU$151&gt;='HIPOTESIS '!$E98,AU$151&lt;='HIPOTESIS '!$F98),'HIPOTESIS '!$J98*'HIPOTESIS '!$D98*(1+'HIPOTESIS '!$N$90)*(1+'HIPOTESIS '!$N$95)*(1+'HIPOTESIS '!$N$100)/12,0)</f>
        <v>0</v>
      </c>
      <c r="AV178" s="810">
        <f>IF(AND(AV$151&gt;='HIPOTESIS '!$E98,AV$151&lt;='HIPOTESIS '!$F98),'HIPOTESIS '!$J98*'HIPOTESIS '!$D98*(1+'HIPOTESIS '!$N$90)*(1+'HIPOTESIS '!$N$95)*(1+'HIPOTESIS '!$N$100)/12,0)</f>
        <v>0</v>
      </c>
      <c r="AW178" s="810">
        <f>IF(AND(AW$151&gt;='HIPOTESIS '!$E98,AW$151&lt;='HIPOTESIS '!$F98),'HIPOTESIS '!$J98*'HIPOTESIS '!$D98*(1+'HIPOTESIS '!$N$90)*(1+'HIPOTESIS '!$N$95)*(1+'HIPOTESIS '!$N$100)/12,0)</f>
        <v>0</v>
      </c>
      <c r="AX178" s="810">
        <f>IF(AND(AX$151&gt;='HIPOTESIS '!$E98,AX$151&lt;='HIPOTESIS '!$F98),'HIPOTESIS '!$J98*'HIPOTESIS '!$D98*(1+'HIPOTESIS '!$N$90)*(1+'HIPOTESIS '!$N$95)*(1+'HIPOTESIS '!$N$100)/12,0)</f>
        <v>0</v>
      </c>
      <c r="AY178" s="810">
        <f>IF(AND(AY$151&gt;='HIPOTESIS '!$E98,AY$151&lt;='HIPOTESIS '!$F98),'HIPOTESIS '!$J98*'HIPOTESIS '!$D98*(1+'HIPOTESIS '!$N$90)*(1+'HIPOTESIS '!$N$95)*(1+'HIPOTESIS '!$N$100)/12,0)</f>
        <v>0</v>
      </c>
      <c r="AZ178" s="810">
        <f>IF(AND(AZ$151&gt;='HIPOTESIS '!$E98,AZ$151&lt;='HIPOTESIS '!$F98),'HIPOTESIS '!$J98*'HIPOTESIS '!$D98*(1+'HIPOTESIS '!$N$90)*(1+'HIPOTESIS '!$N$95)*(1+'HIPOTESIS '!$N$100)^2/12,0)</f>
        <v>0</v>
      </c>
      <c r="BA178" s="810">
        <f>IF(AND(BA$151&gt;='HIPOTESIS '!$E98,BA$151&lt;='HIPOTESIS '!$F98),'HIPOTESIS '!$J98*'HIPOTESIS '!$D98*(1+'HIPOTESIS '!$N$90)*(1+'HIPOTESIS '!$N$95)*(1+'HIPOTESIS '!$N$100)^2/12,0)</f>
        <v>0</v>
      </c>
      <c r="BB178" s="810">
        <f>IF(AND(BB$151&gt;='HIPOTESIS '!$E98,BB$151&lt;='HIPOTESIS '!$F98),'HIPOTESIS '!$J98*'HIPOTESIS '!$D98*(1+'HIPOTESIS '!$N$90)*(1+'HIPOTESIS '!$N$95)*(1+'HIPOTESIS '!$N$100)^2/12,0)</f>
        <v>0</v>
      </c>
      <c r="BC178" s="810">
        <f>IF(AND(BC$151&gt;='HIPOTESIS '!$E98,BC$151&lt;='HIPOTESIS '!$F98),'HIPOTESIS '!$J98*'HIPOTESIS '!$D98*(1+'HIPOTESIS '!$N$90)*(1+'HIPOTESIS '!$N$95)*(1+'HIPOTESIS '!$N$100)^2/12,0)</f>
        <v>0</v>
      </c>
      <c r="BD178" s="810">
        <f>IF(AND(BD$151&gt;='HIPOTESIS '!$E98,BD$151&lt;='HIPOTESIS '!$F98),'HIPOTESIS '!$J98*'HIPOTESIS '!$D98*(1+'HIPOTESIS '!$N$90)*(1+'HIPOTESIS '!$N$95)*(1+'HIPOTESIS '!$N$100)^2/12,0)</f>
        <v>0</v>
      </c>
      <c r="BE178" s="810">
        <f>IF(AND(BE$151&gt;='HIPOTESIS '!$E98,BE$151&lt;='HIPOTESIS '!$F98),'HIPOTESIS '!$J98*'HIPOTESIS '!$D98*(1+'HIPOTESIS '!$N$90)*(1+'HIPOTESIS '!$N$95)*(1+'HIPOTESIS '!$N$100)^2/12,0)</f>
        <v>0</v>
      </c>
      <c r="BF178" s="810">
        <f>IF(AND(BF$151&gt;='HIPOTESIS '!$E98,BF$151&lt;='HIPOTESIS '!$F98),'HIPOTESIS '!$J98*'HIPOTESIS '!$D98*(1+'HIPOTESIS '!$N$90)*(1+'HIPOTESIS '!$N$95)*(1+'HIPOTESIS '!$N$100)^2/12,0)</f>
        <v>0</v>
      </c>
      <c r="BG178" s="810">
        <f>IF(AND(BG$151&gt;='HIPOTESIS '!$E98,BG$151&lt;='HIPOTESIS '!$F98),'HIPOTESIS '!$J98*'HIPOTESIS '!$D98*(1+'HIPOTESIS '!$N$90)*(1+'HIPOTESIS '!$N$95)*(1+'HIPOTESIS '!$N$100)^2/12,0)</f>
        <v>0</v>
      </c>
      <c r="BH178" s="810">
        <f>IF(AND(BH$151&gt;='HIPOTESIS '!$E98,BH$151&lt;='HIPOTESIS '!$F98),'HIPOTESIS '!$J98*'HIPOTESIS '!$D98*(1+'HIPOTESIS '!$N$90)*(1+'HIPOTESIS '!$N$95)*(1+'HIPOTESIS '!$N$100)^2/12,0)</f>
        <v>0</v>
      </c>
      <c r="BI178" s="810">
        <f>IF(AND(BI$151&gt;='HIPOTESIS '!$E98,BI$151&lt;='HIPOTESIS '!$F98),'HIPOTESIS '!$J98*'HIPOTESIS '!$D98*(1+'HIPOTESIS '!$N$90)*(1+'HIPOTESIS '!$N$95)*(1+'HIPOTESIS '!$N$100)^2/12,0)</f>
        <v>0</v>
      </c>
      <c r="BJ178" s="810">
        <f>IF(AND(BJ$151&gt;='HIPOTESIS '!$E98,BJ$151&lt;='HIPOTESIS '!$F98),'HIPOTESIS '!$J98*'HIPOTESIS '!$D98*(1+'HIPOTESIS '!$N$90)*(1+'HIPOTESIS '!$N$95)*(1+'HIPOTESIS '!$N$100)^2/12,0)</f>
        <v>0</v>
      </c>
      <c r="BK178" s="815">
        <f>IF(AND(BK$151&gt;='HIPOTESIS '!$E98,BK$151&lt;='HIPOTESIS '!$F98),'HIPOTESIS '!$J98*'HIPOTESIS '!$D98*(1+'HIPOTESIS '!$N$90)*(1+'HIPOTESIS '!$N$95)*(1+'HIPOTESIS '!$N$100)^2/12,0)</f>
        <v>0</v>
      </c>
    </row>
    <row r="179" spans="1:97" s="2" customFormat="1" ht="17" x14ac:dyDescent="0.2">
      <c r="B179" s="627" t="s">
        <v>124</v>
      </c>
      <c r="C179" s="816">
        <f>IF(AND(C$151&gt;='HIPOTESIS '!$E99,C$151&lt;='HIPOTESIS '!$F99),'HIPOTESIS '!$J99*'HIPOTESIS '!$D99/12,0)</f>
        <v>0</v>
      </c>
      <c r="D179" s="817">
        <f>IF(AND(D$151&gt;='HIPOTESIS '!$E99,D$151&lt;='HIPOTESIS '!$F99),'HIPOTESIS '!$J99*'HIPOTESIS '!$D99/12,0)</f>
        <v>0</v>
      </c>
      <c r="E179" s="817">
        <f>IF(AND(E$151&gt;='HIPOTESIS '!$E99,E$151&lt;='HIPOTESIS '!$F99),'HIPOTESIS '!$J99*'HIPOTESIS '!$D99/12,0)</f>
        <v>0</v>
      </c>
      <c r="F179" s="817">
        <f>IF(AND(F$151&gt;='HIPOTESIS '!$E99,F$151&lt;='HIPOTESIS '!$F99),'HIPOTESIS '!$J99*'HIPOTESIS '!$D99/12,0)</f>
        <v>0</v>
      </c>
      <c r="G179" s="817">
        <f>IF(AND(G$151&gt;='HIPOTESIS '!$E99,G$151&lt;='HIPOTESIS '!$F99),'HIPOTESIS '!$J99*'HIPOTESIS '!$D99/12,0)</f>
        <v>0</v>
      </c>
      <c r="H179" s="817">
        <f>IF(AND(H$151&gt;='HIPOTESIS '!$E99,H$151&lt;='HIPOTESIS '!$F99),'HIPOTESIS '!$J99*'HIPOTESIS '!$D99/12,0)</f>
        <v>0</v>
      </c>
      <c r="I179" s="817">
        <f>IF(AND(I$151&gt;='HIPOTESIS '!$E99,I$151&lt;='HIPOTESIS '!$F99),'HIPOTESIS '!$J99*'HIPOTESIS '!$D99/12,0)</f>
        <v>0</v>
      </c>
      <c r="J179" s="817">
        <f>IF(AND(J$151&gt;='HIPOTESIS '!$E99,J$151&lt;='HIPOTESIS '!$F99),'HIPOTESIS '!$J99*'HIPOTESIS '!$D99/12,0)</f>
        <v>0</v>
      </c>
      <c r="K179" s="817">
        <f>IF(AND(K$151&gt;='HIPOTESIS '!$E99,K$151&lt;='HIPOTESIS '!$F99),'HIPOTESIS '!$J99*'HIPOTESIS '!$D99/12,0)</f>
        <v>0</v>
      </c>
      <c r="L179" s="817">
        <f>IF(AND(L$151&gt;='HIPOTESIS '!$E99,L$151&lt;='HIPOTESIS '!$F99),'HIPOTESIS '!$J99*'HIPOTESIS '!$D99/12,0)</f>
        <v>0</v>
      </c>
      <c r="M179" s="817">
        <f>IF(AND(M$151&gt;='HIPOTESIS '!$E99,M$151&lt;='HIPOTESIS '!$F99),'HIPOTESIS '!$J99*'HIPOTESIS '!$D99/12,0)</f>
        <v>0</v>
      </c>
      <c r="N179" s="817">
        <f>IF(AND(N$151&gt;='HIPOTESIS '!$E99,N$151&lt;='HIPOTESIS '!$F99),'HIPOTESIS '!$J99*'HIPOTESIS '!$D99/12,0)</f>
        <v>0</v>
      </c>
      <c r="O179" s="818">
        <f>IF(AND(O$151&gt;='HIPOTESIS '!$E99,O$151&lt;='HIPOTESIS '!$F99),'HIPOTESIS '!$J99*'HIPOTESIS '!$D99/12,0)</f>
        <v>0</v>
      </c>
      <c r="P179" s="586">
        <f>IF(AND(P$151&gt;='HIPOTESIS '!$E99,P$151&lt;='HIPOTESIS '!$F99),'HIPOTESIS '!$J99*'HIPOTESIS '!$D99*(1+'HIPOTESIS '!$N$90)/12,0)</f>
        <v>0</v>
      </c>
      <c r="Q179" s="810">
        <f>IF(AND(Q$151&gt;='HIPOTESIS '!$E99,Q$151&lt;='HIPOTESIS '!$F99),'HIPOTESIS '!$J99*'HIPOTESIS '!$D99*(1+'HIPOTESIS '!$N$90)/12,0)</f>
        <v>0</v>
      </c>
      <c r="R179" s="810">
        <f>IF(AND(R$151&gt;='HIPOTESIS '!$E99,R$151&lt;='HIPOTESIS '!$F99),'HIPOTESIS '!$J99*'HIPOTESIS '!$D99*(1+'HIPOTESIS '!$N$90)/12,0)</f>
        <v>0</v>
      </c>
      <c r="S179" s="810">
        <f>IF(AND(S$151&gt;='HIPOTESIS '!$E99,S$151&lt;='HIPOTESIS '!$F99),'HIPOTESIS '!$J99*'HIPOTESIS '!$D99*(1+'HIPOTESIS '!$N$90)/12,0)</f>
        <v>0</v>
      </c>
      <c r="T179" s="810">
        <f>IF(AND(T$151&gt;='HIPOTESIS '!$E99,T$151&lt;='HIPOTESIS '!$F99),'HIPOTESIS '!$J99*'HIPOTESIS '!$D99*(1+'HIPOTESIS '!$N$90)/12,0)</f>
        <v>0</v>
      </c>
      <c r="U179" s="810">
        <f>IF(AND(U$151&gt;='HIPOTESIS '!$E99,U$151&lt;='HIPOTESIS '!$F99),'HIPOTESIS '!$J99*'HIPOTESIS '!$D99*(1+'HIPOTESIS '!$N$90)/12,0)</f>
        <v>0</v>
      </c>
      <c r="V179" s="810">
        <f>IF(AND(V$151&gt;='HIPOTESIS '!$E99,V$151&lt;='HIPOTESIS '!$F99),'HIPOTESIS '!$J99*'HIPOTESIS '!$D99*(1+'HIPOTESIS '!$N$90)/12,0)</f>
        <v>0</v>
      </c>
      <c r="W179" s="810">
        <f>IF(AND(W$151&gt;='HIPOTESIS '!$E99,W$151&lt;='HIPOTESIS '!$F99),'HIPOTESIS '!$J99*'HIPOTESIS '!$D99*(1+'HIPOTESIS '!$N$90)/12,0)</f>
        <v>0</v>
      </c>
      <c r="X179" s="810">
        <f>IF(AND(X$151&gt;='HIPOTESIS '!$E99,X$151&lt;='HIPOTESIS '!$F99),'HIPOTESIS '!$J99*'HIPOTESIS '!$D99*(1+'HIPOTESIS '!$N$90)/12,0)</f>
        <v>0</v>
      </c>
      <c r="Y179" s="810">
        <f>IF(AND(Y$151&gt;='HIPOTESIS '!$E99,Y$151&lt;='HIPOTESIS '!$F99),'HIPOTESIS '!$J99*'HIPOTESIS '!$D99*(1+'HIPOTESIS '!$N$90)/12,0)</f>
        <v>0</v>
      </c>
      <c r="Z179" s="810">
        <f>IF(AND(Z$151&gt;='HIPOTESIS '!$E99,Z$151&lt;='HIPOTESIS '!$F99),'HIPOTESIS '!$J99*'HIPOTESIS '!$D99*(1+'HIPOTESIS '!$N$90)/12,0)</f>
        <v>0</v>
      </c>
      <c r="AA179" s="810">
        <f>IF(AND(AA$151&gt;='HIPOTESIS '!$E99,AA$151&lt;='HIPOTESIS '!$F99),'HIPOTESIS '!$J99*'HIPOTESIS '!$D99*(1+'HIPOTESIS '!$N$90)/12,0)</f>
        <v>0</v>
      </c>
      <c r="AB179" s="810">
        <f>IF(AND(AB$151&gt;='HIPOTESIS '!$E99,AB$151&lt;='HIPOTESIS '!$F99),'HIPOTESIS '!$J99*'HIPOTESIS '!$D99*(1+'HIPOTESIS '!$N$90)*(1+'HIPOTESIS '!$N$95)/12,0)</f>
        <v>0</v>
      </c>
      <c r="AC179" s="810">
        <f>IF(AND(AC$151&gt;='HIPOTESIS '!$E99,AC$151&lt;='HIPOTESIS '!$F99),'HIPOTESIS '!$J99*'HIPOTESIS '!$D99*(1+'HIPOTESIS '!$N$90)*(1+'HIPOTESIS '!$N$95)/12,0)</f>
        <v>0</v>
      </c>
      <c r="AD179" s="810">
        <f>IF(AND(AD$151&gt;='HIPOTESIS '!$E99,AD$151&lt;='HIPOTESIS '!$F99),'HIPOTESIS '!$J99*'HIPOTESIS '!$D99*(1+'HIPOTESIS '!$N$90)*(1+'HIPOTESIS '!$N$95)/12,0)</f>
        <v>0</v>
      </c>
      <c r="AE179" s="810">
        <f>IF(AND(AE$151&gt;='HIPOTESIS '!$E99,AE$151&lt;='HIPOTESIS '!$F99),'HIPOTESIS '!$J99*'HIPOTESIS '!$D99*(1+'HIPOTESIS '!$N$90)*(1+'HIPOTESIS '!$N$95)/12,0)</f>
        <v>0</v>
      </c>
      <c r="AF179" s="810">
        <f>IF(AND(AF$151&gt;='HIPOTESIS '!$E99,AF$151&lt;='HIPOTESIS '!$F99),'HIPOTESIS '!$J99*'HIPOTESIS '!$D99*(1+'HIPOTESIS '!$N$90)*(1+'HIPOTESIS '!$N$95)/12,0)</f>
        <v>0</v>
      </c>
      <c r="AG179" s="810">
        <f>IF(AND(AG$151&gt;='HIPOTESIS '!$E99,AG$151&lt;='HIPOTESIS '!$F99),'HIPOTESIS '!$J99*'HIPOTESIS '!$D99*(1+'HIPOTESIS '!$N$90)*(1+'HIPOTESIS '!$N$95)/12,0)</f>
        <v>0</v>
      </c>
      <c r="AH179" s="810">
        <f>IF(AND(AH$151&gt;='HIPOTESIS '!$E99,AH$151&lt;='HIPOTESIS '!$F99),'HIPOTESIS '!$J99*'HIPOTESIS '!$D99*(1+'HIPOTESIS '!$N$90)*(1+'HIPOTESIS '!$N$95)/12,0)</f>
        <v>0</v>
      </c>
      <c r="AI179" s="810">
        <f>IF(AND(AI$151&gt;='HIPOTESIS '!$E99,AI$151&lt;='HIPOTESIS '!$F99),'HIPOTESIS '!$J99*'HIPOTESIS '!$D99*(1+'HIPOTESIS '!$N$90)*(1+'HIPOTESIS '!$N$95)/12,0)</f>
        <v>0</v>
      </c>
      <c r="AJ179" s="810">
        <f>IF(AND(AJ$151&gt;='HIPOTESIS '!$E99,AJ$151&lt;='HIPOTESIS '!$F99),'HIPOTESIS '!$J99*'HIPOTESIS '!$D99*(1+'HIPOTESIS '!$N$90)*(1+'HIPOTESIS '!$N$95)/12,0)</f>
        <v>0</v>
      </c>
      <c r="AK179" s="810">
        <f>IF(AND(AK$151&gt;='HIPOTESIS '!$E99,AK$151&lt;='HIPOTESIS '!$F99),'HIPOTESIS '!$J99*'HIPOTESIS '!$D99*(1+'HIPOTESIS '!$N$90)*(1+'HIPOTESIS '!$N$95)/12,0)</f>
        <v>0</v>
      </c>
      <c r="AL179" s="810">
        <f>IF(AND(AL$151&gt;='HIPOTESIS '!$E99,AL$151&lt;='HIPOTESIS '!$F99),'HIPOTESIS '!$J99*'HIPOTESIS '!$D99*(1+'HIPOTESIS '!$N$90)*(1+'HIPOTESIS '!$N$95)/12,0)</f>
        <v>0</v>
      </c>
      <c r="AM179" s="810">
        <f>IF(AND(AM$151&gt;='HIPOTESIS '!$E99,AM$151&lt;='HIPOTESIS '!$F99),'HIPOTESIS '!$J99*'HIPOTESIS '!$D99*(1+'HIPOTESIS '!$N$90)*(1+'HIPOTESIS '!$N$95)/12,0)</f>
        <v>0</v>
      </c>
      <c r="AN179" s="810">
        <f>IF(AND(AN$151&gt;='HIPOTESIS '!$E99,AN$151&lt;='HIPOTESIS '!$F99),'HIPOTESIS '!$J99*'HIPOTESIS '!$D99*(1+'HIPOTESIS '!$N$90)*(1+'HIPOTESIS '!$N$95)*(1+'HIPOTESIS '!$N$100)/12,0)</f>
        <v>0</v>
      </c>
      <c r="AO179" s="810">
        <f>IF(AND(AO$151&gt;='HIPOTESIS '!$E99,AO$151&lt;='HIPOTESIS '!$F99),'HIPOTESIS '!$J99*'HIPOTESIS '!$D99*(1+'HIPOTESIS '!$N$90)*(1+'HIPOTESIS '!$N$95)*(1+'HIPOTESIS '!$N$100)/12,0)</f>
        <v>0</v>
      </c>
      <c r="AP179" s="810">
        <f>IF(AND(AP$151&gt;='HIPOTESIS '!$E99,AP$151&lt;='HIPOTESIS '!$F99),'HIPOTESIS '!$J99*'HIPOTESIS '!$D99*(1+'HIPOTESIS '!$N$90)*(1+'HIPOTESIS '!$N$95)*(1+'HIPOTESIS '!$N$100)/12,0)</f>
        <v>0</v>
      </c>
      <c r="AQ179" s="810">
        <f>IF(AND(AQ$151&gt;='HIPOTESIS '!$E99,AQ$151&lt;='HIPOTESIS '!$F99),'HIPOTESIS '!$J99*'HIPOTESIS '!$D99*(1+'HIPOTESIS '!$N$90)*(1+'HIPOTESIS '!$N$95)*(1+'HIPOTESIS '!$N$100)/12,0)</f>
        <v>0</v>
      </c>
      <c r="AR179" s="810">
        <f>IF(AND(AR$151&gt;='HIPOTESIS '!$E99,AR$151&lt;='HIPOTESIS '!$F99),'HIPOTESIS '!$J99*'HIPOTESIS '!$D99*(1+'HIPOTESIS '!$N$90)*(1+'HIPOTESIS '!$N$95)*(1+'HIPOTESIS '!$N$100)/12,0)</f>
        <v>0</v>
      </c>
      <c r="AS179" s="810">
        <f>IF(AND(AS$151&gt;='HIPOTESIS '!$E99,AS$151&lt;='HIPOTESIS '!$F99),'HIPOTESIS '!$J99*'HIPOTESIS '!$D99*(1+'HIPOTESIS '!$N$90)*(1+'HIPOTESIS '!$N$95)*(1+'HIPOTESIS '!$N$100)/12,0)</f>
        <v>0</v>
      </c>
      <c r="AT179" s="810">
        <f>IF(AND(AT$151&gt;='HIPOTESIS '!$E99,AT$151&lt;='HIPOTESIS '!$F99),'HIPOTESIS '!$J99*'HIPOTESIS '!$D99*(1+'HIPOTESIS '!$N$90)*(1+'HIPOTESIS '!$N$95)*(1+'HIPOTESIS '!$N$100)/12,0)</f>
        <v>0</v>
      </c>
      <c r="AU179" s="810">
        <f>IF(AND(AU$151&gt;='HIPOTESIS '!$E99,AU$151&lt;='HIPOTESIS '!$F99),'HIPOTESIS '!$J99*'HIPOTESIS '!$D99*(1+'HIPOTESIS '!$N$90)*(1+'HIPOTESIS '!$N$95)*(1+'HIPOTESIS '!$N$100)/12,0)</f>
        <v>0</v>
      </c>
      <c r="AV179" s="810">
        <f>IF(AND(AV$151&gt;='HIPOTESIS '!$E99,AV$151&lt;='HIPOTESIS '!$F99),'HIPOTESIS '!$J99*'HIPOTESIS '!$D99*(1+'HIPOTESIS '!$N$90)*(1+'HIPOTESIS '!$N$95)*(1+'HIPOTESIS '!$N$100)/12,0)</f>
        <v>0</v>
      </c>
      <c r="AW179" s="810">
        <f>IF(AND(AW$151&gt;='HIPOTESIS '!$E99,AW$151&lt;='HIPOTESIS '!$F99),'HIPOTESIS '!$J99*'HIPOTESIS '!$D99*(1+'HIPOTESIS '!$N$90)*(1+'HIPOTESIS '!$N$95)*(1+'HIPOTESIS '!$N$100)/12,0)</f>
        <v>0</v>
      </c>
      <c r="AX179" s="810">
        <f>IF(AND(AX$151&gt;='HIPOTESIS '!$E99,AX$151&lt;='HIPOTESIS '!$F99),'HIPOTESIS '!$J99*'HIPOTESIS '!$D99*(1+'HIPOTESIS '!$N$90)*(1+'HIPOTESIS '!$N$95)*(1+'HIPOTESIS '!$N$100)/12,0)</f>
        <v>0</v>
      </c>
      <c r="AY179" s="810">
        <f>IF(AND(AY$151&gt;='HIPOTESIS '!$E99,AY$151&lt;='HIPOTESIS '!$F99),'HIPOTESIS '!$J99*'HIPOTESIS '!$D99*(1+'HIPOTESIS '!$N$90)*(1+'HIPOTESIS '!$N$95)*(1+'HIPOTESIS '!$N$100)/12,0)</f>
        <v>0</v>
      </c>
      <c r="AZ179" s="810">
        <f>IF(AND(AZ$151&gt;='HIPOTESIS '!$E99,AZ$151&lt;='HIPOTESIS '!$F99),'HIPOTESIS '!$J99*'HIPOTESIS '!$D99*(1+'HIPOTESIS '!$N$90)*(1+'HIPOTESIS '!$N$95)*(1+'HIPOTESIS '!$N$100)^2/12,0)</f>
        <v>0</v>
      </c>
      <c r="BA179" s="810">
        <f>IF(AND(BA$151&gt;='HIPOTESIS '!$E99,BA$151&lt;='HIPOTESIS '!$F99),'HIPOTESIS '!$J99*'HIPOTESIS '!$D99*(1+'HIPOTESIS '!$N$90)*(1+'HIPOTESIS '!$N$95)*(1+'HIPOTESIS '!$N$100)^2/12,0)</f>
        <v>0</v>
      </c>
      <c r="BB179" s="810">
        <f>IF(AND(BB$151&gt;='HIPOTESIS '!$E99,BB$151&lt;='HIPOTESIS '!$F99),'HIPOTESIS '!$J99*'HIPOTESIS '!$D99*(1+'HIPOTESIS '!$N$90)*(1+'HIPOTESIS '!$N$95)*(1+'HIPOTESIS '!$N$100)^2/12,0)</f>
        <v>0</v>
      </c>
      <c r="BC179" s="810">
        <f>IF(AND(BC$151&gt;='HIPOTESIS '!$E99,BC$151&lt;='HIPOTESIS '!$F99),'HIPOTESIS '!$J99*'HIPOTESIS '!$D99*(1+'HIPOTESIS '!$N$90)*(1+'HIPOTESIS '!$N$95)*(1+'HIPOTESIS '!$N$100)^2/12,0)</f>
        <v>0</v>
      </c>
      <c r="BD179" s="810">
        <f>IF(AND(BD$151&gt;='HIPOTESIS '!$E99,BD$151&lt;='HIPOTESIS '!$F99),'HIPOTESIS '!$J99*'HIPOTESIS '!$D99*(1+'HIPOTESIS '!$N$90)*(1+'HIPOTESIS '!$N$95)*(1+'HIPOTESIS '!$N$100)^2/12,0)</f>
        <v>0</v>
      </c>
      <c r="BE179" s="810">
        <f>IF(AND(BE$151&gt;='HIPOTESIS '!$E99,BE$151&lt;='HIPOTESIS '!$F99),'HIPOTESIS '!$J99*'HIPOTESIS '!$D99*(1+'HIPOTESIS '!$N$90)*(1+'HIPOTESIS '!$N$95)*(1+'HIPOTESIS '!$N$100)^2/12,0)</f>
        <v>0</v>
      </c>
      <c r="BF179" s="810">
        <f>IF(AND(BF$151&gt;='HIPOTESIS '!$E99,BF$151&lt;='HIPOTESIS '!$F99),'HIPOTESIS '!$J99*'HIPOTESIS '!$D99*(1+'HIPOTESIS '!$N$90)*(1+'HIPOTESIS '!$N$95)*(1+'HIPOTESIS '!$N$100)^2/12,0)</f>
        <v>0</v>
      </c>
      <c r="BG179" s="810">
        <f>IF(AND(BG$151&gt;='HIPOTESIS '!$E99,BG$151&lt;='HIPOTESIS '!$F99),'HIPOTESIS '!$J99*'HIPOTESIS '!$D99*(1+'HIPOTESIS '!$N$90)*(1+'HIPOTESIS '!$N$95)*(1+'HIPOTESIS '!$N$100)^2/12,0)</f>
        <v>0</v>
      </c>
      <c r="BH179" s="810">
        <f>IF(AND(BH$151&gt;='HIPOTESIS '!$E99,BH$151&lt;='HIPOTESIS '!$F99),'HIPOTESIS '!$J99*'HIPOTESIS '!$D99*(1+'HIPOTESIS '!$N$90)*(1+'HIPOTESIS '!$N$95)*(1+'HIPOTESIS '!$N$100)^2/12,0)</f>
        <v>0</v>
      </c>
      <c r="BI179" s="810">
        <f>IF(AND(BI$151&gt;='HIPOTESIS '!$E99,BI$151&lt;='HIPOTESIS '!$F99),'HIPOTESIS '!$J99*'HIPOTESIS '!$D99*(1+'HIPOTESIS '!$N$90)*(1+'HIPOTESIS '!$N$95)*(1+'HIPOTESIS '!$N$100)^2/12,0)</f>
        <v>0</v>
      </c>
      <c r="BJ179" s="810">
        <f>IF(AND(BJ$151&gt;='HIPOTESIS '!$E99,BJ$151&lt;='HIPOTESIS '!$F99),'HIPOTESIS '!$J99*'HIPOTESIS '!$D99*(1+'HIPOTESIS '!$N$90)*(1+'HIPOTESIS '!$N$95)*(1+'HIPOTESIS '!$N$100)^2/12,0)</f>
        <v>0</v>
      </c>
      <c r="BK179" s="815">
        <f>IF(AND(BK$151&gt;='HIPOTESIS '!$E99,BK$151&lt;='HIPOTESIS '!$F99),'HIPOTESIS '!$J99*'HIPOTESIS '!$D99*(1+'HIPOTESIS '!$N$90)*(1+'HIPOTESIS '!$N$95)*(1+'HIPOTESIS '!$N$100)^2/12,0)</f>
        <v>0</v>
      </c>
    </row>
    <row r="180" spans="1:97" s="2" customFormat="1" ht="17" x14ac:dyDescent="0.2">
      <c r="B180" s="746" t="s">
        <v>125</v>
      </c>
      <c r="C180" s="813">
        <f>IF(AND(C$151&gt;='HIPOTESIS '!$E100,C$151&lt;='HIPOTESIS '!$F100),'HIPOTESIS '!$J100*'HIPOTESIS '!$D100/12,0)</f>
        <v>0</v>
      </c>
      <c r="D180" s="586">
        <f>IF(AND(D$151&gt;='HIPOTESIS '!$E100,D$151&lt;='HIPOTESIS '!$F100),'HIPOTESIS '!$J100*'HIPOTESIS '!$D100/12,0)</f>
        <v>0</v>
      </c>
      <c r="E180" s="586">
        <f>IF(AND(E$151&gt;='HIPOTESIS '!$E100,E$151&lt;='HIPOTESIS '!$F100),'HIPOTESIS '!$J100*'HIPOTESIS '!$D100/12,0)</f>
        <v>0</v>
      </c>
      <c r="F180" s="586">
        <f>IF(AND(F$151&gt;='HIPOTESIS '!$E100,F$151&lt;='HIPOTESIS '!$F100),'HIPOTESIS '!$J100*'HIPOTESIS '!$D100/12,0)</f>
        <v>0</v>
      </c>
      <c r="G180" s="586">
        <f>IF(AND(G$151&gt;='HIPOTESIS '!$E100,G$151&lt;='HIPOTESIS '!$F100),'HIPOTESIS '!$J100*'HIPOTESIS '!$D100/12,0)</f>
        <v>0</v>
      </c>
      <c r="H180" s="586">
        <f>IF(AND(H$151&gt;='HIPOTESIS '!$E100,H$151&lt;='HIPOTESIS '!$F100),'HIPOTESIS '!$J100*'HIPOTESIS '!$D100/12,0)</f>
        <v>0</v>
      </c>
      <c r="I180" s="586">
        <f>IF(AND(I$151&gt;='HIPOTESIS '!$E100,I$151&lt;='HIPOTESIS '!$F100),'HIPOTESIS '!$J100*'HIPOTESIS '!$D100/12,0)</f>
        <v>0</v>
      </c>
      <c r="J180" s="586">
        <f>IF(AND(J$151&gt;='HIPOTESIS '!$E100,J$151&lt;='HIPOTESIS '!$F100),'HIPOTESIS '!$J100*'HIPOTESIS '!$D100/12,0)</f>
        <v>0</v>
      </c>
      <c r="K180" s="586">
        <f>IF(AND(K$151&gt;='HIPOTESIS '!$E100,K$151&lt;='HIPOTESIS '!$F100),'HIPOTESIS '!$J100*'HIPOTESIS '!$D100/12,0)</f>
        <v>0</v>
      </c>
      <c r="L180" s="586">
        <f>IF(AND(L$151&gt;='HIPOTESIS '!$E100,L$151&lt;='HIPOTESIS '!$F100),'HIPOTESIS '!$J100*'HIPOTESIS '!$D100/12,0)</f>
        <v>0</v>
      </c>
      <c r="M180" s="586">
        <f>IF(AND(M$151&gt;='HIPOTESIS '!$E100,M$151&lt;='HIPOTESIS '!$F100),'HIPOTESIS '!$J100*'HIPOTESIS '!$D100/12,0)</f>
        <v>0</v>
      </c>
      <c r="N180" s="586">
        <f>IF(AND(N$151&gt;='HIPOTESIS '!$E100,N$151&lt;='HIPOTESIS '!$F100),'HIPOTESIS '!$J100*'HIPOTESIS '!$D100/12,0)</f>
        <v>0</v>
      </c>
      <c r="O180" s="814">
        <f>IF(AND(O$151&gt;='HIPOTESIS '!$E100,O$151&lt;='HIPOTESIS '!$F100),'HIPOTESIS '!$J100*'HIPOTESIS '!$D100/12,0)</f>
        <v>0</v>
      </c>
      <c r="P180" s="586">
        <f>IF(AND(P$151&gt;='HIPOTESIS '!$E100,P$151&lt;='HIPOTESIS '!$F100),'HIPOTESIS '!$J100*'HIPOTESIS '!$D100*(1+'HIPOTESIS '!$N$90)/12,0)</f>
        <v>0</v>
      </c>
      <c r="Q180" s="810">
        <f>IF(AND(Q$151&gt;='HIPOTESIS '!$E100,Q$151&lt;='HIPOTESIS '!$F100),'HIPOTESIS '!$J100*'HIPOTESIS '!$D100*(1+'HIPOTESIS '!$N$90)/12,0)</f>
        <v>0</v>
      </c>
      <c r="R180" s="810">
        <f>IF(AND(R$151&gt;='HIPOTESIS '!$E100,R$151&lt;='HIPOTESIS '!$F100),'HIPOTESIS '!$J100*'HIPOTESIS '!$D100*(1+'HIPOTESIS '!$N$90)/12,0)</f>
        <v>0</v>
      </c>
      <c r="S180" s="810">
        <f>IF(AND(S$151&gt;='HIPOTESIS '!$E100,S$151&lt;='HIPOTESIS '!$F100),'HIPOTESIS '!$J100*'HIPOTESIS '!$D100*(1+'HIPOTESIS '!$N$90)/12,0)</f>
        <v>0</v>
      </c>
      <c r="T180" s="810">
        <f>IF(AND(T$151&gt;='HIPOTESIS '!$E100,T$151&lt;='HIPOTESIS '!$F100),'HIPOTESIS '!$J100*'HIPOTESIS '!$D100*(1+'HIPOTESIS '!$N$90)/12,0)</f>
        <v>0</v>
      </c>
      <c r="U180" s="810">
        <f>IF(AND(U$151&gt;='HIPOTESIS '!$E100,U$151&lt;='HIPOTESIS '!$F100),'HIPOTESIS '!$J100*'HIPOTESIS '!$D100*(1+'HIPOTESIS '!$N$90)/12,0)</f>
        <v>0</v>
      </c>
      <c r="V180" s="810">
        <f>IF(AND(V$151&gt;='HIPOTESIS '!$E100,V$151&lt;='HIPOTESIS '!$F100),'HIPOTESIS '!$J100*'HIPOTESIS '!$D100*(1+'HIPOTESIS '!$N$90)/12,0)</f>
        <v>0</v>
      </c>
      <c r="W180" s="810">
        <f>IF(AND(W$151&gt;='HIPOTESIS '!$E100,W$151&lt;='HIPOTESIS '!$F100),'HIPOTESIS '!$J100*'HIPOTESIS '!$D100*(1+'HIPOTESIS '!$N$90)/12,0)</f>
        <v>0</v>
      </c>
      <c r="X180" s="810">
        <f>IF(AND(X$151&gt;='HIPOTESIS '!$E100,X$151&lt;='HIPOTESIS '!$F100),'HIPOTESIS '!$J100*'HIPOTESIS '!$D100*(1+'HIPOTESIS '!$N$90)/12,0)</f>
        <v>0</v>
      </c>
      <c r="Y180" s="810">
        <f>IF(AND(Y$151&gt;='HIPOTESIS '!$E100,Y$151&lt;='HIPOTESIS '!$F100),'HIPOTESIS '!$J100*'HIPOTESIS '!$D100*(1+'HIPOTESIS '!$N$90)/12,0)</f>
        <v>0</v>
      </c>
      <c r="Z180" s="810">
        <f>IF(AND(Z$151&gt;='HIPOTESIS '!$E100,Z$151&lt;='HIPOTESIS '!$F100),'HIPOTESIS '!$J100*'HIPOTESIS '!$D100*(1+'HIPOTESIS '!$N$90)/12,0)</f>
        <v>0</v>
      </c>
      <c r="AA180" s="810">
        <f>IF(AND(AA$151&gt;='HIPOTESIS '!$E100,AA$151&lt;='HIPOTESIS '!$F100),'HIPOTESIS '!$J100*'HIPOTESIS '!$D100*(1+'HIPOTESIS '!$N$90)/12,0)</f>
        <v>0</v>
      </c>
      <c r="AB180" s="810">
        <f>IF(AND(AB$151&gt;='HIPOTESIS '!$E100,AB$151&lt;='HIPOTESIS '!$F100),'HIPOTESIS '!$J100*'HIPOTESIS '!$D100*(1+'HIPOTESIS '!$N$90)*(1+'HIPOTESIS '!$N$95)/12,0)</f>
        <v>0</v>
      </c>
      <c r="AC180" s="810">
        <f>IF(AND(AC$151&gt;='HIPOTESIS '!$E100,AC$151&lt;='HIPOTESIS '!$F100),'HIPOTESIS '!$J100*'HIPOTESIS '!$D100*(1+'HIPOTESIS '!$N$90)*(1+'HIPOTESIS '!$N$95)/12,0)</f>
        <v>0</v>
      </c>
      <c r="AD180" s="810">
        <f>IF(AND(AD$151&gt;='HIPOTESIS '!$E100,AD$151&lt;='HIPOTESIS '!$F100),'HIPOTESIS '!$J100*'HIPOTESIS '!$D100*(1+'HIPOTESIS '!$N$90)*(1+'HIPOTESIS '!$N$95)/12,0)</f>
        <v>0</v>
      </c>
      <c r="AE180" s="810">
        <f>IF(AND(AE$151&gt;='HIPOTESIS '!$E100,AE$151&lt;='HIPOTESIS '!$F100),'HIPOTESIS '!$J100*'HIPOTESIS '!$D100*(1+'HIPOTESIS '!$N$90)*(1+'HIPOTESIS '!$N$95)/12,0)</f>
        <v>0</v>
      </c>
      <c r="AF180" s="810">
        <f>IF(AND(AF$151&gt;='HIPOTESIS '!$E100,AF$151&lt;='HIPOTESIS '!$F100),'HIPOTESIS '!$J100*'HIPOTESIS '!$D100*(1+'HIPOTESIS '!$N$90)*(1+'HIPOTESIS '!$N$95)/12,0)</f>
        <v>0</v>
      </c>
      <c r="AG180" s="810">
        <f>IF(AND(AG$151&gt;='HIPOTESIS '!$E100,AG$151&lt;='HIPOTESIS '!$F100),'HIPOTESIS '!$J100*'HIPOTESIS '!$D100*(1+'HIPOTESIS '!$N$90)*(1+'HIPOTESIS '!$N$95)/12,0)</f>
        <v>0</v>
      </c>
      <c r="AH180" s="810">
        <f>IF(AND(AH$151&gt;='HIPOTESIS '!$E100,AH$151&lt;='HIPOTESIS '!$F100),'HIPOTESIS '!$J100*'HIPOTESIS '!$D100*(1+'HIPOTESIS '!$N$90)*(1+'HIPOTESIS '!$N$95)/12,0)</f>
        <v>0</v>
      </c>
      <c r="AI180" s="810">
        <f>IF(AND(AI$151&gt;='HIPOTESIS '!$E100,AI$151&lt;='HIPOTESIS '!$F100),'HIPOTESIS '!$J100*'HIPOTESIS '!$D100*(1+'HIPOTESIS '!$N$90)*(1+'HIPOTESIS '!$N$95)/12,0)</f>
        <v>0</v>
      </c>
      <c r="AJ180" s="810">
        <f>IF(AND(AJ$151&gt;='HIPOTESIS '!$E100,AJ$151&lt;='HIPOTESIS '!$F100),'HIPOTESIS '!$J100*'HIPOTESIS '!$D100*(1+'HIPOTESIS '!$N$90)*(1+'HIPOTESIS '!$N$95)/12,0)</f>
        <v>0</v>
      </c>
      <c r="AK180" s="810">
        <f>IF(AND(AK$151&gt;='HIPOTESIS '!$E100,AK$151&lt;='HIPOTESIS '!$F100),'HIPOTESIS '!$J100*'HIPOTESIS '!$D100*(1+'HIPOTESIS '!$N$90)*(1+'HIPOTESIS '!$N$95)/12,0)</f>
        <v>0</v>
      </c>
      <c r="AL180" s="810">
        <f>IF(AND(AL$151&gt;='HIPOTESIS '!$E100,AL$151&lt;='HIPOTESIS '!$F100),'HIPOTESIS '!$J100*'HIPOTESIS '!$D100*(1+'HIPOTESIS '!$N$90)*(1+'HIPOTESIS '!$N$95)/12,0)</f>
        <v>0</v>
      </c>
      <c r="AM180" s="810">
        <f>IF(AND(AM$151&gt;='HIPOTESIS '!$E100,AM$151&lt;='HIPOTESIS '!$F100),'HIPOTESIS '!$J100*'HIPOTESIS '!$D100*(1+'HIPOTESIS '!$N$90)*(1+'HIPOTESIS '!$N$95)/12,0)</f>
        <v>0</v>
      </c>
      <c r="AN180" s="810">
        <f>IF(AND(AN$151&gt;='HIPOTESIS '!$E100,AN$151&lt;='HIPOTESIS '!$F100),'HIPOTESIS '!$J100*'HIPOTESIS '!$D100*(1+'HIPOTESIS '!$N$90)*(1+'HIPOTESIS '!$N$95)*(1+'HIPOTESIS '!$N$100)/12,0)</f>
        <v>0</v>
      </c>
      <c r="AO180" s="810">
        <f>IF(AND(AO$151&gt;='HIPOTESIS '!$E100,AO$151&lt;='HIPOTESIS '!$F100),'HIPOTESIS '!$J100*'HIPOTESIS '!$D100*(1+'HIPOTESIS '!$N$90)*(1+'HIPOTESIS '!$N$95)*(1+'HIPOTESIS '!$N$100)/12,0)</f>
        <v>0</v>
      </c>
      <c r="AP180" s="810">
        <f>IF(AND(AP$151&gt;='HIPOTESIS '!$E100,AP$151&lt;='HIPOTESIS '!$F100),'HIPOTESIS '!$J100*'HIPOTESIS '!$D100*(1+'HIPOTESIS '!$N$90)*(1+'HIPOTESIS '!$N$95)*(1+'HIPOTESIS '!$N$100)/12,0)</f>
        <v>0</v>
      </c>
      <c r="AQ180" s="810">
        <f>IF(AND(AQ$151&gt;='HIPOTESIS '!$E100,AQ$151&lt;='HIPOTESIS '!$F100),'HIPOTESIS '!$J100*'HIPOTESIS '!$D100*(1+'HIPOTESIS '!$N$90)*(1+'HIPOTESIS '!$N$95)*(1+'HIPOTESIS '!$N$100)/12,0)</f>
        <v>0</v>
      </c>
      <c r="AR180" s="810">
        <f>IF(AND(AR$151&gt;='HIPOTESIS '!$E100,AR$151&lt;='HIPOTESIS '!$F100),'HIPOTESIS '!$J100*'HIPOTESIS '!$D100*(1+'HIPOTESIS '!$N$90)*(1+'HIPOTESIS '!$N$95)*(1+'HIPOTESIS '!$N$100)/12,0)</f>
        <v>0</v>
      </c>
      <c r="AS180" s="810">
        <f>IF(AND(AS$151&gt;='HIPOTESIS '!$E100,AS$151&lt;='HIPOTESIS '!$F100),'HIPOTESIS '!$J100*'HIPOTESIS '!$D100*(1+'HIPOTESIS '!$N$90)*(1+'HIPOTESIS '!$N$95)*(1+'HIPOTESIS '!$N$100)/12,0)</f>
        <v>0</v>
      </c>
      <c r="AT180" s="810">
        <f>IF(AND(AT$151&gt;='HIPOTESIS '!$E100,AT$151&lt;='HIPOTESIS '!$F100),'HIPOTESIS '!$J100*'HIPOTESIS '!$D100*(1+'HIPOTESIS '!$N$90)*(1+'HIPOTESIS '!$N$95)*(1+'HIPOTESIS '!$N$100)/12,0)</f>
        <v>0</v>
      </c>
      <c r="AU180" s="810">
        <f>IF(AND(AU$151&gt;='HIPOTESIS '!$E100,AU$151&lt;='HIPOTESIS '!$F100),'HIPOTESIS '!$J100*'HIPOTESIS '!$D100*(1+'HIPOTESIS '!$N$90)*(1+'HIPOTESIS '!$N$95)*(1+'HIPOTESIS '!$N$100)/12,0)</f>
        <v>0</v>
      </c>
      <c r="AV180" s="810">
        <f>IF(AND(AV$151&gt;='HIPOTESIS '!$E100,AV$151&lt;='HIPOTESIS '!$F100),'HIPOTESIS '!$J100*'HIPOTESIS '!$D100*(1+'HIPOTESIS '!$N$90)*(1+'HIPOTESIS '!$N$95)*(1+'HIPOTESIS '!$N$100)/12,0)</f>
        <v>0</v>
      </c>
      <c r="AW180" s="810">
        <f>IF(AND(AW$151&gt;='HIPOTESIS '!$E100,AW$151&lt;='HIPOTESIS '!$F100),'HIPOTESIS '!$J100*'HIPOTESIS '!$D100*(1+'HIPOTESIS '!$N$90)*(1+'HIPOTESIS '!$N$95)*(1+'HIPOTESIS '!$N$100)/12,0)</f>
        <v>0</v>
      </c>
      <c r="AX180" s="810">
        <f>IF(AND(AX$151&gt;='HIPOTESIS '!$E100,AX$151&lt;='HIPOTESIS '!$F100),'HIPOTESIS '!$J100*'HIPOTESIS '!$D100*(1+'HIPOTESIS '!$N$90)*(1+'HIPOTESIS '!$N$95)*(1+'HIPOTESIS '!$N$100)/12,0)</f>
        <v>0</v>
      </c>
      <c r="AY180" s="810">
        <f>IF(AND(AY$151&gt;='HIPOTESIS '!$E100,AY$151&lt;='HIPOTESIS '!$F100),'HIPOTESIS '!$J100*'HIPOTESIS '!$D100*(1+'HIPOTESIS '!$N$90)*(1+'HIPOTESIS '!$N$95)*(1+'HIPOTESIS '!$N$100)/12,0)</f>
        <v>0</v>
      </c>
      <c r="AZ180" s="810">
        <f>IF(AND(AZ$151&gt;='HIPOTESIS '!$E100,AZ$151&lt;='HIPOTESIS '!$F100),'HIPOTESIS '!$J100*'HIPOTESIS '!$D100*(1+'HIPOTESIS '!$N$90)*(1+'HIPOTESIS '!$N$95)*(1+'HIPOTESIS '!$N$100)^2/12,0)</f>
        <v>0</v>
      </c>
      <c r="BA180" s="810">
        <f>IF(AND(BA$151&gt;='HIPOTESIS '!$E100,BA$151&lt;='HIPOTESIS '!$F100),'HIPOTESIS '!$J100*'HIPOTESIS '!$D100*(1+'HIPOTESIS '!$N$90)*(1+'HIPOTESIS '!$N$95)*(1+'HIPOTESIS '!$N$100)^2/12,0)</f>
        <v>0</v>
      </c>
      <c r="BB180" s="810">
        <f>IF(AND(BB$151&gt;='HIPOTESIS '!$E100,BB$151&lt;='HIPOTESIS '!$F100),'HIPOTESIS '!$J100*'HIPOTESIS '!$D100*(1+'HIPOTESIS '!$N$90)*(1+'HIPOTESIS '!$N$95)*(1+'HIPOTESIS '!$N$100)^2/12,0)</f>
        <v>0</v>
      </c>
      <c r="BC180" s="810">
        <f>IF(AND(BC$151&gt;='HIPOTESIS '!$E100,BC$151&lt;='HIPOTESIS '!$F100),'HIPOTESIS '!$J100*'HIPOTESIS '!$D100*(1+'HIPOTESIS '!$N$90)*(1+'HIPOTESIS '!$N$95)*(1+'HIPOTESIS '!$N$100)^2/12,0)</f>
        <v>0</v>
      </c>
      <c r="BD180" s="810">
        <f>IF(AND(BD$151&gt;='HIPOTESIS '!$E100,BD$151&lt;='HIPOTESIS '!$F100),'HIPOTESIS '!$J100*'HIPOTESIS '!$D100*(1+'HIPOTESIS '!$N$90)*(1+'HIPOTESIS '!$N$95)*(1+'HIPOTESIS '!$N$100)^2/12,0)</f>
        <v>0</v>
      </c>
      <c r="BE180" s="810">
        <f>IF(AND(BE$151&gt;='HIPOTESIS '!$E100,BE$151&lt;='HIPOTESIS '!$F100),'HIPOTESIS '!$J100*'HIPOTESIS '!$D100*(1+'HIPOTESIS '!$N$90)*(1+'HIPOTESIS '!$N$95)*(1+'HIPOTESIS '!$N$100)^2/12,0)</f>
        <v>0</v>
      </c>
      <c r="BF180" s="810">
        <f>IF(AND(BF$151&gt;='HIPOTESIS '!$E100,BF$151&lt;='HIPOTESIS '!$F100),'HIPOTESIS '!$J100*'HIPOTESIS '!$D100*(1+'HIPOTESIS '!$N$90)*(1+'HIPOTESIS '!$N$95)*(1+'HIPOTESIS '!$N$100)^2/12,0)</f>
        <v>0</v>
      </c>
      <c r="BG180" s="810">
        <f>IF(AND(BG$151&gt;='HIPOTESIS '!$E100,BG$151&lt;='HIPOTESIS '!$F100),'HIPOTESIS '!$J100*'HIPOTESIS '!$D100*(1+'HIPOTESIS '!$N$90)*(1+'HIPOTESIS '!$N$95)*(1+'HIPOTESIS '!$N$100)^2/12,0)</f>
        <v>0</v>
      </c>
      <c r="BH180" s="810">
        <f>IF(AND(BH$151&gt;='HIPOTESIS '!$E100,BH$151&lt;='HIPOTESIS '!$F100),'HIPOTESIS '!$J100*'HIPOTESIS '!$D100*(1+'HIPOTESIS '!$N$90)*(1+'HIPOTESIS '!$N$95)*(1+'HIPOTESIS '!$N$100)^2/12,0)</f>
        <v>0</v>
      </c>
      <c r="BI180" s="810">
        <f>IF(AND(BI$151&gt;='HIPOTESIS '!$E100,BI$151&lt;='HIPOTESIS '!$F100),'HIPOTESIS '!$J100*'HIPOTESIS '!$D100*(1+'HIPOTESIS '!$N$90)*(1+'HIPOTESIS '!$N$95)*(1+'HIPOTESIS '!$N$100)^2/12,0)</f>
        <v>0</v>
      </c>
      <c r="BJ180" s="810">
        <f>IF(AND(BJ$151&gt;='HIPOTESIS '!$E100,BJ$151&lt;='HIPOTESIS '!$F100),'HIPOTESIS '!$J100*'HIPOTESIS '!$D100*(1+'HIPOTESIS '!$N$90)*(1+'HIPOTESIS '!$N$95)*(1+'HIPOTESIS '!$N$100)^2/12,0)</f>
        <v>0</v>
      </c>
      <c r="BK180" s="815">
        <f>IF(AND(BK$151&gt;='HIPOTESIS '!$E100,BK$151&lt;='HIPOTESIS '!$F100),'HIPOTESIS '!$J100*'HIPOTESIS '!$D100*(1+'HIPOTESIS '!$N$90)*(1+'HIPOTESIS '!$N$95)*(1+'HIPOTESIS '!$N$100)^2/12,0)</f>
        <v>0</v>
      </c>
    </row>
    <row r="181" spans="1:97" s="2" customFormat="1" ht="17" x14ac:dyDescent="0.2">
      <c r="B181" s="625" t="s">
        <v>126</v>
      </c>
      <c r="C181" s="813">
        <f>IF(AND(C$151&gt;='HIPOTESIS '!$E101,C$151&lt;='HIPOTESIS '!$F101),'HIPOTESIS '!$J101*'HIPOTESIS '!$D101/12,0)</f>
        <v>0</v>
      </c>
      <c r="D181" s="586">
        <f>IF(AND(D$151&gt;='HIPOTESIS '!$E101,D$151&lt;='HIPOTESIS '!$F101),'HIPOTESIS '!$J101*'HIPOTESIS '!$D101/12,0)</f>
        <v>0</v>
      </c>
      <c r="E181" s="586">
        <f>IF(AND(E$151&gt;='HIPOTESIS '!$E101,E$151&lt;='HIPOTESIS '!$F101),'HIPOTESIS '!$J101*'HIPOTESIS '!$D101/12,0)</f>
        <v>0</v>
      </c>
      <c r="F181" s="586">
        <f>IF(AND(F$151&gt;='HIPOTESIS '!$E101,F$151&lt;='HIPOTESIS '!$F101),'HIPOTESIS '!$J101*'HIPOTESIS '!$D101/12,0)</f>
        <v>0</v>
      </c>
      <c r="G181" s="586">
        <f>IF(AND(G$151&gt;='HIPOTESIS '!$E101,G$151&lt;='HIPOTESIS '!$F101),'HIPOTESIS '!$J101*'HIPOTESIS '!$D101/12,0)</f>
        <v>0</v>
      </c>
      <c r="H181" s="586">
        <f>IF(AND(H$151&gt;='HIPOTESIS '!$E101,H$151&lt;='HIPOTESIS '!$F101),'HIPOTESIS '!$J101*'HIPOTESIS '!$D101/12,0)</f>
        <v>0</v>
      </c>
      <c r="I181" s="586">
        <f>IF(AND(I$151&gt;='HIPOTESIS '!$E101,I$151&lt;='HIPOTESIS '!$F101),'HIPOTESIS '!$J101*'HIPOTESIS '!$D101/12,0)</f>
        <v>0</v>
      </c>
      <c r="J181" s="586">
        <f>IF(AND(J$151&gt;='HIPOTESIS '!$E101,J$151&lt;='HIPOTESIS '!$F101),'HIPOTESIS '!$J101*'HIPOTESIS '!$D101/12,0)</f>
        <v>0</v>
      </c>
      <c r="K181" s="586">
        <f>IF(AND(K$151&gt;='HIPOTESIS '!$E101,K$151&lt;='HIPOTESIS '!$F101),'HIPOTESIS '!$J101*'HIPOTESIS '!$D101/12,0)</f>
        <v>0</v>
      </c>
      <c r="L181" s="586">
        <f>IF(AND(L$151&gt;='HIPOTESIS '!$E101,L$151&lt;='HIPOTESIS '!$F101),'HIPOTESIS '!$J101*'HIPOTESIS '!$D101/12,0)</f>
        <v>0</v>
      </c>
      <c r="M181" s="586">
        <f>IF(AND(M$151&gt;='HIPOTESIS '!$E101,M$151&lt;='HIPOTESIS '!$F101),'HIPOTESIS '!$J101*'HIPOTESIS '!$D101/12,0)</f>
        <v>0</v>
      </c>
      <c r="N181" s="586">
        <f>IF(AND(N$151&gt;='HIPOTESIS '!$E101,N$151&lt;='HIPOTESIS '!$F101),'HIPOTESIS '!$J101*'HIPOTESIS '!$D101/12,0)</f>
        <v>0</v>
      </c>
      <c r="O181" s="814">
        <f>IF(AND(O$151&gt;='HIPOTESIS '!$E101,O$151&lt;='HIPOTESIS '!$F101),'HIPOTESIS '!$J101*'HIPOTESIS '!$D101/12,0)</f>
        <v>0</v>
      </c>
      <c r="P181" s="586">
        <f>IF(AND(P$151&gt;='HIPOTESIS '!$E101,P$151&lt;='HIPOTESIS '!$F101),'HIPOTESIS '!$J101*'HIPOTESIS '!$D101*(1+'HIPOTESIS '!$N$90)/12,0)</f>
        <v>0</v>
      </c>
      <c r="Q181" s="810">
        <f>IF(AND(Q$151&gt;='HIPOTESIS '!$E101,Q$151&lt;='HIPOTESIS '!$F101),'HIPOTESIS '!$J101*'HIPOTESIS '!$D101*(1+'HIPOTESIS '!$N$90)/12,0)</f>
        <v>0</v>
      </c>
      <c r="R181" s="810">
        <f>IF(AND(R$151&gt;='HIPOTESIS '!$E101,R$151&lt;='HIPOTESIS '!$F101),'HIPOTESIS '!$J101*'HIPOTESIS '!$D101*(1+'HIPOTESIS '!$N$90)/12,0)</f>
        <v>0</v>
      </c>
      <c r="S181" s="810">
        <f>IF(AND(S$151&gt;='HIPOTESIS '!$E101,S$151&lt;='HIPOTESIS '!$F101),'HIPOTESIS '!$J101*'HIPOTESIS '!$D101*(1+'HIPOTESIS '!$N$90)/12,0)</f>
        <v>0</v>
      </c>
      <c r="T181" s="810">
        <f>IF(AND(T$151&gt;='HIPOTESIS '!$E101,T$151&lt;='HIPOTESIS '!$F101),'HIPOTESIS '!$J101*'HIPOTESIS '!$D101*(1+'HIPOTESIS '!$N$90)/12,0)</f>
        <v>0</v>
      </c>
      <c r="U181" s="810">
        <f>IF(AND(U$151&gt;='HIPOTESIS '!$E101,U$151&lt;='HIPOTESIS '!$F101),'HIPOTESIS '!$J101*'HIPOTESIS '!$D101*(1+'HIPOTESIS '!$N$90)/12,0)</f>
        <v>0</v>
      </c>
      <c r="V181" s="810">
        <f>IF(AND(V$151&gt;='HIPOTESIS '!$E101,V$151&lt;='HIPOTESIS '!$F101),'HIPOTESIS '!$J101*'HIPOTESIS '!$D101*(1+'HIPOTESIS '!$N$90)/12,0)</f>
        <v>0</v>
      </c>
      <c r="W181" s="810">
        <f>IF(AND(W$151&gt;='HIPOTESIS '!$E101,W$151&lt;='HIPOTESIS '!$F101),'HIPOTESIS '!$J101*'HIPOTESIS '!$D101*(1+'HIPOTESIS '!$N$90)/12,0)</f>
        <v>0</v>
      </c>
      <c r="X181" s="810">
        <f>IF(AND(X$151&gt;='HIPOTESIS '!$E101,X$151&lt;='HIPOTESIS '!$F101),'HIPOTESIS '!$J101*'HIPOTESIS '!$D101*(1+'HIPOTESIS '!$N$90)/12,0)</f>
        <v>0</v>
      </c>
      <c r="Y181" s="810">
        <f>IF(AND(Y$151&gt;='HIPOTESIS '!$E101,Y$151&lt;='HIPOTESIS '!$F101),'HIPOTESIS '!$J101*'HIPOTESIS '!$D101*(1+'HIPOTESIS '!$N$90)/12,0)</f>
        <v>0</v>
      </c>
      <c r="Z181" s="810">
        <f>IF(AND(Z$151&gt;='HIPOTESIS '!$E101,Z$151&lt;='HIPOTESIS '!$F101),'HIPOTESIS '!$J101*'HIPOTESIS '!$D101*(1+'HIPOTESIS '!$N$90)/12,0)</f>
        <v>0</v>
      </c>
      <c r="AA181" s="810">
        <f>IF(AND(AA$151&gt;='HIPOTESIS '!$E101,AA$151&lt;='HIPOTESIS '!$F101),'HIPOTESIS '!$J101*'HIPOTESIS '!$D101*(1+'HIPOTESIS '!$N$90)/12,0)</f>
        <v>0</v>
      </c>
      <c r="AB181" s="810">
        <f>IF(AND(AB$151&gt;='HIPOTESIS '!$E101,AB$151&lt;='HIPOTESIS '!$F101),'HIPOTESIS '!$J101*'HIPOTESIS '!$D101*(1+'HIPOTESIS '!$N$90)*(1+'HIPOTESIS '!$N$95)/12,0)</f>
        <v>0</v>
      </c>
      <c r="AC181" s="810">
        <f>IF(AND(AC$151&gt;='HIPOTESIS '!$E101,AC$151&lt;='HIPOTESIS '!$F101),'HIPOTESIS '!$J101*'HIPOTESIS '!$D101*(1+'HIPOTESIS '!$N$90)*(1+'HIPOTESIS '!$N$95)/12,0)</f>
        <v>0</v>
      </c>
      <c r="AD181" s="810">
        <f>IF(AND(AD$151&gt;='HIPOTESIS '!$E101,AD$151&lt;='HIPOTESIS '!$F101),'HIPOTESIS '!$J101*'HIPOTESIS '!$D101*(1+'HIPOTESIS '!$N$90)*(1+'HIPOTESIS '!$N$95)/12,0)</f>
        <v>0</v>
      </c>
      <c r="AE181" s="810">
        <f>IF(AND(AE$151&gt;='HIPOTESIS '!$E101,AE$151&lt;='HIPOTESIS '!$F101),'HIPOTESIS '!$J101*'HIPOTESIS '!$D101*(1+'HIPOTESIS '!$N$90)*(1+'HIPOTESIS '!$N$95)/12,0)</f>
        <v>0</v>
      </c>
      <c r="AF181" s="810">
        <f>IF(AND(AF$151&gt;='HIPOTESIS '!$E101,AF$151&lt;='HIPOTESIS '!$F101),'HIPOTESIS '!$J101*'HIPOTESIS '!$D101*(1+'HIPOTESIS '!$N$90)*(1+'HIPOTESIS '!$N$95)/12,0)</f>
        <v>0</v>
      </c>
      <c r="AG181" s="810">
        <f>IF(AND(AG$151&gt;='HIPOTESIS '!$E101,AG$151&lt;='HIPOTESIS '!$F101),'HIPOTESIS '!$J101*'HIPOTESIS '!$D101*(1+'HIPOTESIS '!$N$90)*(1+'HIPOTESIS '!$N$95)/12,0)</f>
        <v>0</v>
      </c>
      <c r="AH181" s="810">
        <f>IF(AND(AH$151&gt;='HIPOTESIS '!$E101,AH$151&lt;='HIPOTESIS '!$F101),'HIPOTESIS '!$J101*'HIPOTESIS '!$D101*(1+'HIPOTESIS '!$N$90)*(1+'HIPOTESIS '!$N$95)/12,0)</f>
        <v>0</v>
      </c>
      <c r="AI181" s="810">
        <f>IF(AND(AI$151&gt;='HIPOTESIS '!$E101,AI$151&lt;='HIPOTESIS '!$F101),'HIPOTESIS '!$J101*'HIPOTESIS '!$D101*(1+'HIPOTESIS '!$N$90)*(1+'HIPOTESIS '!$N$95)/12,0)</f>
        <v>0</v>
      </c>
      <c r="AJ181" s="810">
        <f>IF(AND(AJ$151&gt;='HIPOTESIS '!$E101,AJ$151&lt;='HIPOTESIS '!$F101),'HIPOTESIS '!$J101*'HIPOTESIS '!$D101*(1+'HIPOTESIS '!$N$90)*(1+'HIPOTESIS '!$N$95)/12,0)</f>
        <v>0</v>
      </c>
      <c r="AK181" s="810">
        <f>IF(AND(AK$151&gt;='HIPOTESIS '!$E101,AK$151&lt;='HIPOTESIS '!$F101),'HIPOTESIS '!$J101*'HIPOTESIS '!$D101*(1+'HIPOTESIS '!$N$90)*(1+'HIPOTESIS '!$N$95)/12,0)</f>
        <v>0</v>
      </c>
      <c r="AL181" s="810">
        <f>IF(AND(AL$151&gt;='HIPOTESIS '!$E101,AL$151&lt;='HIPOTESIS '!$F101),'HIPOTESIS '!$J101*'HIPOTESIS '!$D101*(1+'HIPOTESIS '!$N$90)*(1+'HIPOTESIS '!$N$95)/12,0)</f>
        <v>0</v>
      </c>
      <c r="AM181" s="810">
        <f>IF(AND(AM$151&gt;='HIPOTESIS '!$E101,AM$151&lt;='HIPOTESIS '!$F101),'HIPOTESIS '!$J101*'HIPOTESIS '!$D101*(1+'HIPOTESIS '!$N$90)*(1+'HIPOTESIS '!$N$95)/12,0)</f>
        <v>0</v>
      </c>
      <c r="AN181" s="810">
        <f>IF(AND(AN$151&gt;='HIPOTESIS '!$E101,AN$151&lt;='HIPOTESIS '!$F101),'HIPOTESIS '!$J101*'HIPOTESIS '!$D101*(1+'HIPOTESIS '!$N$90)*(1+'HIPOTESIS '!$N$95)*(1+'HIPOTESIS '!$N$100)/12,0)</f>
        <v>0</v>
      </c>
      <c r="AO181" s="810">
        <f>IF(AND(AO$151&gt;='HIPOTESIS '!$E101,AO$151&lt;='HIPOTESIS '!$F101),'HIPOTESIS '!$J101*'HIPOTESIS '!$D101*(1+'HIPOTESIS '!$N$90)*(1+'HIPOTESIS '!$N$95)*(1+'HIPOTESIS '!$N$100)/12,0)</f>
        <v>0</v>
      </c>
      <c r="AP181" s="810">
        <f>IF(AND(AP$151&gt;='HIPOTESIS '!$E101,AP$151&lt;='HIPOTESIS '!$F101),'HIPOTESIS '!$J101*'HIPOTESIS '!$D101*(1+'HIPOTESIS '!$N$90)*(1+'HIPOTESIS '!$N$95)*(1+'HIPOTESIS '!$N$100)/12,0)</f>
        <v>0</v>
      </c>
      <c r="AQ181" s="810">
        <f>IF(AND(AQ$151&gt;='HIPOTESIS '!$E101,AQ$151&lt;='HIPOTESIS '!$F101),'HIPOTESIS '!$J101*'HIPOTESIS '!$D101*(1+'HIPOTESIS '!$N$90)*(1+'HIPOTESIS '!$N$95)*(1+'HIPOTESIS '!$N$100)/12,0)</f>
        <v>0</v>
      </c>
      <c r="AR181" s="810">
        <f>IF(AND(AR$151&gt;='HIPOTESIS '!$E101,AR$151&lt;='HIPOTESIS '!$F101),'HIPOTESIS '!$J101*'HIPOTESIS '!$D101*(1+'HIPOTESIS '!$N$90)*(1+'HIPOTESIS '!$N$95)*(1+'HIPOTESIS '!$N$100)/12,0)</f>
        <v>0</v>
      </c>
      <c r="AS181" s="810">
        <f>IF(AND(AS$151&gt;='HIPOTESIS '!$E101,AS$151&lt;='HIPOTESIS '!$F101),'HIPOTESIS '!$J101*'HIPOTESIS '!$D101*(1+'HIPOTESIS '!$N$90)*(1+'HIPOTESIS '!$N$95)*(1+'HIPOTESIS '!$N$100)/12,0)</f>
        <v>0</v>
      </c>
      <c r="AT181" s="810">
        <f>IF(AND(AT$151&gt;='HIPOTESIS '!$E101,AT$151&lt;='HIPOTESIS '!$F101),'HIPOTESIS '!$J101*'HIPOTESIS '!$D101*(1+'HIPOTESIS '!$N$90)*(1+'HIPOTESIS '!$N$95)*(1+'HIPOTESIS '!$N$100)/12,0)</f>
        <v>0</v>
      </c>
      <c r="AU181" s="810">
        <f>IF(AND(AU$151&gt;='HIPOTESIS '!$E101,AU$151&lt;='HIPOTESIS '!$F101),'HIPOTESIS '!$J101*'HIPOTESIS '!$D101*(1+'HIPOTESIS '!$N$90)*(1+'HIPOTESIS '!$N$95)*(1+'HIPOTESIS '!$N$100)/12,0)</f>
        <v>0</v>
      </c>
      <c r="AV181" s="810">
        <f>IF(AND(AV$151&gt;='HIPOTESIS '!$E101,AV$151&lt;='HIPOTESIS '!$F101),'HIPOTESIS '!$J101*'HIPOTESIS '!$D101*(1+'HIPOTESIS '!$N$90)*(1+'HIPOTESIS '!$N$95)*(1+'HIPOTESIS '!$N$100)/12,0)</f>
        <v>0</v>
      </c>
      <c r="AW181" s="810">
        <f>IF(AND(AW$151&gt;='HIPOTESIS '!$E101,AW$151&lt;='HIPOTESIS '!$F101),'HIPOTESIS '!$J101*'HIPOTESIS '!$D101*(1+'HIPOTESIS '!$N$90)*(1+'HIPOTESIS '!$N$95)*(1+'HIPOTESIS '!$N$100)/12,0)</f>
        <v>0</v>
      </c>
      <c r="AX181" s="810">
        <f>IF(AND(AX$151&gt;='HIPOTESIS '!$E101,AX$151&lt;='HIPOTESIS '!$F101),'HIPOTESIS '!$J101*'HIPOTESIS '!$D101*(1+'HIPOTESIS '!$N$90)*(1+'HIPOTESIS '!$N$95)*(1+'HIPOTESIS '!$N$100)/12,0)</f>
        <v>0</v>
      </c>
      <c r="AY181" s="810">
        <f>IF(AND(AY$151&gt;='HIPOTESIS '!$E101,AY$151&lt;='HIPOTESIS '!$F101),'HIPOTESIS '!$J101*'HIPOTESIS '!$D101*(1+'HIPOTESIS '!$N$90)*(1+'HIPOTESIS '!$N$95)*(1+'HIPOTESIS '!$N$100)/12,0)</f>
        <v>0</v>
      </c>
      <c r="AZ181" s="810">
        <f>IF(AND(AZ$151&gt;='HIPOTESIS '!$E101,AZ$151&lt;='HIPOTESIS '!$F101),'HIPOTESIS '!$J101*'HIPOTESIS '!$D101*(1+'HIPOTESIS '!$N$90)*(1+'HIPOTESIS '!$N$95)*(1+'HIPOTESIS '!$N$100)^2/12,0)</f>
        <v>0</v>
      </c>
      <c r="BA181" s="810">
        <f>IF(AND(BA$151&gt;='HIPOTESIS '!$E101,BA$151&lt;='HIPOTESIS '!$F101),'HIPOTESIS '!$J101*'HIPOTESIS '!$D101*(1+'HIPOTESIS '!$N$90)*(1+'HIPOTESIS '!$N$95)*(1+'HIPOTESIS '!$N$100)^2/12,0)</f>
        <v>0</v>
      </c>
      <c r="BB181" s="810">
        <f>IF(AND(BB$151&gt;='HIPOTESIS '!$E101,BB$151&lt;='HIPOTESIS '!$F101),'HIPOTESIS '!$J101*'HIPOTESIS '!$D101*(1+'HIPOTESIS '!$N$90)*(1+'HIPOTESIS '!$N$95)*(1+'HIPOTESIS '!$N$100)^2/12,0)</f>
        <v>0</v>
      </c>
      <c r="BC181" s="810">
        <f>IF(AND(BC$151&gt;='HIPOTESIS '!$E101,BC$151&lt;='HIPOTESIS '!$F101),'HIPOTESIS '!$J101*'HIPOTESIS '!$D101*(1+'HIPOTESIS '!$N$90)*(1+'HIPOTESIS '!$N$95)*(1+'HIPOTESIS '!$N$100)^2/12,0)</f>
        <v>0</v>
      </c>
      <c r="BD181" s="810">
        <f>IF(AND(BD$151&gt;='HIPOTESIS '!$E101,BD$151&lt;='HIPOTESIS '!$F101),'HIPOTESIS '!$J101*'HIPOTESIS '!$D101*(1+'HIPOTESIS '!$N$90)*(1+'HIPOTESIS '!$N$95)*(1+'HIPOTESIS '!$N$100)^2/12,0)</f>
        <v>0</v>
      </c>
      <c r="BE181" s="810">
        <f>IF(AND(BE$151&gt;='HIPOTESIS '!$E101,BE$151&lt;='HIPOTESIS '!$F101),'HIPOTESIS '!$J101*'HIPOTESIS '!$D101*(1+'HIPOTESIS '!$N$90)*(1+'HIPOTESIS '!$N$95)*(1+'HIPOTESIS '!$N$100)^2/12,0)</f>
        <v>0</v>
      </c>
      <c r="BF181" s="810">
        <f>IF(AND(BF$151&gt;='HIPOTESIS '!$E101,BF$151&lt;='HIPOTESIS '!$F101),'HIPOTESIS '!$J101*'HIPOTESIS '!$D101*(1+'HIPOTESIS '!$N$90)*(1+'HIPOTESIS '!$N$95)*(1+'HIPOTESIS '!$N$100)^2/12,0)</f>
        <v>0</v>
      </c>
      <c r="BG181" s="810">
        <f>IF(AND(BG$151&gt;='HIPOTESIS '!$E101,BG$151&lt;='HIPOTESIS '!$F101),'HIPOTESIS '!$J101*'HIPOTESIS '!$D101*(1+'HIPOTESIS '!$N$90)*(1+'HIPOTESIS '!$N$95)*(1+'HIPOTESIS '!$N$100)^2/12,0)</f>
        <v>0</v>
      </c>
      <c r="BH181" s="810">
        <f>IF(AND(BH$151&gt;='HIPOTESIS '!$E101,BH$151&lt;='HIPOTESIS '!$F101),'HIPOTESIS '!$J101*'HIPOTESIS '!$D101*(1+'HIPOTESIS '!$N$90)*(1+'HIPOTESIS '!$N$95)*(1+'HIPOTESIS '!$N$100)^2/12,0)</f>
        <v>0</v>
      </c>
      <c r="BI181" s="810">
        <f>IF(AND(BI$151&gt;='HIPOTESIS '!$E101,BI$151&lt;='HIPOTESIS '!$F101),'HIPOTESIS '!$J101*'HIPOTESIS '!$D101*(1+'HIPOTESIS '!$N$90)*(1+'HIPOTESIS '!$N$95)*(1+'HIPOTESIS '!$N$100)^2/12,0)</f>
        <v>0</v>
      </c>
      <c r="BJ181" s="810">
        <f>IF(AND(BJ$151&gt;='HIPOTESIS '!$E101,BJ$151&lt;='HIPOTESIS '!$F101),'HIPOTESIS '!$J101*'HIPOTESIS '!$D101*(1+'HIPOTESIS '!$N$90)*(1+'HIPOTESIS '!$N$95)*(1+'HIPOTESIS '!$N$100)^2/12,0)</f>
        <v>0</v>
      </c>
      <c r="BK181" s="815">
        <f>IF(AND(BK$151&gt;='HIPOTESIS '!$E101,BK$151&lt;='HIPOTESIS '!$F101),'HIPOTESIS '!$J101*'HIPOTESIS '!$D101*(1+'HIPOTESIS '!$N$90)*(1+'HIPOTESIS '!$N$95)*(1+'HIPOTESIS '!$N$100)^2/12,0)</f>
        <v>0</v>
      </c>
    </row>
    <row r="182" spans="1:97" s="2" customFormat="1" ht="17" x14ac:dyDescent="0.2">
      <c r="B182" s="625" t="s">
        <v>127</v>
      </c>
      <c r="C182" s="813">
        <f>IF(AND(C$151&gt;='HIPOTESIS '!$E102,C$151&lt;='HIPOTESIS '!$F102),'HIPOTESIS '!$J102*'HIPOTESIS '!$D102/12,0)</f>
        <v>0</v>
      </c>
      <c r="D182" s="586">
        <f>IF(AND(D$151&gt;='HIPOTESIS '!$E102,D$151&lt;='HIPOTESIS '!$F102),'HIPOTESIS '!$J102*'HIPOTESIS '!$D102/12,0)</f>
        <v>0</v>
      </c>
      <c r="E182" s="586">
        <f>IF(AND(E$151&gt;='HIPOTESIS '!$E102,E$151&lt;='HIPOTESIS '!$F102),'HIPOTESIS '!$J102*'HIPOTESIS '!$D102/12,0)</f>
        <v>0</v>
      </c>
      <c r="F182" s="586">
        <f>IF(AND(F$151&gt;='HIPOTESIS '!$E102,F$151&lt;='HIPOTESIS '!$F102),'HIPOTESIS '!$J102*'HIPOTESIS '!$D102/12,0)</f>
        <v>0</v>
      </c>
      <c r="G182" s="586">
        <f>IF(AND(G$151&gt;='HIPOTESIS '!$E102,G$151&lt;='HIPOTESIS '!$F102),'HIPOTESIS '!$J102*'HIPOTESIS '!$D102/12,0)</f>
        <v>0</v>
      </c>
      <c r="H182" s="586">
        <f>IF(AND(H$151&gt;='HIPOTESIS '!$E102,H$151&lt;='HIPOTESIS '!$F102),'HIPOTESIS '!$J102*'HIPOTESIS '!$D102/12,0)</f>
        <v>0</v>
      </c>
      <c r="I182" s="586">
        <f>IF(AND(I$151&gt;='HIPOTESIS '!$E102,I$151&lt;='HIPOTESIS '!$F102),'HIPOTESIS '!$J102*'HIPOTESIS '!$D102/12,0)</f>
        <v>0</v>
      </c>
      <c r="J182" s="586">
        <f>IF(AND(J$151&gt;='HIPOTESIS '!$E102,J$151&lt;='HIPOTESIS '!$F102),'HIPOTESIS '!$J102*'HIPOTESIS '!$D102/12,0)</f>
        <v>0</v>
      </c>
      <c r="K182" s="586">
        <f>IF(AND(K$151&gt;='HIPOTESIS '!$E102,K$151&lt;='HIPOTESIS '!$F102),'HIPOTESIS '!$J102*'HIPOTESIS '!$D102/12,0)</f>
        <v>0</v>
      </c>
      <c r="L182" s="586">
        <f>IF(AND(L$151&gt;='HIPOTESIS '!$E102,L$151&lt;='HIPOTESIS '!$F102),'HIPOTESIS '!$J102*'HIPOTESIS '!$D102/12,0)</f>
        <v>0</v>
      </c>
      <c r="M182" s="586">
        <f>IF(AND(M$151&gt;='HIPOTESIS '!$E102,M$151&lt;='HIPOTESIS '!$F102),'HIPOTESIS '!$J102*'HIPOTESIS '!$D102/12,0)</f>
        <v>0</v>
      </c>
      <c r="N182" s="586">
        <f>IF(AND(N$151&gt;='HIPOTESIS '!$E102,N$151&lt;='HIPOTESIS '!$F102),'HIPOTESIS '!$J102*'HIPOTESIS '!$D102/12,0)</f>
        <v>0</v>
      </c>
      <c r="O182" s="814">
        <f>IF(AND(O$151&gt;='HIPOTESIS '!$E102,O$151&lt;='HIPOTESIS '!$F102),'HIPOTESIS '!$J102*'HIPOTESIS '!$D102/12,0)</f>
        <v>0</v>
      </c>
      <c r="P182" s="586">
        <f>IF(AND(P$151&gt;='HIPOTESIS '!$E102,P$151&lt;='HIPOTESIS '!$F102),'HIPOTESIS '!$J102*'HIPOTESIS '!$D102*(1+'HIPOTESIS '!$N$90)/12,0)</f>
        <v>0</v>
      </c>
      <c r="Q182" s="810">
        <f>IF(AND(Q$151&gt;='HIPOTESIS '!$E102,Q$151&lt;='HIPOTESIS '!$F102),'HIPOTESIS '!$J102*'HIPOTESIS '!$D102*(1+'HIPOTESIS '!$N$90)/12,0)</f>
        <v>0</v>
      </c>
      <c r="R182" s="810">
        <f>IF(AND(R$151&gt;='HIPOTESIS '!$E102,R$151&lt;='HIPOTESIS '!$F102),'HIPOTESIS '!$J102*'HIPOTESIS '!$D102*(1+'HIPOTESIS '!$N$90)/12,0)</f>
        <v>0</v>
      </c>
      <c r="S182" s="810">
        <f>IF(AND(S$151&gt;='HIPOTESIS '!$E102,S$151&lt;='HIPOTESIS '!$F102),'HIPOTESIS '!$J102*'HIPOTESIS '!$D102*(1+'HIPOTESIS '!$N$90)/12,0)</f>
        <v>0</v>
      </c>
      <c r="T182" s="810">
        <f>IF(AND(T$151&gt;='HIPOTESIS '!$E102,T$151&lt;='HIPOTESIS '!$F102),'HIPOTESIS '!$J102*'HIPOTESIS '!$D102*(1+'HIPOTESIS '!$N$90)/12,0)</f>
        <v>0</v>
      </c>
      <c r="U182" s="810">
        <f>IF(AND(U$151&gt;='HIPOTESIS '!$E102,U$151&lt;='HIPOTESIS '!$F102),'HIPOTESIS '!$J102*'HIPOTESIS '!$D102*(1+'HIPOTESIS '!$N$90)/12,0)</f>
        <v>0</v>
      </c>
      <c r="V182" s="810">
        <f>IF(AND(V$151&gt;='HIPOTESIS '!$E102,V$151&lt;='HIPOTESIS '!$F102),'HIPOTESIS '!$J102*'HIPOTESIS '!$D102*(1+'HIPOTESIS '!$N$90)/12,0)</f>
        <v>0</v>
      </c>
      <c r="W182" s="810">
        <f>IF(AND(W$151&gt;='HIPOTESIS '!$E102,W$151&lt;='HIPOTESIS '!$F102),'HIPOTESIS '!$J102*'HIPOTESIS '!$D102*(1+'HIPOTESIS '!$N$90)/12,0)</f>
        <v>0</v>
      </c>
      <c r="X182" s="810">
        <f>IF(AND(X$151&gt;='HIPOTESIS '!$E102,X$151&lt;='HIPOTESIS '!$F102),'HIPOTESIS '!$J102*'HIPOTESIS '!$D102*(1+'HIPOTESIS '!$N$90)/12,0)</f>
        <v>0</v>
      </c>
      <c r="Y182" s="810">
        <f>IF(AND(Y$151&gt;='HIPOTESIS '!$E102,Y$151&lt;='HIPOTESIS '!$F102),'HIPOTESIS '!$J102*'HIPOTESIS '!$D102*(1+'HIPOTESIS '!$N$90)/12,0)</f>
        <v>0</v>
      </c>
      <c r="Z182" s="810">
        <f>IF(AND(Z$151&gt;='HIPOTESIS '!$E102,Z$151&lt;='HIPOTESIS '!$F102),'HIPOTESIS '!$J102*'HIPOTESIS '!$D102*(1+'HIPOTESIS '!$N$90)/12,0)</f>
        <v>0</v>
      </c>
      <c r="AA182" s="810">
        <f>IF(AND(AA$151&gt;='HIPOTESIS '!$E102,AA$151&lt;='HIPOTESIS '!$F102),'HIPOTESIS '!$J102*'HIPOTESIS '!$D102*(1+'HIPOTESIS '!$N$90)/12,0)</f>
        <v>0</v>
      </c>
      <c r="AB182" s="810">
        <f>IF(AND(AB$151&gt;='HIPOTESIS '!$E102,AB$151&lt;='HIPOTESIS '!$F102),'HIPOTESIS '!$J102*'HIPOTESIS '!$D102*(1+'HIPOTESIS '!$N$90)*(1+'HIPOTESIS '!$N$95)/12,0)</f>
        <v>0</v>
      </c>
      <c r="AC182" s="810">
        <f>IF(AND(AC$151&gt;='HIPOTESIS '!$E102,AC$151&lt;='HIPOTESIS '!$F102),'HIPOTESIS '!$J102*'HIPOTESIS '!$D102*(1+'HIPOTESIS '!$N$90)*(1+'HIPOTESIS '!$N$95)/12,0)</f>
        <v>0</v>
      </c>
      <c r="AD182" s="810">
        <f>IF(AND(AD$151&gt;='HIPOTESIS '!$E102,AD$151&lt;='HIPOTESIS '!$F102),'HIPOTESIS '!$J102*'HIPOTESIS '!$D102*(1+'HIPOTESIS '!$N$90)*(1+'HIPOTESIS '!$N$95)/12,0)</f>
        <v>0</v>
      </c>
      <c r="AE182" s="810">
        <f>IF(AND(AE$151&gt;='HIPOTESIS '!$E102,AE$151&lt;='HIPOTESIS '!$F102),'HIPOTESIS '!$J102*'HIPOTESIS '!$D102*(1+'HIPOTESIS '!$N$90)*(1+'HIPOTESIS '!$N$95)/12,0)</f>
        <v>0</v>
      </c>
      <c r="AF182" s="810">
        <f>IF(AND(AF$151&gt;='HIPOTESIS '!$E102,AF$151&lt;='HIPOTESIS '!$F102),'HIPOTESIS '!$J102*'HIPOTESIS '!$D102*(1+'HIPOTESIS '!$N$90)*(1+'HIPOTESIS '!$N$95)/12,0)</f>
        <v>0</v>
      </c>
      <c r="AG182" s="810">
        <f>IF(AND(AG$151&gt;='HIPOTESIS '!$E102,AG$151&lt;='HIPOTESIS '!$F102),'HIPOTESIS '!$J102*'HIPOTESIS '!$D102*(1+'HIPOTESIS '!$N$90)*(1+'HIPOTESIS '!$N$95)/12,0)</f>
        <v>0</v>
      </c>
      <c r="AH182" s="810">
        <f>IF(AND(AH$151&gt;='HIPOTESIS '!$E102,AH$151&lt;='HIPOTESIS '!$F102),'HIPOTESIS '!$J102*'HIPOTESIS '!$D102*(1+'HIPOTESIS '!$N$90)*(1+'HIPOTESIS '!$N$95)/12,0)</f>
        <v>0</v>
      </c>
      <c r="AI182" s="810">
        <f>IF(AND(AI$151&gt;='HIPOTESIS '!$E102,AI$151&lt;='HIPOTESIS '!$F102),'HIPOTESIS '!$J102*'HIPOTESIS '!$D102*(1+'HIPOTESIS '!$N$90)*(1+'HIPOTESIS '!$N$95)/12,0)</f>
        <v>0</v>
      </c>
      <c r="AJ182" s="810">
        <f>IF(AND(AJ$151&gt;='HIPOTESIS '!$E102,AJ$151&lt;='HIPOTESIS '!$F102),'HIPOTESIS '!$J102*'HIPOTESIS '!$D102*(1+'HIPOTESIS '!$N$90)*(1+'HIPOTESIS '!$N$95)/12,0)</f>
        <v>0</v>
      </c>
      <c r="AK182" s="810">
        <f>IF(AND(AK$151&gt;='HIPOTESIS '!$E102,AK$151&lt;='HIPOTESIS '!$F102),'HIPOTESIS '!$J102*'HIPOTESIS '!$D102*(1+'HIPOTESIS '!$N$90)*(1+'HIPOTESIS '!$N$95)/12,0)</f>
        <v>0</v>
      </c>
      <c r="AL182" s="810">
        <f>IF(AND(AL$151&gt;='HIPOTESIS '!$E102,AL$151&lt;='HIPOTESIS '!$F102),'HIPOTESIS '!$J102*'HIPOTESIS '!$D102*(1+'HIPOTESIS '!$N$90)*(1+'HIPOTESIS '!$N$95)/12,0)</f>
        <v>0</v>
      </c>
      <c r="AM182" s="810">
        <f>IF(AND(AM$151&gt;='HIPOTESIS '!$E102,AM$151&lt;='HIPOTESIS '!$F102),'HIPOTESIS '!$J102*'HIPOTESIS '!$D102*(1+'HIPOTESIS '!$N$90)*(1+'HIPOTESIS '!$N$95)/12,0)</f>
        <v>0</v>
      </c>
      <c r="AN182" s="810">
        <f>IF(AND(AN$151&gt;='HIPOTESIS '!$E102,AN$151&lt;='HIPOTESIS '!$F102),'HIPOTESIS '!$J102*'HIPOTESIS '!$D102*(1+'HIPOTESIS '!$N$90)*(1+'HIPOTESIS '!$N$95)*(1+'HIPOTESIS '!$N$100)/12,0)</f>
        <v>0</v>
      </c>
      <c r="AO182" s="810">
        <f>IF(AND(AO$151&gt;='HIPOTESIS '!$E102,AO$151&lt;='HIPOTESIS '!$F102),'HIPOTESIS '!$J102*'HIPOTESIS '!$D102*(1+'HIPOTESIS '!$N$90)*(1+'HIPOTESIS '!$N$95)*(1+'HIPOTESIS '!$N$100)/12,0)</f>
        <v>0</v>
      </c>
      <c r="AP182" s="810">
        <f>IF(AND(AP$151&gt;='HIPOTESIS '!$E102,AP$151&lt;='HIPOTESIS '!$F102),'HIPOTESIS '!$J102*'HIPOTESIS '!$D102*(1+'HIPOTESIS '!$N$90)*(1+'HIPOTESIS '!$N$95)*(1+'HIPOTESIS '!$N$100)/12,0)</f>
        <v>0</v>
      </c>
      <c r="AQ182" s="810">
        <f>IF(AND(AQ$151&gt;='HIPOTESIS '!$E102,AQ$151&lt;='HIPOTESIS '!$F102),'HIPOTESIS '!$J102*'HIPOTESIS '!$D102*(1+'HIPOTESIS '!$N$90)*(1+'HIPOTESIS '!$N$95)*(1+'HIPOTESIS '!$N$100)/12,0)</f>
        <v>0</v>
      </c>
      <c r="AR182" s="810">
        <f>IF(AND(AR$151&gt;='HIPOTESIS '!$E102,AR$151&lt;='HIPOTESIS '!$F102),'HIPOTESIS '!$J102*'HIPOTESIS '!$D102*(1+'HIPOTESIS '!$N$90)*(1+'HIPOTESIS '!$N$95)*(1+'HIPOTESIS '!$N$100)/12,0)</f>
        <v>0</v>
      </c>
      <c r="AS182" s="810">
        <f>IF(AND(AS$151&gt;='HIPOTESIS '!$E102,AS$151&lt;='HIPOTESIS '!$F102),'HIPOTESIS '!$J102*'HIPOTESIS '!$D102*(1+'HIPOTESIS '!$N$90)*(1+'HIPOTESIS '!$N$95)*(1+'HIPOTESIS '!$N$100)/12,0)</f>
        <v>0</v>
      </c>
      <c r="AT182" s="810">
        <f>IF(AND(AT$151&gt;='HIPOTESIS '!$E102,AT$151&lt;='HIPOTESIS '!$F102),'HIPOTESIS '!$J102*'HIPOTESIS '!$D102*(1+'HIPOTESIS '!$N$90)*(1+'HIPOTESIS '!$N$95)*(1+'HIPOTESIS '!$N$100)/12,0)</f>
        <v>0</v>
      </c>
      <c r="AU182" s="810">
        <f>IF(AND(AU$151&gt;='HIPOTESIS '!$E102,AU$151&lt;='HIPOTESIS '!$F102),'HIPOTESIS '!$J102*'HIPOTESIS '!$D102*(1+'HIPOTESIS '!$N$90)*(1+'HIPOTESIS '!$N$95)*(1+'HIPOTESIS '!$N$100)/12,0)</f>
        <v>0</v>
      </c>
      <c r="AV182" s="810">
        <f>IF(AND(AV$151&gt;='HIPOTESIS '!$E102,AV$151&lt;='HIPOTESIS '!$F102),'HIPOTESIS '!$J102*'HIPOTESIS '!$D102*(1+'HIPOTESIS '!$N$90)*(1+'HIPOTESIS '!$N$95)*(1+'HIPOTESIS '!$N$100)/12,0)</f>
        <v>0</v>
      </c>
      <c r="AW182" s="810">
        <f>IF(AND(AW$151&gt;='HIPOTESIS '!$E102,AW$151&lt;='HIPOTESIS '!$F102),'HIPOTESIS '!$J102*'HIPOTESIS '!$D102*(1+'HIPOTESIS '!$N$90)*(1+'HIPOTESIS '!$N$95)*(1+'HIPOTESIS '!$N$100)/12,0)</f>
        <v>0</v>
      </c>
      <c r="AX182" s="810">
        <f>IF(AND(AX$151&gt;='HIPOTESIS '!$E102,AX$151&lt;='HIPOTESIS '!$F102),'HIPOTESIS '!$J102*'HIPOTESIS '!$D102*(1+'HIPOTESIS '!$N$90)*(1+'HIPOTESIS '!$N$95)*(1+'HIPOTESIS '!$N$100)/12,0)</f>
        <v>0</v>
      </c>
      <c r="AY182" s="810">
        <f>IF(AND(AY$151&gt;='HIPOTESIS '!$E102,AY$151&lt;='HIPOTESIS '!$F102),'HIPOTESIS '!$J102*'HIPOTESIS '!$D102*(1+'HIPOTESIS '!$N$90)*(1+'HIPOTESIS '!$N$95)*(1+'HIPOTESIS '!$N$100)/12,0)</f>
        <v>0</v>
      </c>
      <c r="AZ182" s="810">
        <f>IF(AND(AZ$151&gt;='HIPOTESIS '!$E102,AZ$151&lt;='HIPOTESIS '!$F102),'HIPOTESIS '!$J102*'HIPOTESIS '!$D102*(1+'HIPOTESIS '!$N$90)*(1+'HIPOTESIS '!$N$95)*(1+'HIPOTESIS '!$N$100)^2/12,0)</f>
        <v>0</v>
      </c>
      <c r="BA182" s="810">
        <f>IF(AND(BA$151&gt;='HIPOTESIS '!$E102,BA$151&lt;='HIPOTESIS '!$F102),'HIPOTESIS '!$J102*'HIPOTESIS '!$D102*(1+'HIPOTESIS '!$N$90)*(1+'HIPOTESIS '!$N$95)*(1+'HIPOTESIS '!$N$100)^2/12,0)</f>
        <v>0</v>
      </c>
      <c r="BB182" s="810">
        <f>IF(AND(BB$151&gt;='HIPOTESIS '!$E102,BB$151&lt;='HIPOTESIS '!$F102),'HIPOTESIS '!$J102*'HIPOTESIS '!$D102*(1+'HIPOTESIS '!$N$90)*(1+'HIPOTESIS '!$N$95)*(1+'HIPOTESIS '!$N$100)^2/12,0)</f>
        <v>0</v>
      </c>
      <c r="BC182" s="810">
        <f>IF(AND(BC$151&gt;='HIPOTESIS '!$E102,BC$151&lt;='HIPOTESIS '!$F102),'HIPOTESIS '!$J102*'HIPOTESIS '!$D102*(1+'HIPOTESIS '!$N$90)*(1+'HIPOTESIS '!$N$95)*(1+'HIPOTESIS '!$N$100)^2/12,0)</f>
        <v>0</v>
      </c>
      <c r="BD182" s="810">
        <f>IF(AND(BD$151&gt;='HIPOTESIS '!$E102,BD$151&lt;='HIPOTESIS '!$F102),'HIPOTESIS '!$J102*'HIPOTESIS '!$D102*(1+'HIPOTESIS '!$N$90)*(1+'HIPOTESIS '!$N$95)*(1+'HIPOTESIS '!$N$100)^2/12,0)</f>
        <v>0</v>
      </c>
      <c r="BE182" s="810">
        <f>IF(AND(BE$151&gt;='HIPOTESIS '!$E102,BE$151&lt;='HIPOTESIS '!$F102),'HIPOTESIS '!$J102*'HIPOTESIS '!$D102*(1+'HIPOTESIS '!$N$90)*(1+'HIPOTESIS '!$N$95)*(1+'HIPOTESIS '!$N$100)^2/12,0)</f>
        <v>0</v>
      </c>
      <c r="BF182" s="810">
        <f>IF(AND(BF$151&gt;='HIPOTESIS '!$E102,BF$151&lt;='HIPOTESIS '!$F102),'HIPOTESIS '!$J102*'HIPOTESIS '!$D102*(1+'HIPOTESIS '!$N$90)*(1+'HIPOTESIS '!$N$95)*(1+'HIPOTESIS '!$N$100)^2/12,0)</f>
        <v>0</v>
      </c>
      <c r="BG182" s="810">
        <f>IF(AND(BG$151&gt;='HIPOTESIS '!$E102,BG$151&lt;='HIPOTESIS '!$F102),'HIPOTESIS '!$J102*'HIPOTESIS '!$D102*(1+'HIPOTESIS '!$N$90)*(1+'HIPOTESIS '!$N$95)*(1+'HIPOTESIS '!$N$100)^2/12,0)</f>
        <v>0</v>
      </c>
      <c r="BH182" s="810">
        <f>IF(AND(BH$151&gt;='HIPOTESIS '!$E102,BH$151&lt;='HIPOTESIS '!$F102),'HIPOTESIS '!$J102*'HIPOTESIS '!$D102*(1+'HIPOTESIS '!$N$90)*(1+'HIPOTESIS '!$N$95)*(1+'HIPOTESIS '!$N$100)^2/12,0)</f>
        <v>0</v>
      </c>
      <c r="BI182" s="810">
        <f>IF(AND(BI$151&gt;='HIPOTESIS '!$E102,BI$151&lt;='HIPOTESIS '!$F102),'HIPOTESIS '!$J102*'HIPOTESIS '!$D102*(1+'HIPOTESIS '!$N$90)*(1+'HIPOTESIS '!$N$95)*(1+'HIPOTESIS '!$N$100)^2/12,0)</f>
        <v>0</v>
      </c>
      <c r="BJ182" s="810">
        <f>IF(AND(BJ$151&gt;='HIPOTESIS '!$E102,BJ$151&lt;='HIPOTESIS '!$F102),'HIPOTESIS '!$J102*'HIPOTESIS '!$D102*(1+'HIPOTESIS '!$N$90)*(1+'HIPOTESIS '!$N$95)*(1+'HIPOTESIS '!$N$100)^2/12,0)</f>
        <v>0</v>
      </c>
      <c r="BK182" s="815">
        <f>IF(AND(BK$151&gt;='HIPOTESIS '!$E102,BK$151&lt;='HIPOTESIS '!$F102),'HIPOTESIS '!$J102*'HIPOTESIS '!$D102*(1+'HIPOTESIS '!$N$90)*(1+'HIPOTESIS '!$N$95)*(1+'HIPOTESIS '!$N$100)^2/12,0)</f>
        <v>0</v>
      </c>
    </row>
    <row r="183" spans="1:97" s="2" customFormat="1" ht="17" x14ac:dyDescent="0.2">
      <c r="B183" s="625" t="s">
        <v>128</v>
      </c>
      <c r="C183" s="813">
        <f>IF(AND(C$151&gt;='HIPOTESIS '!$E103,C$151&lt;='HIPOTESIS '!$F103),'HIPOTESIS '!$J103*'HIPOTESIS '!$D103/12,0)</f>
        <v>0</v>
      </c>
      <c r="D183" s="586">
        <f>IF(AND(D$151&gt;='HIPOTESIS '!$E103,D$151&lt;='HIPOTESIS '!$F103),'HIPOTESIS '!$J103*'HIPOTESIS '!$D103/12,0)</f>
        <v>0</v>
      </c>
      <c r="E183" s="586">
        <f>IF(AND(E$151&gt;='HIPOTESIS '!$E103,E$151&lt;='HIPOTESIS '!$F103),'HIPOTESIS '!$J103*'HIPOTESIS '!$D103/12,0)</f>
        <v>0</v>
      </c>
      <c r="F183" s="586">
        <f>IF(AND(F$151&gt;='HIPOTESIS '!$E103,F$151&lt;='HIPOTESIS '!$F103),'HIPOTESIS '!$J103*'HIPOTESIS '!$D103/12,0)</f>
        <v>0</v>
      </c>
      <c r="G183" s="586">
        <f>IF(AND(G$151&gt;='HIPOTESIS '!$E103,G$151&lt;='HIPOTESIS '!$F103),'HIPOTESIS '!$J103*'HIPOTESIS '!$D103/12,0)</f>
        <v>0</v>
      </c>
      <c r="H183" s="586">
        <f>IF(AND(H$151&gt;='HIPOTESIS '!$E103,H$151&lt;='HIPOTESIS '!$F103),'HIPOTESIS '!$J103*'HIPOTESIS '!$D103/12,0)</f>
        <v>0</v>
      </c>
      <c r="I183" s="586">
        <f>IF(AND(I$151&gt;='HIPOTESIS '!$E103,I$151&lt;='HIPOTESIS '!$F103),'HIPOTESIS '!$J103*'HIPOTESIS '!$D103/12,0)</f>
        <v>0</v>
      </c>
      <c r="J183" s="586">
        <f>IF(AND(J$151&gt;='HIPOTESIS '!$E103,J$151&lt;='HIPOTESIS '!$F103),'HIPOTESIS '!$J103*'HIPOTESIS '!$D103/12,0)</f>
        <v>0</v>
      </c>
      <c r="K183" s="586">
        <f>IF(AND(K$151&gt;='HIPOTESIS '!$E103,K$151&lt;='HIPOTESIS '!$F103),'HIPOTESIS '!$J103*'HIPOTESIS '!$D103/12,0)</f>
        <v>0</v>
      </c>
      <c r="L183" s="586">
        <f>IF(AND(L$151&gt;='HIPOTESIS '!$E103,L$151&lt;='HIPOTESIS '!$F103),'HIPOTESIS '!$J103*'HIPOTESIS '!$D103/12,0)</f>
        <v>0</v>
      </c>
      <c r="M183" s="586">
        <f>IF(AND(M$151&gt;='HIPOTESIS '!$E103,M$151&lt;='HIPOTESIS '!$F103),'HIPOTESIS '!$J103*'HIPOTESIS '!$D103/12,0)</f>
        <v>0</v>
      </c>
      <c r="N183" s="586">
        <f>IF(AND(N$151&gt;='HIPOTESIS '!$E103,N$151&lt;='HIPOTESIS '!$F103),'HIPOTESIS '!$J103*'HIPOTESIS '!$D103/12,0)</f>
        <v>0</v>
      </c>
      <c r="O183" s="814">
        <f>IF(AND(O$151&gt;='HIPOTESIS '!$E103,O$151&lt;='HIPOTESIS '!$F103),'HIPOTESIS '!$J103*'HIPOTESIS '!$D103/12,0)</f>
        <v>0</v>
      </c>
      <c r="P183" s="586">
        <f>IF(AND(P$151&gt;='HIPOTESIS '!$E103,P$151&lt;='HIPOTESIS '!$F103),'HIPOTESIS '!$J103*'HIPOTESIS '!$D103*(1+'HIPOTESIS '!$N$90)/12,0)</f>
        <v>0</v>
      </c>
      <c r="Q183" s="810">
        <f>IF(AND(Q$151&gt;='HIPOTESIS '!$E103,Q$151&lt;='HIPOTESIS '!$F103),'HIPOTESIS '!$J103*'HIPOTESIS '!$D103*(1+'HIPOTESIS '!$N$90)/12,0)</f>
        <v>0</v>
      </c>
      <c r="R183" s="810">
        <f>IF(AND(R$151&gt;='HIPOTESIS '!$E103,R$151&lt;='HIPOTESIS '!$F103),'HIPOTESIS '!$J103*'HIPOTESIS '!$D103*(1+'HIPOTESIS '!$N$90)/12,0)</f>
        <v>0</v>
      </c>
      <c r="S183" s="810">
        <f>IF(AND(S$151&gt;='HIPOTESIS '!$E103,S$151&lt;='HIPOTESIS '!$F103),'HIPOTESIS '!$J103*'HIPOTESIS '!$D103*(1+'HIPOTESIS '!$N$90)/12,0)</f>
        <v>0</v>
      </c>
      <c r="T183" s="810">
        <f>IF(AND(T$151&gt;='HIPOTESIS '!$E103,T$151&lt;='HIPOTESIS '!$F103),'HIPOTESIS '!$J103*'HIPOTESIS '!$D103*(1+'HIPOTESIS '!$N$90)/12,0)</f>
        <v>0</v>
      </c>
      <c r="U183" s="810">
        <f>IF(AND(U$151&gt;='HIPOTESIS '!$E103,U$151&lt;='HIPOTESIS '!$F103),'HIPOTESIS '!$J103*'HIPOTESIS '!$D103*(1+'HIPOTESIS '!$N$90)/12,0)</f>
        <v>0</v>
      </c>
      <c r="V183" s="810">
        <f>IF(AND(V$151&gt;='HIPOTESIS '!$E103,V$151&lt;='HIPOTESIS '!$F103),'HIPOTESIS '!$J103*'HIPOTESIS '!$D103*(1+'HIPOTESIS '!$N$90)/12,0)</f>
        <v>0</v>
      </c>
      <c r="W183" s="810">
        <f>IF(AND(W$151&gt;='HIPOTESIS '!$E103,W$151&lt;='HIPOTESIS '!$F103),'HIPOTESIS '!$J103*'HIPOTESIS '!$D103*(1+'HIPOTESIS '!$N$90)/12,0)</f>
        <v>0</v>
      </c>
      <c r="X183" s="810">
        <f>IF(AND(X$151&gt;='HIPOTESIS '!$E103,X$151&lt;='HIPOTESIS '!$F103),'HIPOTESIS '!$J103*'HIPOTESIS '!$D103*(1+'HIPOTESIS '!$N$90)/12,0)</f>
        <v>0</v>
      </c>
      <c r="Y183" s="810">
        <f>IF(AND(Y$151&gt;='HIPOTESIS '!$E103,Y$151&lt;='HIPOTESIS '!$F103),'HIPOTESIS '!$J103*'HIPOTESIS '!$D103*(1+'HIPOTESIS '!$N$90)/12,0)</f>
        <v>0</v>
      </c>
      <c r="Z183" s="810">
        <f>IF(AND(Z$151&gt;='HIPOTESIS '!$E103,Z$151&lt;='HIPOTESIS '!$F103),'HIPOTESIS '!$J103*'HIPOTESIS '!$D103*(1+'HIPOTESIS '!$N$90)/12,0)</f>
        <v>0</v>
      </c>
      <c r="AA183" s="810">
        <f>IF(AND(AA$151&gt;='HIPOTESIS '!$E103,AA$151&lt;='HIPOTESIS '!$F103),'HIPOTESIS '!$J103*'HIPOTESIS '!$D103*(1+'HIPOTESIS '!$N$90)/12,0)</f>
        <v>0</v>
      </c>
      <c r="AB183" s="810">
        <f>IF(AND(AB$151&gt;='HIPOTESIS '!$E103,AB$151&lt;='HIPOTESIS '!$F103),'HIPOTESIS '!$J103*'HIPOTESIS '!$D103*(1+'HIPOTESIS '!$N$90)*(1+'HIPOTESIS '!$N$95)/12,0)</f>
        <v>0</v>
      </c>
      <c r="AC183" s="810">
        <f>IF(AND(AC$151&gt;='HIPOTESIS '!$E103,AC$151&lt;='HIPOTESIS '!$F103),'HIPOTESIS '!$J103*'HIPOTESIS '!$D103*(1+'HIPOTESIS '!$N$90)*(1+'HIPOTESIS '!$N$95)/12,0)</f>
        <v>0</v>
      </c>
      <c r="AD183" s="810">
        <f>IF(AND(AD$151&gt;='HIPOTESIS '!$E103,AD$151&lt;='HIPOTESIS '!$F103),'HIPOTESIS '!$J103*'HIPOTESIS '!$D103*(1+'HIPOTESIS '!$N$90)*(1+'HIPOTESIS '!$N$95)/12,0)</f>
        <v>0</v>
      </c>
      <c r="AE183" s="810">
        <f>IF(AND(AE$151&gt;='HIPOTESIS '!$E103,AE$151&lt;='HIPOTESIS '!$F103),'HIPOTESIS '!$J103*'HIPOTESIS '!$D103*(1+'HIPOTESIS '!$N$90)*(1+'HIPOTESIS '!$N$95)/12,0)</f>
        <v>0</v>
      </c>
      <c r="AF183" s="810">
        <f>IF(AND(AF$151&gt;='HIPOTESIS '!$E103,AF$151&lt;='HIPOTESIS '!$F103),'HIPOTESIS '!$J103*'HIPOTESIS '!$D103*(1+'HIPOTESIS '!$N$90)*(1+'HIPOTESIS '!$N$95)/12,0)</f>
        <v>0</v>
      </c>
      <c r="AG183" s="810">
        <f>IF(AND(AG$151&gt;='HIPOTESIS '!$E103,AG$151&lt;='HIPOTESIS '!$F103),'HIPOTESIS '!$J103*'HIPOTESIS '!$D103*(1+'HIPOTESIS '!$N$90)*(1+'HIPOTESIS '!$N$95)/12,0)</f>
        <v>0</v>
      </c>
      <c r="AH183" s="810">
        <f>IF(AND(AH$151&gt;='HIPOTESIS '!$E103,AH$151&lt;='HIPOTESIS '!$F103),'HIPOTESIS '!$J103*'HIPOTESIS '!$D103*(1+'HIPOTESIS '!$N$90)*(1+'HIPOTESIS '!$N$95)/12,0)</f>
        <v>0</v>
      </c>
      <c r="AI183" s="810">
        <f>IF(AND(AI$151&gt;='HIPOTESIS '!$E103,AI$151&lt;='HIPOTESIS '!$F103),'HIPOTESIS '!$J103*'HIPOTESIS '!$D103*(1+'HIPOTESIS '!$N$90)*(1+'HIPOTESIS '!$N$95)/12,0)</f>
        <v>0</v>
      </c>
      <c r="AJ183" s="810">
        <f>IF(AND(AJ$151&gt;='HIPOTESIS '!$E103,AJ$151&lt;='HIPOTESIS '!$F103),'HIPOTESIS '!$J103*'HIPOTESIS '!$D103*(1+'HIPOTESIS '!$N$90)*(1+'HIPOTESIS '!$N$95)/12,0)</f>
        <v>0</v>
      </c>
      <c r="AK183" s="810">
        <f>IF(AND(AK$151&gt;='HIPOTESIS '!$E103,AK$151&lt;='HIPOTESIS '!$F103),'HIPOTESIS '!$J103*'HIPOTESIS '!$D103*(1+'HIPOTESIS '!$N$90)*(1+'HIPOTESIS '!$N$95)/12,0)</f>
        <v>0</v>
      </c>
      <c r="AL183" s="810">
        <f>IF(AND(AL$151&gt;='HIPOTESIS '!$E103,AL$151&lt;='HIPOTESIS '!$F103),'HIPOTESIS '!$J103*'HIPOTESIS '!$D103*(1+'HIPOTESIS '!$N$90)*(1+'HIPOTESIS '!$N$95)/12,0)</f>
        <v>0</v>
      </c>
      <c r="AM183" s="810">
        <f>IF(AND(AM$151&gt;='HIPOTESIS '!$E103,AM$151&lt;='HIPOTESIS '!$F103),'HIPOTESIS '!$J103*'HIPOTESIS '!$D103*(1+'HIPOTESIS '!$N$90)*(1+'HIPOTESIS '!$N$95)/12,0)</f>
        <v>0</v>
      </c>
      <c r="AN183" s="810">
        <f>IF(AND(AN$151&gt;='HIPOTESIS '!$E103,AN$151&lt;='HIPOTESIS '!$F103),'HIPOTESIS '!$J103*'HIPOTESIS '!$D103*(1+'HIPOTESIS '!$N$90)*(1+'HIPOTESIS '!$N$95)*(1+'HIPOTESIS '!$N$100)/12,0)</f>
        <v>0</v>
      </c>
      <c r="AO183" s="810">
        <f>IF(AND(AO$151&gt;='HIPOTESIS '!$E103,AO$151&lt;='HIPOTESIS '!$F103),'HIPOTESIS '!$J103*'HIPOTESIS '!$D103*(1+'HIPOTESIS '!$N$90)*(1+'HIPOTESIS '!$N$95)*(1+'HIPOTESIS '!$N$100)/12,0)</f>
        <v>0</v>
      </c>
      <c r="AP183" s="810">
        <f>IF(AND(AP$151&gt;='HIPOTESIS '!$E103,AP$151&lt;='HIPOTESIS '!$F103),'HIPOTESIS '!$J103*'HIPOTESIS '!$D103*(1+'HIPOTESIS '!$N$90)*(1+'HIPOTESIS '!$N$95)*(1+'HIPOTESIS '!$N$100)/12,0)</f>
        <v>0</v>
      </c>
      <c r="AQ183" s="810">
        <f>IF(AND(AQ$151&gt;='HIPOTESIS '!$E103,AQ$151&lt;='HIPOTESIS '!$F103),'HIPOTESIS '!$J103*'HIPOTESIS '!$D103*(1+'HIPOTESIS '!$N$90)*(1+'HIPOTESIS '!$N$95)*(1+'HIPOTESIS '!$N$100)/12,0)</f>
        <v>0</v>
      </c>
      <c r="AR183" s="810">
        <f>IF(AND(AR$151&gt;='HIPOTESIS '!$E103,AR$151&lt;='HIPOTESIS '!$F103),'HIPOTESIS '!$J103*'HIPOTESIS '!$D103*(1+'HIPOTESIS '!$N$90)*(1+'HIPOTESIS '!$N$95)*(1+'HIPOTESIS '!$N$100)/12,0)</f>
        <v>0</v>
      </c>
      <c r="AS183" s="810">
        <f>IF(AND(AS$151&gt;='HIPOTESIS '!$E103,AS$151&lt;='HIPOTESIS '!$F103),'HIPOTESIS '!$J103*'HIPOTESIS '!$D103*(1+'HIPOTESIS '!$N$90)*(1+'HIPOTESIS '!$N$95)*(1+'HIPOTESIS '!$N$100)/12,0)</f>
        <v>0</v>
      </c>
      <c r="AT183" s="810">
        <f>IF(AND(AT$151&gt;='HIPOTESIS '!$E103,AT$151&lt;='HIPOTESIS '!$F103),'HIPOTESIS '!$J103*'HIPOTESIS '!$D103*(1+'HIPOTESIS '!$N$90)*(1+'HIPOTESIS '!$N$95)*(1+'HIPOTESIS '!$N$100)/12,0)</f>
        <v>0</v>
      </c>
      <c r="AU183" s="810">
        <f>IF(AND(AU$151&gt;='HIPOTESIS '!$E103,AU$151&lt;='HIPOTESIS '!$F103),'HIPOTESIS '!$J103*'HIPOTESIS '!$D103*(1+'HIPOTESIS '!$N$90)*(1+'HIPOTESIS '!$N$95)*(1+'HIPOTESIS '!$N$100)/12,0)</f>
        <v>0</v>
      </c>
      <c r="AV183" s="810">
        <f>IF(AND(AV$151&gt;='HIPOTESIS '!$E103,AV$151&lt;='HIPOTESIS '!$F103),'HIPOTESIS '!$J103*'HIPOTESIS '!$D103*(1+'HIPOTESIS '!$N$90)*(1+'HIPOTESIS '!$N$95)*(1+'HIPOTESIS '!$N$100)/12,0)</f>
        <v>0</v>
      </c>
      <c r="AW183" s="810">
        <f>IF(AND(AW$151&gt;='HIPOTESIS '!$E103,AW$151&lt;='HIPOTESIS '!$F103),'HIPOTESIS '!$J103*'HIPOTESIS '!$D103*(1+'HIPOTESIS '!$N$90)*(1+'HIPOTESIS '!$N$95)*(1+'HIPOTESIS '!$N$100)/12,0)</f>
        <v>0</v>
      </c>
      <c r="AX183" s="810">
        <f>IF(AND(AX$151&gt;='HIPOTESIS '!$E103,AX$151&lt;='HIPOTESIS '!$F103),'HIPOTESIS '!$J103*'HIPOTESIS '!$D103*(1+'HIPOTESIS '!$N$90)*(1+'HIPOTESIS '!$N$95)*(1+'HIPOTESIS '!$N$100)/12,0)</f>
        <v>0</v>
      </c>
      <c r="AY183" s="810">
        <f>IF(AND(AY$151&gt;='HIPOTESIS '!$E103,AY$151&lt;='HIPOTESIS '!$F103),'HIPOTESIS '!$J103*'HIPOTESIS '!$D103*(1+'HIPOTESIS '!$N$90)*(1+'HIPOTESIS '!$N$95)*(1+'HIPOTESIS '!$N$100)/12,0)</f>
        <v>0</v>
      </c>
      <c r="AZ183" s="810">
        <f>IF(AND(AZ$151&gt;='HIPOTESIS '!$E103,AZ$151&lt;='HIPOTESIS '!$F103),'HIPOTESIS '!$J103*'HIPOTESIS '!$D103*(1+'HIPOTESIS '!$N$90)*(1+'HIPOTESIS '!$N$95)*(1+'HIPOTESIS '!$N$100)^2/12,0)</f>
        <v>0</v>
      </c>
      <c r="BA183" s="810">
        <f>IF(AND(BA$151&gt;='HIPOTESIS '!$E103,BA$151&lt;='HIPOTESIS '!$F103),'HIPOTESIS '!$J103*'HIPOTESIS '!$D103*(1+'HIPOTESIS '!$N$90)*(1+'HIPOTESIS '!$N$95)*(1+'HIPOTESIS '!$N$100)^2/12,0)</f>
        <v>0</v>
      </c>
      <c r="BB183" s="810">
        <f>IF(AND(BB$151&gt;='HIPOTESIS '!$E103,BB$151&lt;='HIPOTESIS '!$F103),'HIPOTESIS '!$J103*'HIPOTESIS '!$D103*(1+'HIPOTESIS '!$N$90)*(1+'HIPOTESIS '!$N$95)*(1+'HIPOTESIS '!$N$100)^2/12,0)</f>
        <v>0</v>
      </c>
      <c r="BC183" s="810">
        <f>IF(AND(BC$151&gt;='HIPOTESIS '!$E103,BC$151&lt;='HIPOTESIS '!$F103),'HIPOTESIS '!$J103*'HIPOTESIS '!$D103*(1+'HIPOTESIS '!$N$90)*(1+'HIPOTESIS '!$N$95)*(1+'HIPOTESIS '!$N$100)^2/12,0)</f>
        <v>0</v>
      </c>
      <c r="BD183" s="810">
        <f>IF(AND(BD$151&gt;='HIPOTESIS '!$E103,BD$151&lt;='HIPOTESIS '!$F103),'HIPOTESIS '!$J103*'HIPOTESIS '!$D103*(1+'HIPOTESIS '!$N$90)*(1+'HIPOTESIS '!$N$95)*(1+'HIPOTESIS '!$N$100)^2/12,0)</f>
        <v>0</v>
      </c>
      <c r="BE183" s="810">
        <f>IF(AND(BE$151&gt;='HIPOTESIS '!$E103,BE$151&lt;='HIPOTESIS '!$F103),'HIPOTESIS '!$J103*'HIPOTESIS '!$D103*(1+'HIPOTESIS '!$N$90)*(1+'HIPOTESIS '!$N$95)*(1+'HIPOTESIS '!$N$100)^2/12,0)</f>
        <v>0</v>
      </c>
      <c r="BF183" s="810">
        <f>IF(AND(BF$151&gt;='HIPOTESIS '!$E103,BF$151&lt;='HIPOTESIS '!$F103),'HIPOTESIS '!$J103*'HIPOTESIS '!$D103*(1+'HIPOTESIS '!$N$90)*(1+'HIPOTESIS '!$N$95)*(1+'HIPOTESIS '!$N$100)^2/12,0)</f>
        <v>0</v>
      </c>
      <c r="BG183" s="810">
        <f>IF(AND(BG$151&gt;='HIPOTESIS '!$E103,BG$151&lt;='HIPOTESIS '!$F103),'HIPOTESIS '!$J103*'HIPOTESIS '!$D103*(1+'HIPOTESIS '!$N$90)*(1+'HIPOTESIS '!$N$95)*(1+'HIPOTESIS '!$N$100)^2/12,0)</f>
        <v>0</v>
      </c>
      <c r="BH183" s="810">
        <f>IF(AND(BH$151&gt;='HIPOTESIS '!$E103,BH$151&lt;='HIPOTESIS '!$F103),'HIPOTESIS '!$J103*'HIPOTESIS '!$D103*(1+'HIPOTESIS '!$N$90)*(1+'HIPOTESIS '!$N$95)*(1+'HIPOTESIS '!$N$100)^2/12,0)</f>
        <v>0</v>
      </c>
      <c r="BI183" s="810">
        <f>IF(AND(BI$151&gt;='HIPOTESIS '!$E103,BI$151&lt;='HIPOTESIS '!$F103),'HIPOTESIS '!$J103*'HIPOTESIS '!$D103*(1+'HIPOTESIS '!$N$90)*(1+'HIPOTESIS '!$N$95)*(1+'HIPOTESIS '!$N$100)^2/12,0)</f>
        <v>0</v>
      </c>
      <c r="BJ183" s="810">
        <f>IF(AND(BJ$151&gt;='HIPOTESIS '!$E103,BJ$151&lt;='HIPOTESIS '!$F103),'HIPOTESIS '!$J103*'HIPOTESIS '!$D103*(1+'HIPOTESIS '!$N$90)*(1+'HIPOTESIS '!$N$95)*(1+'HIPOTESIS '!$N$100)^2/12,0)</f>
        <v>0</v>
      </c>
      <c r="BK183" s="815">
        <f>IF(AND(BK$151&gt;='HIPOTESIS '!$E103,BK$151&lt;='HIPOTESIS '!$F103),'HIPOTESIS '!$J103*'HIPOTESIS '!$D103*(1+'HIPOTESIS '!$N$90)*(1+'HIPOTESIS '!$N$95)*(1+'HIPOTESIS '!$N$100)^2/12,0)</f>
        <v>0</v>
      </c>
    </row>
    <row r="184" spans="1:97" s="2" customFormat="1" ht="17" x14ac:dyDescent="0.2">
      <c r="B184" s="627" t="s">
        <v>129</v>
      </c>
      <c r="C184" s="816">
        <f>IF(AND(C$151&gt;='HIPOTESIS '!$E104,C$151&lt;='HIPOTESIS '!$F104),'HIPOTESIS '!$J104*'HIPOTESIS '!$D104/12,0)</f>
        <v>0</v>
      </c>
      <c r="D184" s="817">
        <f>IF(AND(D$151&gt;='HIPOTESIS '!$E104,D$151&lt;='HIPOTESIS '!$F104),'HIPOTESIS '!$J104*'HIPOTESIS '!$D104/12,0)</f>
        <v>0</v>
      </c>
      <c r="E184" s="817">
        <f>IF(AND(E$151&gt;='HIPOTESIS '!$E104,E$151&lt;='HIPOTESIS '!$F104),'HIPOTESIS '!$J104*'HIPOTESIS '!$D104/12,0)</f>
        <v>0</v>
      </c>
      <c r="F184" s="817">
        <f>IF(AND(F$151&gt;='HIPOTESIS '!$E104,F$151&lt;='HIPOTESIS '!$F104),'HIPOTESIS '!$J104*'HIPOTESIS '!$D104/12,0)</f>
        <v>0</v>
      </c>
      <c r="G184" s="817">
        <f>IF(AND(G$151&gt;='HIPOTESIS '!$E104,G$151&lt;='HIPOTESIS '!$F104),'HIPOTESIS '!$J104*'HIPOTESIS '!$D104/12,0)</f>
        <v>0</v>
      </c>
      <c r="H184" s="817">
        <f>IF(AND(H$151&gt;='HIPOTESIS '!$E104,H$151&lt;='HIPOTESIS '!$F104),'HIPOTESIS '!$J104*'HIPOTESIS '!$D104/12,0)</f>
        <v>0</v>
      </c>
      <c r="I184" s="817">
        <f>IF(AND(I$151&gt;='HIPOTESIS '!$E104,I$151&lt;='HIPOTESIS '!$F104),'HIPOTESIS '!$J104*'HIPOTESIS '!$D104/12,0)</f>
        <v>0</v>
      </c>
      <c r="J184" s="817">
        <f>IF(AND(J$151&gt;='HIPOTESIS '!$E104,J$151&lt;='HIPOTESIS '!$F104),'HIPOTESIS '!$J104*'HIPOTESIS '!$D104/12,0)</f>
        <v>0</v>
      </c>
      <c r="K184" s="817">
        <f>IF(AND(K$151&gt;='HIPOTESIS '!$E104,K$151&lt;='HIPOTESIS '!$F104),'HIPOTESIS '!$J104*'HIPOTESIS '!$D104/12,0)</f>
        <v>0</v>
      </c>
      <c r="L184" s="817">
        <f>IF(AND(L$151&gt;='HIPOTESIS '!$E104,L$151&lt;='HIPOTESIS '!$F104),'HIPOTESIS '!$J104*'HIPOTESIS '!$D104/12,0)</f>
        <v>0</v>
      </c>
      <c r="M184" s="817">
        <f>IF(AND(M$151&gt;='HIPOTESIS '!$E104,M$151&lt;='HIPOTESIS '!$F104),'HIPOTESIS '!$J104*'HIPOTESIS '!$D104/12,0)</f>
        <v>0</v>
      </c>
      <c r="N184" s="817">
        <f>IF(AND(N$151&gt;='HIPOTESIS '!$E104,N$151&lt;='HIPOTESIS '!$F104),'HIPOTESIS '!$J104*'HIPOTESIS '!$D104/12,0)</f>
        <v>0</v>
      </c>
      <c r="O184" s="818">
        <f>IF(AND(O$151&gt;='HIPOTESIS '!$E104,O$151&lt;='HIPOTESIS '!$F104),'HIPOTESIS '!$J104*'HIPOTESIS '!$D104/12,0)</f>
        <v>0</v>
      </c>
      <c r="P184" s="586">
        <f>IF(AND(P$151&gt;='HIPOTESIS '!$E104,P$151&lt;='HIPOTESIS '!$F104),'HIPOTESIS '!$J104*'HIPOTESIS '!$D104*(1+'HIPOTESIS '!$N$90)/12,0)</f>
        <v>0</v>
      </c>
      <c r="Q184" s="810">
        <f>IF(AND(Q$151&gt;='HIPOTESIS '!$E104,Q$151&lt;='HIPOTESIS '!$F104),'HIPOTESIS '!$J104*'HIPOTESIS '!$D104*(1+'HIPOTESIS '!$N$90)/12,0)</f>
        <v>0</v>
      </c>
      <c r="R184" s="810">
        <f>IF(AND(R$151&gt;='HIPOTESIS '!$E104,R$151&lt;='HIPOTESIS '!$F104),'HIPOTESIS '!$J104*'HIPOTESIS '!$D104*(1+'HIPOTESIS '!$N$90)/12,0)</f>
        <v>0</v>
      </c>
      <c r="S184" s="810">
        <f>IF(AND(S$151&gt;='HIPOTESIS '!$E104,S$151&lt;='HIPOTESIS '!$F104),'HIPOTESIS '!$J104*'HIPOTESIS '!$D104*(1+'HIPOTESIS '!$N$90)/12,0)</f>
        <v>0</v>
      </c>
      <c r="T184" s="810">
        <f>IF(AND(T$151&gt;='HIPOTESIS '!$E104,T$151&lt;='HIPOTESIS '!$F104),'HIPOTESIS '!$J104*'HIPOTESIS '!$D104*(1+'HIPOTESIS '!$N$90)/12,0)</f>
        <v>0</v>
      </c>
      <c r="U184" s="810">
        <f>IF(AND(U$151&gt;='HIPOTESIS '!$E104,U$151&lt;='HIPOTESIS '!$F104),'HIPOTESIS '!$J104*'HIPOTESIS '!$D104*(1+'HIPOTESIS '!$N$90)/12,0)</f>
        <v>0</v>
      </c>
      <c r="V184" s="810">
        <f>IF(AND(V$151&gt;='HIPOTESIS '!$E104,V$151&lt;='HIPOTESIS '!$F104),'HIPOTESIS '!$J104*'HIPOTESIS '!$D104*(1+'HIPOTESIS '!$N$90)/12,0)</f>
        <v>0</v>
      </c>
      <c r="W184" s="810">
        <f>IF(AND(W$151&gt;='HIPOTESIS '!$E104,W$151&lt;='HIPOTESIS '!$F104),'HIPOTESIS '!$J104*'HIPOTESIS '!$D104*(1+'HIPOTESIS '!$N$90)/12,0)</f>
        <v>0</v>
      </c>
      <c r="X184" s="810">
        <f>IF(AND(X$151&gt;='HIPOTESIS '!$E104,X$151&lt;='HIPOTESIS '!$F104),'HIPOTESIS '!$J104*'HIPOTESIS '!$D104*(1+'HIPOTESIS '!$N$90)/12,0)</f>
        <v>0</v>
      </c>
      <c r="Y184" s="810">
        <f>IF(AND(Y$151&gt;='HIPOTESIS '!$E104,Y$151&lt;='HIPOTESIS '!$F104),'HIPOTESIS '!$J104*'HIPOTESIS '!$D104*(1+'HIPOTESIS '!$N$90)/12,0)</f>
        <v>0</v>
      </c>
      <c r="Z184" s="810">
        <f>IF(AND(Z$151&gt;='HIPOTESIS '!$E104,Z$151&lt;='HIPOTESIS '!$F104),'HIPOTESIS '!$J104*'HIPOTESIS '!$D104*(1+'HIPOTESIS '!$N$90)/12,0)</f>
        <v>0</v>
      </c>
      <c r="AA184" s="810">
        <f>IF(AND(AA$151&gt;='HIPOTESIS '!$E104,AA$151&lt;='HIPOTESIS '!$F104),'HIPOTESIS '!$J104*'HIPOTESIS '!$D104*(1+'HIPOTESIS '!$N$90)/12,0)</f>
        <v>0</v>
      </c>
      <c r="AB184" s="810">
        <f>IF(AND(AB$151&gt;='HIPOTESIS '!$E104,AB$151&lt;='HIPOTESIS '!$F104),'HIPOTESIS '!$J104*'HIPOTESIS '!$D104*(1+'HIPOTESIS '!$N$90)*(1+'HIPOTESIS '!$N$95)/12,0)</f>
        <v>0</v>
      </c>
      <c r="AC184" s="810">
        <f>IF(AND(AC$151&gt;='HIPOTESIS '!$E104,AC$151&lt;='HIPOTESIS '!$F104),'HIPOTESIS '!$J104*'HIPOTESIS '!$D104*(1+'HIPOTESIS '!$N$90)*(1+'HIPOTESIS '!$N$95)/12,0)</f>
        <v>0</v>
      </c>
      <c r="AD184" s="810">
        <f>IF(AND(AD$151&gt;='HIPOTESIS '!$E104,AD$151&lt;='HIPOTESIS '!$F104),'HIPOTESIS '!$J104*'HIPOTESIS '!$D104*(1+'HIPOTESIS '!$N$90)*(1+'HIPOTESIS '!$N$95)/12,0)</f>
        <v>0</v>
      </c>
      <c r="AE184" s="810">
        <f>IF(AND(AE$151&gt;='HIPOTESIS '!$E104,AE$151&lt;='HIPOTESIS '!$F104),'HIPOTESIS '!$J104*'HIPOTESIS '!$D104*(1+'HIPOTESIS '!$N$90)*(1+'HIPOTESIS '!$N$95)/12,0)</f>
        <v>0</v>
      </c>
      <c r="AF184" s="810">
        <f>IF(AND(AF$151&gt;='HIPOTESIS '!$E104,AF$151&lt;='HIPOTESIS '!$F104),'HIPOTESIS '!$J104*'HIPOTESIS '!$D104*(1+'HIPOTESIS '!$N$90)*(1+'HIPOTESIS '!$N$95)/12,0)</f>
        <v>0</v>
      </c>
      <c r="AG184" s="810">
        <f>IF(AND(AG$151&gt;='HIPOTESIS '!$E104,AG$151&lt;='HIPOTESIS '!$F104),'HIPOTESIS '!$J104*'HIPOTESIS '!$D104*(1+'HIPOTESIS '!$N$90)*(1+'HIPOTESIS '!$N$95)/12,0)</f>
        <v>0</v>
      </c>
      <c r="AH184" s="810">
        <f>IF(AND(AH$151&gt;='HIPOTESIS '!$E104,AH$151&lt;='HIPOTESIS '!$F104),'HIPOTESIS '!$J104*'HIPOTESIS '!$D104*(1+'HIPOTESIS '!$N$90)*(1+'HIPOTESIS '!$N$95)/12,0)</f>
        <v>0</v>
      </c>
      <c r="AI184" s="810">
        <f>IF(AND(AI$151&gt;='HIPOTESIS '!$E104,AI$151&lt;='HIPOTESIS '!$F104),'HIPOTESIS '!$J104*'HIPOTESIS '!$D104*(1+'HIPOTESIS '!$N$90)*(1+'HIPOTESIS '!$N$95)/12,0)</f>
        <v>0</v>
      </c>
      <c r="AJ184" s="810">
        <f>IF(AND(AJ$151&gt;='HIPOTESIS '!$E104,AJ$151&lt;='HIPOTESIS '!$F104),'HIPOTESIS '!$J104*'HIPOTESIS '!$D104*(1+'HIPOTESIS '!$N$90)*(1+'HIPOTESIS '!$N$95)/12,0)</f>
        <v>0</v>
      </c>
      <c r="AK184" s="810">
        <f>IF(AND(AK$151&gt;='HIPOTESIS '!$E104,AK$151&lt;='HIPOTESIS '!$F104),'HIPOTESIS '!$J104*'HIPOTESIS '!$D104*(1+'HIPOTESIS '!$N$90)*(1+'HIPOTESIS '!$N$95)/12,0)</f>
        <v>0</v>
      </c>
      <c r="AL184" s="810">
        <f>IF(AND(AL$151&gt;='HIPOTESIS '!$E104,AL$151&lt;='HIPOTESIS '!$F104),'HIPOTESIS '!$J104*'HIPOTESIS '!$D104*(1+'HIPOTESIS '!$N$90)*(1+'HIPOTESIS '!$N$95)/12,0)</f>
        <v>0</v>
      </c>
      <c r="AM184" s="810">
        <f>IF(AND(AM$151&gt;='HIPOTESIS '!$E104,AM$151&lt;='HIPOTESIS '!$F104),'HIPOTESIS '!$J104*'HIPOTESIS '!$D104*(1+'HIPOTESIS '!$N$90)*(1+'HIPOTESIS '!$N$95)/12,0)</f>
        <v>0</v>
      </c>
      <c r="AN184" s="810">
        <f>IF(AND(AN$151&gt;='HIPOTESIS '!$E104,AN$151&lt;='HIPOTESIS '!$F104),'HIPOTESIS '!$J104*'HIPOTESIS '!$D104*(1+'HIPOTESIS '!$N$90)*(1+'HIPOTESIS '!$N$95)*(1+'HIPOTESIS '!$N$100)/12,0)</f>
        <v>0</v>
      </c>
      <c r="AO184" s="810">
        <f>IF(AND(AO$151&gt;='HIPOTESIS '!$E104,AO$151&lt;='HIPOTESIS '!$F104),'HIPOTESIS '!$J104*'HIPOTESIS '!$D104*(1+'HIPOTESIS '!$N$90)*(1+'HIPOTESIS '!$N$95)*(1+'HIPOTESIS '!$N$100)/12,0)</f>
        <v>0</v>
      </c>
      <c r="AP184" s="810">
        <f>IF(AND(AP$151&gt;='HIPOTESIS '!$E104,AP$151&lt;='HIPOTESIS '!$F104),'HIPOTESIS '!$J104*'HIPOTESIS '!$D104*(1+'HIPOTESIS '!$N$90)*(1+'HIPOTESIS '!$N$95)*(1+'HIPOTESIS '!$N$100)/12,0)</f>
        <v>0</v>
      </c>
      <c r="AQ184" s="810">
        <f>IF(AND(AQ$151&gt;='HIPOTESIS '!$E104,AQ$151&lt;='HIPOTESIS '!$F104),'HIPOTESIS '!$J104*'HIPOTESIS '!$D104*(1+'HIPOTESIS '!$N$90)*(1+'HIPOTESIS '!$N$95)*(1+'HIPOTESIS '!$N$100)/12,0)</f>
        <v>0</v>
      </c>
      <c r="AR184" s="810">
        <f>IF(AND(AR$151&gt;='HIPOTESIS '!$E104,AR$151&lt;='HIPOTESIS '!$F104),'HIPOTESIS '!$J104*'HIPOTESIS '!$D104*(1+'HIPOTESIS '!$N$90)*(1+'HIPOTESIS '!$N$95)*(1+'HIPOTESIS '!$N$100)/12,0)</f>
        <v>0</v>
      </c>
      <c r="AS184" s="810">
        <f>IF(AND(AS$151&gt;='HIPOTESIS '!$E104,AS$151&lt;='HIPOTESIS '!$F104),'HIPOTESIS '!$J104*'HIPOTESIS '!$D104*(1+'HIPOTESIS '!$N$90)*(1+'HIPOTESIS '!$N$95)*(1+'HIPOTESIS '!$N$100)/12,0)</f>
        <v>0</v>
      </c>
      <c r="AT184" s="810">
        <f>IF(AND(AT$151&gt;='HIPOTESIS '!$E104,AT$151&lt;='HIPOTESIS '!$F104),'HIPOTESIS '!$J104*'HIPOTESIS '!$D104*(1+'HIPOTESIS '!$N$90)*(1+'HIPOTESIS '!$N$95)*(1+'HIPOTESIS '!$N$100)/12,0)</f>
        <v>0</v>
      </c>
      <c r="AU184" s="810">
        <f>IF(AND(AU$151&gt;='HIPOTESIS '!$E104,AU$151&lt;='HIPOTESIS '!$F104),'HIPOTESIS '!$J104*'HIPOTESIS '!$D104*(1+'HIPOTESIS '!$N$90)*(1+'HIPOTESIS '!$N$95)*(1+'HIPOTESIS '!$N$100)/12,0)</f>
        <v>0</v>
      </c>
      <c r="AV184" s="810">
        <f>IF(AND(AV$151&gt;='HIPOTESIS '!$E104,AV$151&lt;='HIPOTESIS '!$F104),'HIPOTESIS '!$J104*'HIPOTESIS '!$D104*(1+'HIPOTESIS '!$N$90)*(1+'HIPOTESIS '!$N$95)*(1+'HIPOTESIS '!$N$100)/12,0)</f>
        <v>0</v>
      </c>
      <c r="AW184" s="810">
        <f>IF(AND(AW$151&gt;='HIPOTESIS '!$E104,AW$151&lt;='HIPOTESIS '!$F104),'HIPOTESIS '!$J104*'HIPOTESIS '!$D104*(1+'HIPOTESIS '!$N$90)*(1+'HIPOTESIS '!$N$95)*(1+'HIPOTESIS '!$N$100)/12,0)</f>
        <v>0</v>
      </c>
      <c r="AX184" s="810">
        <f>IF(AND(AX$151&gt;='HIPOTESIS '!$E104,AX$151&lt;='HIPOTESIS '!$F104),'HIPOTESIS '!$J104*'HIPOTESIS '!$D104*(1+'HIPOTESIS '!$N$90)*(1+'HIPOTESIS '!$N$95)*(1+'HIPOTESIS '!$N$100)/12,0)</f>
        <v>0</v>
      </c>
      <c r="AY184" s="810">
        <f>IF(AND(AY$151&gt;='HIPOTESIS '!$E104,AY$151&lt;='HIPOTESIS '!$F104),'HIPOTESIS '!$J104*'HIPOTESIS '!$D104*(1+'HIPOTESIS '!$N$90)*(1+'HIPOTESIS '!$N$95)*(1+'HIPOTESIS '!$N$100)/12,0)</f>
        <v>0</v>
      </c>
      <c r="AZ184" s="810">
        <f>IF(AND(AZ$151&gt;='HIPOTESIS '!$E104,AZ$151&lt;='HIPOTESIS '!$F104),'HIPOTESIS '!$J104*'HIPOTESIS '!$D104*(1+'HIPOTESIS '!$N$90)*(1+'HIPOTESIS '!$N$95)*(1+'HIPOTESIS '!$N$100)^2/12,0)</f>
        <v>0</v>
      </c>
      <c r="BA184" s="810">
        <f>IF(AND(BA$151&gt;='HIPOTESIS '!$E104,BA$151&lt;='HIPOTESIS '!$F104),'HIPOTESIS '!$J104*'HIPOTESIS '!$D104*(1+'HIPOTESIS '!$N$90)*(1+'HIPOTESIS '!$N$95)*(1+'HIPOTESIS '!$N$100)^2/12,0)</f>
        <v>0</v>
      </c>
      <c r="BB184" s="810">
        <f>IF(AND(BB$151&gt;='HIPOTESIS '!$E104,BB$151&lt;='HIPOTESIS '!$F104),'HIPOTESIS '!$J104*'HIPOTESIS '!$D104*(1+'HIPOTESIS '!$N$90)*(1+'HIPOTESIS '!$N$95)*(1+'HIPOTESIS '!$N$100)^2/12,0)</f>
        <v>0</v>
      </c>
      <c r="BC184" s="810">
        <f>IF(AND(BC$151&gt;='HIPOTESIS '!$E104,BC$151&lt;='HIPOTESIS '!$F104),'HIPOTESIS '!$J104*'HIPOTESIS '!$D104*(1+'HIPOTESIS '!$N$90)*(1+'HIPOTESIS '!$N$95)*(1+'HIPOTESIS '!$N$100)^2/12,0)</f>
        <v>0</v>
      </c>
      <c r="BD184" s="810">
        <f>IF(AND(BD$151&gt;='HIPOTESIS '!$E104,BD$151&lt;='HIPOTESIS '!$F104),'HIPOTESIS '!$J104*'HIPOTESIS '!$D104*(1+'HIPOTESIS '!$N$90)*(1+'HIPOTESIS '!$N$95)*(1+'HIPOTESIS '!$N$100)^2/12,0)</f>
        <v>0</v>
      </c>
      <c r="BE184" s="810">
        <f>IF(AND(BE$151&gt;='HIPOTESIS '!$E104,BE$151&lt;='HIPOTESIS '!$F104),'HIPOTESIS '!$J104*'HIPOTESIS '!$D104*(1+'HIPOTESIS '!$N$90)*(1+'HIPOTESIS '!$N$95)*(1+'HIPOTESIS '!$N$100)^2/12,0)</f>
        <v>0</v>
      </c>
      <c r="BF184" s="810">
        <f>IF(AND(BF$151&gt;='HIPOTESIS '!$E104,BF$151&lt;='HIPOTESIS '!$F104),'HIPOTESIS '!$J104*'HIPOTESIS '!$D104*(1+'HIPOTESIS '!$N$90)*(1+'HIPOTESIS '!$N$95)*(1+'HIPOTESIS '!$N$100)^2/12,0)</f>
        <v>0</v>
      </c>
      <c r="BG184" s="810">
        <f>IF(AND(BG$151&gt;='HIPOTESIS '!$E104,BG$151&lt;='HIPOTESIS '!$F104),'HIPOTESIS '!$J104*'HIPOTESIS '!$D104*(1+'HIPOTESIS '!$N$90)*(1+'HIPOTESIS '!$N$95)*(1+'HIPOTESIS '!$N$100)^2/12,0)</f>
        <v>0</v>
      </c>
      <c r="BH184" s="810">
        <f>IF(AND(BH$151&gt;='HIPOTESIS '!$E104,BH$151&lt;='HIPOTESIS '!$F104),'HIPOTESIS '!$J104*'HIPOTESIS '!$D104*(1+'HIPOTESIS '!$N$90)*(1+'HIPOTESIS '!$N$95)*(1+'HIPOTESIS '!$N$100)^2/12,0)</f>
        <v>0</v>
      </c>
      <c r="BI184" s="810">
        <f>IF(AND(BI$151&gt;='HIPOTESIS '!$E104,BI$151&lt;='HIPOTESIS '!$F104),'HIPOTESIS '!$J104*'HIPOTESIS '!$D104*(1+'HIPOTESIS '!$N$90)*(1+'HIPOTESIS '!$N$95)*(1+'HIPOTESIS '!$N$100)^2/12,0)</f>
        <v>0</v>
      </c>
      <c r="BJ184" s="810">
        <f>IF(AND(BJ$151&gt;='HIPOTESIS '!$E104,BJ$151&lt;='HIPOTESIS '!$F104),'HIPOTESIS '!$J104*'HIPOTESIS '!$D104*(1+'HIPOTESIS '!$N$90)*(1+'HIPOTESIS '!$N$95)*(1+'HIPOTESIS '!$N$100)^2/12,0)</f>
        <v>0</v>
      </c>
      <c r="BK184" s="815">
        <f>IF(AND(BK$151&gt;='HIPOTESIS '!$E104,BK$151&lt;='HIPOTESIS '!$F104),'HIPOTESIS '!$J104*'HIPOTESIS '!$D104*(1+'HIPOTESIS '!$N$90)*(1+'HIPOTESIS '!$N$95)*(1+'HIPOTESIS '!$N$100)^2/12,0)</f>
        <v>0</v>
      </c>
    </row>
    <row r="185" spans="1:97" s="2" customFormat="1" ht="17" x14ac:dyDescent="0.2">
      <c r="B185" s="744" t="s">
        <v>419</v>
      </c>
      <c r="C185" s="825">
        <f t="shared" ref="C185" si="232">SUM(C170:C184)</f>
        <v>0</v>
      </c>
      <c r="D185" s="826">
        <f>SUM(D170:D184)</f>
        <v>0</v>
      </c>
      <c r="E185" s="826">
        <f t="shared" ref="E185" si="233">SUM(E170:E184)</f>
        <v>0</v>
      </c>
      <c r="F185" s="826">
        <f t="shared" ref="F185" si="234">SUM(F170:F184)</f>
        <v>0</v>
      </c>
      <c r="G185" s="826">
        <f t="shared" ref="G185" si="235">SUM(G170:G184)</f>
        <v>0</v>
      </c>
      <c r="H185" s="826">
        <f t="shared" ref="H185" si="236">SUM(H170:H184)</f>
        <v>0</v>
      </c>
      <c r="I185" s="826">
        <f t="shared" ref="I185" si="237">SUM(I170:I184)</f>
        <v>0</v>
      </c>
      <c r="J185" s="826">
        <f t="shared" ref="J185" si="238">SUM(J170:J184)</f>
        <v>0</v>
      </c>
      <c r="K185" s="826">
        <f t="shared" ref="K185" si="239">SUM(K170:K184)</f>
        <v>0</v>
      </c>
      <c r="L185" s="826">
        <f t="shared" ref="L185" si="240">SUM(L170:L184)</f>
        <v>0</v>
      </c>
      <c r="M185" s="826">
        <f t="shared" ref="M185" si="241">SUM(M170:M184)</f>
        <v>0</v>
      </c>
      <c r="N185" s="826">
        <f t="shared" ref="N185" si="242">SUM(N170:N184)</f>
        <v>0</v>
      </c>
      <c r="O185" s="826">
        <f t="shared" ref="O185" si="243">SUM(O170:O184)</f>
        <v>0</v>
      </c>
      <c r="P185" s="826">
        <f t="shared" ref="P185" si="244">SUM(P170:P184)</f>
        <v>0</v>
      </c>
      <c r="Q185" s="826">
        <f t="shared" ref="Q185" si="245">SUM(Q170:Q184)</f>
        <v>0</v>
      </c>
      <c r="R185" s="826">
        <f t="shared" ref="R185" si="246">SUM(R170:R184)</f>
        <v>0</v>
      </c>
      <c r="S185" s="826">
        <f t="shared" ref="S185" si="247">SUM(S170:S184)</f>
        <v>0</v>
      </c>
      <c r="T185" s="826">
        <f t="shared" ref="T185" si="248">SUM(T170:T184)</f>
        <v>0</v>
      </c>
      <c r="U185" s="826">
        <f t="shared" ref="U185" si="249">SUM(U170:U184)</f>
        <v>0</v>
      </c>
      <c r="V185" s="826">
        <f t="shared" ref="V185" si="250">SUM(V170:V184)</f>
        <v>0</v>
      </c>
      <c r="W185" s="826">
        <f t="shared" ref="W185" si="251">SUM(W170:W184)</f>
        <v>0</v>
      </c>
      <c r="X185" s="826">
        <f t="shared" ref="X185" si="252">SUM(X170:X184)</f>
        <v>0</v>
      </c>
      <c r="Y185" s="826">
        <f t="shared" ref="Y185" si="253">SUM(Y170:Y184)</f>
        <v>0</v>
      </c>
      <c r="Z185" s="826">
        <f t="shared" ref="Z185" si="254">SUM(Z170:Z184)</f>
        <v>0</v>
      </c>
      <c r="AA185" s="826">
        <f t="shared" ref="AA185" si="255">SUM(AA170:AA184)</f>
        <v>0</v>
      </c>
      <c r="AB185" s="826">
        <f t="shared" ref="AB185" si="256">SUM(AB170:AB184)</f>
        <v>0</v>
      </c>
      <c r="AC185" s="826">
        <f t="shared" ref="AC185" si="257">SUM(AC170:AC184)</f>
        <v>0</v>
      </c>
      <c r="AD185" s="826">
        <f t="shared" ref="AD185" si="258">SUM(AD170:AD184)</f>
        <v>0</v>
      </c>
      <c r="AE185" s="826">
        <f t="shared" ref="AE185" si="259">SUM(AE170:AE184)</f>
        <v>0</v>
      </c>
      <c r="AF185" s="826">
        <f t="shared" ref="AF185" si="260">SUM(AF170:AF184)</f>
        <v>0</v>
      </c>
      <c r="AG185" s="826">
        <f t="shared" ref="AG185" si="261">SUM(AG170:AG184)</f>
        <v>0</v>
      </c>
      <c r="AH185" s="826">
        <f t="shared" ref="AH185" si="262">SUM(AH170:AH184)</f>
        <v>0</v>
      </c>
      <c r="AI185" s="826">
        <f t="shared" ref="AI185" si="263">SUM(AI170:AI184)</f>
        <v>0</v>
      </c>
      <c r="AJ185" s="826">
        <f t="shared" ref="AJ185" si="264">SUM(AJ170:AJ184)</f>
        <v>0</v>
      </c>
      <c r="AK185" s="826">
        <f t="shared" ref="AK185" si="265">SUM(AK170:AK184)</f>
        <v>0</v>
      </c>
      <c r="AL185" s="826">
        <f t="shared" ref="AL185" si="266">SUM(AL170:AL184)</f>
        <v>0</v>
      </c>
      <c r="AM185" s="826">
        <f t="shared" ref="AM185" si="267">SUM(AM170:AM184)</f>
        <v>0</v>
      </c>
      <c r="AN185" s="826">
        <f t="shared" ref="AN185" si="268">SUM(AN170:AN184)</f>
        <v>0</v>
      </c>
      <c r="AO185" s="826">
        <f t="shared" ref="AO185" si="269">SUM(AO170:AO184)</f>
        <v>0</v>
      </c>
      <c r="AP185" s="826">
        <f t="shared" ref="AP185" si="270">SUM(AP170:AP184)</f>
        <v>0</v>
      </c>
      <c r="AQ185" s="826">
        <f t="shared" ref="AQ185" si="271">SUM(AQ170:AQ184)</f>
        <v>0</v>
      </c>
      <c r="AR185" s="826">
        <f t="shared" ref="AR185" si="272">SUM(AR170:AR184)</f>
        <v>0</v>
      </c>
      <c r="AS185" s="826">
        <f t="shared" ref="AS185" si="273">SUM(AS170:AS184)</f>
        <v>0</v>
      </c>
      <c r="AT185" s="826">
        <f t="shared" ref="AT185" si="274">SUM(AT170:AT184)</f>
        <v>0</v>
      </c>
      <c r="AU185" s="826">
        <f t="shared" ref="AU185" si="275">SUM(AU170:AU184)</f>
        <v>0</v>
      </c>
      <c r="AV185" s="826">
        <f t="shared" ref="AV185" si="276">SUM(AV170:AV184)</f>
        <v>0</v>
      </c>
      <c r="AW185" s="826">
        <f t="shared" ref="AW185" si="277">SUM(AW170:AW184)</f>
        <v>0</v>
      </c>
      <c r="AX185" s="826">
        <f t="shared" ref="AX185" si="278">SUM(AX170:AX184)</f>
        <v>0</v>
      </c>
      <c r="AY185" s="826">
        <f t="shared" ref="AY185" si="279">SUM(AY170:AY184)</f>
        <v>0</v>
      </c>
      <c r="AZ185" s="826">
        <f t="shared" ref="AZ185" si="280">SUM(AZ170:AZ184)</f>
        <v>0</v>
      </c>
      <c r="BA185" s="826">
        <f t="shared" ref="BA185" si="281">SUM(BA170:BA184)</f>
        <v>0</v>
      </c>
      <c r="BB185" s="826">
        <f t="shared" ref="BB185" si="282">SUM(BB170:BB184)</f>
        <v>0</v>
      </c>
      <c r="BC185" s="826">
        <f t="shared" ref="BC185" si="283">SUM(BC170:BC184)</f>
        <v>0</v>
      </c>
      <c r="BD185" s="826">
        <f t="shared" ref="BD185" si="284">SUM(BD170:BD184)</f>
        <v>0</v>
      </c>
      <c r="BE185" s="826">
        <f t="shared" ref="BE185" si="285">SUM(BE170:BE184)</f>
        <v>0</v>
      </c>
      <c r="BF185" s="826">
        <f t="shared" ref="BF185" si="286">SUM(BF170:BF184)</f>
        <v>0</v>
      </c>
      <c r="BG185" s="826">
        <f t="shared" ref="BG185" si="287">SUM(BG170:BG184)</f>
        <v>0</v>
      </c>
      <c r="BH185" s="826">
        <f t="shared" ref="BH185" si="288">SUM(BH170:BH184)</f>
        <v>0</v>
      </c>
      <c r="BI185" s="826">
        <f t="shared" ref="BI185" si="289">SUM(BI170:BI184)</f>
        <v>0</v>
      </c>
      <c r="BJ185" s="826">
        <f t="shared" ref="BJ185" si="290">SUM(BJ170:BJ184)</f>
        <v>0</v>
      </c>
      <c r="BK185" s="827">
        <f t="shared" ref="BK185" si="291">SUM(BK170:BK184)</f>
        <v>0</v>
      </c>
    </row>
    <row r="187" spans="1:97" s="2" customFormat="1" ht="31" customHeight="1" x14ac:dyDescent="0.2">
      <c r="A187" s="800"/>
      <c r="B187" s="801" t="s">
        <v>570</v>
      </c>
      <c r="C187" s="802">
        <v>0</v>
      </c>
      <c r="D187" s="803">
        <v>1</v>
      </c>
      <c r="E187" s="803">
        <v>2</v>
      </c>
      <c r="F187" s="803">
        <v>3</v>
      </c>
      <c r="G187" s="803">
        <v>4</v>
      </c>
      <c r="H187" s="803">
        <v>5</v>
      </c>
      <c r="I187" s="803">
        <v>6</v>
      </c>
      <c r="J187" s="803">
        <v>7</v>
      </c>
      <c r="K187" s="803">
        <v>8</v>
      </c>
      <c r="L187" s="803">
        <v>9</v>
      </c>
      <c r="M187" s="803">
        <v>10</v>
      </c>
      <c r="N187" s="803">
        <v>11</v>
      </c>
      <c r="O187" s="830">
        <v>12</v>
      </c>
      <c r="P187" s="803">
        <v>13</v>
      </c>
      <c r="Q187" s="803">
        <v>14</v>
      </c>
      <c r="R187" s="803">
        <v>15</v>
      </c>
      <c r="S187" s="803">
        <v>16</v>
      </c>
      <c r="T187" s="803">
        <v>17</v>
      </c>
      <c r="U187" s="803">
        <v>18</v>
      </c>
      <c r="V187" s="803">
        <v>19</v>
      </c>
      <c r="W187" s="803">
        <v>20</v>
      </c>
      <c r="X187" s="803">
        <v>21</v>
      </c>
      <c r="Y187" s="803">
        <v>22</v>
      </c>
      <c r="Z187" s="803">
        <v>23</v>
      </c>
      <c r="AA187" s="803">
        <v>24</v>
      </c>
      <c r="AB187" s="803">
        <v>25</v>
      </c>
      <c r="AC187" s="803">
        <v>26</v>
      </c>
      <c r="AD187" s="803">
        <v>27</v>
      </c>
      <c r="AE187" s="803">
        <v>28</v>
      </c>
      <c r="AF187" s="803">
        <v>29</v>
      </c>
      <c r="AG187" s="803">
        <v>30</v>
      </c>
      <c r="AH187" s="803">
        <v>31</v>
      </c>
      <c r="AI187" s="803">
        <v>32</v>
      </c>
      <c r="AJ187" s="803">
        <v>33</v>
      </c>
      <c r="AK187" s="803">
        <v>34</v>
      </c>
      <c r="AL187" s="803">
        <v>35</v>
      </c>
      <c r="AM187" s="804">
        <v>36</v>
      </c>
      <c r="AN187" s="803">
        <v>37</v>
      </c>
      <c r="AO187" s="803">
        <v>38</v>
      </c>
      <c r="AP187" s="803">
        <v>39</v>
      </c>
      <c r="AQ187" s="803">
        <v>40</v>
      </c>
      <c r="AR187" s="803">
        <v>41</v>
      </c>
      <c r="AS187" s="803">
        <v>42</v>
      </c>
      <c r="AT187" s="803">
        <v>43</v>
      </c>
      <c r="AU187" s="803">
        <v>44</v>
      </c>
      <c r="AV187" s="803">
        <v>45</v>
      </c>
      <c r="AW187" s="803">
        <v>46</v>
      </c>
      <c r="AX187" s="803">
        <v>47</v>
      </c>
      <c r="AY187" s="804">
        <v>48</v>
      </c>
      <c r="AZ187" s="803">
        <v>49</v>
      </c>
      <c r="BA187" s="803">
        <v>50</v>
      </c>
      <c r="BB187" s="803">
        <v>51</v>
      </c>
      <c r="BC187" s="803">
        <v>52</v>
      </c>
      <c r="BD187" s="803">
        <v>53</v>
      </c>
      <c r="BE187" s="803">
        <v>54</v>
      </c>
      <c r="BF187" s="803">
        <v>55</v>
      </c>
      <c r="BG187" s="803">
        <v>56</v>
      </c>
      <c r="BH187" s="803">
        <v>57</v>
      </c>
      <c r="BI187" s="828">
        <v>58</v>
      </c>
      <c r="BJ187" s="828">
        <v>59</v>
      </c>
      <c r="BK187" s="831">
        <v>60</v>
      </c>
      <c r="BL187" s="800"/>
      <c r="BM187" s="800"/>
      <c r="BN187" s="800"/>
      <c r="BO187" s="800"/>
      <c r="BP187" s="800"/>
      <c r="BQ187" s="800"/>
      <c r="BR187" s="800"/>
      <c r="BS187" s="800"/>
      <c r="BT187" s="800"/>
      <c r="BU187" s="800"/>
      <c r="BV187" s="800"/>
      <c r="BW187" s="800"/>
      <c r="BX187" s="800"/>
      <c r="BY187" s="800"/>
      <c r="BZ187" s="800"/>
      <c r="CA187" s="800"/>
      <c r="CB187" s="800"/>
      <c r="CC187" s="800"/>
      <c r="CD187" s="800"/>
      <c r="CE187" s="800"/>
      <c r="CF187" s="800"/>
      <c r="CG187" s="800"/>
      <c r="CH187" s="800"/>
      <c r="CI187" s="800"/>
      <c r="CJ187" s="800"/>
      <c r="CK187" s="800"/>
      <c r="CL187" s="800"/>
      <c r="CM187" s="800"/>
      <c r="CN187" s="800"/>
      <c r="CO187" s="800"/>
      <c r="CP187" s="800"/>
      <c r="CQ187" s="800"/>
      <c r="CR187" s="800"/>
      <c r="CS187" s="800"/>
    </row>
    <row r="188" spans="1:97" s="2" customFormat="1" ht="17" x14ac:dyDescent="0.2">
      <c r="B188" s="746" t="s">
        <v>115</v>
      </c>
      <c r="C188" s="807">
        <f>IF(AND(C$151&gt;='HIPOTESIS '!$E90,C$151&lt;='HIPOTESIS '!$F90),'HIPOTESIS '!$M90*'HIPOTESIS '!$D90/12,0)</f>
        <v>0</v>
      </c>
      <c r="D188" s="808">
        <f>IF(AND(D$151&gt;='HIPOTESIS '!$E90,D$151&lt;='HIPOTESIS '!$F90),'HIPOTESIS '!$M90*'HIPOTESIS '!$D90/12,0)</f>
        <v>0</v>
      </c>
      <c r="E188" s="808">
        <f>IF(AND(E$151&gt;='HIPOTESIS '!$E90,E$151&lt;='HIPOTESIS '!$F90),'HIPOTESIS '!$M90*'HIPOTESIS '!$D90/12,0)</f>
        <v>0</v>
      </c>
      <c r="F188" s="808">
        <f>IF(AND(F$151&gt;='HIPOTESIS '!$E90,F$151&lt;='HIPOTESIS '!$F90),'HIPOTESIS '!$M90*'HIPOTESIS '!$D90/12,0)</f>
        <v>0</v>
      </c>
      <c r="G188" s="808">
        <f>IF(AND(G$151&gt;='HIPOTESIS '!$E90,G$151&lt;='HIPOTESIS '!$F90),'HIPOTESIS '!$M90*'HIPOTESIS '!$D90/12,0)</f>
        <v>0</v>
      </c>
      <c r="H188" s="808">
        <f>IF(AND(H$151&gt;='HIPOTESIS '!$E90,H$151&lt;='HIPOTESIS '!$F90),'HIPOTESIS '!$M90*'HIPOTESIS '!$D90/12,0)</f>
        <v>0</v>
      </c>
      <c r="I188" s="808">
        <f>IF(AND(I$151&gt;='HIPOTESIS '!$E90,I$151&lt;='HIPOTESIS '!$F90),'HIPOTESIS '!$M90*'HIPOTESIS '!$D90/12,0)</f>
        <v>0</v>
      </c>
      <c r="J188" s="808">
        <f>IF(AND(J$151&gt;='HIPOTESIS '!$E90,J$151&lt;='HIPOTESIS '!$F90),'HIPOTESIS '!$M90*'HIPOTESIS '!$D90/12,0)</f>
        <v>0</v>
      </c>
      <c r="K188" s="808">
        <f>IF(AND(K$151&gt;='HIPOTESIS '!$E90,K$151&lt;='HIPOTESIS '!$F90),'HIPOTESIS '!$M90*'HIPOTESIS '!$D90/12,0)</f>
        <v>0</v>
      </c>
      <c r="L188" s="808">
        <f>IF(AND(L$151&gt;='HIPOTESIS '!$E90,L$151&lt;='HIPOTESIS '!$F90),'HIPOTESIS '!$M90*'HIPOTESIS '!$D90/12,0)</f>
        <v>0</v>
      </c>
      <c r="M188" s="808">
        <f>IF(AND(M$151&gt;='HIPOTESIS '!$E90,M$151&lt;='HIPOTESIS '!$F90),'HIPOTESIS '!$M90*'HIPOTESIS '!$D90/12,0)</f>
        <v>0</v>
      </c>
      <c r="N188" s="808">
        <f>IF(AND(N$151&gt;='HIPOTESIS '!$E90,N$151&lt;='HIPOTESIS '!$F90),'HIPOTESIS '!$M90*'HIPOTESIS '!$D90/12,0)</f>
        <v>0</v>
      </c>
      <c r="O188" s="809">
        <f>IF(AND(O$151&gt;='HIPOTESIS '!$E90,O$151&lt;='HIPOTESIS '!$F90),'HIPOTESIS '!$M90*'HIPOTESIS '!$D90/12,0)</f>
        <v>0</v>
      </c>
      <c r="P188" s="586">
        <f>IF(AND(P$151&gt;='HIPOTESIS '!$E90,P$151&lt;='HIPOTESIS '!$F90),'HIPOTESIS '!$M90*'HIPOTESIS '!$D90*(1+'HIPOTESIS '!$N$90)/12,0)</f>
        <v>0</v>
      </c>
      <c r="Q188" s="810">
        <f>IF(AND(Q$151&gt;='HIPOTESIS '!$E90,Q$151&lt;='HIPOTESIS '!$F90),'HIPOTESIS '!$M90*'HIPOTESIS '!$D90*(1+'HIPOTESIS '!$N$90)/12,0)</f>
        <v>0</v>
      </c>
      <c r="R188" s="810">
        <f>IF(AND(R$151&gt;='HIPOTESIS '!$E90,R$151&lt;='HIPOTESIS '!$F90),'HIPOTESIS '!$M90*'HIPOTESIS '!$D90*(1+'HIPOTESIS '!$N$90)/12,0)</f>
        <v>0</v>
      </c>
      <c r="S188" s="810">
        <f>IF(AND(S$151&gt;='HIPOTESIS '!$E90,S$151&lt;='HIPOTESIS '!$F90),'HIPOTESIS '!$M90*'HIPOTESIS '!$D90*(1+'HIPOTESIS '!$N$90)/12,0)</f>
        <v>0</v>
      </c>
      <c r="T188" s="810">
        <f>IF(AND(T$151&gt;='HIPOTESIS '!$E90,T$151&lt;='HIPOTESIS '!$F90),'HIPOTESIS '!$M90*'HIPOTESIS '!$D90*(1+'HIPOTESIS '!$N$90)/12,0)</f>
        <v>0</v>
      </c>
      <c r="U188" s="810">
        <f>IF(AND(U$151&gt;='HIPOTESIS '!$E90,U$151&lt;='HIPOTESIS '!$F90),'HIPOTESIS '!$M90*'HIPOTESIS '!$D90*(1+'HIPOTESIS '!$N$90)/12,0)</f>
        <v>0</v>
      </c>
      <c r="V188" s="810">
        <f>IF(AND(V$151&gt;='HIPOTESIS '!$E90,V$151&lt;='HIPOTESIS '!$F90),'HIPOTESIS '!$M90*'HIPOTESIS '!$D90*(1+'HIPOTESIS '!$N$90)/12,0)</f>
        <v>0</v>
      </c>
      <c r="W188" s="810">
        <f>IF(AND(W$151&gt;='HIPOTESIS '!$E90,W$151&lt;='HIPOTESIS '!$F90),'HIPOTESIS '!$M90*'HIPOTESIS '!$D90*(1+'HIPOTESIS '!$N$90)/12,0)</f>
        <v>0</v>
      </c>
      <c r="X188" s="810">
        <f>IF(AND(X$151&gt;='HIPOTESIS '!$E90,X$151&lt;='HIPOTESIS '!$F90),'HIPOTESIS '!$M90*'HIPOTESIS '!$D90*(1+'HIPOTESIS '!$N$90)/12,0)</f>
        <v>0</v>
      </c>
      <c r="Y188" s="810">
        <f>IF(AND(Y$151&gt;='HIPOTESIS '!$E90,Y$151&lt;='HIPOTESIS '!$F90),'HIPOTESIS '!$M90*'HIPOTESIS '!$D90*(1+'HIPOTESIS '!$N$90)/12,0)</f>
        <v>0</v>
      </c>
      <c r="Z188" s="810">
        <f>IF(AND(Z$151&gt;='HIPOTESIS '!$E90,Z$151&lt;='HIPOTESIS '!$F90),'HIPOTESIS '!$M90*'HIPOTESIS '!$D90*(1+'HIPOTESIS '!$N$90)/12,0)</f>
        <v>0</v>
      </c>
      <c r="AA188" s="810">
        <f>IF(AND(AA$151&gt;='HIPOTESIS '!$E90,AA$151&lt;='HIPOTESIS '!$F90),'HIPOTESIS '!$M90*'HIPOTESIS '!$D90*(1+'HIPOTESIS '!$N$90)/12,0)</f>
        <v>0</v>
      </c>
      <c r="AB188" s="810">
        <f>IF(AND(AB$151&gt;='HIPOTESIS '!$E90,AB$151&lt;='HIPOTESIS '!$F90),'HIPOTESIS '!$M90*'HIPOTESIS '!$D90*(1+'HIPOTESIS '!$N$90)*(1+'HIPOTESIS '!$N$95)/12,0)</f>
        <v>0</v>
      </c>
      <c r="AC188" s="810">
        <f>IF(AND(AC$151&gt;='HIPOTESIS '!$E90,AC$151&lt;='HIPOTESIS '!$F90),'HIPOTESIS '!$M90*'HIPOTESIS '!$D90*(1+'HIPOTESIS '!$N$90)*(1+'HIPOTESIS '!$N$95)/12,0)</f>
        <v>0</v>
      </c>
      <c r="AD188" s="810">
        <f>IF(AND(AD$151&gt;='HIPOTESIS '!$E90,AD$151&lt;='HIPOTESIS '!$F90),'HIPOTESIS '!$M90*'HIPOTESIS '!$D90*(1+'HIPOTESIS '!$N$90)*(1+'HIPOTESIS '!$N$95)/12,0)</f>
        <v>0</v>
      </c>
      <c r="AE188" s="810">
        <f>IF(AND(AE$151&gt;='HIPOTESIS '!$E90,AE$151&lt;='HIPOTESIS '!$F90),'HIPOTESIS '!$M90*'HIPOTESIS '!$D90*(1+'HIPOTESIS '!$N$90)*(1+'HIPOTESIS '!$N$95)/12,0)</f>
        <v>0</v>
      </c>
      <c r="AF188" s="810">
        <f>IF(AND(AF$151&gt;='HIPOTESIS '!$E90,AF$151&lt;='HIPOTESIS '!$F90),'HIPOTESIS '!$M90*'HIPOTESIS '!$D90*(1+'HIPOTESIS '!$N$90)*(1+'HIPOTESIS '!$N$95)/12,0)</f>
        <v>0</v>
      </c>
      <c r="AG188" s="810">
        <f>IF(AND(AG$151&gt;='HIPOTESIS '!$E90,AG$151&lt;='HIPOTESIS '!$F90),'HIPOTESIS '!$M90*'HIPOTESIS '!$D90*(1+'HIPOTESIS '!$N$90)*(1+'HIPOTESIS '!$N$95)/12,0)</f>
        <v>0</v>
      </c>
      <c r="AH188" s="810">
        <f>IF(AND(AH$151&gt;='HIPOTESIS '!$E90,AH$151&lt;='HIPOTESIS '!$F90),'HIPOTESIS '!$M90*'HIPOTESIS '!$D90*(1+'HIPOTESIS '!$N$90)*(1+'HIPOTESIS '!$N$95)/12,0)</f>
        <v>0</v>
      </c>
      <c r="AI188" s="810">
        <f>IF(AND(AI$151&gt;='HIPOTESIS '!$E90,AI$151&lt;='HIPOTESIS '!$F90),'HIPOTESIS '!$M90*'HIPOTESIS '!$D90*(1+'HIPOTESIS '!$N$90)*(1+'HIPOTESIS '!$N$95)/12,0)</f>
        <v>0</v>
      </c>
      <c r="AJ188" s="810">
        <f>IF(AND(AJ$151&gt;='HIPOTESIS '!$E90,AJ$151&lt;='HIPOTESIS '!$F90),'HIPOTESIS '!$M90*'HIPOTESIS '!$D90*(1+'HIPOTESIS '!$N$90)*(1+'HIPOTESIS '!$N$95)/12,0)</f>
        <v>0</v>
      </c>
      <c r="AK188" s="810">
        <f>IF(AND(AK$151&gt;='HIPOTESIS '!$E90,AK$151&lt;='HIPOTESIS '!$F90),'HIPOTESIS '!$M90*'HIPOTESIS '!$D90*(1+'HIPOTESIS '!$N$90)*(1+'HIPOTESIS '!$N$95)/12,0)</f>
        <v>0</v>
      </c>
      <c r="AL188" s="810">
        <f>IF(AND(AL$151&gt;='HIPOTESIS '!$E90,AL$151&lt;='HIPOTESIS '!$F90),'HIPOTESIS '!$M90*'HIPOTESIS '!$D90*(1+'HIPOTESIS '!$N$90)*(1+'HIPOTESIS '!$N$95)/12,0)</f>
        <v>0</v>
      </c>
      <c r="AM188" s="810">
        <f>IF(AND(AM$151&gt;='HIPOTESIS '!$E90,AM$151&lt;='HIPOTESIS '!$F90),'HIPOTESIS '!$M90*'HIPOTESIS '!$D90*(1+'HIPOTESIS '!$N$90)*(1+'HIPOTESIS '!$N$95)/12,0)</f>
        <v>0</v>
      </c>
      <c r="AN188" s="810">
        <f>IF(AND(AN$151&gt;='HIPOTESIS '!$E90,AN$151&lt;='HIPOTESIS '!$F90),'HIPOTESIS '!$M90*'HIPOTESIS '!$D90*(1+'HIPOTESIS '!$N$90)*(1+'HIPOTESIS '!$N$95)*(1+'HIPOTESIS '!$N$100)/12,0)</f>
        <v>0</v>
      </c>
      <c r="AO188" s="810">
        <f>IF(AND(AO$151&gt;='HIPOTESIS '!$E90,AO$151&lt;='HIPOTESIS '!$F90),'HIPOTESIS '!$M90*'HIPOTESIS '!$D90*(1+'HIPOTESIS '!$N$90)*(1+'HIPOTESIS '!$N$95)*(1+'HIPOTESIS '!$N$100)/12,0)</f>
        <v>0</v>
      </c>
      <c r="AP188" s="810">
        <f>IF(AND(AP$151&gt;='HIPOTESIS '!$E90,AP$151&lt;='HIPOTESIS '!$F90),'HIPOTESIS '!$M90*'HIPOTESIS '!$D90*(1+'HIPOTESIS '!$N$90)*(1+'HIPOTESIS '!$N$95)*(1+'HIPOTESIS '!$N$100)/12,0)</f>
        <v>0</v>
      </c>
      <c r="AQ188" s="810">
        <f>IF(AND(AQ$151&gt;='HIPOTESIS '!$E90,AQ$151&lt;='HIPOTESIS '!$F90),'HIPOTESIS '!$M90*'HIPOTESIS '!$D90*(1+'HIPOTESIS '!$N$90)*(1+'HIPOTESIS '!$N$95)*(1+'HIPOTESIS '!$N$100)/12,0)</f>
        <v>0</v>
      </c>
      <c r="AR188" s="810">
        <f>IF(AND(AR$151&gt;='HIPOTESIS '!$E90,AR$151&lt;='HIPOTESIS '!$F90),'HIPOTESIS '!$M90*'HIPOTESIS '!$D90*(1+'HIPOTESIS '!$N$90)*(1+'HIPOTESIS '!$N$95)*(1+'HIPOTESIS '!$N$100)/12,0)</f>
        <v>0</v>
      </c>
      <c r="AS188" s="810">
        <f>IF(AND(AS$151&gt;='HIPOTESIS '!$E90,AS$151&lt;='HIPOTESIS '!$F90),'HIPOTESIS '!$M90*'HIPOTESIS '!$D90*(1+'HIPOTESIS '!$N$90)*(1+'HIPOTESIS '!$N$95)*(1+'HIPOTESIS '!$N$100)/12,0)</f>
        <v>0</v>
      </c>
      <c r="AT188" s="810">
        <f>IF(AND(AT$151&gt;='HIPOTESIS '!$E90,AT$151&lt;='HIPOTESIS '!$F90),'HIPOTESIS '!$M90*'HIPOTESIS '!$D90*(1+'HIPOTESIS '!$N$90)*(1+'HIPOTESIS '!$N$95)*(1+'HIPOTESIS '!$N$100)/12,0)</f>
        <v>0</v>
      </c>
      <c r="AU188" s="810">
        <f>IF(AND(AU$151&gt;='HIPOTESIS '!$E90,AU$151&lt;='HIPOTESIS '!$F90),'HIPOTESIS '!$M90*'HIPOTESIS '!$D90*(1+'HIPOTESIS '!$N$90)*(1+'HIPOTESIS '!$N$95)*(1+'HIPOTESIS '!$N$100)/12,0)</f>
        <v>0</v>
      </c>
      <c r="AV188" s="810">
        <f>IF(AND(AV$151&gt;='HIPOTESIS '!$E90,AV$151&lt;='HIPOTESIS '!$F90),'HIPOTESIS '!$M90*'HIPOTESIS '!$D90*(1+'HIPOTESIS '!$N$90)*(1+'HIPOTESIS '!$N$95)*(1+'HIPOTESIS '!$N$100)/12,0)</f>
        <v>0</v>
      </c>
      <c r="AW188" s="810">
        <f>IF(AND(AW$151&gt;='HIPOTESIS '!$E90,AW$151&lt;='HIPOTESIS '!$F90),'HIPOTESIS '!$M90*'HIPOTESIS '!$D90*(1+'HIPOTESIS '!$N$90)*(1+'HIPOTESIS '!$N$95)*(1+'HIPOTESIS '!$N$100)/12,0)</f>
        <v>0</v>
      </c>
      <c r="AX188" s="810">
        <f>IF(AND(AX$151&gt;='HIPOTESIS '!$E90,AX$151&lt;='HIPOTESIS '!$F90),'HIPOTESIS '!$M90*'HIPOTESIS '!$D90*(1+'HIPOTESIS '!$N$90)*(1+'HIPOTESIS '!$N$95)*(1+'HIPOTESIS '!$N$100)/12,0)</f>
        <v>0</v>
      </c>
      <c r="AY188" s="810">
        <f>IF(AND(AY$151&gt;='HIPOTESIS '!$E90,AY$151&lt;='HIPOTESIS '!$F90),'HIPOTESIS '!$M90*'HIPOTESIS '!$D90*(1+'HIPOTESIS '!$N$90)*(1+'HIPOTESIS '!$N$95)*(1+'HIPOTESIS '!$N$100)/12,0)</f>
        <v>0</v>
      </c>
      <c r="AZ188" s="810">
        <f>IF(AND(AZ$151&gt;='HIPOTESIS '!$E90,AZ$151&lt;='HIPOTESIS '!$F90),'HIPOTESIS '!$M90*'HIPOTESIS '!$D90*(1+'HIPOTESIS '!$N$90)*(1+'HIPOTESIS '!$N$95)*(1+'HIPOTESIS '!$N$100)^2/12,0)</f>
        <v>0</v>
      </c>
      <c r="BA188" s="810">
        <f>IF(AND(BA$151&gt;='HIPOTESIS '!$E90,BA$151&lt;='HIPOTESIS '!$F90),'HIPOTESIS '!$M90*'HIPOTESIS '!$D90*(1+'HIPOTESIS '!$N$90)*(1+'HIPOTESIS '!$N$95)*(1+'HIPOTESIS '!$N$100)^2/12,0)</f>
        <v>0</v>
      </c>
      <c r="BB188" s="810">
        <f>IF(AND(BB$151&gt;='HIPOTESIS '!$E90,BB$151&lt;='HIPOTESIS '!$F90),'HIPOTESIS '!$M90*'HIPOTESIS '!$D90*(1+'HIPOTESIS '!$N$90)*(1+'HIPOTESIS '!$N$95)*(1+'HIPOTESIS '!$N$100)^2/12,0)</f>
        <v>0</v>
      </c>
      <c r="BC188" s="810">
        <f>IF(AND(BC$151&gt;='HIPOTESIS '!$E90,BC$151&lt;='HIPOTESIS '!$F90),'HIPOTESIS '!$M90*'HIPOTESIS '!$D90*(1+'HIPOTESIS '!$N$90)*(1+'HIPOTESIS '!$N$95)*(1+'HIPOTESIS '!$N$100)^2/12,0)</f>
        <v>0</v>
      </c>
      <c r="BD188" s="810">
        <f>IF(AND(BD$151&gt;='HIPOTESIS '!$E90,BD$151&lt;='HIPOTESIS '!$F90),'HIPOTESIS '!$M90*'HIPOTESIS '!$D90*(1+'HIPOTESIS '!$N$90)*(1+'HIPOTESIS '!$N$95)*(1+'HIPOTESIS '!$N$100)^2/12,0)</f>
        <v>0</v>
      </c>
      <c r="BE188" s="810">
        <f>IF(AND(BE$151&gt;='HIPOTESIS '!$E90,BE$151&lt;='HIPOTESIS '!$F90),'HIPOTESIS '!$M90*'HIPOTESIS '!$D90*(1+'HIPOTESIS '!$N$90)*(1+'HIPOTESIS '!$N$95)*(1+'HIPOTESIS '!$N$100)^2/12,0)</f>
        <v>0</v>
      </c>
      <c r="BF188" s="810">
        <f>IF(AND(BF$151&gt;='HIPOTESIS '!$E90,BF$151&lt;='HIPOTESIS '!$F90),'HIPOTESIS '!$M90*'HIPOTESIS '!$D90*(1+'HIPOTESIS '!$N$90)*(1+'HIPOTESIS '!$N$95)*(1+'HIPOTESIS '!$N$100)^2/12,0)</f>
        <v>0</v>
      </c>
      <c r="BG188" s="810">
        <f>IF(AND(BG$151&gt;='HIPOTESIS '!$E90,BG$151&lt;='HIPOTESIS '!$F90),'HIPOTESIS '!$M90*'HIPOTESIS '!$D90*(1+'HIPOTESIS '!$N$90)*(1+'HIPOTESIS '!$N$95)*(1+'HIPOTESIS '!$N$100)^2/12,0)</f>
        <v>0</v>
      </c>
      <c r="BH188" s="810">
        <f>IF(AND(BH$151&gt;='HIPOTESIS '!$E90,BH$151&lt;='HIPOTESIS '!$F90),'HIPOTESIS '!$M90*'HIPOTESIS '!$D90*(1+'HIPOTESIS '!$N$90)*(1+'HIPOTESIS '!$N$95)*(1+'HIPOTESIS '!$N$100)^2/12,0)</f>
        <v>0</v>
      </c>
      <c r="BI188" s="810">
        <f>IF(AND(BI$151&gt;='HIPOTESIS '!$E90,BI$151&lt;='HIPOTESIS '!$F90),'HIPOTESIS '!$M90*'HIPOTESIS '!$D90*(1+'HIPOTESIS '!$N$90)*(1+'HIPOTESIS '!$N$95)*(1+'HIPOTESIS '!$N$100)^2/12,0)</f>
        <v>0</v>
      </c>
      <c r="BJ188" s="810">
        <f>IF(AND(BJ$151&gt;='HIPOTESIS '!$E90,BJ$151&lt;='HIPOTESIS '!$F90),'HIPOTESIS '!$M90*'HIPOTESIS '!$D90*(1+'HIPOTESIS '!$N$90)*(1+'HIPOTESIS '!$N$95)*(1+'HIPOTESIS '!$N$100)^2/12,0)</f>
        <v>0</v>
      </c>
      <c r="BK188" s="810">
        <f>IF(AND(BK$151&gt;='HIPOTESIS '!$E90,BK$151&lt;='HIPOTESIS '!$F90),'HIPOTESIS '!$M90*'HIPOTESIS '!$D90*(1+'HIPOTESIS '!$N$90)*(1+'HIPOTESIS '!$N$95)*(1+'HIPOTESIS '!$N$100)^2/12,0)</f>
        <v>0</v>
      </c>
    </row>
    <row r="189" spans="1:97" s="2" customFormat="1" ht="17" x14ac:dyDescent="0.2">
      <c r="B189" s="625" t="s">
        <v>116</v>
      </c>
      <c r="C189" s="813">
        <f>IF(AND(C$151&gt;='HIPOTESIS '!$E91,C$151&lt;='HIPOTESIS '!$F91),'HIPOTESIS '!$M91*'HIPOTESIS '!$D91/12,0)</f>
        <v>0</v>
      </c>
      <c r="D189" s="586">
        <f>IF(AND(D$151&gt;='HIPOTESIS '!$E91,D$151&lt;='HIPOTESIS '!$F91),'HIPOTESIS '!$M91*'HIPOTESIS '!$D91/12,0)</f>
        <v>0</v>
      </c>
      <c r="E189" s="586">
        <f>IF(AND(E$151&gt;='HIPOTESIS '!$E91,E$151&lt;='HIPOTESIS '!$F91),'HIPOTESIS '!$M91*'HIPOTESIS '!$D91/12,0)</f>
        <v>0</v>
      </c>
      <c r="F189" s="586">
        <f>IF(AND(F$151&gt;='HIPOTESIS '!$E91,F$151&lt;='HIPOTESIS '!$F91),'HIPOTESIS '!$M91*'HIPOTESIS '!$D91/12,0)</f>
        <v>0</v>
      </c>
      <c r="G189" s="586">
        <f>IF(AND(G$151&gt;='HIPOTESIS '!$E91,G$151&lt;='HIPOTESIS '!$F91),'HIPOTESIS '!$M91*'HIPOTESIS '!$D91/12,0)</f>
        <v>0</v>
      </c>
      <c r="H189" s="586">
        <f>IF(AND(H$151&gt;='HIPOTESIS '!$E91,H$151&lt;='HIPOTESIS '!$F91),'HIPOTESIS '!$M91*'HIPOTESIS '!$D91/12,0)</f>
        <v>0</v>
      </c>
      <c r="I189" s="586">
        <f>IF(AND(I$151&gt;='HIPOTESIS '!$E91,I$151&lt;='HIPOTESIS '!$F91),'HIPOTESIS '!$M91*'HIPOTESIS '!$D91/12,0)</f>
        <v>0</v>
      </c>
      <c r="J189" s="586">
        <f>IF(AND(J$151&gt;='HIPOTESIS '!$E91,J$151&lt;='HIPOTESIS '!$F91),'HIPOTESIS '!$M91*'HIPOTESIS '!$D91/12,0)</f>
        <v>0</v>
      </c>
      <c r="K189" s="586">
        <f>IF(AND(K$151&gt;='HIPOTESIS '!$E91,K$151&lt;='HIPOTESIS '!$F91),'HIPOTESIS '!$M91*'HIPOTESIS '!$D91/12,0)</f>
        <v>0</v>
      </c>
      <c r="L189" s="586">
        <f>IF(AND(L$151&gt;='HIPOTESIS '!$E91,L$151&lt;='HIPOTESIS '!$F91),'HIPOTESIS '!$M91*'HIPOTESIS '!$D91/12,0)</f>
        <v>0</v>
      </c>
      <c r="M189" s="586">
        <f>IF(AND(M$151&gt;='HIPOTESIS '!$E91,M$151&lt;='HIPOTESIS '!$F91),'HIPOTESIS '!$M91*'HIPOTESIS '!$D91/12,0)</f>
        <v>0</v>
      </c>
      <c r="N189" s="586">
        <f>IF(AND(N$151&gt;='HIPOTESIS '!$E91,N$151&lt;='HIPOTESIS '!$F91),'HIPOTESIS '!$M91*'HIPOTESIS '!$D91/12,0)</f>
        <v>0</v>
      </c>
      <c r="O189" s="814">
        <f>IF(AND(O$151&gt;='HIPOTESIS '!$E91,O$151&lt;='HIPOTESIS '!$F91),'HIPOTESIS '!$M91*'HIPOTESIS '!$D91/12,0)</f>
        <v>0</v>
      </c>
      <c r="P189" s="586">
        <f>IF(AND(P$151&gt;='HIPOTESIS '!$E91,P$151&lt;='HIPOTESIS '!$F91),'HIPOTESIS '!$M91*'HIPOTESIS '!$D91*(1+'HIPOTESIS '!$N$90)/12,0)</f>
        <v>0</v>
      </c>
      <c r="Q189" s="810">
        <f>IF(AND(Q$151&gt;='HIPOTESIS '!$E91,Q$151&lt;='HIPOTESIS '!$F91),'HIPOTESIS '!$M91*'HIPOTESIS '!$D91*(1+'HIPOTESIS '!$N$90)/12,0)</f>
        <v>0</v>
      </c>
      <c r="R189" s="810">
        <f>IF(AND(R$151&gt;='HIPOTESIS '!$E91,R$151&lt;='HIPOTESIS '!$F91),'HIPOTESIS '!$M91*'HIPOTESIS '!$D91*(1+'HIPOTESIS '!$N$90)/12,0)</f>
        <v>0</v>
      </c>
      <c r="S189" s="810">
        <f>IF(AND(S$151&gt;='HIPOTESIS '!$E91,S$151&lt;='HIPOTESIS '!$F91),'HIPOTESIS '!$M91*'HIPOTESIS '!$D91*(1+'HIPOTESIS '!$N$90)/12,0)</f>
        <v>0</v>
      </c>
      <c r="T189" s="810">
        <f>IF(AND(T$151&gt;='HIPOTESIS '!$E91,T$151&lt;='HIPOTESIS '!$F91),'HIPOTESIS '!$M91*'HIPOTESIS '!$D91*(1+'HIPOTESIS '!$N$90)/12,0)</f>
        <v>0</v>
      </c>
      <c r="U189" s="810">
        <f>IF(AND(U$151&gt;='HIPOTESIS '!$E91,U$151&lt;='HIPOTESIS '!$F91),'HIPOTESIS '!$M91*'HIPOTESIS '!$D91*(1+'HIPOTESIS '!$N$90)/12,0)</f>
        <v>0</v>
      </c>
      <c r="V189" s="810">
        <f>IF(AND(V$151&gt;='HIPOTESIS '!$E91,V$151&lt;='HIPOTESIS '!$F91),'HIPOTESIS '!$M91*'HIPOTESIS '!$D91*(1+'HIPOTESIS '!$N$90)/12,0)</f>
        <v>0</v>
      </c>
      <c r="W189" s="810">
        <f>IF(AND(W$151&gt;='HIPOTESIS '!$E91,W$151&lt;='HIPOTESIS '!$F91),'HIPOTESIS '!$M91*'HIPOTESIS '!$D91*(1+'HIPOTESIS '!$N$90)/12,0)</f>
        <v>0</v>
      </c>
      <c r="X189" s="810">
        <f>IF(AND(X$151&gt;='HIPOTESIS '!$E91,X$151&lt;='HIPOTESIS '!$F91),'HIPOTESIS '!$M91*'HIPOTESIS '!$D91*(1+'HIPOTESIS '!$N$90)/12,0)</f>
        <v>0</v>
      </c>
      <c r="Y189" s="810">
        <f>IF(AND(Y$151&gt;='HIPOTESIS '!$E91,Y$151&lt;='HIPOTESIS '!$F91),'HIPOTESIS '!$M91*'HIPOTESIS '!$D91*(1+'HIPOTESIS '!$N$90)/12,0)</f>
        <v>0</v>
      </c>
      <c r="Z189" s="810">
        <f>IF(AND(Z$151&gt;='HIPOTESIS '!$E91,Z$151&lt;='HIPOTESIS '!$F91),'HIPOTESIS '!$M91*'HIPOTESIS '!$D91*(1+'HIPOTESIS '!$N$90)/12,0)</f>
        <v>0</v>
      </c>
      <c r="AA189" s="810">
        <f>IF(AND(AA$151&gt;='HIPOTESIS '!$E91,AA$151&lt;='HIPOTESIS '!$F91),'HIPOTESIS '!$M91*'HIPOTESIS '!$D91*(1+'HIPOTESIS '!$N$90)/12,0)</f>
        <v>0</v>
      </c>
      <c r="AB189" s="810">
        <f>IF(AND(AB$151&gt;='HIPOTESIS '!$E91,AB$151&lt;='HIPOTESIS '!$F91),'HIPOTESIS '!$M91*'HIPOTESIS '!$D91*(1+'HIPOTESIS '!$N$90)*(1+'HIPOTESIS '!$N$95)/12,0)</f>
        <v>0</v>
      </c>
      <c r="AC189" s="810">
        <f>IF(AND(AC$151&gt;='HIPOTESIS '!$E91,AC$151&lt;='HIPOTESIS '!$F91),'HIPOTESIS '!$M91*'HIPOTESIS '!$D91*(1+'HIPOTESIS '!$N$90)*(1+'HIPOTESIS '!$N$95)/12,0)</f>
        <v>0</v>
      </c>
      <c r="AD189" s="810">
        <f>IF(AND(AD$151&gt;='HIPOTESIS '!$E91,AD$151&lt;='HIPOTESIS '!$F91),'HIPOTESIS '!$M91*'HIPOTESIS '!$D91*(1+'HIPOTESIS '!$N$90)*(1+'HIPOTESIS '!$N$95)/12,0)</f>
        <v>0</v>
      </c>
      <c r="AE189" s="810">
        <f>IF(AND(AE$151&gt;='HIPOTESIS '!$E91,AE$151&lt;='HIPOTESIS '!$F91),'HIPOTESIS '!$M91*'HIPOTESIS '!$D91*(1+'HIPOTESIS '!$N$90)*(1+'HIPOTESIS '!$N$95)/12,0)</f>
        <v>0</v>
      </c>
      <c r="AF189" s="810">
        <f>IF(AND(AF$151&gt;='HIPOTESIS '!$E91,AF$151&lt;='HIPOTESIS '!$F91),'HIPOTESIS '!$M91*'HIPOTESIS '!$D91*(1+'HIPOTESIS '!$N$90)*(1+'HIPOTESIS '!$N$95)/12,0)</f>
        <v>0</v>
      </c>
      <c r="AG189" s="810">
        <f>IF(AND(AG$151&gt;='HIPOTESIS '!$E91,AG$151&lt;='HIPOTESIS '!$F91),'HIPOTESIS '!$M91*'HIPOTESIS '!$D91*(1+'HIPOTESIS '!$N$90)*(1+'HIPOTESIS '!$N$95)/12,0)</f>
        <v>0</v>
      </c>
      <c r="AH189" s="810">
        <f>IF(AND(AH$151&gt;='HIPOTESIS '!$E91,AH$151&lt;='HIPOTESIS '!$F91),'HIPOTESIS '!$M91*'HIPOTESIS '!$D91*(1+'HIPOTESIS '!$N$90)*(1+'HIPOTESIS '!$N$95)/12,0)</f>
        <v>0</v>
      </c>
      <c r="AI189" s="810">
        <f>IF(AND(AI$151&gt;='HIPOTESIS '!$E91,AI$151&lt;='HIPOTESIS '!$F91),'HIPOTESIS '!$M91*'HIPOTESIS '!$D91*(1+'HIPOTESIS '!$N$90)*(1+'HIPOTESIS '!$N$95)/12,0)</f>
        <v>0</v>
      </c>
      <c r="AJ189" s="810">
        <f>IF(AND(AJ$151&gt;='HIPOTESIS '!$E91,AJ$151&lt;='HIPOTESIS '!$F91),'HIPOTESIS '!$M91*'HIPOTESIS '!$D91*(1+'HIPOTESIS '!$N$90)*(1+'HIPOTESIS '!$N$95)/12,0)</f>
        <v>0</v>
      </c>
      <c r="AK189" s="810">
        <f>IF(AND(AK$151&gt;='HIPOTESIS '!$E91,AK$151&lt;='HIPOTESIS '!$F91),'HIPOTESIS '!$M91*'HIPOTESIS '!$D91*(1+'HIPOTESIS '!$N$90)*(1+'HIPOTESIS '!$N$95)/12,0)</f>
        <v>0</v>
      </c>
      <c r="AL189" s="810">
        <f>IF(AND(AL$151&gt;='HIPOTESIS '!$E91,AL$151&lt;='HIPOTESIS '!$F91),'HIPOTESIS '!$M91*'HIPOTESIS '!$D91*(1+'HIPOTESIS '!$N$90)*(1+'HIPOTESIS '!$N$95)/12,0)</f>
        <v>0</v>
      </c>
      <c r="AM189" s="810">
        <f>IF(AND(AM$151&gt;='HIPOTESIS '!$E91,AM$151&lt;='HIPOTESIS '!$F91),'HIPOTESIS '!$M91*'HIPOTESIS '!$D91*(1+'HIPOTESIS '!$N$90)*(1+'HIPOTESIS '!$N$95)/12,0)</f>
        <v>0</v>
      </c>
      <c r="AN189" s="810">
        <f>IF(AND(AN$151&gt;='HIPOTESIS '!$E91,AN$151&lt;='HIPOTESIS '!$F91),'HIPOTESIS '!$M91*'HIPOTESIS '!$D91*(1+'HIPOTESIS '!$N$90)*(1+'HIPOTESIS '!$N$95)*(1+'HIPOTESIS '!$N$100)/12,0)</f>
        <v>0</v>
      </c>
      <c r="AO189" s="810">
        <f>IF(AND(AO$151&gt;='HIPOTESIS '!$E91,AO$151&lt;='HIPOTESIS '!$F91),'HIPOTESIS '!$M91*'HIPOTESIS '!$D91*(1+'HIPOTESIS '!$N$90)*(1+'HIPOTESIS '!$N$95)*(1+'HIPOTESIS '!$N$100)/12,0)</f>
        <v>0</v>
      </c>
      <c r="AP189" s="810">
        <f>IF(AND(AP$151&gt;='HIPOTESIS '!$E91,AP$151&lt;='HIPOTESIS '!$F91),'HIPOTESIS '!$M91*'HIPOTESIS '!$D91*(1+'HIPOTESIS '!$N$90)*(1+'HIPOTESIS '!$N$95)*(1+'HIPOTESIS '!$N$100)/12,0)</f>
        <v>0</v>
      </c>
      <c r="AQ189" s="810">
        <f>IF(AND(AQ$151&gt;='HIPOTESIS '!$E91,AQ$151&lt;='HIPOTESIS '!$F91),'HIPOTESIS '!$M91*'HIPOTESIS '!$D91*(1+'HIPOTESIS '!$N$90)*(1+'HIPOTESIS '!$N$95)*(1+'HIPOTESIS '!$N$100)/12,0)</f>
        <v>0</v>
      </c>
      <c r="AR189" s="810">
        <f>IF(AND(AR$151&gt;='HIPOTESIS '!$E91,AR$151&lt;='HIPOTESIS '!$F91),'HIPOTESIS '!$M91*'HIPOTESIS '!$D91*(1+'HIPOTESIS '!$N$90)*(1+'HIPOTESIS '!$N$95)*(1+'HIPOTESIS '!$N$100)/12,0)</f>
        <v>0</v>
      </c>
      <c r="AS189" s="810">
        <f>IF(AND(AS$151&gt;='HIPOTESIS '!$E91,AS$151&lt;='HIPOTESIS '!$F91),'HIPOTESIS '!$M91*'HIPOTESIS '!$D91*(1+'HIPOTESIS '!$N$90)*(1+'HIPOTESIS '!$N$95)*(1+'HIPOTESIS '!$N$100)/12,0)</f>
        <v>0</v>
      </c>
      <c r="AT189" s="810">
        <f>IF(AND(AT$151&gt;='HIPOTESIS '!$E91,AT$151&lt;='HIPOTESIS '!$F91),'HIPOTESIS '!$M91*'HIPOTESIS '!$D91*(1+'HIPOTESIS '!$N$90)*(1+'HIPOTESIS '!$N$95)*(1+'HIPOTESIS '!$N$100)/12,0)</f>
        <v>0</v>
      </c>
      <c r="AU189" s="810">
        <f>IF(AND(AU$151&gt;='HIPOTESIS '!$E91,AU$151&lt;='HIPOTESIS '!$F91),'HIPOTESIS '!$M91*'HIPOTESIS '!$D91*(1+'HIPOTESIS '!$N$90)*(1+'HIPOTESIS '!$N$95)*(1+'HIPOTESIS '!$N$100)/12,0)</f>
        <v>0</v>
      </c>
      <c r="AV189" s="810">
        <f>IF(AND(AV$151&gt;='HIPOTESIS '!$E91,AV$151&lt;='HIPOTESIS '!$F91),'HIPOTESIS '!$M91*'HIPOTESIS '!$D91*(1+'HIPOTESIS '!$N$90)*(1+'HIPOTESIS '!$N$95)*(1+'HIPOTESIS '!$N$100)/12,0)</f>
        <v>0</v>
      </c>
      <c r="AW189" s="810">
        <f>IF(AND(AW$151&gt;='HIPOTESIS '!$E91,AW$151&lt;='HIPOTESIS '!$F91),'HIPOTESIS '!$M91*'HIPOTESIS '!$D91*(1+'HIPOTESIS '!$N$90)*(1+'HIPOTESIS '!$N$95)*(1+'HIPOTESIS '!$N$100)/12,0)</f>
        <v>0</v>
      </c>
      <c r="AX189" s="810">
        <f>IF(AND(AX$151&gt;='HIPOTESIS '!$E91,AX$151&lt;='HIPOTESIS '!$F91),'HIPOTESIS '!$M91*'HIPOTESIS '!$D91*(1+'HIPOTESIS '!$N$90)*(1+'HIPOTESIS '!$N$95)*(1+'HIPOTESIS '!$N$100)/12,0)</f>
        <v>0</v>
      </c>
      <c r="AY189" s="810">
        <f>IF(AND(AY$151&gt;='HIPOTESIS '!$E91,AY$151&lt;='HIPOTESIS '!$F91),'HIPOTESIS '!$M91*'HIPOTESIS '!$D91*(1+'HIPOTESIS '!$N$90)*(1+'HIPOTESIS '!$N$95)*(1+'HIPOTESIS '!$N$100)/12,0)</f>
        <v>0</v>
      </c>
      <c r="AZ189" s="810">
        <f>IF(AND(AZ$151&gt;='HIPOTESIS '!$E91,AZ$151&lt;='HIPOTESIS '!$F91),'HIPOTESIS '!$M91*'HIPOTESIS '!$D91*(1+'HIPOTESIS '!$N$90)*(1+'HIPOTESIS '!$N$95)*(1+'HIPOTESIS '!$N$100)^2/12,0)</f>
        <v>0</v>
      </c>
      <c r="BA189" s="810">
        <f>IF(AND(BA$151&gt;='HIPOTESIS '!$E91,BA$151&lt;='HIPOTESIS '!$F91),'HIPOTESIS '!$M91*'HIPOTESIS '!$D91*(1+'HIPOTESIS '!$N$90)*(1+'HIPOTESIS '!$N$95)*(1+'HIPOTESIS '!$N$100)^2/12,0)</f>
        <v>0</v>
      </c>
      <c r="BB189" s="810">
        <f>IF(AND(BB$151&gt;='HIPOTESIS '!$E91,BB$151&lt;='HIPOTESIS '!$F91),'HIPOTESIS '!$M91*'HIPOTESIS '!$D91*(1+'HIPOTESIS '!$N$90)*(1+'HIPOTESIS '!$N$95)*(1+'HIPOTESIS '!$N$100)^2/12,0)</f>
        <v>0</v>
      </c>
      <c r="BC189" s="810">
        <f>IF(AND(BC$151&gt;='HIPOTESIS '!$E91,BC$151&lt;='HIPOTESIS '!$F91),'HIPOTESIS '!$M91*'HIPOTESIS '!$D91*(1+'HIPOTESIS '!$N$90)*(1+'HIPOTESIS '!$N$95)*(1+'HIPOTESIS '!$N$100)^2/12,0)</f>
        <v>0</v>
      </c>
      <c r="BD189" s="810">
        <f>IF(AND(BD$151&gt;='HIPOTESIS '!$E91,BD$151&lt;='HIPOTESIS '!$F91),'HIPOTESIS '!$M91*'HIPOTESIS '!$D91*(1+'HIPOTESIS '!$N$90)*(1+'HIPOTESIS '!$N$95)*(1+'HIPOTESIS '!$N$100)^2/12,0)</f>
        <v>0</v>
      </c>
      <c r="BE189" s="810">
        <f>IF(AND(BE$151&gt;='HIPOTESIS '!$E91,BE$151&lt;='HIPOTESIS '!$F91),'HIPOTESIS '!$M91*'HIPOTESIS '!$D91*(1+'HIPOTESIS '!$N$90)*(1+'HIPOTESIS '!$N$95)*(1+'HIPOTESIS '!$N$100)^2/12,0)</f>
        <v>0</v>
      </c>
      <c r="BF189" s="810">
        <f>IF(AND(BF$151&gt;='HIPOTESIS '!$E91,BF$151&lt;='HIPOTESIS '!$F91),'HIPOTESIS '!$M91*'HIPOTESIS '!$D91*(1+'HIPOTESIS '!$N$90)*(1+'HIPOTESIS '!$N$95)*(1+'HIPOTESIS '!$N$100)^2/12,0)</f>
        <v>0</v>
      </c>
      <c r="BG189" s="810">
        <f>IF(AND(BG$151&gt;='HIPOTESIS '!$E91,BG$151&lt;='HIPOTESIS '!$F91),'HIPOTESIS '!$M91*'HIPOTESIS '!$D91*(1+'HIPOTESIS '!$N$90)*(1+'HIPOTESIS '!$N$95)*(1+'HIPOTESIS '!$N$100)^2/12,0)</f>
        <v>0</v>
      </c>
      <c r="BH189" s="810">
        <f>IF(AND(BH$151&gt;='HIPOTESIS '!$E91,BH$151&lt;='HIPOTESIS '!$F91),'HIPOTESIS '!$M91*'HIPOTESIS '!$D91*(1+'HIPOTESIS '!$N$90)*(1+'HIPOTESIS '!$N$95)*(1+'HIPOTESIS '!$N$100)^2/12,0)</f>
        <v>0</v>
      </c>
      <c r="BI189" s="810">
        <f>IF(AND(BI$151&gt;='HIPOTESIS '!$E91,BI$151&lt;='HIPOTESIS '!$F91),'HIPOTESIS '!$M91*'HIPOTESIS '!$D91*(1+'HIPOTESIS '!$N$90)*(1+'HIPOTESIS '!$N$95)*(1+'HIPOTESIS '!$N$100)^2/12,0)</f>
        <v>0</v>
      </c>
      <c r="BJ189" s="810">
        <f>IF(AND(BJ$151&gt;='HIPOTESIS '!$E91,BJ$151&lt;='HIPOTESIS '!$F91),'HIPOTESIS '!$M91*'HIPOTESIS '!$D91*(1+'HIPOTESIS '!$N$90)*(1+'HIPOTESIS '!$N$95)*(1+'HIPOTESIS '!$N$100)^2/12,0)</f>
        <v>0</v>
      </c>
      <c r="BK189" s="810">
        <f>IF(AND(BK$151&gt;='HIPOTESIS '!$E91,BK$151&lt;='HIPOTESIS '!$F91),'HIPOTESIS '!$M91*'HIPOTESIS '!$D91*(1+'HIPOTESIS '!$N$90)*(1+'HIPOTESIS '!$N$95)*(1+'HIPOTESIS '!$N$100)^2/12,0)</f>
        <v>0</v>
      </c>
    </row>
    <row r="190" spans="1:97" s="2" customFormat="1" ht="17" x14ac:dyDescent="0.2">
      <c r="B190" s="625" t="s">
        <v>117</v>
      </c>
      <c r="C190" s="813">
        <f>IF(AND(C$151&gt;='HIPOTESIS '!$E92,C$151&lt;='HIPOTESIS '!$F92),'HIPOTESIS '!$M92*'HIPOTESIS '!$D92/12,0)</f>
        <v>0</v>
      </c>
      <c r="D190" s="586">
        <f>IF(AND(D$151&gt;='HIPOTESIS '!$E92,D$151&lt;='HIPOTESIS '!$F92),'HIPOTESIS '!$M92*'HIPOTESIS '!$D92/12,0)</f>
        <v>0</v>
      </c>
      <c r="E190" s="586">
        <f>IF(AND(E$151&gt;='HIPOTESIS '!$E92,E$151&lt;='HIPOTESIS '!$F92),'HIPOTESIS '!$M92*'HIPOTESIS '!$D92/12,0)</f>
        <v>0</v>
      </c>
      <c r="F190" s="586">
        <f>IF(AND(F$151&gt;='HIPOTESIS '!$E92,F$151&lt;='HIPOTESIS '!$F92),'HIPOTESIS '!$M92*'HIPOTESIS '!$D92/12,0)</f>
        <v>0</v>
      </c>
      <c r="G190" s="586">
        <f>IF(AND(G$151&gt;='HIPOTESIS '!$E92,G$151&lt;='HIPOTESIS '!$F92),'HIPOTESIS '!$M92*'HIPOTESIS '!$D92/12,0)</f>
        <v>0</v>
      </c>
      <c r="H190" s="586">
        <f>IF(AND(H$151&gt;='HIPOTESIS '!$E92,H$151&lt;='HIPOTESIS '!$F92),'HIPOTESIS '!$M92*'HIPOTESIS '!$D92/12,0)</f>
        <v>0</v>
      </c>
      <c r="I190" s="586">
        <f>IF(AND(I$151&gt;='HIPOTESIS '!$E92,I$151&lt;='HIPOTESIS '!$F92),'HIPOTESIS '!$M92*'HIPOTESIS '!$D92/12,0)</f>
        <v>0</v>
      </c>
      <c r="J190" s="586">
        <f>IF(AND(J$151&gt;='HIPOTESIS '!$E92,J$151&lt;='HIPOTESIS '!$F92),'HIPOTESIS '!$M92*'HIPOTESIS '!$D92/12,0)</f>
        <v>0</v>
      </c>
      <c r="K190" s="586">
        <f>IF(AND(K$151&gt;='HIPOTESIS '!$E92,K$151&lt;='HIPOTESIS '!$F92),'HIPOTESIS '!$M92*'HIPOTESIS '!$D92/12,0)</f>
        <v>0</v>
      </c>
      <c r="L190" s="586">
        <f>IF(AND(L$151&gt;='HIPOTESIS '!$E92,L$151&lt;='HIPOTESIS '!$F92),'HIPOTESIS '!$M92*'HIPOTESIS '!$D92/12,0)</f>
        <v>0</v>
      </c>
      <c r="M190" s="586">
        <f>IF(AND(M$151&gt;='HIPOTESIS '!$E92,M$151&lt;='HIPOTESIS '!$F92),'HIPOTESIS '!$M92*'HIPOTESIS '!$D92/12,0)</f>
        <v>0</v>
      </c>
      <c r="N190" s="586">
        <f>IF(AND(N$151&gt;='HIPOTESIS '!$E92,N$151&lt;='HIPOTESIS '!$F92),'HIPOTESIS '!$M92*'HIPOTESIS '!$D92/12,0)</f>
        <v>0</v>
      </c>
      <c r="O190" s="814">
        <f>IF(AND(O$151&gt;='HIPOTESIS '!$E92,O$151&lt;='HIPOTESIS '!$F92),'HIPOTESIS '!$M92*'HIPOTESIS '!$D92/12,0)</f>
        <v>0</v>
      </c>
      <c r="P190" s="586">
        <f>IF(AND(P$151&gt;='HIPOTESIS '!$E92,P$151&lt;='HIPOTESIS '!$F92),'HIPOTESIS '!$M92*'HIPOTESIS '!$D92*(1+'HIPOTESIS '!$N$90)/12,0)</f>
        <v>0</v>
      </c>
      <c r="Q190" s="810">
        <f>IF(AND(Q$151&gt;='HIPOTESIS '!$E92,Q$151&lt;='HIPOTESIS '!$F92),'HIPOTESIS '!$M92*'HIPOTESIS '!$D92*(1+'HIPOTESIS '!$N$90)/12,0)</f>
        <v>0</v>
      </c>
      <c r="R190" s="810">
        <f>IF(AND(R$151&gt;='HIPOTESIS '!$E92,R$151&lt;='HIPOTESIS '!$F92),'HIPOTESIS '!$M92*'HIPOTESIS '!$D92*(1+'HIPOTESIS '!$N$90)/12,0)</f>
        <v>0</v>
      </c>
      <c r="S190" s="810">
        <f>IF(AND(S$151&gt;='HIPOTESIS '!$E92,S$151&lt;='HIPOTESIS '!$F92),'HIPOTESIS '!$M92*'HIPOTESIS '!$D92*(1+'HIPOTESIS '!$N$90)/12,0)</f>
        <v>0</v>
      </c>
      <c r="T190" s="810">
        <f>IF(AND(T$151&gt;='HIPOTESIS '!$E92,T$151&lt;='HIPOTESIS '!$F92),'HIPOTESIS '!$M92*'HIPOTESIS '!$D92*(1+'HIPOTESIS '!$N$90)/12,0)</f>
        <v>0</v>
      </c>
      <c r="U190" s="810">
        <f>IF(AND(U$151&gt;='HIPOTESIS '!$E92,U$151&lt;='HIPOTESIS '!$F92),'HIPOTESIS '!$M92*'HIPOTESIS '!$D92*(1+'HIPOTESIS '!$N$90)/12,0)</f>
        <v>0</v>
      </c>
      <c r="V190" s="810">
        <f>IF(AND(V$151&gt;='HIPOTESIS '!$E92,V$151&lt;='HIPOTESIS '!$F92),'HIPOTESIS '!$M92*'HIPOTESIS '!$D92*(1+'HIPOTESIS '!$N$90)/12,0)</f>
        <v>0</v>
      </c>
      <c r="W190" s="810">
        <f>IF(AND(W$151&gt;='HIPOTESIS '!$E92,W$151&lt;='HIPOTESIS '!$F92),'HIPOTESIS '!$M92*'HIPOTESIS '!$D92*(1+'HIPOTESIS '!$N$90)/12,0)</f>
        <v>0</v>
      </c>
      <c r="X190" s="810">
        <f>IF(AND(X$151&gt;='HIPOTESIS '!$E92,X$151&lt;='HIPOTESIS '!$F92),'HIPOTESIS '!$M92*'HIPOTESIS '!$D92*(1+'HIPOTESIS '!$N$90)/12,0)</f>
        <v>0</v>
      </c>
      <c r="Y190" s="810">
        <f>IF(AND(Y$151&gt;='HIPOTESIS '!$E92,Y$151&lt;='HIPOTESIS '!$F92),'HIPOTESIS '!$M92*'HIPOTESIS '!$D92*(1+'HIPOTESIS '!$N$90)/12,0)</f>
        <v>0</v>
      </c>
      <c r="Z190" s="810">
        <f>IF(AND(Z$151&gt;='HIPOTESIS '!$E92,Z$151&lt;='HIPOTESIS '!$F92),'HIPOTESIS '!$M92*'HIPOTESIS '!$D92*(1+'HIPOTESIS '!$N$90)/12,0)</f>
        <v>0</v>
      </c>
      <c r="AA190" s="810">
        <f>IF(AND(AA$151&gt;='HIPOTESIS '!$E92,AA$151&lt;='HIPOTESIS '!$F92),'HIPOTESIS '!$M92*'HIPOTESIS '!$D92*(1+'HIPOTESIS '!$N$90)/12,0)</f>
        <v>0</v>
      </c>
      <c r="AB190" s="810">
        <f>IF(AND(AB$151&gt;='HIPOTESIS '!$E92,AB$151&lt;='HIPOTESIS '!$F92),'HIPOTESIS '!$M92*'HIPOTESIS '!$D92*(1+'HIPOTESIS '!$N$90)*(1+'HIPOTESIS '!$N$95)/12,0)</f>
        <v>0</v>
      </c>
      <c r="AC190" s="810">
        <f>IF(AND(AC$151&gt;='HIPOTESIS '!$E92,AC$151&lt;='HIPOTESIS '!$F92),'HIPOTESIS '!$M92*'HIPOTESIS '!$D92*(1+'HIPOTESIS '!$N$90)*(1+'HIPOTESIS '!$N$95)/12,0)</f>
        <v>0</v>
      </c>
      <c r="AD190" s="810">
        <f>IF(AND(AD$151&gt;='HIPOTESIS '!$E92,AD$151&lt;='HIPOTESIS '!$F92),'HIPOTESIS '!$M92*'HIPOTESIS '!$D92*(1+'HIPOTESIS '!$N$90)*(1+'HIPOTESIS '!$N$95)/12,0)</f>
        <v>0</v>
      </c>
      <c r="AE190" s="810">
        <f>IF(AND(AE$151&gt;='HIPOTESIS '!$E92,AE$151&lt;='HIPOTESIS '!$F92),'HIPOTESIS '!$M92*'HIPOTESIS '!$D92*(1+'HIPOTESIS '!$N$90)*(1+'HIPOTESIS '!$N$95)/12,0)</f>
        <v>0</v>
      </c>
      <c r="AF190" s="810">
        <f>IF(AND(AF$151&gt;='HIPOTESIS '!$E92,AF$151&lt;='HIPOTESIS '!$F92),'HIPOTESIS '!$M92*'HIPOTESIS '!$D92*(1+'HIPOTESIS '!$N$90)*(1+'HIPOTESIS '!$N$95)/12,0)</f>
        <v>0</v>
      </c>
      <c r="AG190" s="810">
        <f>IF(AND(AG$151&gt;='HIPOTESIS '!$E92,AG$151&lt;='HIPOTESIS '!$F92),'HIPOTESIS '!$M92*'HIPOTESIS '!$D92*(1+'HIPOTESIS '!$N$90)*(1+'HIPOTESIS '!$N$95)/12,0)</f>
        <v>0</v>
      </c>
      <c r="AH190" s="810">
        <f>IF(AND(AH$151&gt;='HIPOTESIS '!$E92,AH$151&lt;='HIPOTESIS '!$F92),'HIPOTESIS '!$M92*'HIPOTESIS '!$D92*(1+'HIPOTESIS '!$N$90)*(1+'HIPOTESIS '!$N$95)/12,0)</f>
        <v>0</v>
      </c>
      <c r="AI190" s="810">
        <f>IF(AND(AI$151&gt;='HIPOTESIS '!$E92,AI$151&lt;='HIPOTESIS '!$F92),'HIPOTESIS '!$M92*'HIPOTESIS '!$D92*(1+'HIPOTESIS '!$N$90)*(1+'HIPOTESIS '!$N$95)/12,0)</f>
        <v>0</v>
      </c>
      <c r="AJ190" s="810">
        <f>IF(AND(AJ$151&gt;='HIPOTESIS '!$E92,AJ$151&lt;='HIPOTESIS '!$F92),'HIPOTESIS '!$M92*'HIPOTESIS '!$D92*(1+'HIPOTESIS '!$N$90)*(1+'HIPOTESIS '!$N$95)/12,0)</f>
        <v>0</v>
      </c>
      <c r="AK190" s="810">
        <f>IF(AND(AK$151&gt;='HIPOTESIS '!$E92,AK$151&lt;='HIPOTESIS '!$F92),'HIPOTESIS '!$M92*'HIPOTESIS '!$D92*(1+'HIPOTESIS '!$N$90)*(1+'HIPOTESIS '!$N$95)/12,0)</f>
        <v>0</v>
      </c>
      <c r="AL190" s="810">
        <f>IF(AND(AL$151&gt;='HIPOTESIS '!$E92,AL$151&lt;='HIPOTESIS '!$F92),'HIPOTESIS '!$M92*'HIPOTESIS '!$D92*(1+'HIPOTESIS '!$N$90)*(1+'HIPOTESIS '!$N$95)/12,0)</f>
        <v>0</v>
      </c>
      <c r="AM190" s="810">
        <f>IF(AND(AM$151&gt;='HIPOTESIS '!$E92,AM$151&lt;='HIPOTESIS '!$F92),'HIPOTESIS '!$M92*'HIPOTESIS '!$D92*(1+'HIPOTESIS '!$N$90)*(1+'HIPOTESIS '!$N$95)/12,0)</f>
        <v>0</v>
      </c>
      <c r="AN190" s="810">
        <f>IF(AND(AN$151&gt;='HIPOTESIS '!$E92,AN$151&lt;='HIPOTESIS '!$F92),'HIPOTESIS '!$M92*'HIPOTESIS '!$D92*(1+'HIPOTESIS '!$N$90)*(1+'HIPOTESIS '!$N$95)*(1+'HIPOTESIS '!$N$100)/12,0)</f>
        <v>0</v>
      </c>
      <c r="AO190" s="810">
        <f>IF(AND(AO$151&gt;='HIPOTESIS '!$E92,AO$151&lt;='HIPOTESIS '!$F92),'HIPOTESIS '!$M92*'HIPOTESIS '!$D92*(1+'HIPOTESIS '!$N$90)*(1+'HIPOTESIS '!$N$95)*(1+'HIPOTESIS '!$N$100)/12,0)</f>
        <v>0</v>
      </c>
      <c r="AP190" s="810">
        <f>IF(AND(AP$151&gt;='HIPOTESIS '!$E92,AP$151&lt;='HIPOTESIS '!$F92),'HIPOTESIS '!$M92*'HIPOTESIS '!$D92*(1+'HIPOTESIS '!$N$90)*(1+'HIPOTESIS '!$N$95)*(1+'HIPOTESIS '!$N$100)/12,0)</f>
        <v>0</v>
      </c>
      <c r="AQ190" s="810">
        <f>IF(AND(AQ$151&gt;='HIPOTESIS '!$E92,AQ$151&lt;='HIPOTESIS '!$F92),'HIPOTESIS '!$M92*'HIPOTESIS '!$D92*(1+'HIPOTESIS '!$N$90)*(1+'HIPOTESIS '!$N$95)*(1+'HIPOTESIS '!$N$100)/12,0)</f>
        <v>0</v>
      </c>
      <c r="AR190" s="810">
        <f>IF(AND(AR$151&gt;='HIPOTESIS '!$E92,AR$151&lt;='HIPOTESIS '!$F92),'HIPOTESIS '!$M92*'HIPOTESIS '!$D92*(1+'HIPOTESIS '!$N$90)*(1+'HIPOTESIS '!$N$95)*(1+'HIPOTESIS '!$N$100)/12,0)</f>
        <v>0</v>
      </c>
      <c r="AS190" s="810">
        <f>IF(AND(AS$151&gt;='HIPOTESIS '!$E92,AS$151&lt;='HIPOTESIS '!$F92),'HIPOTESIS '!$M92*'HIPOTESIS '!$D92*(1+'HIPOTESIS '!$N$90)*(1+'HIPOTESIS '!$N$95)*(1+'HIPOTESIS '!$N$100)/12,0)</f>
        <v>0</v>
      </c>
      <c r="AT190" s="810">
        <f>IF(AND(AT$151&gt;='HIPOTESIS '!$E92,AT$151&lt;='HIPOTESIS '!$F92),'HIPOTESIS '!$M92*'HIPOTESIS '!$D92*(1+'HIPOTESIS '!$N$90)*(1+'HIPOTESIS '!$N$95)*(1+'HIPOTESIS '!$N$100)/12,0)</f>
        <v>0</v>
      </c>
      <c r="AU190" s="810">
        <f>IF(AND(AU$151&gt;='HIPOTESIS '!$E92,AU$151&lt;='HIPOTESIS '!$F92),'HIPOTESIS '!$M92*'HIPOTESIS '!$D92*(1+'HIPOTESIS '!$N$90)*(1+'HIPOTESIS '!$N$95)*(1+'HIPOTESIS '!$N$100)/12,0)</f>
        <v>0</v>
      </c>
      <c r="AV190" s="810">
        <f>IF(AND(AV$151&gt;='HIPOTESIS '!$E92,AV$151&lt;='HIPOTESIS '!$F92),'HIPOTESIS '!$M92*'HIPOTESIS '!$D92*(1+'HIPOTESIS '!$N$90)*(1+'HIPOTESIS '!$N$95)*(1+'HIPOTESIS '!$N$100)/12,0)</f>
        <v>0</v>
      </c>
      <c r="AW190" s="810">
        <f>IF(AND(AW$151&gt;='HIPOTESIS '!$E92,AW$151&lt;='HIPOTESIS '!$F92),'HIPOTESIS '!$M92*'HIPOTESIS '!$D92*(1+'HIPOTESIS '!$N$90)*(1+'HIPOTESIS '!$N$95)*(1+'HIPOTESIS '!$N$100)/12,0)</f>
        <v>0</v>
      </c>
      <c r="AX190" s="810">
        <f>IF(AND(AX$151&gt;='HIPOTESIS '!$E92,AX$151&lt;='HIPOTESIS '!$F92),'HIPOTESIS '!$M92*'HIPOTESIS '!$D92*(1+'HIPOTESIS '!$N$90)*(1+'HIPOTESIS '!$N$95)*(1+'HIPOTESIS '!$N$100)/12,0)</f>
        <v>0</v>
      </c>
      <c r="AY190" s="810">
        <f>IF(AND(AY$151&gt;='HIPOTESIS '!$E92,AY$151&lt;='HIPOTESIS '!$F92),'HIPOTESIS '!$M92*'HIPOTESIS '!$D92*(1+'HIPOTESIS '!$N$90)*(1+'HIPOTESIS '!$N$95)*(1+'HIPOTESIS '!$N$100)/12,0)</f>
        <v>0</v>
      </c>
      <c r="AZ190" s="810">
        <f>IF(AND(AZ$151&gt;='HIPOTESIS '!$E92,AZ$151&lt;='HIPOTESIS '!$F92),'HIPOTESIS '!$M92*'HIPOTESIS '!$D92*(1+'HIPOTESIS '!$N$90)*(1+'HIPOTESIS '!$N$95)*(1+'HIPOTESIS '!$N$100)^2/12,0)</f>
        <v>0</v>
      </c>
      <c r="BA190" s="810">
        <f>IF(AND(BA$151&gt;='HIPOTESIS '!$E92,BA$151&lt;='HIPOTESIS '!$F92),'HIPOTESIS '!$M92*'HIPOTESIS '!$D92*(1+'HIPOTESIS '!$N$90)*(1+'HIPOTESIS '!$N$95)*(1+'HIPOTESIS '!$N$100)^2/12,0)</f>
        <v>0</v>
      </c>
      <c r="BB190" s="810">
        <f>IF(AND(BB$151&gt;='HIPOTESIS '!$E92,BB$151&lt;='HIPOTESIS '!$F92),'HIPOTESIS '!$M92*'HIPOTESIS '!$D92*(1+'HIPOTESIS '!$N$90)*(1+'HIPOTESIS '!$N$95)*(1+'HIPOTESIS '!$N$100)^2/12,0)</f>
        <v>0</v>
      </c>
      <c r="BC190" s="810">
        <f>IF(AND(BC$151&gt;='HIPOTESIS '!$E92,BC$151&lt;='HIPOTESIS '!$F92),'HIPOTESIS '!$M92*'HIPOTESIS '!$D92*(1+'HIPOTESIS '!$N$90)*(1+'HIPOTESIS '!$N$95)*(1+'HIPOTESIS '!$N$100)^2/12,0)</f>
        <v>0</v>
      </c>
      <c r="BD190" s="810">
        <f>IF(AND(BD$151&gt;='HIPOTESIS '!$E92,BD$151&lt;='HIPOTESIS '!$F92),'HIPOTESIS '!$M92*'HIPOTESIS '!$D92*(1+'HIPOTESIS '!$N$90)*(1+'HIPOTESIS '!$N$95)*(1+'HIPOTESIS '!$N$100)^2/12,0)</f>
        <v>0</v>
      </c>
      <c r="BE190" s="810">
        <f>IF(AND(BE$151&gt;='HIPOTESIS '!$E92,BE$151&lt;='HIPOTESIS '!$F92),'HIPOTESIS '!$M92*'HIPOTESIS '!$D92*(1+'HIPOTESIS '!$N$90)*(1+'HIPOTESIS '!$N$95)*(1+'HIPOTESIS '!$N$100)^2/12,0)</f>
        <v>0</v>
      </c>
      <c r="BF190" s="810">
        <f>IF(AND(BF$151&gt;='HIPOTESIS '!$E92,BF$151&lt;='HIPOTESIS '!$F92),'HIPOTESIS '!$M92*'HIPOTESIS '!$D92*(1+'HIPOTESIS '!$N$90)*(1+'HIPOTESIS '!$N$95)*(1+'HIPOTESIS '!$N$100)^2/12,0)</f>
        <v>0</v>
      </c>
      <c r="BG190" s="810">
        <f>IF(AND(BG$151&gt;='HIPOTESIS '!$E92,BG$151&lt;='HIPOTESIS '!$F92),'HIPOTESIS '!$M92*'HIPOTESIS '!$D92*(1+'HIPOTESIS '!$N$90)*(1+'HIPOTESIS '!$N$95)*(1+'HIPOTESIS '!$N$100)^2/12,0)</f>
        <v>0</v>
      </c>
      <c r="BH190" s="810">
        <f>IF(AND(BH$151&gt;='HIPOTESIS '!$E92,BH$151&lt;='HIPOTESIS '!$F92),'HIPOTESIS '!$M92*'HIPOTESIS '!$D92*(1+'HIPOTESIS '!$N$90)*(1+'HIPOTESIS '!$N$95)*(1+'HIPOTESIS '!$N$100)^2/12,0)</f>
        <v>0</v>
      </c>
      <c r="BI190" s="810">
        <f>IF(AND(BI$151&gt;='HIPOTESIS '!$E92,BI$151&lt;='HIPOTESIS '!$F92),'HIPOTESIS '!$M92*'HIPOTESIS '!$D92*(1+'HIPOTESIS '!$N$90)*(1+'HIPOTESIS '!$N$95)*(1+'HIPOTESIS '!$N$100)^2/12,0)</f>
        <v>0</v>
      </c>
      <c r="BJ190" s="810">
        <f>IF(AND(BJ$151&gt;='HIPOTESIS '!$E92,BJ$151&lt;='HIPOTESIS '!$F92),'HIPOTESIS '!$M92*'HIPOTESIS '!$D92*(1+'HIPOTESIS '!$N$90)*(1+'HIPOTESIS '!$N$95)*(1+'HIPOTESIS '!$N$100)^2/12,0)</f>
        <v>0</v>
      </c>
      <c r="BK190" s="810">
        <f>IF(AND(BK$151&gt;='HIPOTESIS '!$E92,BK$151&lt;='HIPOTESIS '!$F92),'HIPOTESIS '!$M92*'HIPOTESIS '!$D92*(1+'HIPOTESIS '!$N$90)*(1+'HIPOTESIS '!$N$95)*(1+'HIPOTESIS '!$N$100)^2/12,0)</f>
        <v>0</v>
      </c>
    </row>
    <row r="191" spans="1:97" s="2" customFormat="1" ht="17" x14ac:dyDescent="0.2">
      <c r="B191" s="625" t="s">
        <v>118</v>
      </c>
      <c r="C191" s="813">
        <f>IF(AND(C$151&gt;='HIPOTESIS '!$E93,C$151&lt;='HIPOTESIS '!$F93),'HIPOTESIS '!$M93*'HIPOTESIS '!$D93/12,0)</f>
        <v>0</v>
      </c>
      <c r="D191" s="586">
        <f>IF(AND(D$151&gt;='HIPOTESIS '!$E93,D$151&lt;='HIPOTESIS '!$F93),'HIPOTESIS '!$M93*'HIPOTESIS '!$D93/12,0)</f>
        <v>0</v>
      </c>
      <c r="E191" s="586">
        <f>IF(AND(E$151&gt;='HIPOTESIS '!$E93,E$151&lt;='HIPOTESIS '!$F93),'HIPOTESIS '!$M93*'HIPOTESIS '!$D93/12,0)</f>
        <v>0</v>
      </c>
      <c r="F191" s="586">
        <f>IF(AND(F$151&gt;='HIPOTESIS '!$E93,F$151&lt;='HIPOTESIS '!$F93),'HIPOTESIS '!$M93*'HIPOTESIS '!$D93/12,0)</f>
        <v>0</v>
      </c>
      <c r="G191" s="586">
        <f>IF(AND(G$151&gt;='HIPOTESIS '!$E93,G$151&lt;='HIPOTESIS '!$F93),'HIPOTESIS '!$M93*'HIPOTESIS '!$D93/12,0)</f>
        <v>0</v>
      </c>
      <c r="H191" s="586">
        <f>IF(AND(H$151&gt;='HIPOTESIS '!$E93,H$151&lt;='HIPOTESIS '!$F93),'HIPOTESIS '!$M93*'HIPOTESIS '!$D93/12,0)</f>
        <v>0</v>
      </c>
      <c r="I191" s="586">
        <f>IF(AND(I$151&gt;='HIPOTESIS '!$E93,I$151&lt;='HIPOTESIS '!$F93),'HIPOTESIS '!$M93*'HIPOTESIS '!$D93/12,0)</f>
        <v>0</v>
      </c>
      <c r="J191" s="586">
        <f>IF(AND(J$151&gt;='HIPOTESIS '!$E93,J$151&lt;='HIPOTESIS '!$F93),'HIPOTESIS '!$M93*'HIPOTESIS '!$D93/12,0)</f>
        <v>0</v>
      </c>
      <c r="K191" s="586">
        <f>IF(AND(K$151&gt;='HIPOTESIS '!$E93,K$151&lt;='HIPOTESIS '!$F93),'HIPOTESIS '!$M93*'HIPOTESIS '!$D93/12,0)</f>
        <v>0</v>
      </c>
      <c r="L191" s="586">
        <f>IF(AND(L$151&gt;='HIPOTESIS '!$E93,L$151&lt;='HIPOTESIS '!$F93),'HIPOTESIS '!$M93*'HIPOTESIS '!$D93/12,0)</f>
        <v>0</v>
      </c>
      <c r="M191" s="586">
        <f>IF(AND(M$151&gt;='HIPOTESIS '!$E93,M$151&lt;='HIPOTESIS '!$F93),'HIPOTESIS '!$M93*'HIPOTESIS '!$D93/12,0)</f>
        <v>0</v>
      </c>
      <c r="N191" s="586">
        <f>IF(AND(N$151&gt;='HIPOTESIS '!$E93,N$151&lt;='HIPOTESIS '!$F93),'HIPOTESIS '!$M93*'HIPOTESIS '!$D93/12,0)</f>
        <v>0</v>
      </c>
      <c r="O191" s="814">
        <f>IF(AND(O$151&gt;='HIPOTESIS '!$E93,O$151&lt;='HIPOTESIS '!$F93),'HIPOTESIS '!$M93*'HIPOTESIS '!$D93/12,0)</f>
        <v>0</v>
      </c>
      <c r="P191" s="586">
        <f>IF(AND(P$151&gt;='HIPOTESIS '!$E93,P$151&lt;='HIPOTESIS '!$F93),'HIPOTESIS '!$M93*'HIPOTESIS '!$D93*(1+'HIPOTESIS '!$N$90)/12,0)</f>
        <v>0</v>
      </c>
      <c r="Q191" s="810">
        <f>IF(AND(Q$151&gt;='HIPOTESIS '!$E93,Q$151&lt;='HIPOTESIS '!$F93),'HIPOTESIS '!$M93*'HIPOTESIS '!$D93*(1+'HIPOTESIS '!$N$90)/12,0)</f>
        <v>0</v>
      </c>
      <c r="R191" s="810">
        <f>IF(AND(R$151&gt;='HIPOTESIS '!$E93,R$151&lt;='HIPOTESIS '!$F93),'HIPOTESIS '!$M93*'HIPOTESIS '!$D93*(1+'HIPOTESIS '!$N$90)/12,0)</f>
        <v>0</v>
      </c>
      <c r="S191" s="810">
        <f>IF(AND(S$151&gt;='HIPOTESIS '!$E93,S$151&lt;='HIPOTESIS '!$F93),'HIPOTESIS '!$M93*'HIPOTESIS '!$D93*(1+'HIPOTESIS '!$N$90)/12,0)</f>
        <v>0</v>
      </c>
      <c r="T191" s="810">
        <f>IF(AND(T$151&gt;='HIPOTESIS '!$E93,T$151&lt;='HIPOTESIS '!$F93),'HIPOTESIS '!$M93*'HIPOTESIS '!$D93*(1+'HIPOTESIS '!$N$90)/12,0)</f>
        <v>0</v>
      </c>
      <c r="U191" s="810">
        <f>IF(AND(U$151&gt;='HIPOTESIS '!$E93,U$151&lt;='HIPOTESIS '!$F93),'HIPOTESIS '!$M93*'HIPOTESIS '!$D93*(1+'HIPOTESIS '!$N$90)/12,0)</f>
        <v>0</v>
      </c>
      <c r="V191" s="810">
        <f>IF(AND(V$151&gt;='HIPOTESIS '!$E93,V$151&lt;='HIPOTESIS '!$F93),'HIPOTESIS '!$M93*'HIPOTESIS '!$D93*(1+'HIPOTESIS '!$N$90)/12,0)</f>
        <v>0</v>
      </c>
      <c r="W191" s="810">
        <f>IF(AND(W$151&gt;='HIPOTESIS '!$E93,W$151&lt;='HIPOTESIS '!$F93),'HIPOTESIS '!$M93*'HIPOTESIS '!$D93*(1+'HIPOTESIS '!$N$90)/12,0)</f>
        <v>0</v>
      </c>
      <c r="X191" s="810">
        <f>IF(AND(X$151&gt;='HIPOTESIS '!$E93,X$151&lt;='HIPOTESIS '!$F93),'HIPOTESIS '!$M93*'HIPOTESIS '!$D93*(1+'HIPOTESIS '!$N$90)/12,0)</f>
        <v>0</v>
      </c>
      <c r="Y191" s="810">
        <f>IF(AND(Y$151&gt;='HIPOTESIS '!$E93,Y$151&lt;='HIPOTESIS '!$F93),'HIPOTESIS '!$M93*'HIPOTESIS '!$D93*(1+'HIPOTESIS '!$N$90)/12,0)</f>
        <v>0</v>
      </c>
      <c r="Z191" s="810">
        <f>IF(AND(Z$151&gt;='HIPOTESIS '!$E93,Z$151&lt;='HIPOTESIS '!$F93),'HIPOTESIS '!$M93*'HIPOTESIS '!$D93*(1+'HIPOTESIS '!$N$90)/12,0)</f>
        <v>0</v>
      </c>
      <c r="AA191" s="810">
        <f>IF(AND(AA$151&gt;='HIPOTESIS '!$E93,AA$151&lt;='HIPOTESIS '!$F93),'HIPOTESIS '!$M93*'HIPOTESIS '!$D93*(1+'HIPOTESIS '!$N$90)/12,0)</f>
        <v>0</v>
      </c>
      <c r="AB191" s="810">
        <f>IF(AND(AB$151&gt;='HIPOTESIS '!$E93,AB$151&lt;='HIPOTESIS '!$F93),'HIPOTESIS '!$M93*'HIPOTESIS '!$D93*(1+'HIPOTESIS '!$N$90)*(1+'HIPOTESIS '!$N$95)/12,0)</f>
        <v>0</v>
      </c>
      <c r="AC191" s="810">
        <f>IF(AND(AC$151&gt;='HIPOTESIS '!$E93,AC$151&lt;='HIPOTESIS '!$F93),'HIPOTESIS '!$M93*'HIPOTESIS '!$D93*(1+'HIPOTESIS '!$N$90)*(1+'HIPOTESIS '!$N$95)/12,0)</f>
        <v>0</v>
      </c>
      <c r="AD191" s="810">
        <f>IF(AND(AD$151&gt;='HIPOTESIS '!$E93,AD$151&lt;='HIPOTESIS '!$F93),'HIPOTESIS '!$M93*'HIPOTESIS '!$D93*(1+'HIPOTESIS '!$N$90)*(1+'HIPOTESIS '!$N$95)/12,0)</f>
        <v>0</v>
      </c>
      <c r="AE191" s="810">
        <f>IF(AND(AE$151&gt;='HIPOTESIS '!$E93,AE$151&lt;='HIPOTESIS '!$F93),'HIPOTESIS '!$M93*'HIPOTESIS '!$D93*(1+'HIPOTESIS '!$N$90)*(1+'HIPOTESIS '!$N$95)/12,0)</f>
        <v>0</v>
      </c>
      <c r="AF191" s="810">
        <f>IF(AND(AF$151&gt;='HIPOTESIS '!$E93,AF$151&lt;='HIPOTESIS '!$F93),'HIPOTESIS '!$M93*'HIPOTESIS '!$D93*(1+'HIPOTESIS '!$N$90)*(1+'HIPOTESIS '!$N$95)/12,0)</f>
        <v>0</v>
      </c>
      <c r="AG191" s="810">
        <f>IF(AND(AG$151&gt;='HIPOTESIS '!$E93,AG$151&lt;='HIPOTESIS '!$F93),'HIPOTESIS '!$M93*'HIPOTESIS '!$D93*(1+'HIPOTESIS '!$N$90)*(1+'HIPOTESIS '!$N$95)/12,0)</f>
        <v>0</v>
      </c>
      <c r="AH191" s="810">
        <f>IF(AND(AH$151&gt;='HIPOTESIS '!$E93,AH$151&lt;='HIPOTESIS '!$F93),'HIPOTESIS '!$M93*'HIPOTESIS '!$D93*(1+'HIPOTESIS '!$N$90)*(1+'HIPOTESIS '!$N$95)/12,0)</f>
        <v>0</v>
      </c>
      <c r="AI191" s="810">
        <f>IF(AND(AI$151&gt;='HIPOTESIS '!$E93,AI$151&lt;='HIPOTESIS '!$F93),'HIPOTESIS '!$M93*'HIPOTESIS '!$D93*(1+'HIPOTESIS '!$N$90)*(1+'HIPOTESIS '!$N$95)/12,0)</f>
        <v>0</v>
      </c>
      <c r="AJ191" s="810">
        <f>IF(AND(AJ$151&gt;='HIPOTESIS '!$E93,AJ$151&lt;='HIPOTESIS '!$F93),'HIPOTESIS '!$M93*'HIPOTESIS '!$D93*(1+'HIPOTESIS '!$N$90)*(1+'HIPOTESIS '!$N$95)/12,0)</f>
        <v>0</v>
      </c>
      <c r="AK191" s="810">
        <f>IF(AND(AK$151&gt;='HIPOTESIS '!$E93,AK$151&lt;='HIPOTESIS '!$F93),'HIPOTESIS '!$M93*'HIPOTESIS '!$D93*(1+'HIPOTESIS '!$N$90)*(1+'HIPOTESIS '!$N$95)/12,0)</f>
        <v>0</v>
      </c>
      <c r="AL191" s="810">
        <f>IF(AND(AL$151&gt;='HIPOTESIS '!$E93,AL$151&lt;='HIPOTESIS '!$F93),'HIPOTESIS '!$M93*'HIPOTESIS '!$D93*(1+'HIPOTESIS '!$N$90)*(1+'HIPOTESIS '!$N$95)/12,0)</f>
        <v>0</v>
      </c>
      <c r="AM191" s="810">
        <f>IF(AND(AM$151&gt;='HIPOTESIS '!$E93,AM$151&lt;='HIPOTESIS '!$F93),'HIPOTESIS '!$M93*'HIPOTESIS '!$D93*(1+'HIPOTESIS '!$N$90)*(1+'HIPOTESIS '!$N$95)/12,0)</f>
        <v>0</v>
      </c>
      <c r="AN191" s="810">
        <f>IF(AND(AN$151&gt;='HIPOTESIS '!$E93,AN$151&lt;='HIPOTESIS '!$F93),'HIPOTESIS '!$M93*'HIPOTESIS '!$D93*(1+'HIPOTESIS '!$N$90)*(1+'HIPOTESIS '!$N$95)*(1+'HIPOTESIS '!$N$100)/12,0)</f>
        <v>0</v>
      </c>
      <c r="AO191" s="810">
        <f>IF(AND(AO$151&gt;='HIPOTESIS '!$E93,AO$151&lt;='HIPOTESIS '!$F93),'HIPOTESIS '!$M93*'HIPOTESIS '!$D93*(1+'HIPOTESIS '!$N$90)*(1+'HIPOTESIS '!$N$95)*(1+'HIPOTESIS '!$N$100)/12,0)</f>
        <v>0</v>
      </c>
      <c r="AP191" s="810">
        <f>IF(AND(AP$151&gt;='HIPOTESIS '!$E93,AP$151&lt;='HIPOTESIS '!$F93),'HIPOTESIS '!$M93*'HIPOTESIS '!$D93*(1+'HIPOTESIS '!$N$90)*(1+'HIPOTESIS '!$N$95)*(1+'HIPOTESIS '!$N$100)/12,0)</f>
        <v>0</v>
      </c>
      <c r="AQ191" s="810">
        <f>IF(AND(AQ$151&gt;='HIPOTESIS '!$E93,AQ$151&lt;='HIPOTESIS '!$F93),'HIPOTESIS '!$M93*'HIPOTESIS '!$D93*(1+'HIPOTESIS '!$N$90)*(1+'HIPOTESIS '!$N$95)*(1+'HIPOTESIS '!$N$100)/12,0)</f>
        <v>0</v>
      </c>
      <c r="AR191" s="810">
        <f>IF(AND(AR$151&gt;='HIPOTESIS '!$E93,AR$151&lt;='HIPOTESIS '!$F93),'HIPOTESIS '!$M93*'HIPOTESIS '!$D93*(1+'HIPOTESIS '!$N$90)*(1+'HIPOTESIS '!$N$95)*(1+'HIPOTESIS '!$N$100)/12,0)</f>
        <v>0</v>
      </c>
      <c r="AS191" s="810">
        <f>IF(AND(AS$151&gt;='HIPOTESIS '!$E93,AS$151&lt;='HIPOTESIS '!$F93),'HIPOTESIS '!$M93*'HIPOTESIS '!$D93*(1+'HIPOTESIS '!$N$90)*(1+'HIPOTESIS '!$N$95)*(1+'HIPOTESIS '!$N$100)/12,0)</f>
        <v>0</v>
      </c>
      <c r="AT191" s="810">
        <f>IF(AND(AT$151&gt;='HIPOTESIS '!$E93,AT$151&lt;='HIPOTESIS '!$F93),'HIPOTESIS '!$M93*'HIPOTESIS '!$D93*(1+'HIPOTESIS '!$N$90)*(1+'HIPOTESIS '!$N$95)*(1+'HIPOTESIS '!$N$100)/12,0)</f>
        <v>0</v>
      </c>
      <c r="AU191" s="810">
        <f>IF(AND(AU$151&gt;='HIPOTESIS '!$E93,AU$151&lt;='HIPOTESIS '!$F93),'HIPOTESIS '!$M93*'HIPOTESIS '!$D93*(1+'HIPOTESIS '!$N$90)*(1+'HIPOTESIS '!$N$95)*(1+'HIPOTESIS '!$N$100)/12,0)</f>
        <v>0</v>
      </c>
      <c r="AV191" s="810">
        <f>IF(AND(AV$151&gt;='HIPOTESIS '!$E93,AV$151&lt;='HIPOTESIS '!$F93),'HIPOTESIS '!$M93*'HIPOTESIS '!$D93*(1+'HIPOTESIS '!$N$90)*(1+'HIPOTESIS '!$N$95)*(1+'HIPOTESIS '!$N$100)/12,0)</f>
        <v>0</v>
      </c>
      <c r="AW191" s="810">
        <f>IF(AND(AW$151&gt;='HIPOTESIS '!$E93,AW$151&lt;='HIPOTESIS '!$F93),'HIPOTESIS '!$M93*'HIPOTESIS '!$D93*(1+'HIPOTESIS '!$N$90)*(1+'HIPOTESIS '!$N$95)*(1+'HIPOTESIS '!$N$100)/12,0)</f>
        <v>0</v>
      </c>
      <c r="AX191" s="810">
        <f>IF(AND(AX$151&gt;='HIPOTESIS '!$E93,AX$151&lt;='HIPOTESIS '!$F93),'HIPOTESIS '!$M93*'HIPOTESIS '!$D93*(1+'HIPOTESIS '!$N$90)*(1+'HIPOTESIS '!$N$95)*(1+'HIPOTESIS '!$N$100)/12,0)</f>
        <v>0</v>
      </c>
      <c r="AY191" s="810">
        <f>IF(AND(AY$151&gt;='HIPOTESIS '!$E93,AY$151&lt;='HIPOTESIS '!$F93),'HIPOTESIS '!$M93*'HIPOTESIS '!$D93*(1+'HIPOTESIS '!$N$90)*(1+'HIPOTESIS '!$N$95)*(1+'HIPOTESIS '!$N$100)/12,0)</f>
        <v>0</v>
      </c>
      <c r="AZ191" s="810">
        <f>IF(AND(AZ$151&gt;='HIPOTESIS '!$E93,AZ$151&lt;='HIPOTESIS '!$F93),'HIPOTESIS '!$M93*'HIPOTESIS '!$D93*(1+'HIPOTESIS '!$N$90)*(1+'HIPOTESIS '!$N$95)*(1+'HIPOTESIS '!$N$100)^2/12,0)</f>
        <v>0</v>
      </c>
      <c r="BA191" s="810">
        <f>IF(AND(BA$151&gt;='HIPOTESIS '!$E93,BA$151&lt;='HIPOTESIS '!$F93),'HIPOTESIS '!$M93*'HIPOTESIS '!$D93*(1+'HIPOTESIS '!$N$90)*(1+'HIPOTESIS '!$N$95)*(1+'HIPOTESIS '!$N$100)^2/12,0)</f>
        <v>0</v>
      </c>
      <c r="BB191" s="810">
        <f>IF(AND(BB$151&gt;='HIPOTESIS '!$E93,BB$151&lt;='HIPOTESIS '!$F93),'HIPOTESIS '!$M93*'HIPOTESIS '!$D93*(1+'HIPOTESIS '!$N$90)*(1+'HIPOTESIS '!$N$95)*(1+'HIPOTESIS '!$N$100)^2/12,0)</f>
        <v>0</v>
      </c>
      <c r="BC191" s="810">
        <f>IF(AND(BC$151&gt;='HIPOTESIS '!$E93,BC$151&lt;='HIPOTESIS '!$F93),'HIPOTESIS '!$M93*'HIPOTESIS '!$D93*(1+'HIPOTESIS '!$N$90)*(1+'HIPOTESIS '!$N$95)*(1+'HIPOTESIS '!$N$100)^2/12,0)</f>
        <v>0</v>
      </c>
      <c r="BD191" s="810">
        <f>IF(AND(BD$151&gt;='HIPOTESIS '!$E93,BD$151&lt;='HIPOTESIS '!$F93),'HIPOTESIS '!$M93*'HIPOTESIS '!$D93*(1+'HIPOTESIS '!$N$90)*(1+'HIPOTESIS '!$N$95)*(1+'HIPOTESIS '!$N$100)^2/12,0)</f>
        <v>0</v>
      </c>
      <c r="BE191" s="810">
        <f>IF(AND(BE$151&gt;='HIPOTESIS '!$E93,BE$151&lt;='HIPOTESIS '!$F93),'HIPOTESIS '!$M93*'HIPOTESIS '!$D93*(1+'HIPOTESIS '!$N$90)*(1+'HIPOTESIS '!$N$95)*(1+'HIPOTESIS '!$N$100)^2/12,0)</f>
        <v>0</v>
      </c>
      <c r="BF191" s="810">
        <f>IF(AND(BF$151&gt;='HIPOTESIS '!$E93,BF$151&lt;='HIPOTESIS '!$F93),'HIPOTESIS '!$M93*'HIPOTESIS '!$D93*(1+'HIPOTESIS '!$N$90)*(1+'HIPOTESIS '!$N$95)*(1+'HIPOTESIS '!$N$100)^2/12,0)</f>
        <v>0</v>
      </c>
      <c r="BG191" s="810">
        <f>IF(AND(BG$151&gt;='HIPOTESIS '!$E93,BG$151&lt;='HIPOTESIS '!$F93),'HIPOTESIS '!$M93*'HIPOTESIS '!$D93*(1+'HIPOTESIS '!$N$90)*(1+'HIPOTESIS '!$N$95)*(1+'HIPOTESIS '!$N$100)^2/12,0)</f>
        <v>0</v>
      </c>
      <c r="BH191" s="810">
        <f>IF(AND(BH$151&gt;='HIPOTESIS '!$E93,BH$151&lt;='HIPOTESIS '!$F93),'HIPOTESIS '!$M93*'HIPOTESIS '!$D93*(1+'HIPOTESIS '!$N$90)*(1+'HIPOTESIS '!$N$95)*(1+'HIPOTESIS '!$N$100)^2/12,0)</f>
        <v>0</v>
      </c>
      <c r="BI191" s="810">
        <f>IF(AND(BI$151&gt;='HIPOTESIS '!$E93,BI$151&lt;='HIPOTESIS '!$F93),'HIPOTESIS '!$M93*'HIPOTESIS '!$D93*(1+'HIPOTESIS '!$N$90)*(1+'HIPOTESIS '!$N$95)*(1+'HIPOTESIS '!$N$100)^2/12,0)</f>
        <v>0</v>
      </c>
      <c r="BJ191" s="810">
        <f>IF(AND(BJ$151&gt;='HIPOTESIS '!$E93,BJ$151&lt;='HIPOTESIS '!$F93),'HIPOTESIS '!$M93*'HIPOTESIS '!$D93*(1+'HIPOTESIS '!$N$90)*(1+'HIPOTESIS '!$N$95)*(1+'HIPOTESIS '!$N$100)^2/12,0)</f>
        <v>0</v>
      </c>
      <c r="BK191" s="810">
        <f>IF(AND(BK$151&gt;='HIPOTESIS '!$E93,BK$151&lt;='HIPOTESIS '!$F93),'HIPOTESIS '!$M93*'HIPOTESIS '!$D93*(1+'HIPOTESIS '!$N$90)*(1+'HIPOTESIS '!$N$95)*(1+'HIPOTESIS '!$N$100)^2/12,0)</f>
        <v>0</v>
      </c>
    </row>
    <row r="192" spans="1:97" s="2" customFormat="1" ht="17" x14ac:dyDescent="0.2">
      <c r="B192" s="627" t="s">
        <v>119</v>
      </c>
      <c r="C192" s="816">
        <f>IF(AND(C$151&gt;='HIPOTESIS '!$E94,C$151&lt;='HIPOTESIS '!$F94),'HIPOTESIS '!$M94*'HIPOTESIS '!$D94/12,0)</f>
        <v>0</v>
      </c>
      <c r="D192" s="817">
        <f>IF(AND(D$151&gt;='HIPOTESIS '!$E94,D$151&lt;='HIPOTESIS '!$F94),'HIPOTESIS '!$M94*'HIPOTESIS '!$D94/12,0)</f>
        <v>0</v>
      </c>
      <c r="E192" s="817">
        <f>IF(AND(E$151&gt;='HIPOTESIS '!$E94,E$151&lt;='HIPOTESIS '!$F94),'HIPOTESIS '!$M94*'HIPOTESIS '!$D94/12,0)</f>
        <v>0</v>
      </c>
      <c r="F192" s="817">
        <f>IF(AND(F$151&gt;='HIPOTESIS '!$E94,F$151&lt;='HIPOTESIS '!$F94),'HIPOTESIS '!$M94*'HIPOTESIS '!$D94/12,0)</f>
        <v>0</v>
      </c>
      <c r="G192" s="817">
        <f>IF(AND(G$151&gt;='HIPOTESIS '!$E94,G$151&lt;='HIPOTESIS '!$F94),'HIPOTESIS '!$M94*'HIPOTESIS '!$D94/12,0)</f>
        <v>0</v>
      </c>
      <c r="H192" s="817">
        <f>IF(AND(H$151&gt;='HIPOTESIS '!$E94,H$151&lt;='HIPOTESIS '!$F94),'HIPOTESIS '!$M94*'HIPOTESIS '!$D94/12,0)</f>
        <v>0</v>
      </c>
      <c r="I192" s="817">
        <f>IF(AND(I$151&gt;='HIPOTESIS '!$E94,I$151&lt;='HIPOTESIS '!$F94),'HIPOTESIS '!$M94*'HIPOTESIS '!$D94/12,0)</f>
        <v>0</v>
      </c>
      <c r="J192" s="817">
        <f>IF(AND(J$151&gt;='HIPOTESIS '!$E94,J$151&lt;='HIPOTESIS '!$F94),'HIPOTESIS '!$M94*'HIPOTESIS '!$D94/12,0)</f>
        <v>0</v>
      </c>
      <c r="K192" s="817">
        <f>IF(AND(K$151&gt;='HIPOTESIS '!$E94,K$151&lt;='HIPOTESIS '!$F94),'HIPOTESIS '!$M94*'HIPOTESIS '!$D94/12,0)</f>
        <v>0</v>
      </c>
      <c r="L192" s="817">
        <f>IF(AND(L$151&gt;='HIPOTESIS '!$E94,L$151&lt;='HIPOTESIS '!$F94),'HIPOTESIS '!$M94*'HIPOTESIS '!$D94/12,0)</f>
        <v>0</v>
      </c>
      <c r="M192" s="817">
        <f>IF(AND(M$151&gt;='HIPOTESIS '!$E94,M$151&lt;='HIPOTESIS '!$F94),'HIPOTESIS '!$M94*'HIPOTESIS '!$D94/12,0)</f>
        <v>0</v>
      </c>
      <c r="N192" s="817">
        <f>IF(AND(N$151&gt;='HIPOTESIS '!$E94,N$151&lt;='HIPOTESIS '!$F94),'HIPOTESIS '!$M94*'HIPOTESIS '!$D94/12,0)</f>
        <v>0</v>
      </c>
      <c r="O192" s="818">
        <f>IF(AND(O$151&gt;='HIPOTESIS '!$E94,O$151&lt;='HIPOTESIS '!$F94),'HIPOTESIS '!$M94*'HIPOTESIS '!$D94/12,0)</f>
        <v>0</v>
      </c>
      <c r="P192" s="586">
        <f>IF(AND(P$151&gt;='HIPOTESIS '!$E94,P$151&lt;='HIPOTESIS '!$F94),'HIPOTESIS '!$M94*'HIPOTESIS '!$D94*(1+'HIPOTESIS '!$N$90)/12,0)</f>
        <v>0</v>
      </c>
      <c r="Q192" s="810">
        <f>IF(AND(Q$151&gt;='HIPOTESIS '!$E94,Q$151&lt;='HIPOTESIS '!$F94),'HIPOTESIS '!$M94*'HIPOTESIS '!$D94*(1+'HIPOTESIS '!$N$90)/12,0)</f>
        <v>0</v>
      </c>
      <c r="R192" s="810">
        <f>IF(AND(R$151&gt;='HIPOTESIS '!$E94,R$151&lt;='HIPOTESIS '!$F94),'HIPOTESIS '!$M94*'HIPOTESIS '!$D94*(1+'HIPOTESIS '!$N$90)/12,0)</f>
        <v>0</v>
      </c>
      <c r="S192" s="810">
        <f>IF(AND(S$151&gt;='HIPOTESIS '!$E94,S$151&lt;='HIPOTESIS '!$F94),'HIPOTESIS '!$M94*'HIPOTESIS '!$D94*(1+'HIPOTESIS '!$N$90)/12,0)</f>
        <v>0</v>
      </c>
      <c r="T192" s="810">
        <f>IF(AND(T$151&gt;='HIPOTESIS '!$E94,T$151&lt;='HIPOTESIS '!$F94),'HIPOTESIS '!$M94*'HIPOTESIS '!$D94*(1+'HIPOTESIS '!$N$90)/12,0)</f>
        <v>0</v>
      </c>
      <c r="U192" s="810">
        <f>IF(AND(U$151&gt;='HIPOTESIS '!$E94,U$151&lt;='HIPOTESIS '!$F94),'HIPOTESIS '!$M94*'HIPOTESIS '!$D94*(1+'HIPOTESIS '!$N$90)/12,0)</f>
        <v>0</v>
      </c>
      <c r="V192" s="810">
        <f>IF(AND(V$151&gt;='HIPOTESIS '!$E94,V$151&lt;='HIPOTESIS '!$F94),'HIPOTESIS '!$M94*'HIPOTESIS '!$D94*(1+'HIPOTESIS '!$N$90)/12,0)</f>
        <v>0</v>
      </c>
      <c r="W192" s="810">
        <f>IF(AND(W$151&gt;='HIPOTESIS '!$E94,W$151&lt;='HIPOTESIS '!$F94),'HIPOTESIS '!$M94*'HIPOTESIS '!$D94*(1+'HIPOTESIS '!$N$90)/12,0)</f>
        <v>0</v>
      </c>
      <c r="X192" s="810">
        <f>IF(AND(X$151&gt;='HIPOTESIS '!$E94,X$151&lt;='HIPOTESIS '!$F94),'HIPOTESIS '!$M94*'HIPOTESIS '!$D94*(1+'HIPOTESIS '!$N$90)/12,0)</f>
        <v>0</v>
      </c>
      <c r="Y192" s="810">
        <f>IF(AND(Y$151&gt;='HIPOTESIS '!$E94,Y$151&lt;='HIPOTESIS '!$F94),'HIPOTESIS '!$M94*'HIPOTESIS '!$D94*(1+'HIPOTESIS '!$N$90)/12,0)</f>
        <v>0</v>
      </c>
      <c r="Z192" s="810">
        <f>IF(AND(Z$151&gt;='HIPOTESIS '!$E94,Z$151&lt;='HIPOTESIS '!$F94),'HIPOTESIS '!$M94*'HIPOTESIS '!$D94*(1+'HIPOTESIS '!$N$90)/12,0)</f>
        <v>0</v>
      </c>
      <c r="AA192" s="810">
        <f>IF(AND(AA$151&gt;='HIPOTESIS '!$E94,AA$151&lt;='HIPOTESIS '!$F94),'HIPOTESIS '!$M94*'HIPOTESIS '!$D94*(1+'HIPOTESIS '!$N$90)/12,0)</f>
        <v>0</v>
      </c>
      <c r="AB192" s="810">
        <f>IF(AND(AB$151&gt;='HIPOTESIS '!$E94,AB$151&lt;='HIPOTESIS '!$F94),'HIPOTESIS '!$M94*'HIPOTESIS '!$D94*(1+'HIPOTESIS '!$N$90)*(1+'HIPOTESIS '!$N$95)/12,0)</f>
        <v>0</v>
      </c>
      <c r="AC192" s="810">
        <f>IF(AND(AC$151&gt;='HIPOTESIS '!$E94,AC$151&lt;='HIPOTESIS '!$F94),'HIPOTESIS '!$M94*'HIPOTESIS '!$D94*(1+'HIPOTESIS '!$N$90)*(1+'HIPOTESIS '!$N$95)/12,0)</f>
        <v>0</v>
      </c>
      <c r="AD192" s="810">
        <f>IF(AND(AD$151&gt;='HIPOTESIS '!$E94,AD$151&lt;='HIPOTESIS '!$F94),'HIPOTESIS '!$M94*'HIPOTESIS '!$D94*(1+'HIPOTESIS '!$N$90)*(1+'HIPOTESIS '!$N$95)/12,0)</f>
        <v>0</v>
      </c>
      <c r="AE192" s="810">
        <f>IF(AND(AE$151&gt;='HIPOTESIS '!$E94,AE$151&lt;='HIPOTESIS '!$F94),'HIPOTESIS '!$M94*'HIPOTESIS '!$D94*(1+'HIPOTESIS '!$N$90)*(1+'HIPOTESIS '!$N$95)/12,0)</f>
        <v>0</v>
      </c>
      <c r="AF192" s="810">
        <f>IF(AND(AF$151&gt;='HIPOTESIS '!$E94,AF$151&lt;='HIPOTESIS '!$F94),'HIPOTESIS '!$M94*'HIPOTESIS '!$D94*(1+'HIPOTESIS '!$N$90)*(1+'HIPOTESIS '!$N$95)/12,0)</f>
        <v>0</v>
      </c>
      <c r="AG192" s="810">
        <f>IF(AND(AG$151&gt;='HIPOTESIS '!$E94,AG$151&lt;='HIPOTESIS '!$F94),'HIPOTESIS '!$M94*'HIPOTESIS '!$D94*(1+'HIPOTESIS '!$N$90)*(1+'HIPOTESIS '!$N$95)/12,0)</f>
        <v>0</v>
      </c>
      <c r="AH192" s="810">
        <f>IF(AND(AH$151&gt;='HIPOTESIS '!$E94,AH$151&lt;='HIPOTESIS '!$F94),'HIPOTESIS '!$M94*'HIPOTESIS '!$D94*(1+'HIPOTESIS '!$N$90)*(1+'HIPOTESIS '!$N$95)/12,0)</f>
        <v>0</v>
      </c>
      <c r="AI192" s="810">
        <f>IF(AND(AI$151&gt;='HIPOTESIS '!$E94,AI$151&lt;='HIPOTESIS '!$F94),'HIPOTESIS '!$M94*'HIPOTESIS '!$D94*(1+'HIPOTESIS '!$N$90)*(1+'HIPOTESIS '!$N$95)/12,0)</f>
        <v>0</v>
      </c>
      <c r="AJ192" s="810">
        <f>IF(AND(AJ$151&gt;='HIPOTESIS '!$E94,AJ$151&lt;='HIPOTESIS '!$F94),'HIPOTESIS '!$M94*'HIPOTESIS '!$D94*(1+'HIPOTESIS '!$N$90)*(1+'HIPOTESIS '!$N$95)/12,0)</f>
        <v>0</v>
      </c>
      <c r="AK192" s="810">
        <f>IF(AND(AK$151&gt;='HIPOTESIS '!$E94,AK$151&lt;='HIPOTESIS '!$F94),'HIPOTESIS '!$M94*'HIPOTESIS '!$D94*(1+'HIPOTESIS '!$N$90)*(1+'HIPOTESIS '!$N$95)/12,0)</f>
        <v>0</v>
      </c>
      <c r="AL192" s="810">
        <f>IF(AND(AL$151&gt;='HIPOTESIS '!$E94,AL$151&lt;='HIPOTESIS '!$F94),'HIPOTESIS '!$M94*'HIPOTESIS '!$D94*(1+'HIPOTESIS '!$N$90)*(1+'HIPOTESIS '!$N$95)/12,0)</f>
        <v>0</v>
      </c>
      <c r="AM192" s="810">
        <f>IF(AND(AM$151&gt;='HIPOTESIS '!$E94,AM$151&lt;='HIPOTESIS '!$F94),'HIPOTESIS '!$M94*'HIPOTESIS '!$D94*(1+'HIPOTESIS '!$N$90)*(1+'HIPOTESIS '!$N$95)/12,0)</f>
        <v>0</v>
      </c>
      <c r="AN192" s="810">
        <f>IF(AND(AN$151&gt;='HIPOTESIS '!$E94,AN$151&lt;='HIPOTESIS '!$F94),'HIPOTESIS '!$M94*'HIPOTESIS '!$D94*(1+'HIPOTESIS '!$N$90)*(1+'HIPOTESIS '!$N$95)*(1+'HIPOTESIS '!$N$100)/12,0)</f>
        <v>0</v>
      </c>
      <c r="AO192" s="810">
        <f>IF(AND(AO$151&gt;='HIPOTESIS '!$E94,AO$151&lt;='HIPOTESIS '!$F94),'HIPOTESIS '!$M94*'HIPOTESIS '!$D94*(1+'HIPOTESIS '!$N$90)*(1+'HIPOTESIS '!$N$95)*(1+'HIPOTESIS '!$N$100)/12,0)</f>
        <v>0</v>
      </c>
      <c r="AP192" s="810">
        <f>IF(AND(AP$151&gt;='HIPOTESIS '!$E94,AP$151&lt;='HIPOTESIS '!$F94),'HIPOTESIS '!$M94*'HIPOTESIS '!$D94*(1+'HIPOTESIS '!$N$90)*(1+'HIPOTESIS '!$N$95)*(1+'HIPOTESIS '!$N$100)/12,0)</f>
        <v>0</v>
      </c>
      <c r="AQ192" s="810">
        <f>IF(AND(AQ$151&gt;='HIPOTESIS '!$E94,AQ$151&lt;='HIPOTESIS '!$F94),'HIPOTESIS '!$M94*'HIPOTESIS '!$D94*(1+'HIPOTESIS '!$N$90)*(1+'HIPOTESIS '!$N$95)*(1+'HIPOTESIS '!$N$100)/12,0)</f>
        <v>0</v>
      </c>
      <c r="AR192" s="810">
        <f>IF(AND(AR$151&gt;='HIPOTESIS '!$E94,AR$151&lt;='HIPOTESIS '!$F94),'HIPOTESIS '!$M94*'HIPOTESIS '!$D94*(1+'HIPOTESIS '!$N$90)*(1+'HIPOTESIS '!$N$95)*(1+'HIPOTESIS '!$N$100)/12,0)</f>
        <v>0</v>
      </c>
      <c r="AS192" s="810">
        <f>IF(AND(AS$151&gt;='HIPOTESIS '!$E94,AS$151&lt;='HIPOTESIS '!$F94),'HIPOTESIS '!$M94*'HIPOTESIS '!$D94*(1+'HIPOTESIS '!$N$90)*(1+'HIPOTESIS '!$N$95)*(1+'HIPOTESIS '!$N$100)/12,0)</f>
        <v>0</v>
      </c>
      <c r="AT192" s="810">
        <f>IF(AND(AT$151&gt;='HIPOTESIS '!$E94,AT$151&lt;='HIPOTESIS '!$F94),'HIPOTESIS '!$M94*'HIPOTESIS '!$D94*(1+'HIPOTESIS '!$N$90)*(1+'HIPOTESIS '!$N$95)*(1+'HIPOTESIS '!$N$100)/12,0)</f>
        <v>0</v>
      </c>
      <c r="AU192" s="810">
        <f>IF(AND(AU$151&gt;='HIPOTESIS '!$E94,AU$151&lt;='HIPOTESIS '!$F94),'HIPOTESIS '!$M94*'HIPOTESIS '!$D94*(1+'HIPOTESIS '!$N$90)*(1+'HIPOTESIS '!$N$95)*(1+'HIPOTESIS '!$N$100)/12,0)</f>
        <v>0</v>
      </c>
      <c r="AV192" s="810">
        <f>IF(AND(AV$151&gt;='HIPOTESIS '!$E94,AV$151&lt;='HIPOTESIS '!$F94),'HIPOTESIS '!$M94*'HIPOTESIS '!$D94*(1+'HIPOTESIS '!$N$90)*(1+'HIPOTESIS '!$N$95)*(1+'HIPOTESIS '!$N$100)/12,0)</f>
        <v>0</v>
      </c>
      <c r="AW192" s="810">
        <f>IF(AND(AW$151&gt;='HIPOTESIS '!$E94,AW$151&lt;='HIPOTESIS '!$F94),'HIPOTESIS '!$M94*'HIPOTESIS '!$D94*(1+'HIPOTESIS '!$N$90)*(1+'HIPOTESIS '!$N$95)*(1+'HIPOTESIS '!$N$100)/12,0)</f>
        <v>0</v>
      </c>
      <c r="AX192" s="810">
        <f>IF(AND(AX$151&gt;='HIPOTESIS '!$E94,AX$151&lt;='HIPOTESIS '!$F94),'HIPOTESIS '!$M94*'HIPOTESIS '!$D94*(1+'HIPOTESIS '!$N$90)*(1+'HIPOTESIS '!$N$95)*(1+'HIPOTESIS '!$N$100)/12,0)</f>
        <v>0</v>
      </c>
      <c r="AY192" s="810">
        <f>IF(AND(AY$151&gt;='HIPOTESIS '!$E94,AY$151&lt;='HIPOTESIS '!$F94),'HIPOTESIS '!$M94*'HIPOTESIS '!$D94*(1+'HIPOTESIS '!$N$90)*(1+'HIPOTESIS '!$N$95)*(1+'HIPOTESIS '!$N$100)/12,0)</f>
        <v>0</v>
      </c>
      <c r="AZ192" s="810">
        <f>IF(AND(AZ$151&gt;='HIPOTESIS '!$E94,AZ$151&lt;='HIPOTESIS '!$F94),'HIPOTESIS '!$M94*'HIPOTESIS '!$D94*(1+'HIPOTESIS '!$N$90)*(1+'HIPOTESIS '!$N$95)*(1+'HIPOTESIS '!$N$100)^2/12,0)</f>
        <v>0</v>
      </c>
      <c r="BA192" s="810">
        <f>IF(AND(BA$151&gt;='HIPOTESIS '!$E94,BA$151&lt;='HIPOTESIS '!$F94),'HIPOTESIS '!$M94*'HIPOTESIS '!$D94*(1+'HIPOTESIS '!$N$90)*(1+'HIPOTESIS '!$N$95)*(1+'HIPOTESIS '!$N$100)^2/12,0)</f>
        <v>0</v>
      </c>
      <c r="BB192" s="810">
        <f>IF(AND(BB$151&gt;='HIPOTESIS '!$E94,BB$151&lt;='HIPOTESIS '!$F94),'HIPOTESIS '!$M94*'HIPOTESIS '!$D94*(1+'HIPOTESIS '!$N$90)*(1+'HIPOTESIS '!$N$95)*(1+'HIPOTESIS '!$N$100)^2/12,0)</f>
        <v>0</v>
      </c>
      <c r="BC192" s="810">
        <f>IF(AND(BC$151&gt;='HIPOTESIS '!$E94,BC$151&lt;='HIPOTESIS '!$F94),'HIPOTESIS '!$M94*'HIPOTESIS '!$D94*(1+'HIPOTESIS '!$N$90)*(1+'HIPOTESIS '!$N$95)*(1+'HIPOTESIS '!$N$100)^2/12,0)</f>
        <v>0</v>
      </c>
      <c r="BD192" s="810">
        <f>IF(AND(BD$151&gt;='HIPOTESIS '!$E94,BD$151&lt;='HIPOTESIS '!$F94),'HIPOTESIS '!$M94*'HIPOTESIS '!$D94*(1+'HIPOTESIS '!$N$90)*(1+'HIPOTESIS '!$N$95)*(1+'HIPOTESIS '!$N$100)^2/12,0)</f>
        <v>0</v>
      </c>
      <c r="BE192" s="810">
        <f>IF(AND(BE$151&gt;='HIPOTESIS '!$E94,BE$151&lt;='HIPOTESIS '!$F94),'HIPOTESIS '!$M94*'HIPOTESIS '!$D94*(1+'HIPOTESIS '!$N$90)*(1+'HIPOTESIS '!$N$95)*(1+'HIPOTESIS '!$N$100)^2/12,0)</f>
        <v>0</v>
      </c>
      <c r="BF192" s="810">
        <f>IF(AND(BF$151&gt;='HIPOTESIS '!$E94,BF$151&lt;='HIPOTESIS '!$F94),'HIPOTESIS '!$M94*'HIPOTESIS '!$D94*(1+'HIPOTESIS '!$N$90)*(1+'HIPOTESIS '!$N$95)*(1+'HIPOTESIS '!$N$100)^2/12,0)</f>
        <v>0</v>
      </c>
      <c r="BG192" s="810">
        <f>IF(AND(BG$151&gt;='HIPOTESIS '!$E94,BG$151&lt;='HIPOTESIS '!$F94),'HIPOTESIS '!$M94*'HIPOTESIS '!$D94*(1+'HIPOTESIS '!$N$90)*(1+'HIPOTESIS '!$N$95)*(1+'HIPOTESIS '!$N$100)^2/12,0)</f>
        <v>0</v>
      </c>
      <c r="BH192" s="810">
        <f>IF(AND(BH$151&gt;='HIPOTESIS '!$E94,BH$151&lt;='HIPOTESIS '!$F94),'HIPOTESIS '!$M94*'HIPOTESIS '!$D94*(1+'HIPOTESIS '!$N$90)*(1+'HIPOTESIS '!$N$95)*(1+'HIPOTESIS '!$N$100)^2/12,0)</f>
        <v>0</v>
      </c>
      <c r="BI192" s="810">
        <f>IF(AND(BI$151&gt;='HIPOTESIS '!$E94,BI$151&lt;='HIPOTESIS '!$F94),'HIPOTESIS '!$M94*'HIPOTESIS '!$D94*(1+'HIPOTESIS '!$N$90)*(1+'HIPOTESIS '!$N$95)*(1+'HIPOTESIS '!$N$100)^2/12,0)</f>
        <v>0</v>
      </c>
      <c r="BJ192" s="810">
        <f>IF(AND(BJ$151&gt;='HIPOTESIS '!$E94,BJ$151&lt;='HIPOTESIS '!$F94),'HIPOTESIS '!$M94*'HIPOTESIS '!$D94*(1+'HIPOTESIS '!$N$90)*(1+'HIPOTESIS '!$N$95)*(1+'HIPOTESIS '!$N$100)^2/12,0)</f>
        <v>0</v>
      </c>
      <c r="BK192" s="810">
        <f>IF(AND(BK$151&gt;='HIPOTESIS '!$E94,BK$151&lt;='HIPOTESIS '!$F94),'HIPOTESIS '!$M94*'HIPOTESIS '!$D94*(1+'HIPOTESIS '!$N$90)*(1+'HIPOTESIS '!$N$95)*(1+'HIPOTESIS '!$N$100)^2/12,0)</f>
        <v>0</v>
      </c>
    </row>
    <row r="193" spans="1:97" s="2" customFormat="1" ht="17" x14ac:dyDescent="0.2">
      <c r="B193" s="746" t="s">
        <v>120</v>
      </c>
      <c r="C193" s="807">
        <f>IF(AND(C$151&gt;='HIPOTESIS '!$E95,C$151&lt;='HIPOTESIS '!$F95),'HIPOTESIS '!$M95*'HIPOTESIS '!$D95/12,0)</f>
        <v>0</v>
      </c>
      <c r="D193" s="808">
        <f>IF(AND(D$151&gt;='HIPOTESIS '!$E95,D$151&lt;='HIPOTESIS '!$F95),'HIPOTESIS '!$M95*'HIPOTESIS '!$D95/12,0)</f>
        <v>0</v>
      </c>
      <c r="E193" s="808">
        <f>IF(AND(E$151&gt;='HIPOTESIS '!$E95,E$151&lt;='HIPOTESIS '!$F95),'HIPOTESIS '!$M95*'HIPOTESIS '!$D95/12,0)</f>
        <v>0</v>
      </c>
      <c r="F193" s="808">
        <f>IF(AND(F$151&gt;='HIPOTESIS '!$E95,F$151&lt;='HIPOTESIS '!$F95),'HIPOTESIS '!$M95*'HIPOTESIS '!$D95/12,0)</f>
        <v>0</v>
      </c>
      <c r="G193" s="808">
        <f>IF(AND(G$151&gt;='HIPOTESIS '!$E95,G$151&lt;='HIPOTESIS '!$F95),'HIPOTESIS '!$M95*'HIPOTESIS '!$D95/12,0)</f>
        <v>0</v>
      </c>
      <c r="H193" s="808">
        <f>IF(AND(H$151&gt;='HIPOTESIS '!$E95,H$151&lt;='HIPOTESIS '!$F95),'HIPOTESIS '!$M95*'HIPOTESIS '!$D95/12,0)</f>
        <v>0</v>
      </c>
      <c r="I193" s="808">
        <f>IF(AND(I$151&gt;='HIPOTESIS '!$E95,I$151&lt;='HIPOTESIS '!$F95),'HIPOTESIS '!$M95*'HIPOTESIS '!$D95/12,0)</f>
        <v>0</v>
      </c>
      <c r="J193" s="808">
        <f>IF(AND(J$151&gt;='HIPOTESIS '!$E95,J$151&lt;='HIPOTESIS '!$F95),'HIPOTESIS '!$M95*'HIPOTESIS '!$D95/12,0)</f>
        <v>0</v>
      </c>
      <c r="K193" s="808">
        <f>IF(AND(K$151&gt;='HIPOTESIS '!$E95,K$151&lt;='HIPOTESIS '!$F95),'HIPOTESIS '!$M95*'HIPOTESIS '!$D95/12,0)</f>
        <v>0</v>
      </c>
      <c r="L193" s="808">
        <f>IF(AND(L$151&gt;='HIPOTESIS '!$E95,L$151&lt;='HIPOTESIS '!$F95),'HIPOTESIS '!$M95*'HIPOTESIS '!$D95/12,0)</f>
        <v>0</v>
      </c>
      <c r="M193" s="808">
        <f>IF(AND(M$151&gt;='HIPOTESIS '!$E95,M$151&lt;='HIPOTESIS '!$F95),'HIPOTESIS '!$M95*'HIPOTESIS '!$D95/12,0)</f>
        <v>0</v>
      </c>
      <c r="N193" s="808">
        <f>IF(AND(N$151&gt;='HIPOTESIS '!$E95,N$151&lt;='HIPOTESIS '!$F95),'HIPOTESIS '!$M95*'HIPOTESIS '!$D95/12,0)</f>
        <v>0</v>
      </c>
      <c r="O193" s="809">
        <f>IF(AND(O$151&gt;='HIPOTESIS '!$E95,O$151&lt;='HIPOTESIS '!$F95),'HIPOTESIS '!$M95*'HIPOTESIS '!$D95/12,0)</f>
        <v>0</v>
      </c>
      <c r="P193" s="586">
        <f>IF(AND(P$151&gt;='HIPOTESIS '!$E95,P$151&lt;='HIPOTESIS '!$F95),'HIPOTESIS '!$M95*'HIPOTESIS '!$D95*(1+'HIPOTESIS '!$N$90)/12,0)</f>
        <v>0</v>
      </c>
      <c r="Q193" s="810">
        <f>IF(AND(Q$151&gt;='HIPOTESIS '!$E95,Q$151&lt;='HIPOTESIS '!$F95),'HIPOTESIS '!$M95*'HIPOTESIS '!$D95*(1+'HIPOTESIS '!$N$90)/12,0)</f>
        <v>0</v>
      </c>
      <c r="R193" s="810">
        <f>IF(AND(R$151&gt;='HIPOTESIS '!$E95,R$151&lt;='HIPOTESIS '!$F95),'HIPOTESIS '!$M95*'HIPOTESIS '!$D95*(1+'HIPOTESIS '!$N$90)/12,0)</f>
        <v>0</v>
      </c>
      <c r="S193" s="810">
        <f>IF(AND(S$151&gt;='HIPOTESIS '!$E95,S$151&lt;='HIPOTESIS '!$F95),'HIPOTESIS '!$M95*'HIPOTESIS '!$D95*(1+'HIPOTESIS '!$N$90)/12,0)</f>
        <v>0</v>
      </c>
      <c r="T193" s="810">
        <f>IF(AND(T$151&gt;='HIPOTESIS '!$E95,T$151&lt;='HIPOTESIS '!$F95),'HIPOTESIS '!$M95*'HIPOTESIS '!$D95*(1+'HIPOTESIS '!$N$90)/12,0)</f>
        <v>0</v>
      </c>
      <c r="U193" s="810">
        <f>IF(AND(U$151&gt;='HIPOTESIS '!$E95,U$151&lt;='HIPOTESIS '!$F95),'HIPOTESIS '!$M95*'HIPOTESIS '!$D95*(1+'HIPOTESIS '!$N$90)/12,0)</f>
        <v>0</v>
      </c>
      <c r="V193" s="810">
        <f>IF(AND(V$151&gt;='HIPOTESIS '!$E95,V$151&lt;='HIPOTESIS '!$F95),'HIPOTESIS '!$M95*'HIPOTESIS '!$D95*(1+'HIPOTESIS '!$N$90)/12,0)</f>
        <v>0</v>
      </c>
      <c r="W193" s="810">
        <f>IF(AND(W$151&gt;='HIPOTESIS '!$E95,W$151&lt;='HIPOTESIS '!$F95),'HIPOTESIS '!$M95*'HIPOTESIS '!$D95*(1+'HIPOTESIS '!$N$90)/12,0)</f>
        <v>0</v>
      </c>
      <c r="X193" s="810">
        <f>IF(AND(X$151&gt;='HIPOTESIS '!$E95,X$151&lt;='HIPOTESIS '!$F95),'HIPOTESIS '!$M95*'HIPOTESIS '!$D95*(1+'HIPOTESIS '!$N$90)/12,0)</f>
        <v>0</v>
      </c>
      <c r="Y193" s="810">
        <f>IF(AND(Y$151&gt;='HIPOTESIS '!$E95,Y$151&lt;='HIPOTESIS '!$F95),'HIPOTESIS '!$M95*'HIPOTESIS '!$D95*(1+'HIPOTESIS '!$N$90)/12,0)</f>
        <v>0</v>
      </c>
      <c r="Z193" s="810">
        <f>IF(AND(Z$151&gt;='HIPOTESIS '!$E95,Z$151&lt;='HIPOTESIS '!$F95),'HIPOTESIS '!$M95*'HIPOTESIS '!$D95*(1+'HIPOTESIS '!$N$90)/12,0)</f>
        <v>0</v>
      </c>
      <c r="AA193" s="810">
        <f>IF(AND(AA$151&gt;='HIPOTESIS '!$E95,AA$151&lt;='HIPOTESIS '!$F95),'HIPOTESIS '!$M95*'HIPOTESIS '!$D95*(1+'HIPOTESIS '!$N$90)/12,0)</f>
        <v>0</v>
      </c>
      <c r="AB193" s="810">
        <f>IF(AND(AB$151&gt;='HIPOTESIS '!$E95,AB$151&lt;='HIPOTESIS '!$F95),'HIPOTESIS '!$M95*'HIPOTESIS '!$D95*(1+'HIPOTESIS '!$N$90)*(1+'HIPOTESIS '!$N$95)/12,0)</f>
        <v>0</v>
      </c>
      <c r="AC193" s="810">
        <f>IF(AND(AC$151&gt;='HIPOTESIS '!$E95,AC$151&lt;='HIPOTESIS '!$F95),'HIPOTESIS '!$M95*'HIPOTESIS '!$D95*(1+'HIPOTESIS '!$N$90)*(1+'HIPOTESIS '!$N$95)/12,0)</f>
        <v>0</v>
      </c>
      <c r="AD193" s="810">
        <f>IF(AND(AD$151&gt;='HIPOTESIS '!$E95,AD$151&lt;='HIPOTESIS '!$F95),'HIPOTESIS '!$M95*'HIPOTESIS '!$D95*(1+'HIPOTESIS '!$N$90)*(1+'HIPOTESIS '!$N$95)/12,0)</f>
        <v>0</v>
      </c>
      <c r="AE193" s="810">
        <f>IF(AND(AE$151&gt;='HIPOTESIS '!$E95,AE$151&lt;='HIPOTESIS '!$F95),'HIPOTESIS '!$M95*'HIPOTESIS '!$D95*(1+'HIPOTESIS '!$N$90)*(1+'HIPOTESIS '!$N$95)/12,0)</f>
        <v>0</v>
      </c>
      <c r="AF193" s="810">
        <f>IF(AND(AF$151&gt;='HIPOTESIS '!$E95,AF$151&lt;='HIPOTESIS '!$F95),'HIPOTESIS '!$M95*'HIPOTESIS '!$D95*(1+'HIPOTESIS '!$N$90)*(1+'HIPOTESIS '!$N$95)/12,0)</f>
        <v>0</v>
      </c>
      <c r="AG193" s="810">
        <f>IF(AND(AG$151&gt;='HIPOTESIS '!$E95,AG$151&lt;='HIPOTESIS '!$F95),'HIPOTESIS '!$M95*'HIPOTESIS '!$D95*(1+'HIPOTESIS '!$N$90)*(1+'HIPOTESIS '!$N$95)/12,0)</f>
        <v>0</v>
      </c>
      <c r="AH193" s="810">
        <f>IF(AND(AH$151&gt;='HIPOTESIS '!$E95,AH$151&lt;='HIPOTESIS '!$F95),'HIPOTESIS '!$M95*'HIPOTESIS '!$D95*(1+'HIPOTESIS '!$N$90)*(1+'HIPOTESIS '!$N$95)/12,0)</f>
        <v>0</v>
      </c>
      <c r="AI193" s="810">
        <f>IF(AND(AI$151&gt;='HIPOTESIS '!$E95,AI$151&lt;='HIPOTESIS '!$F95),'HIPOTESIS '!$M95*'HIPOTESIS '!$D95*(1+'HIPOTESIS '!$N$90)*(1+'HIPOTESIS '!$N$95)/12,0)</f>
        <v>0</v>
      </c>
      <c r="AJ193" s="810">
        <f>IF(AND(AJ$151&gt;='HIPOTESIS '!$E95,AJ$151&lt;='HIPOTESIS '!$F95),'HIPOTESIS '!$M95*'HIPOTESIS '!$D95*(1+'HIPOTESIS '!$N$90)*(1+'HIPOTESIS '!$N$95)/12,0)</f>
        <v>0</v>
      </c>
      <c r="AK193" s="810">
        <f>IF(AND(AK$151&gt;='HIPOTESIS '!$E95,AK$151&lt;='HIPOTESIS '!$F95),'HIPOTESIS '!$M95*'HIPOTESIS '!$D95*(1+'HIPOTESIS '!$N$90)*(1+'HIPOTESIS '!$N$95)/12,0)</f>
        <v>0</v>
      </c>
      <c r="AL193" s="810">
        <f>IF(AND(AL$151&gt;='HIPOTESIS '!$E95,AL$151&lt;='HIPOTESIS '!$F95),'HIPOTESIS '!$M95*'HIPOTESIS '!$D95*(1+'HIPOTESIS '!$N$90)*(1+'HIPOTESIS '!$N$95)/12,0)</f>
        <v>0</v>
      </c>
      <c r="AM193" s="810">
        <f>IF(AND(AM$151&gt;='HIPOTESIS '!$E95,AM$151&lt;='HIPOTESIS '!$F95),'HIPOTESIS '!$M95*'HIPOTESIS '!$D95*(1+'HIPOTESIS '!$N$90)*(1+'HIPOTESIS '!$N$95)/12,0)</f>
        <v>0</v>
      </c>
      <c r="AN193" s="810">
        <f>IF(AND(AN$151&gt;='HIPOTESIS '!$E95,AN$151&lt;='HIPOTESIS '!$F95),'HIPOTESIS '!$M95*'HIPOTESIS '!$D95*(1+'HIPOTESIS '!$N$90)*(1+'HIPOTESIS '!$N$95)*(1+'HIPOTESIS '!$N$100)/12,0)</f>
        <v>0</v>
      </c>
      <c r="AO193" s="810">
        <f>IF(AND(AO$151&gt;='HIPOTESIS '!$E95,AO$151&lt;='HIPOTESIS '!$F95),'HIPOTESIS '!$M95*'HIPOTESIS '!$D95*(1+'HIPOTESIS '!$N$90)*(1+'HIPOTESIS '!$N$95)*(1+'HIPOTESIS '!$N$100)/12,0)</f>
        <v>0</v>
      </c>
      <c r="AP193" s="810">
        <f>IF(AND(AP$151&gt;='HIPOTESIS '!$E95,AP$151&lt;='HIPOTESIS '!$F95),'HIPOTESIS '!$M95*'HIPOTESIS '!$D95*(1+'HIPOTESIS '!$N$90)*(1+'HIPOTESIS '!$N$95)*(1+'HIPOTESIS '!$N$100)/12,0)</f>
        <v>0</v>
      </c>
      <c r="AQ193" s="810">
        <f>IF(AND(AQ$151&gt;='HIPOTESIS '!$E95,AQ$151&lt;='HIPOTESIS '!$F95),'HIPOTESIS '!$M95*'HIPOTESIS '!$D95*(1+'HIPOTESIS '!$N$90)*(1+'HIPOTESIS '!$N$95)*(1+'HIPOTESIS '!$N$100)/12,0)</f>
        <v>0</v>
      </c>
      <c r="AR193" s="810">
        <f>IF(AND(AR$151&gt;='HIPOTESIS '!$E95,AR$151&lt;='HIPOTESIS '!$F95),'HIPOTESIS '!$M95*'HIPOTESIS '!$D95*(1+'HIPOTESIS '!$N$90)*(1+'HIPOTESIS '!$N$95)*(1+'HIPOTESIS '!$N$100)/12,0)</f>
        <v>0</v>
      </c>
      <c r="AS193" s="810">
        <f>IF(AND(AS$151&gt;='HIPOTESIS '!$E95,AS$151&lt;='HIPOTESIS '!$F95),'HIPOTESIS '!$M95*'HIPOTESIS '!$D95*(1+'HIPOTESIS '!$N$90)*(1+'HIPOTESIS '!$N$95)*(1+'HIPOTESIS '!$N$100)/12,0)</f>
        <v>0</v>
      </c>
      <c r="AT193" s="810">
        <f>IF(AND(AT$151&gt;='HIPOTESIS '!$E95,AT$151&lt;='HIPOTESIS '!$F95),'HIPOTESIS '!$M95*'HIPOTESIS '!$D95*(1+'HIPOTESIS '!$N$90)*(1+'HIPOTESIS '!$N$95)*(1+'HIPOTESIS '!$N$100)/12,0)</f>
        <v>0</v>
      </c>
      <c r="AU193" s="810">
        <f>IF(AND(AU$151&gt;='HIPOTESIS '!$E95,AU$151&lt;='HIPOTESIS '!$F95),'HIPOTESIS '!$M95*'HIPOTESIS '!$D95*(1+'HIPOTESIS '!$N$90)*(1+'HIPOTESIS '!$N$95)*(1+'HIPOTESIS '!$N$100)/12,0)</f>
        <v>0</v>
      </c>
      <c r="AV193" s="810">
        <f>IF(AND(AV$151&gt;='HIPOTESIS '!$E95,AV$151&lt;='HIPOTESIS '!$F95),'HIPOTESIS '!$M95*'HIPOTESIS '!$D95*(1+'HIPOTESIS '!$N$90)*(1+'HIPOTESIS '!$N$95)*(1+'HIPOTESIS '!$N$100)/12,0)</f>
        <v>0</v>
      </c>
      <c r="AW193" s="810">
        <f>IF(AND(AW$151&gt;='HIPOTESIS '!$E95,AW$151&lt;='HIPOTESIS '!$F95),'HIPOTESIS '!$M95*'HIPOTESIS '!$D95*(1+'HIPOTESIS '!$N$90)*(1+'HIPOTESIS '!$N$95)*(1+'HIPOTESIS '!$N$100)/12,0)</f>
        <v>0</v>
      </c>
      <c r="AX193" s="810">
        <f>IF(AND(AX$151&gt;='HIPOTESIS '!$E95,AX$151&lt;='HIPOTESIS '!$F95),'HIPOTESIS '!$M95*'HIPOTESIS '!$D95*(1+'HIPOTESIS '!$N$90)*(1+'HIPOTESIS '!$N$95)*(1+'HIPOTESIS '!$N$100)/12,0)</f>
        <v>0</v>
      </c>
      <c r="AY193" s="810">
        <f>IF(AND(AY$151&gt;='HIPOTESIS '!$E95,AY$151&lt;='HIPOTESIS '!$F95),'HIPOTESIS '!$M95*'HIPOTESIS '!$D95*(1+'HIPOTESIS '!$N$90)*(1+'HIPOTESIS '!$N$95)*(1+'HIPOTESIS '!$N$100)/12,0)</f>
        <v>0</v>
      </c>
      <c r="AZ193" s="810">
        <f>IF(AND(AZ$151&gt;='HIPOTESIS '!$E95,AZ$151&lt;='HIPOTESIS '!$F95),'HIPOTESIS '!$M95*'HIPOTESIS '!$D95*(1+'HIPOTESIS '!$N$90)*(1+'HIPOTESIS '!$N$95)*(1+'HIPOTESIS '!$N$100)^2/12,0)</f>
        <v>0</v>
      </c>
      <c r="BA193" s="810">
        <f>IF(AND(BA$151&gt;='HIPOTESIS '!$E95,BA$151&lt;='HIPOTESIS '!$F95),'HIPOTESIS '!$M95*'HIPOTESIS '!$D95*(1+'HIPOTESIS '!$N$90)*(1+'HIPOTESIS '!$N$95)*(1+'HIPOTESIS '!$N$100)^2/12,0)</f>
        <v>0</v>
      </c>
      <c r="BB193" s="810">
        <f>IF(AND(BB$151&gt;='HIPOTESIS '!$E95,BB$151&lt;='HIPOTESIS '!$F95),'HIPOTESIS '!$M95*'HIPOTESIS '!$D95*(1+'HIPOTESIS '!$N$90)*(1+'HIPOTESIS '!$N$95)*(1+'HIPOTESIS '!$N$100)^2/12,0)</f>
        <v>0</v>
      </c>
      <c r="BC193" s="810">
        <f>IF(AND(BC$151&gt;='HIPOTESIS '!$E95,BC$151&lt;='HIPOTESIS '!$F95),'HIPOTESIS '!$M95*'HIPOTESIS '!$D95*(1+'HIPOTESIS '!$N$90)*(1+'HIPOTESIS '!$N$95)*(1+'HIPOTESIS '!$N$100)^2/12,0)</f>
        <v>0</v>
      </c>
      <c r="BD193" s="810">
        <f>IF(AND(BD$151&gt;='HIPOTESIS '!$E95,BD$151&lt;='HIPOTESIS '!$F95),'HIPOTESIS '!$M95*'HIPOTESIS '!$D95*(1+'HIPOTESIS '!$N$90)*(1+'HIPOTESIS '!$N$95)*(1+'HIPOTESIS '!$N$100)^2/12,0)</f>
        <v>0</v>
      </c>
      <c r="BE193" s="810">
        <f>IF(AND(BE$151&gt;='HIPOTESIS '!$E95,BE$151&lt;='HIPOTESIS '!$F95),'HIPOTESIS '!$M95*'HIPOTESIS '!$D95*(1+'HIPOTESIS '!$N$90)*(1+'HIPOTESIS '!$N$95)*(1+'HIPOTESIS '!$N$100)^2/12,0)</f>
        <v>0</v>
      </c>
      <c r="BF193" s="810">
        <f>IF(AND(BF$151&gt;='HIPOTESIS '!$E95,BF$151&lt;='HIPOTESIS '!$F95),'HIPOTESIS '!$M95*'HIPOTESIS '!$D95*(1+'HIPOTESIS '!$N$90)*(1+'HIPOTESIS '!$N$95)*(1+'HIPOTESIS '!$N$100)^2/12,0)</f>
        <v>0</v>
      </c>
      <c r="BG193" s="810">
        <f>IF(AND(BG$151&gt;='HIPOTESIS '!$E95,BG$151&lt;='HIPOTESIS '!$F95),'HIPOTESIS '!$M95*'HIPOTESIS '!$D95*(1+'HIPOTESIS '!$N$90)*(1+'HIPOTESIS '!$N$95)*(1+'HIPOTESIS '!$N$100)^2/12,0)</f>
        <v>0</v>
      </c>
      <c r="BH193" s="810">
        <f>IF(AND(BH$151&gt;='HIPOTESIS '!$E95,BH$151&lt;='HIPOTESIS '!$F95),'HIPOTESIS '!$M95*'HIPOTESIS '!$D95*(1+'HIPOTESIS '!$N$90)*(1+'HIPOTESIS '!$N$95)*(1+'HIPOTESIS '!$N$100)^2/12,0)</f>
        <v>0</v>
      </c>
      <c r="BI193" s="810">
        <f>IF(AND(BI$151&gt;='HIPOTESIS '!$E95,BI$151&lt;='HIPOTESIS '!$F95),'HIPOTESIS '!$M95*'HIPOTESIS '!$D95*(1+'HIPOTESIS '!$N$90)*(1+'HIPOTESIS '!$N$95)*(1+'HIPOTESIS '!$N$100)^2/12,0)</f>
        <v>0</v>
      </c>
      <c r="BJ193" s="810">
        <f>IF(AND(BJ$151&gt;='HIPOTESIS '!$E95,BJ$151&lt;='HIPOTESIS '!$F95),'HIPOTESIS '!$M95*'HIPOTESIS '!$D95*(1+'HIPOTESIS '!$N$90)*(1+'HIPOTESIS '!$N$95)*(1+'HIPOTESIS '!$N$100)^2/12,0)</f>
        <v>0</v>
      </c>
      <c r="BK193" s="810">
        <f>IF(AND(BK$151&gt;='HIPOTESIS '!$E95,BK$151&lt;='HIPOTESIS '!$F95),'HIPOTESIS '!$M95*'HIPOTESIS '!$D95*(1+'HIPOTESIS '!$N$90)*(1+'HIPOTESIS '!$N$95)*(1+'HIPOTESIS '!$N$100)^2/12,0)</f>
        <v>0</v>
      </c>
    </row>
    <row r="194" spans="1:97" s="2" customFormat="1" ht="17" x14ac:dyDescent="0.2">
      <c r="B194" s="625" t="s">
        <v>121</v>
      </c>
      <c r="C194" s="813">
        <f>IF(AND(C$151&gt;='HIPOTESIS '!$E96,C$151&lt;='HIPOTESIS '!$F96),'HIPOTESIS '!$M96*'HIPOTESIS '!$D96/12,0)</f>
        <v>0</v>
      </c>
      <c r="D194" s="586">
        <f>IF(AND(D$151&gt;='HIPOTESIS '!$E96,D$151&lt;='HIPOTESIS '!$F96),'HIPOTESIS '!$M96*'HIPOTESIS '!$D96/12,0)</f>
        <v>0</v>
      </c>
      <c r="E194" s="586">
        <f>IF(AND(E$151&gt;='HIPOTESIS '!$E96,E$151&lt;='HIPOTESIS '!$F96),'HIPOTESIS '!$M96*'HIPOTESIS '!$D96/12,0)</f>
        <v>0</v>
      </c>
      <c r="F194" s="586">
        <f>IF(AND(F$151&gt;='HIPOTESIS '!$E96,F$151&lt;='HIPOTESIS '!$F96),'HIPOTESIS '!$M96*'HIPOTESIS '!$D96/12,0)</f>
        <v>0</v>
      </c>
      <c r="G194" s="586">
        <f>IF(AND(G$151&gt;='HIPOTESIS '!$E96,G$151&lt;='HIPOTESIS '!$F96),'HIPOTESIS '!$M96*'HIPOTESIS '!$D96/12,0)</f>
        <v>0</v>
      </c>
      <c r="H194" s="586">
        <f>IF(AND(H$151&gt;='HIPOTESIS '!$E96,H$151&lt;='HIPOTESIS '!$F96),'HIPOTESIS '!$M96*'HIPOTESIS '!$D96/12,0)</f>
        <v>0</v>
      </c>
      <c r="I194" s="586">
        <f>IF(AND(I$151&gt;='HIPOTESIS '!$E96,I$151&lt;='HIPOTESIS '!$F96),'HIPOTESIS '!$M96*'HIPOTESIS '!$D96/12,0)</f>
        <v>0</v>
      </c>
      <c r="J194" s="586">
        <f>IF(AND(J$151&gt;='HIPOTESIS '!$E96,J$151&lt;='HIPOTESIS '!$F96),'HIPOTESIS '!$M96*'HIPOTESIS '!$D96/12,0)</f>
        <v>0</v>
      </c>
      <c r="K194" s="586">
        <f>IF(AND(K$151&gt;='HIPOTESIS '!$E96,K$151&lt;='HIPOTESIS '!$F96),'HIPOTESIS '!$M96*'HIPOTESIS '!$D96/12,0)</f>
        <v>0</v>
      </c>
      <c r="L194" s="586">
        <f>IF(AND(L$151&gt;='HIPOTESIS '!$E96,L$151&lt;='HIPOTESIS '!$F96),'HIPOTESIS '!$M96*'HIPOTESIS '!$D96/12,0)</f>
        <v>0</v>
      </c>
      <c r="M194" s="586">
        <f>IF(AND(M$151&gt;='HIPOTESIS '!$E96,M$151&lt;='HIPOTESIS '!$F96),'HIPOTESIS '!$M96*'HIPOTESIS '!$D96/12,0)</f>
        <v>0</v>
      </c>
      <c r="N194" s="586">
        <f>IF(AND(N$151&gt;='HIPOTESIS '!$E96,N$151&lt;='HIPOTESIS '!$F96),'HIPOTESIS '!$M96*'HIPOTESIS '!$D96/12,0)</f>
        <v>0</v>
      </c>
      <c r="O194" s="814">
        <f>IF(AND(O$151&gt;='HIPOTESIS '!$E96,O$151&lt;='HIPOTESIS '!$F96),'HIPOTESIS '!$M96*'HIPOTESIS '!$D96/12,0)</f>
        <v>0</v>
      </c>
      <c r="P194" s="586">
        <f>IF(AND(P$151&gt;='HIPOTESIS '!$E96,P$151&lt;='HIPOTESIS '!$F96),'HIPOTESIS '!$M96*'HIPOTESIS '!$D96*(1+'HIPOTESIS '!$N$90)/12,0)</f>
        <v>0</v>
      </c>
      <c r="Q194" s="810">
        <f>IF(AND(Q$151&gt;='HIPOTESIS '!$E96,Q$151&lt;='HIPOTESIS '!$F96),'HIPOTESIS '!$M96*'HIPOTESIS '!$D96*(1+'HIPOTESIS '!$N$90)/12,0)</f>
        <v>0</v>
      </c>
      <c r="R194" s="810">
        <f>IF(AND(R$151&gt;='HIPOTESIS '!$E96,R$151&lt;='HIPOTESIS '!$F96),'HIPOTESIS '!$M96*'HIPOTESIS '!$D96*(1+'HIPOTESIS '!$N$90)/12,0)</f>
        <v>0</v>
      </c>
      <c r="S194" s="810">
        <f>IF(AND(S$151&gt;='HIPOTESIS '!$E96,S$151&lt;='HIPOTESIS '!$F96),'HIPOTESIS '!$M96*'HIPOTESIS '!$D96*(1+'HIPOTESIS '!$N$90)/12,0)</f>
        <v>0</v>
      </c>
      <c r="T194" s="810">
        <f>IF(AND(T$151&gt;='HIPOTESIS '!$E96,T$151&lt;='HIPOTESIS '!$F96),'HIPOTESIS '!$M96*'HIPOTESIS '!$D96*(1+'HIPOTESIS '!$N$90)/12,0)</f>
        <v>0</v>
      </c>
      <c r="U194" s="810">
        <f>IF(AND(U$151&gt;='HIPOTESIS '!$E96,U$151&lt;='HIPOTESIS '!$F96),'HIPOTESIS '!$M96*'HIPOTESIS '!$D96*(1+'HIPOTESIS '!$N$90)/12,0)</f>
        <v>0</v>
      </c>
      <c r="V194" s="810">
        <f>IF(AND(V$151&gt;='HIPOTESIS '!$E96,V$151&lt;='HIPOTESIS '!$F96),'HIPOTESIS '!$M96*'HIPOTESIS '!$D96*(1+'HIPOTESIS '!$N$90)/12,0)</f>
        <v>0</v>
      </c>
      <c r="W194" s="810">
        <f>IF(AND(W$151&gt;='HIPOTESIS '!$E96,W$151&lt;='HIPOTESIS '!$F96),'HIPOTESIS '!$M96*'HIPOTESIS '!$D96*(1+'HIPOTESIS '!$N$90)/12,0)</f>
        <v>0</v>
      </c>
      <c r="X194" s="810">
        <f>IF(AND(X$151&gt;='HIPOTESIS '!$E96,X$151&lt;='HIPOTESIS '!$F96),'HIPOTESIS '!$M96*'HIPOTESIS '!$D96*(1+'HIPOTESIS '!$N$90)/12,0)</f>
        <v>0</v>
      </c>
      <c r="Y194" s="810">
        <f>IF(AND(Y$151&gt;='HIPOTESIS '!$E96,Y$151&lt;='HIPOTESIS '!$F96),'HIPOTESIS '!$M96*'HIPOTESIS '!$D96*(1+'HIPOTESIS '!$N$90)/12,0)</f>
        <v>0</v>
      </c>
      <c r="Z194" s="810">
        <f>IF(AND(Z$151&gt;='HIPOTESIS '!$E96,Z$151&lt;='HIPOTESIS '!$F96),'HIPOTESIS '!$M96*'HIPOTESIS '!$D96*(1+'HIPOTESIS '!$N$90)/12,0)</f>
        <v>0</v>
      </c>
      <c r="AA194" s="810">
        <f>IF(AND(AA$151&gt;='HIPOTESIS '!$E96,AA$151&lt;='HIPOTESIS '!$F96),'HIPOTESIS '!$M96*'HIPOTESIS '!$D96*(1+'HIPOTESIS '!$N$90)/12,0)</f>
        <v>0</v>
      </c>
      <c r="AB194" s="810">
        <f>IF(AND(AB$151&gt;='HIPOTESIS '!$E96,AB$151&lt;='HIPOTESIS '!$F96),'HIPOTESIS '!$M96*'HIPOTESIS '!$D96*(1+'HIPOTESIS '!$N$90)*(1+'HIPOTESIS '!$N$95)/12,0)</f>
        <v>0</v>
      </c>
      <c r="AC194" s="810">
        <f>IF(AND(AC$151&gt;='HIPOTESIS '!$E96,AC$151&lt;='HIPOTESIS '!$F96),'HIPOTESIS '!$M96*'HIPOTESIS '!$D96*(1+'HIPOTESIS '!$N$90)*(1+'HIPOTESIS '!$N$95)/12,0)</f>
        <v>0</v>
      </c>
      <c r="AD194" s="810">
        <f>IF(AND(AD$151&gt;='HIPOTESIS '!$E96,AD$151&lt;='HIPOTESIS '!$F96),'HIPOTESIS '!$M96*'HIPOTESIS '!$D96*(1+'HIPOTESIS '!$N$90)*(1+'HIPOTESIS '!$N$95)/12,0)</f>
        <v>0</v>
      </c>
      <c r="AE194" s="810">
        <f>IF(AND(AE$151&gt;='HIPOTESIS '!$E96,AE$151&lt;='HIPOTESIS '!$F96),'HIPOTESIS '!$M96*'HIPOTESIS '!$D96*(1+'HIPOTESIS '!$N$90)*(1+'HIPOTESIS '!$N$95)/12,0)</f>
        <v>0</v>
      </c>
      <c r="AF194" s="810">
        <f>IF(AND(AF$151&gt;='HIPOTESIS '!$E96,AF$151&lt;='HIPOTESIS '!$F96),'HIPOTESIS '!$M96*'HIPOTESIS '!$D96*(1+'HIPOTESIS '!$N$90)*(1+'HIPOTESIS '!$N$95)/12,0)</f>
        <v>0</v>
      </c>
      <c r="AG194" s="810">
        <f>IF(AND(AG$151&gt;='HIPOTESIS '!$E96,AG$151&lt;='HIPOTESIS '!$F96),'HIPOTESIS '!$M96*'HIPOTESIS '!$D96*(1+'HIPOTESIS '!$N$90)*(1+'HIPOTESIS '!$N$95)/12,0)</f>
        <v>0</v>
      </c>
      <c r="AH194" s="810">
        <f>IF(AND(AH$151&gt;='HIPOTESIS '!$E96,AH$151&lt;='HIPOTESIS '!$F96),'HIPOTESIS '!$M96*'HIPOTESIS '!$D96*(1+'HIPOTESIS '!$N$90)*(1+'HIPOTESIS '!$N$95)/12,0)</f>
        <v>0</v>
      </c>
      <c r="AI194" s="810">
        <f>IF(AND(AI$151&gt;='HIPOTESIS '!$E96,AI$151&lt;='HIPOTESIS '!$F96),'HIPOTESIS '!$M96*'HIPOTESIS '!$D96*(1+'HIPOTESIS '!$N$90)*(1+'HIPOTESIS '!$N$95)/12,0)</f>
        <v>0</v>
      </c>
      <c r="AJ194" s="810">
        <f>IF(AND(AJ$151&gt;='HIPOTESIS '!$E96,AJ$151&lt;='HIPOTESIS '!$F96),'HIPOTESIS '!$M96*'HIPOTESIS '!$D96*(1+'HIPOTESIS '!$N$90)*(1+'HIPOTESIS '!$N$95)/12,0)</f>
        <v>0</v>
      </c>
      <c r="AK194" s="810">
        <f>IF(AND(AK$151&gt;='HIPOTESIS '!$E96,AK$151&lt;='HIPOTESIS '!$F96),'HIPOTESIS '!$M96*'HIPOTESIS '!$D96*(1+'HIPOTESIS '!$N$90)*(1+'HIPOTESIS '!$N$95)/12,0)</f>
        <v>0</v>
      </c>
      <c r="AL194" s="810">
        <f>IF(AND(AL$151&gt;='HIPOTESIS '!$E96,AL$151&lt;='HIPOTESIS '!$F96),'HIPOTESIS '!$M96*'HIPOTESIS '!$D96*(1+'HIPOTESIS '!$N$90)*(1+'HIPOTESIS '!$N$95)/12,0)</f>
        <v>0</v>
      </c>
      <c r="AM194" s="810">
        <f>IF(AND(AM$151&gt;='HIPOTESIS '!$E96,AM$151&lt;='HIPOTESIS '!$F96),'HIPOTESIS '!$M96*'HIPOTESIS '!$D96*(1+'HIPOTESIS '!$N$90)*(1+'HIPOTESIS '!$N$95)/12,0)</f>
        <v>0</v>
      </c>
      <c r="AN194" s="810">
        <f>IF(AND(AN$151&gt;='HIPOTESIS '!$E96,AN$151&lt;='HIPOTESIS '!$F96),'HIPOTESIS '!$M96*'HIPOTESIS '!$D96*(1+'HIPOTESIS '!$N$90)*(1+'HIPOTESIS '!$N$95)*(1+'HIPOTESIS '!$N$100)/12,0)</f>
        <v>0</v>
      </c>
      <c r="AO194" s="810">
        <f>IF(AND(AO$151&gt;='HIPOTESIS '!$E96,AO$151&lt;='HIPOTESIS '!$F96),'HIPOTESIS '!$M96*'HIPOTESIS '!$D96*(1+'HIPOTESIS '!$N$90)*(1+'HIPOTESIS '!$N$95)*(1+'HIPOTESIS '!$N$100)/12,0)</f>
        <v>0</v>
      </c>
      <c r="AP194" s="810">
        <f>IF(AND(AP$151&gt;='HIPOTESIS '!$E96,AP$151&lt;='HIPOTESIS '!$F96),'HIPOTESIS '!$M96*'HIPOTESIS '!$D96*(1+'HIPOTESIS '!$N$90)*(1+'HIPOTESIS '!$N$95)*(1+'HIPOTESIS '!$N$100)/12,0)</f>
        <v>0</v>
      </c>
      <c r="AQ194" s="810">
        <f>IF(AND(AQ$151&gt;='HIPOTESIS '!$E96,AQ$151&lt;='HIPOTESIS '!$F96),'HIPOTESIS '!$M96*'HIPOTESIS '!$D96*(1+'HIPOTESIS '!$N$90)*(1+'HIPOTESIS '!$N$95)*(1+'HIPOTESIS '!$N$100)/12,0)</f>
        <v>0</v>
      </c>
      <c r="AR194" s="810">
        <f>IF(AND(AR$151&gt;='HIPOTESIS '!$E96,AR$151&lt;='HIPOTESIS '!$F96),'HIPOTESIS '!$M96*'HIPOTESIS '!$D96*(1+'HIPOTESIS '!$N$90)*(1+'HIPOTESIS '!$N$95)*(1+'HIPOTESIS '!$N$100)/12,0)</f>
        <v>0</v>
      </c>
      <c r="AS194" s="810">
        <f>IF(AND(AS$151&gt;='HIPOTESIS '!$E96,AS$151&lt;='HIPOTESIS '!$F96),'HIPOTESIS '!$M96*'HIPOTESIS '!$D96*(1+'HIPOTESIS '!$N$90)*(1+'HIPOTESIS '!$N$95)*(1+'HIPOTESIS '!$N$100)/12,0)</f>
        <v>0</v>
      </c>
      <c r="AT194" s="810">
        <f>IF(AND(AT$151&gt;='HIPOTESIS '!$E96,AT$151&lt;='HIPOTESIS '!$F96),'HIPOTESIS '!$M96*'HIPOTESIS '!$D96*(1+'HIPOTESIS '!$N$90)*(1+'HIPOTESIS '!$N$95)*(1+'HIPOTESIS '!$N$100)/12,0)</f>
        <v>0</v>
      </c>
      <c r="AU194" s="810">
        <f>IF(AND(AU$151&gt;='HIPOTESIS '!$E96,AU$151&lt;='HIPOTESIS '!$F96),'HIPOTESIS '!$M96*'HIPOTESIS '!$D96*(1+'HIPOTESIS '!$N$90)*(1+'HIPOTESIS '!$N$95)*(1+'HIPOTESIS '!$N$100)/12,0)</f>
        <v>0</v>
      </c>
      <c r="AV194" s="810">
        <f>IF(AND(AV$151&gt;='HIPOTESIS '!$E96,AV$151&lt;='HIPOTESIS '!$F96),'HIPOTESIS '!$M96*'HIPOTESIS '!$D96*(1+'HIPOTESIS '!$N$90)*(1+'HIPOTESIS '!$N$95)*(1+'HIPOTESIS '!$N$100)/12,0)</f>
        <v>0</v>
      </c>
      <c r="AW194" s="810">
        <f>IF(AND(AW$151&gt;='HIPOTESIS '!$E96,AW$151&lt;='HIPOTESIS '!$F96),'HIPOTESIS '!$M96*'HIPOTESIS '!$D96*(1+'HIPOTESIS '!$N$90)*(1+'HIPOTESIS '!$N$95)*(1+'HIPOTESIS '!$N$100)/12,0)</f>
        <v>0</v>
      </c>
      <c r="AX194" s="810">
        <f>IF(AND(AX$151&gt;='HIPOTESIS '!$E96,AX$151&lt;='HIPOTESIS '!$F96),'HIPOTESIS '!$M96*'HIPOTESIS '!$D96*(1+'HIPOTESIS '!$N$90)*(1+'HIPOTESIS '!$N$95)*(1+'HIPOTESIS '!$N$100)/12,0)</f>
        <v>0</v>
      </c>
      <c r="AY194" s="810">
        <f>IF(AND(AY$151&gt;='HIPOTESIS '!$E96,AY$151&lt;='HIPOTESIS '!$F96),'HIPOTESIS '!$M96*'HIPOTESIS '!$D96*(1+'HIPOTESIS '!$N$90)*(1+'HIPOTESIS '!$N$95)*(1+'HIPOTESIS '!$N$100)/12,0)</f>
        <v>0</v>
      </c>
      <c r="AZ194" s="810">
        <f>IF(AND(AZ$151&gt;='HIPOTESIS '!$E96,AZ$151&lt;='HIPOTESIS '!$F96),'HIPOTESIS '!$M96*'HIPOTESIS '!$D96*(1+'HIPOTESIS '!$N$90)*(1+'HIPOTESIS '!$N$95)*(1+'HIPOTESIS '!$N$100)^2/12,0)</f>
        <v>0</v>
      </c>
      <c r="BA194" s="810">
        <f>IF(AND(BA$151&gt;='HIPOTESIS '!$E96,BA$151&lt;='HIPOTESIS '!$F96),'HIPOTESIS '!$M96*'HIPOTESIS '!$D96*(1+'HIPOTESIS '!$N$90)*(1+'HIPOTESIS '!$N$95)*(1+'HIPOTESIS '!$N$100)^2/12,0)</f>
        <v>0</v>
      </c>
      <c r="BB194" s="810">
        <f>IF(AND(BB$151&gt;='HIPOTESIS '!$E96,BB$151&lt;='HIPOTESIS '!$F96),'HIPOTESIS '!$M96*'HIPOTESIS '!$D96*(1+'HIPOTESIS '!$N$90)*(1+'HIPOTESIS '!$N$95)*(1+'HIPOTESIS '!$N$100)^2/12,0)</f>
        <v>0</v>
      </c>
      <c r="BC194" s="810">
        <f>IF(AND(BC$151&gt;='HIPOTESIS '!$E96,BC$151&lt;='HIPOTESIS '!$F96),'HIPOTESIS '!$M96*'HIPOTESIS '!$D96*(1+'HIPOTESIS '!$N$90)*(1+'HIPOTESIS '!$N$95)*(1+'HIPOTESIS '!$N$100)^2/12,0)</f>
        <v>0</v>
      </c>
      <c r="BD194" s="810">
        <f>IF(AND(BD$151&gt;='HIPOTESIS '!$E96,BD$151&lt;='HIPOTESIS '!$F96),'HIPOTESIS '!$M96*'HIPOTESIS '!$D96*(1+'HIPOTESIS '!$N$90)*(1+'HIPOTESIS '!$N$95)*(1+'HIPOTESIS '!$N$100)^2/12,0)</f>
        <v>0</v>
      </c>
      <c r="BE194" s="810">
        <f>IF(AND(BE$151&gt;='HIPOTESIS '!$E96,BE$151&lt;='HIPOTESIS '!$F96),'HIPOTESIS '!$M96*'HIPOTESIS '!$D96*(1+'HIPOTESIS '!$N$90)*(1+'HIPOTESIS '!$N$95)*(1+'HIPOTESIS '!$N$100)^2/12,0)</f>
        <v>0</v>
      </c>
      <c r="BF194" s="810">
        <f>IF(AND(BF$151&gt;='HIPOTESIS '!$E96,BF$151&lt;='HIPOTESIS '!$F96),'HIPOTESIS '!$M96*'HIPOTESIS '!$D96*(1+'HIPOTESIS '!$N$90)*(1+'HIPOTESIS '!$N$95)*(1+'HIPOTESIS '!$N$100)^2/12,0)</f>
        <v>0</v>
      </c>
      <c r="BG194" s="810">
        <f>IF(AND(BG$151&gt;='HIPOTESIS '!$E96,BG$151&lt;='HIPOTESIS '!$F96),'HIPOTESIS '!$M96*'HIPOTESIS '!$D96*(1+'HIPOTESIS '!$N$90)*(1+'HIPOTESIS '!$N$95)*(1+'HIPOTESIS '!$N$100)^2/12,0)</f>
        <v>0</v>
      </c>
      <c r="BH194" s="810">
        <f>IF(AND(BH$151&gt;='HIPOTESIS '!$E96,BH$151&lt;='HIPOTESIS '!$F96),'HIPOTESIS '!$M96*'HIPOTESIS '!$D96*(1+'HIPOTESIS '!$N$90)*(1+'HIPOTESIS '!$N$95)*(1+'HIPOTESIS '!$N$100)^2/12,0)</f>
        <v>0</v>
      </c>
      <c r="BI194" s="810">
        <f>IF(AND(BI$151&gt;='HIPOTESIS '!$E96,BI$151&lt;='HIPOTESIS '!$F96),'HIPOTESIS '!$M96*'HIPOTESIS '!$D96*(1+'HIPOTESIS '!$N$90)*(1+'HIPOTESIS '!$N$95)*(1+'HIPOTESIS '!$N$100)^2/12,0)</f>
        <v>0</v>
      </c>
      <c r="BJ194" s="810">
        <f>IF(AND(BJ$151&gt;='HIPOTESIS '!$E96,BJ$151&lt;='HIPOTESIS '!$F96),'HIPOTESIS '!$M96*'HIPOTESIS '!$D96*(1+'HIPOTESIS '!$N$90)*(1+'HIPOTESIS '!$N$95)*(1+'HIPOTESIS '!$N$100)^2/12,0)</f>
        <v>0</v>
      </c>
      <c r="BK194" s="810">
        <f>IF(AND(BK$151&gt;='HIPOTESIS '!$E96,BK$151&lt;='HIPOTESIS '!$F96),'HIPOTESIS '!$M96*'HIPOTESIS '!$D96*(1+'HIPOTESIS '!$N$90)*(1+'HIPOTESIS '!$N$95)*(1+'HIPOTESIS '!$N$100)^2/12,0)</f>
        <v>0</v>
      </c>
    </row>
    <row r="195" spans="1:97" s="2" customFormat="1" ht="17" x14ac:dyDescent="0.2">
      <c r="B195" s="625" t="s">
        <v>122</v>
      </c>
      <c r="C195" s="813">
        <f>IF(AND(C$151&gt;='HIPOTESIS '!$E97,C$151&lt;='HIPOTESIS '!$F97),'HIPOTESIS '!$M97*'HIPOTESIS '!$D97/12,0)</f>
        <v>0</v>
      </c>
      <c r="D195" s="586">
        <f>IF(AND(D$151&gt;='HIPOTESIS '!$E97,D$151&lt;='HIPOTESIS '!$F97),'HIPOTESIS '!$M97*'HIPOTESIS '!$D97/12,0)</f>
        <v>0</v>
      </c>
      <c r="E195" s="586">
        <f>IF(AND(E$151&gt;='HIPOTESIS '!$E97,E$151&lt;='HIPOTESIS '!$F97),'HIPOTESIS '!$M97*'HIPOTESIS '!$D97/12,0)</f>
        <v>0</v>
      </c>
      <c r="F195" s="586">
        <f>IF(AND(F$151&gt;='HIPOTESIS '!$E97,F$151&lt;='HIPOTESIS '!$F97),'HIPOTESIS '!$M97*'HIPOTESIS '!$D97/12,0)</f>
        <v>0</v>
      </c>
      <c r="G195" s="586">
        <f>IF(AND(G$151&gt;='HIPOTESIS '!$E97,G$151&lt;='HIPOTESIS '!$F97),'HIPOTESIS '!$M97*'HIPOTESIS '!$D97/12,0)</f>
        <v>0</v>
      </c>
      <c r="H195" s="586">
        <f>IF(AND(H$151&gt;='HIPOTESIS '!$E97,H$151&lt;='HIPOTESIS '!$F97),'HIPOTESIS '!$M97*'HIPOTESIS '!$D97/12,0)</f>
        <v>0</v>
      </c>
      <c r="I195" s="586">
        <f>IF(AND(I$151&gt;='HIPOTESIS '!$E97,I$151&lt;='HIPOTESIS '!$F97),'HIPOTESIS '!$M97*'HIPOTESIS '!$D97/12,0)</f>
        <v>0</v>
      </c>
      <c r="J195" s="586">
        <f>IF(AND(J$151&gt;='HIPOTESIS '!$E97,J$151&lt;='HIPOTESIS '!$F97),'HIPOTESIS '!$M97*'HIPOTESIS '!$D97/12,0)</f>
        <v>0</v>
      </c>
      <c r="K195" s="586">
        <f>IF(AND(K$151&gt;='HIPOTESIS '!$E97,K$151&lt;='HIPOTESIS '!$F97),'HIPOTESIS '!$M97*'HIPOTESIS '!$D97/12,0)</f>
        <v>0</v>
      </c>
      <c r="L195" s="586">
        <f>IF(AND(L$151&gt;='HIPOTESIS '!$E97,L$151&lt;='HIPOTESIS '!$F97),'HIPOTESIS '!$M97*'HIPOTESIS '!$D97/12,0)</f>
        <v>0</v>
      </c>
      <c r="M195" s="586">
        <f>IF(AND(M$151&gt;='HIPOTESIS '!$E97,M$151&lt;='HIPOTESIS '!$F97),'HIPOTESIS '!$M97*'HIPOTESIS '!$D97/12,0)</f>
        <v>0</v>
      </c>
      <c r="N195" s="586">
        <f>IF(AND(N$151&gt;='HIPOTESIS '!$E97,N$151&lt;='HIPOTESIS '!$F97),'HIPOTESIS '!$M97*'HIPOTESIS '!$D97/12,0)</f>
        <v>0</v>
      </c>
      <c r="O195" s="814">
        <f>IF(AND(O$151&gt;='HIPOTESIS '!$E97,O$151&lt;='HIPOTESIS '!$F97),'HIPOTESIS '!$M97*'HIPOTESIS '!$D97/12,0)</f>
        <v>0</v>
      </c>
      <c r="P195" s="586">
        <f>IF(AND(P$151&gt;='HIPOTESIS '!$E97,P$151&lt;='HIPOTESIS '!$F97),'HIPOTESIS '!$M97*'HIPOTESIS '!$D97*(1+'HIPOTESIS '!$N$90)/12,0)</f>
        <v>0</v>
      </c>
      <c r="Q195" s="810">
        <f>IF(AND(Q$151&gt;='HIPOTESIS '!$E97,Q$151&lt;='HIPOTESIS '!$F97),'HIPOTESIS '!$M97*'HIPOTESIS '!$D97*(1+'HIPOTESIS '!$N$90)/12,0)</f>
        <v>0</v>
      </c>
      <c r="R195" s="810">
        <f>IF(AND(R$151&gt;='HIPOTESIS '!$E97,R$151&lt;='HIPOTESIS '!$F97),'HIPOTESIS '!$M97*'HIPOTESIS '!$D97*(1+'HIPOTESIS '!$N$90)/12,0)</f>
        <v>0</v>
      </c>
      <c r="S195" s="810">
        <f>IF(AND(S$151&gt;='HIPOTESIS '!$E97,S$151&lt;='HIPOTESIS '!$F97),'HIPOTESIS '!$M97*'HIPOTESIS '!$D97*(1+'HIPOTESIS '!$N$90)/12,0)</f>
        <v>0</v>
      </c>
      <c r="T195" s="810">
        <f>IF(AND(T$151&gt;='HIPOTESIS '!$E97,T$151&lt;='HIPOTESIS '!$F97),'HIPOTESIS '!$M97*'HIPOTESIS '!$D97*(1+'HIPOTESIS '!$N$90)/12,0)</f>
        <v>0</v>
      </c>
      <c r="U195" s="810">
        <f>IF(AND(U$151&gt;='HIPOTESIS '!$E97,U$151&lt;='HIPOTESIS '!$F97),'HIPOTESIS '!$M97*'HIPOTESIS '!$D97*(1+'HIPOTESIS '!$N$90)/12,0)</f>
        <v>0</v>
      </c>
      <c r="V195" s="810">
        <f>IF(AND(V$151&gt;='HIPOTESIS '!$E97,V$151&lt;='HIPOTESIS '!$F97),'HIPOTESIS '!$M97*'HIPOTESIS '!$D97*(1+'HIPOTESIS '!$N$90)/12,0)</f>
        <v>0</v>
      </c>
      <c r="W195" s="810">
        <f>IF(AND(W$151&gt;='HIPOTESIS '!$E97,W$151&lt;='HIPOTESIS '!$F97),'HIPOTESIS '!$M97*'HIPOTESIS '!$D97*(1+'HIPOTESIS '!$N$90)/12,0)</f>
        <v>0</v>
      </c>
      <c r="X195" s="810">
        <f>IF(AND(X$151&gt;='HIPOTESIS '!$E97,X$151&lt;='HIPOTESIS '!$F97),'HIPOTESIS '!$M97*'HIPOTESIS '!$D97*(1+'HIPOTESIS '!$N$90)/12,0)</f>
        <v>0</v>
      </c>
      <c r="Y195" s="810">
        <f>IF(AND(Y$151&gt;='HIPOTESIS '!$E97,Y$151&lt;='HIPOTESIS '!$F97),'HIPOTESIS '!$M97*'HIPOTESIS '!$D97*(1+'HIPOTESIS '!$N$90)/12,0)</f>
        <v>0</v>
      </c>
      <c r="Z195" s="810">
        <f>IF(AND(Z$151&gt;='HIPOTESIS '!$E97,Z$151&lt;='HIPOTESIS '!$F97),'HIPOTESIS '!$M97*'HIPOTESIS '!$D97*(1+'HIPOTESIS '!$N$90)/12,0)</f>
        <v>0</v>
      </c>
      <c r="AA195" s="810">
        <f>IF(AND(AA$151&gt;='HIPOTESIS '!$E97,AA$151&lt;='HIPOTESIS '!$F97),'HIPOTESIS '!$M97*'HIPOTESIS '!$D97*(1+'HIPOTESIS '!$N$90)/12,0)</f>
        <v>0</v>
      </c>
      <c r="AB195" s="810">
        <f>IF(AND(AB$151&gt;='HIPOTESIS '!$E97,AB$151&lt;='HIPOTESIS '!$F97),'HIPOTESIS '!$M97*'HIPOTESIS '!$D97*(1+'HIPOTESIS '!$N$90)*(1+'HIPOTESIS '!$N$95)/12,0)</f>
        <v>0</v>
      </c>
      <c r="AC195" s="810">
        <f>IF(AND(AC$151&gt;='HIPOTESIS '!$E97,AC$151&lt;='HIPOTESIS '!$F97),'HIPOTESIS '!$M97*'HIPOTESIS '!$D97*(1+'HIPOTESIS '!$N$90)*(1+'HIPOTESIS '!$N$95)/12,0)</f>
        <v>0</v>
      </c>
      <c r="AD195" s="810">
        <f>IF(AND(AD$151&gt;='HIPOTESIS '!$E97,AD$151&lt;='HIPOTESIS '!$F97),'HIPOTESIS '!$M97*'HIPOTESIS '!$D97*(1+'HIPOTESIS '!$N$90)*(1+'HIPOTESIS '!$N$95)/12,0)</f>
        <v>0</v>
      </c>
      <c r="AE195" s="810">
        <f>IF(AND(AE$151&gt;='HIPOTESIS '!$E97,AE$151&lt;='HIPOTESIS '!$F97),'HIPOTESIS '!$M97*'HIPOTESIS '!$D97*(1+'HIPOTESIS '!$N$90)*(1+'HIPOTESIS '!$N$95)/12,0)</f>
        <v>0</v>
      </c>
      <c r="AF195" s="810">
        <f>IF(AND(AF$151&gt;='HIPOTESIS '!$E97,AF$151&lt;='HIPOTESIS '!$F97),'HIPOTESIS '!$M97*'HIPOTESIS '!$D97*(1+'HIPOTESIS '!$N$90)*(1+'HIPOTESIS '!$N$95)/12,0)</f>
        <v>0</v>
      </c>
      <c r="AG195" s="810">
        <f>IF(AND(AG$151&gt;='HIPOTESIS '!$E97,AG$151&lt;='HIPOTESIS '!$F97),'HIPOTESIS '!$M97*'HIPOTESIS '!$D97*(1+'HIPOTESIS '!$N$90)*(1+'HIPOTESIS '!$N$95)/12,0)</f>
        <v>0</v>
      </c>
      <c r="AH195" s="810">
        <f>IF(AND(AH$151&gt;='HIPOTESIS '!$E97,AH$151&lt;='HIPOTESIS '!$F97),'HIPOTESIS '!$M97*'HIPOTESIS '!$D97*(1+'HIPOTESIS '!$N$90)*(1+'HIPOTESIS '!$N$95)/12,0)</f>
        <v>0</v>
      </c>
      <c r="AI195" s="810">
        <f>IF(AND(AI$151&gt;='HIPOTESIS '!$E97,AI$151&lt;='HIPOTESIS '!$F97),'HIPOTESIS '!$M97*'HIPOTESIS '!$D97*(1+'HIPOTESIS '!$N$90)*(1+'HIPOTESIS '!$N$95)/12,0)</f>
        <v>0</v>
      </c>
      <c r="AJ195" s="810">
        <f>IF(AND(AJ$151&gt;='HIPOTESIS '!$E97,AJ$151&lt;='HIPOTESIS '!$F97),'HIPOTESIS '!$M97*'HIPOTESIS '!$D97*(1+'HIPOTESIS '!$N$90)*(1+'HIPOTESIS '!$N$95)/12,0)</f>
        <v>0</v>
      </c>
      <c r="AK195" s="810">
        <f>IF(AND(AK$151&gt;='HIPOTESIS '!$E97,AK$151&lt;='HIPOTESIS '!$F97),'HIPOTESIS '!$M97*'HIPOTESIS '!$D97*(1+'HIPOTESIS '!$N$90)*(1+'HIPOTESIS '!$N$95)/12,0)</f>
        <v>0</v>
      </c>
      <c r="AL195" s="810">
        <f>IF(AND(AL$151&gt;='HIPOTESIS '!$E97,AL$151&lt;='HIPOTESIS '!$F97),'HIPOTESIS '!$M97*'HIPOTESIS '!$D97*(1+'HIPOTESIS '!$N$90)*(1+'HIPOTESIS '!$N$95)/12,0)</f>
        <v>0</v>
      </c>
      <c r="AM195" s="810">
        <f>IF(AND(AM$151&gt;='HIPOTESIS '!$E97,AM$151&lt;='HIPOTESIS '!$F97),'HIPOTESIS '!$M97*'HIPOTESIS '!$D97*(1+'HIPOTESIS '!$N$90)*(1+'HIPOTESIS '!$N$95)/12,0)</f>
        <v>0</v>
      </c>
      <c r="AN195" s="810">
        <f>IF(AND(AN$151&gt;='HIPOTESIS '!$E97,AN$151&lt;='HIPOTESIS '!$F97),'HIPOTESIS '!$M97*'HIPOTESIS '!$D97*(1+'HIPOTESIS '!$N$90)*(1+'HIPOTESIS '!$N$95)*(1+'HIPOTESIS '!$N$100)/12,0)</f>
        <v>0</v>
      </c>
      <c r="AO195" s="810">
        <f>IF(AND(AO$151&gt;='HIPOTESIS '!$E97,AO$151&lt;='HIPOTESIS '!$F97),'HIPOTESIS '!$M97*'HIPOTESIS '!$D97*(1+'HIPOTESIS '!$N$90)*(1+'HIPOTESIS '!$N$95)*(1+'HIPOTESIS '!$N$100)/12,0)</f>
        <v>0</v>
      </c>
      <c r="AP195" s="810">
        <f>IF(AND(AP$151&gt;='HIPOTESIS '!$E97,AP$151&lt;='HIPOTESIS '!$F97),'HIPOTESIS '!$M97*'HIPOTESIS '!$D97*(1+'HIPOTESIS '!$N$90)*(1+'HIPOTESIS '!$N$95)*(1+'HIPOTESIS '!$N$100)/12,0)</f>
        <v>0</v>
      </c>
      <c r="AQ195" s="810">
        <f>IF(AND(AQ$151&gt;='HIPOTESIS '!$E97,AQ$151&lt;='HIPOTESIS '!$F97),'HIPOTESIS '!$M97*'HIPOTESIS '!$D97*(1+'HIPOTESIS '!$N$90)*(1+'HIPOTESIS '!$N$95)*(1+'HIPOTESIS '!$N$100)/12,0)</f>
        <v>0</v>
      </c>
      <c r="AR195" s="810">
        <f>IF(AND(AR$151&gt;='HIPOTESIS '!$E97,AR$151&lt;='HIPOTESIS '!$F97),'HIPOTESIS '!$M97*'HIPOTESIS '!$D97*(1+'HIPOTESIS '!$N$90)*(1+'HIPOTESIS '!$N$95)*(1+'HIPOTESIS '!$N$100)/12,0)</f>
        <v>0</v>
      </c>
      <c r="AS195" s="810">
        <f>IF(AND(AS$151&gt;='HIPOTESIS '!$E97,AS$151&lt;='HIPOTESIS '!$F97),'HIPOTESIS '!$M97*'HIPOTESIS '!$D97*(1+'HIPOTESIS '!$N$90)*(1+'HIPOTESIS '!$N$95)*(1+'HIPOTESIS '!$N$100)/12,0)</f>
        <v>0</v>
      </c>
      <c r="AT195" s="810">
        <f>IF(AND(AT$151&gt;='HIPOTESIS '!$E97,AT$151&lt;='HIPOTESIS '!$F97),'HIPOTESIS '!$M97*'HIPOTESIS '!$D97*(1+'HIPOTESIS '!$N$90)*(1+'HIPOTESIS '!$N$95)*(1+'HIPOTESIS '!$N$100)/12,0)</f>
        <v>0</v>
      </c>
      <c r="AU195" s="810">
        <f>IF(AND(AU$151&gt;='HIPOTESIS '!$E97,AU$151&lt;='HIPOTESIS '!$F97),'HIPOTESIS '!$M97*'HIPOTESIS '!$D97*(1+'HIPOTESIS '!$N$90)*(1+'HIPOTESIS '!$N$95)*(1+'HIPOTESIS '!$N$100)/12,0)</f>
        <v>0</v>
      </c>
      <c r="AV195" s="810">
        <f>IF(AND(AV$151&gt;='HIPOTESIS '!$E97,AV$151&lt;='HIPOTESIS '!$F97),'HIPOTESIS '!$M97*'HIPOTESIS '!$D97*(1+'HIPOTESIS '!$N$90)*(1+'HIPOTESIS '!$N$95)*(1+'HIPOTESIS '!$N$100)/12,0)</f>
        <v>0</v>
      </c>
      <c r="AW195" s="810">
        <f>IF(AND(AW$151&gt;='HIPOTESIS '!$E97,AW$151&lt;='HIPOTESIS '!$F97),'HIPOTESIS '!$M97*'HIPOTESIS '!$D97*(1+'HIPOTESIS '!$N$90)*(1+'HIPOTESIS '!$N$95)*(1+'HIPOTESIS '!$N$100)/12,0)</f>
        <v>0</v>
      </c>
      <c r="AX195" s="810">
        <f>IF(AND(AX$151&gt;='HIPOTESIS '!$E97,AX$151&lt;='HIPOTESIS '!$F97),'HIPOTESIS '!$M97*'HIPOTESIS '!$D97*(1+'HIPOTESIS '!$N$90)*(1+'HIPOTESIS '!$N$95)*(1+'HIPOTESIS '!$N$100)/12,0)</f>
        <v>0</v>
      </c>
      <c r="AY195" s="810">
        <f>IF(AND(AY$151&gt;='HIPOTESIS '!$E97,AY$151&lt;='HIPOTESIS '!$F97),'HIPOTESIS '!$M97*'HIPOTESIS '!$D97*(1+'HIPOTESIS '!$N$90)*(1+'HIPOTESIS '!$N$95)*(1+'HIPOTESIS '!$N$100)/12,0)</f>
        <v>0</v>
      </c>
      <c r="AZ195" s="810">
        <f>IF(AND(AZ$151&gt;='HIPOTESIS '!$E97,AZ$151&lt;='HIPOTESIS '!$F97),'HIPOTESIS '!$M97*'HIPOTESIS '!$D97*(1+'HIPOTESIS '!$N$90)*(1+'HIPOTESIS '!$N$95)*(1+'HIPOTESIS '!$N$100)^2/12,0)</f>
        <v>0</v>
      </c>
      <c r="BA195" s="810">
        <f>IF(AND(BA$151&gt;='HIPOTESIS '!$E97,BA$151&lt;='HIPOTESIS '!$F97),'HIPOTESIS '!$M97*'HIPOTESIS '!$D97*(1+'HIPOTESIS '!$N$90)*(1+'HIPOTESIS '!$N$95)*(1+'HIPOTESIS '!$N$100)^2/12,0)</f>
        <v>0</v>
      </c>
      <c r="BB195" s="810">
        <f>IF(AND(BB$151&gt;='HIPOTESIS '!$E97,BB$151&lt;='HIPOTESIS '!$F97),'HIPOTESIS '!$M97*'HIPOTESIS '!$D97*(1+'HIPOTESIS '!$N$90)*(1+'HIPOTESIS '!$N$95)*(1+'HIPOTESIS '!$N$100)^2/12,0)</f>
        <v>0</v>
      </c>
      <c r="BC195" s="810">
        <f>IF(AND(BC$151&gt;='HIPOTESIS '!$E97,BC$151&lt;='HIPOTESIS '!$F97),'HIPOTESIS '!$M97*'HIPOTESIS '!$D97*(1+'HIPOTESIS '!$N$90)*(1+'HIPOTESIS '!$N$95)*(1+'HIPOTESIS '!$N$100)^2/12,0)</f>
        <v>0</v>
      </c>
      <c r="BD195" s="810">
        <f>IF(AND(BD$151&gt;='HIPOTESIS '!$E97,BD$151&lt;='HIPOTESIS '!$F97),'HIPOTESIS '!$M97*'HIPOTESIS '!$D97*(1+'HIPOTESIS '!$N$90)*(1+'HIPOTESIS '!$N$95)*(1+'HIPOTESIS '!$N$100)^2/12,0)</f>
        <v>0</v>
      </c>
      <c r="BE195" s="810">
        <f>IF(AND(BE$151&gt;='HIPOTESIS '!$E97,BE$151&lt;='HIPOTESIS '!$F97),'HIPOTESIS '!$M97*'HIPOTESIS '!$D97*(1+'HIPOTESIS '!$N$90)*(1+'HIPOTESIS '!$N$95)*(1+'HIPOTESIS '!$N$100)^2/12,0)</f>
        <v>0</v>
      </c>
      <c r="BF195" s="810">
        <f>IF(AND(BF$151&gt;='HIPOTESIS '!$E97,BF$151&lt;='HIPOTESIS '!$F97),'HIPOTESIS '!$M97*'HIPOTESIS '!$D97*(1+'HIPOTESIS '!$N$90)*(1+'HIPOTESIS '!$N$95)*(1+'HIPOTESIS '!$N$100)^2/12,0)</f>
        <v>0</v>
      </c>
      <c r="BG195" s="810">
        <f>IF(AND(BG$151&gt;='HIPOTESIS '!$E97,BG$151&lt;='HIPOTESIS '!$F97),'HIPOTESIS '!$M97*'HIPOTESIS '!$D97*(1+'HIPOTESIS '!$N$90)*(1+'HIPOTESIS '!$N$95)*(1+'HIPOTESIS '!$N$100)^2/12,0)</f>
        <v>0</v>
      </c>
      <c r="BH195" s="810">
        <f>IF(AND(BH$151&gt;='HIPOTESIS '!$E97,BH$151&lt;='HIPOTESIS '!$F97),'HIPOTESIS '!$M97*'HIPOTESIS '!$D97*(1+'HIPOTESIS '!$N$90)*(1+'HIPOTESIS '!$N$95)*(1+'HIPOTESIS '!$N$100)^2/12,0)</f>
        <v>0</v>
      </c>
      <c r="BI195" s="810">
        <f>IF(AND(BI$151&gt;='HIPOTESIS '!$E97,BI$151&lt;='HIPOTESIS '!$F97),'HIPOTESIS '!$M97*'HIPOTESIS '!$D97*(1+'HIPOTESIS '!$N$90)*(1+'HIPOTESIS '!$N$95)*(1+'HIPOTESIS '!$N$100)^2/12,0)</f>
        <v>0</v>
      </c>
      <c r="BJ195" s="810">
        <f>IF(AND(BJ$151&gt;='HIPOTESIS '!$E97,BJ$151&lt;='HIPOTESIS '!$F97),'HIPOTESIS '!$M97*'HIPOTESIS '!$D97*(1+'HIPOTESIS '!$N$90)*(1+'HIPOTESIS '!$N$95)*(1+'HIPOTESIS '!$N$100)^2/12,0)</f>
        <v>0</v>
      </c>
      <c r="BK195" s="810">
        <f>IF(AND(BK$151&gt;='HIPOTESIS '!$E97,BK$151&lt;='HIPOTESIS '!$F97),'HIPOTESIS '!$M97*'HIPOTESIS '!$D97*(1+'HIPOTESIS '!$N$90)*(1+'HIPOTESIS '!$N$95)*(1+'HIPOTESIS '!$N$100)^2/12,0)</f>
        <v>0</v>
      </c>
    </row>
    <row r="196" spans="1:97" s="2" customFormat="1" ht="17" x14ac:dyDescent="0.2">
      <c r="B196" s="625" t="s">
        <v>123</v>
      </c>
      <c r="C196" s="813">
        <f>IF(AND(C$151&gt;='HIPOTESIS '!$E98,C$151&lt;='HIPOTESIS '!$F98),'HIPOTESIS '!$M98*'HIPOTESIS '!$D98/12,0)</f>
        <v>0</v>
      </c>
      <c r="D196" s="586">
        <f>IF(AND(D$151&gt;='HIPOTESIS '!$E98,D$151&lt;='HIPOTESIS '!$F98),'HIPOTESIS '!$M98*'HIPOTESIS '!$D98/12,0)</f>
        <v>0</v>
      </c>
      <c r="E196" s="586">
        <f>IF(AND(E$151&gt;='HIPOTESIS '!$E98,E$151&lt;='HIPOTESIS '!$F98),'HIPOTESIS '!$M98*'HIPOTESIS '!$D98/12,0)</f>
        <v>0</v>
      </c>
      <c r="F196" s="586">
        <f>IF(AND(F$151&gt;='HIPOTESIS '!$E98,F$151&lt;='HIPOTESIS '!$F98),'HIPOTESIS '!$M98*'HIPOTESIS '!$D98/12,0)</f>
        <v>0</v>
      </c>
      <c r="G196" s="586">
        <f>IF(AND(G$151&gt;='HIPOTESIS '!$E98,G$151&lt;='HIPOTESIS '!$F98),'HIPOTESIS '!$M98*'HIPOTESIS '!$D98/12,0)</f>
        <v>0</v>
      </c>
      <c r="H196" s="586">
        <f>IF(AND(H$151&gt;='HIPOTESIS '!$E98,H$151&lt;='HIPOTESIS '!$F98),'HIPOTESIS '!$M98*'HIPOTESIS '!$D98/12,0)</f>
        <v>0</v>
      </c>
      <c r="I196" s="586">
        <f>IF(AND(I$151&gt;='HIPOTESIS '!$E98,I$151&lt;='HIPOTESIS '!$F98),'HIPOTESIS '!$M98*'HIPOTESIS '!$D98/12,0)</f>
        <v>0</v>
      </c>
      <c r="J196" s="586">
        <f>IF(AND(J$151&gt;='HIPOTESIS '!$E98,J$151&lt;='HIPOTESIS '!$F98),'HIPOTESIS '!$M98*'HIPOTESIS '!$D98/12,0)</f>
        <v>0</v>
      </c>
      <c r="K196" s="586">
        <f>IF(AND(K$151&gt;='HIPOTESIS '!$E98,K$151&lt;='HIPOTESIS '!$F98),'HIPOTESIS '!$M98*'HIPOTESIS '!$D98/12,0)</f>
        <v>0</v>
      </c>
      <c r="L196" s="586">
        <f>IF(AND(L$151&gt;='HIPOTESIS '!$E98,L$151&lt;='HIPOTESIS '!$F98),'HIPOTESIS '!$M98*'HIPOTESIS '!$D98/12,0)</f>
        <v>0</v>
      </c>
      <c r="M196" s="586">
        <f>IF(AND(M$151&gt;='HIPOTESIS '!$E98,M$151&lt;='HIPOTESIS '!$F98),'HIPOTESIS '!$M98*'HIPOTESIS '!$D98/12,0)</f>
        <v>0</v>
      </c>
      <c r="N196" s="586">
        <f>IF(AND(N$151&gt;='HIPOTESIS '!$E98,N$151&lt;='HIPOTESIS '!$F98),'HIPOTESIS '!$M98*'HIPOTESIS '!$D98/12,0)</f>
        <v>0</v>
      </c>
      <c r="O196" s="814">
        <f>IF(AND(O$151&gt;='HIPOTESIS '!$E98,O$151&lt;='HIPOTESIS '!$F98),'HIPOTESIS '!$M98*'HIPOTESIS '!$D98/12,0)</f>
        <v>0</v>
      </c>
      <c r="P196" s="586">
        <f>IF(AND(P$151&gt;='HIPOTESIS '!$E98,P$151&lt;='HIPOTESIS '!$F98),'HIPOTESIS '!$M98*'HIPOTESIS '!$D98*(1+'HIPOTESIS '!$N$90)/12,0)</f>
        <v>0</v>
      </c>
      <c r="Q196" s="810">
        <f>IF(AND(Q$151&gt;='HIPOTESIS '!$E98,Q$151&lt;='HIPOTESIS '!$F98),'HIPOTESIS '!$M98*'HIPOTESIS '!$D98*(1+'HIPOTESIS '!$N$90)/12,0)</f>
        <v>0</v>
      </c>
      <c r="R196" s="810">
        <f>IF(AND(R$151&gt;='HIPOTESIS '!$E98,R$151&lt;='HIPOTESIS '!$F98),'HIPOTESIS '!$M98*'HIPOTESIS '!$D98*(1+'HIPOTESIS '!$N$90)/12,0)</f>
        <v>0</v>
      </c>
      <c r="S196" s="810">
        <f>IF(AND(S$151&gt;='HIPOTESIS '!$E98,S$151&lt;='HIPOTESIS '!$F98),'HIPOTESIS '!$M98*'HIPOTESIS '!$D98*(1+'HIPOTESIS '!$N$90)/12,0)</f>
        <v>0</v>
      </c>
      <c r="T196" s="810">
        <f>IF(AND(T$151&gt;='HIPOTESIS '!$E98,T$151&lt;='HIPOTESIS '!$F98),'HIPOTESIS '!$M98*'HIPOTESIS '!$D98*(1+'HIPOTESIS '!$N$90)/12,0)</f>
        <v>0</v>
      </c>
      <c r="U196" s="810">
        <f>IF(AND(U$151&gt;='HIPOTESIS '!$E98,U$151&lt;='HIPOTESIS '!$F98),'HIPOTESIS '!$M98*'HIPOTESIS '!$D98*(1+'HIPOTESIS '!$N$90)/12,0)</f>
        <v>0</v>
      </c>
      <c r="V196" s="810">
        <f>IF(AND(V$151&gt;='HIPOTESIS '!$E98,V$151&lt;='HIPOTESIS '!$F98),'HIPOTESIS '!$M98*'HIPOTESIS '!$D98*(1+'HIPOTESIS '!$N$90)/12,0)</f>
        <v>0</v>
      </c>
      <c r="W196" s="810">
        <f>IF(AND(W$151&gt;='HIPOTESIS '!$E98,W$151&lt;='HIPOTESIS '!$F98),'HIPOTESIS '!$M98*'HIPOTESIS '!$D98*(1+'HIPOTESIS '!$N$90)/12,0)</f>
        <v>0</v>
      </c>
      <c r="X196" s="810">
        <f>IF(AND(X$151&gt;='HIPOTESIS '!$E98,X$151&lt;='HIPOTESIS '!$F98),'HIPOTESIS '!$M98*'HIPOTESIS '!$D98*(1+'HIPOTESIS '!$N$90)/12,0)</f>
        <v>0</v>
      </c>
      <c r="Y196" s="810">
        <f>IF(AND(Y$151&gt;='HIPOTESIS '!$E98,Y$151&lt;='HIPOTESIS '!$F98),'HIPOTESIS '!$M98*'HIPOTESIS '!$D98*(1+'HIPOTESIS '!$N$90)/12,0)</f>
        <v>0</v>
      </c>
      <c r="Z196" s="810">
        <f>IF(AND(Z$151&gt;='HIPOTESIS '!$E98,Z$151&lt;='HIPOTESIS '!$F98),'HIPOTESIS '!$M98*'HIPOTESIS '!$D98*(1+'HIPOTESIS '!$N$90)/12,0)</f>
        <v>0</v>
      </c>
      <c r="AA196" s="810">
        <f>IF(AND(AA$151&gt;='HIPOTESIS '!$E98,AA$151&lt;='HIPOTESIS '!$F98),'HIPOTESIS '!$M98*'HIPOTESIS '!$D98*(1+'HIPOTESIS '!$N$90)/12,0)</f>
        <v>0</v>
      </c>
      <c r="AB196" s="810">
        <f>IF(AND(AB$151&gt;='HIPOTESIS '!$E98,AB$151&lt;='HIPOTESIS '!$F98),'HIPOTESIS '!$M98*'HIPOTESIS '!$D98*(1+'HIPOTESIS '!$N$90)*(1+'HIPOTESIS '!$N$95)/12,0)</f>
        <v>0</v>
      </c>
      <c r="AC196" s="810">
        <f>IF(AND(AC$151&gt;='HIPOTESIS '!$E98,AC$151&lt;='HIPOTESIS '!$F98),'HIPOTESIS '!$M98*'HIPOTESIS '!$D98*(1+'HIPOTESIS '!$N$90)*(1+'HIPOTESIS '!$N$95)/12,0)</f>
        <v>0</v>
      </c>
      <c r="AD196" s="810">
        <f>IF(AND(AD$151&gt;='HIPOTESIS '!$E98,AD$151&lt;='HIPOTESIS '!$F98),'HIPOTESIS '!$M98*'HIPOTESIS '!$D98*(1+'HIPOTESIS '!$N$90)*(1+'HIPOTESIS '!$N$95)/12,0)</f>
        <v>0</v>
      </c>
      <c r="AE196" s="810">
        <f>IF(AND(AE$151&gt;='HIPOTESIS '!$E98,AE$151&lt;='HIPOTESIS '!$F98),'HIPOTESIS '!$M98*'HIPOTESIS '!$D98*(1+'HIPOTESIS '!$N$90)*(1+'HIPOTESIS '!$N$95)/12,0)</f>
        <v>0</v>
      </c>
      <c r="AF196" s="810">
        <f>IF(AND(AF$151&gt;='HIPOTESIS '!$E98,AF$151&lt;='HIPOTESIS '!$F98),'HIPOTESIS '!$M98*'HIPOTESIS '!$D98*(1+'HIPOTESIS '!$N$90)*(1+'HIPOTESIS '!$N$95)/12,0)</f>
        <v>0</v>
      </c>
      <c r="AG196" s="810">
        <f>IF(AND(AG$151&gt;='HIPOTESIS '!$E98,AG$151&lt;='HIPOTESIS '!$F98),'HIPOTESIS '!$M98*'HIPOTESIS '!$D98*(1+'HIPOTESIS '!$N$90)*(1+'HIPOTESIS '!$N$95)/12,0)</f>
        <v>0</v>
      </c>
      <c r="AH196" s="810">
        <f>IF(AND(AH$151&gt;='HIPOTESIS '!$E98,AH$151&lt;='HIPOTESIS '!$F98),'HIPOTESIS '!$M98*'HIPOTESIS '!$D98*(1+'HIPOTESIS '!$N$90)*(1+'HIPOTESIS '!$N$95)/12,0)</f>
        <v>0</v>
      </c>
      <c r="AI196" s="810">
        <f>IF(AND(AI$151&gt;='HIPOTESIS '!$E98,AI$151&lt;='HIPOTESIS '!$F98),'HIPOTESIS '!$M98*'HIPOTESIS '!$D98*(1+'HIPOTESIS '!$N$90)*(1+'HIPOTESIS '!$N$95)/12,0)</f>
        <v>0</v>
      </c>
      <c r="AJ196" s="810">
        <f>IF(AND(AJ$151&gt;='HIPOTESIS '!$E98,AJ$151&lt;='HIPOTESIS '!$F98),'HIPOTESIS '!$M98*'HIPOTESIS '!$D98*(1+'HIPOTESIS '!$N$90)*(1+'HIPOTESIS '!$N$95)/12,0)</f>
        <v>0</v>
      </c>
      <c r="AK196" s="810">
        <f>IF(AND(AK$151&gt;='HIPOTESIS '!$E98,AK$151&lt;='HIPOTESIS '!$F98),'HIPOTESIS '!$M98*'HIPOTESIS '!$D98*(1+'HIPOTESIS '!$N$90)*(1+'HIPOTESIS '!$N$95)/12,0)</f>
        <v>0</v>
      </c>
      <c r="AL196" s="810">
        <f>IF(AND(AL$151&gt;='HIPOTESIS '!$E98,AL$151&lt;='HIPOTESIS '!$F98),'HIPOTESIS '!$M98*'HIPOTESIS '!$D98*(1+'HIPOTESIS '!$N$90)*(1+'HIPOTESIS '!$N$95)/12,0)</f>
        <v>0</v>
      </c>
      <c r="AM196" s="810">
        <f>IF(AND(AM$151&gt;='HIPOTESIS '!$E98,AM$151&lt;='HIPOTESIS '!$F98),'HIPOTESIS '!$M98*'HIPOTESIS '!$D98*(1+'HIPOTESIS '!$N$90)*(1+'HIPOTESIS '!$N$95)/12,0)</f>
        <v>0</v>
      </c>
      <c r="AN196" s="810">
        <f>IF(AND(AN$151&gt;='HIPOTESIS '!$E98,AN$151&lt;='HIPOTESIS '!$F98),'HIPOTESIS '!$M98*'HIPOTESIS '!$D98*(1+'HIPOTESIS '!$N$90)*(1+'HIPOTESIS '!$N$95)*(1+'HIPOTESIS '!$N$100)/12,0)</f>
        <v>0</v>
      </c>
      <c r="AO196" s="810">
        <f>IF(AND(AO$151&gt;='HIPOTESIS '!$E98,AO$151&lt;='HIPOTESIS '!$F98),'HIPOTESIS '!$M98*'HIPOTESIS '!$D98*(1+'HIPOTESIS '!$N$90)*(1+'HIPOTESIS '!$N$95)*(1+'HIPOTESIS '!$N$100)/12,0)</f>
        <v>0</v>
      </c>
      <c r="AP196" s="810">
        <f>IF(AND(AP$151&gt;='HIPOTESIS '!$E98,AP$151&lt;='HIPOTESIS '!$F98),'HIPOTESIS '!$M98*'HIPOTESIS '!$D98*(1+'HIPOTESIS '!$N$90)*(1+'HIPOTESIS '!$N$95)*(1+'HIPOTESIS '!$N$100)/12,0)</f>
        <v>0</v>
      </c>
      <c r="AQ196" s="810">
        <f>IF(AND(AQ$151&gt;='HIPOTESIS '!$E98,AQ$151&lt;='HIPOTESIS '!$F98),'HIPOTESIS '!$M98*'HIPOTESIS '!$D98*(1+'HIPOTESIS '!$N$90)*(1+'HIPOTESIS '!$N$95)*(1+'HIPOTESIS '!$N$100)/12,0)</f>
        <v>0</v>
      </c>
      <c r="AR196" s="810">
        <f>IF(AND(AR$151&gt;='HIPOTESIS '!$E98,AR$151&lt;='HIPOTESIS '!$F98),'HIPOTESIS '!$M98*'HIPOTESIS '!$D98*(1+'HIPOTESIS '!$N$90)*(1+'HIPOTESIS '!$N$95)*(1+'HIPOTESIS '!$N$100)/12,0)</f>
        <v>0</v>
      </c>
      <c r="AS196" s="810">
        <f>IF(AND(AS$151&gt;='HIPOTESIS '!$E98,AS$151&lt;='HIPOTESIS '!$F98),'HIPOTESIS '!$M98*'HIPOTESIS '!$D98*(1+'HIPOTESIS '!$N$90)*(1+'HIPOTESIS '!$N$95)*(1+'HIPOTESIS '!$N$100)/12,0)</f>
        <v>0</v>
      </c>
      <c r="AT196" s="810">
        <f>IF(AND(AT$151&gt;='HIPOTESIS '!$E98,AT$151&lt;='HIPOTESIS '!$F98),'HIPOTESIS '!$M98*'HIPOTESIS '!$D98*(1+'HIPOTESIS '!$N$90)*(1+'HIPOTESIS '!$N$95)*(1+'HIPOTESIS '!$N$100)/12,0)</f>
        <v>0</v>
      </c>
      <c r="AU196" s="810">
        <f>IF(AND(AU$151&gt;='HIPOTESIS '!$E98,AU$151&lt;='HIPOTESIS '!$F98),'HIPOTESIS '!$M98*'HIPOTESIS '!$D98*(1+'HIPOTESIS '!$N$90)*(1+'HIPOTESIS '!$N$95)*(1+'HIPOTESIS '!$N$100)/12,0)</f>
        <v>0</v>
      </c>
      <c r="AV196" s="810">
        <f>IF(AND(AV$151&gt;='HIPOTESIS '!$E98,AV$151&lt;='HIPOTESIS '!$F98),'HIPOTESIS '!$M98*'HIPOTESIS '!$D98*(1+'HIPOTESIS '!$N$90)*(1+'HIPOTESIS '!$N$95)*(1+'HIPOTESIS '!$N$100)/12,0)</f>
        <v>0</v>
      </c>
      <c r="AW196" s="810">
        <f>IF(AND(AW$151&gt;='HIPOTESIS '!$E98,AW$151&lt;='HIPOTESIS '!$F98),'HIPOTESIS '!$M98*'HIPOTESIS '!$D98*(1+'HIPOTESIS '!$N$90)*(1+'HIPOTESIS '!$N$95)*(1+'HIPOTESIS '!$N$100)/12,0)</f>
        <v>0</v>
      </c>
      <c r="AX196" s="810">
        <f>IF(AND(AX$151&gt;='HIPOTESIS '!$E98,AX$151&lt;='HIPOTESIS '!$F98),'HIPOTESIS '!$M98*'HIPOTESIS '!$D98*(1+'HIPOTESIS '!$N$90)*(1+'HIPOTESIS '!$N$95)*(1+'HIPOTESIS '!$N$100)/12,0)</f>
        <v>0</v>
      </c>
      <c r="AY196" s="810">
        <f>IF(AND(AY$151&gt;='HIPOTESIS '!$E98,AY$151&lt;='HIPOTESIS '!$F98),'HIPOTESIS '!$M98*'HIPOTESIS '!$D98*(1+'HIPOTESIS '!$N$90)*(1+'HIPOTESIS '!$N$95)*(1+'HIPOTESIS '!$N$100)/12,0)</f>
        <v>0</v>
      </c>
      <c r="AZ196" s="810">
        <f>IF(AND(AZ$151&gt;='HIPOTESIS '!$E98,AZ$151&lt;='HIPOTESIS '!$F98),'HIPOTESIS '!$M98*'HIPOTESIS '!$D98*(1+'HIPOTESIS '!$N$90)*(1+'HIPOTESIS '!$N$95)*(1+'HIPOTESIS '!$N$100)^2/12,0)</f>
        <v>0</v>
      </c>
      <c r="BA196" s="810">
        <f>IF(AND(BA$151&gt;='HIPOTESIS '!$E98,BA$151&lt;='HIPOTESIS '!$F98),'HIPOTESIS '!$M98*'HIPOTESIS '!$D98*(1+'HIPOTESIS '!$N$90)*(1+'HIPOTESIS '!$N$95)*(1+'HIPOTESIS '!$N$100)^2/12,0)</f>
        <v>0</v>
      </c>
      <c r="BB196" s="810">
        <f>IF(AND(BB$151&gt;='HIPOTESIS '!$E98,BB$151&lt;='HIPOTESIS '!$F98),'HIPOTESIS '!$M98*'HIPOTESIS '!$D98*(1+'HIPOTESIS '!$N$90)*(1+'HIPOTESIS '!$N$95)*(1+'HIPOTESIS '!$N$100)^2/12,0)</f>
        <v>0</v>
      </c>
      <c r="BC196" s="810">
        <f>IF(AND(BC$151&gt;='HIPOTESIS '!$E98,BC$151&lt;='HIPOTESIS '!$F98),'HIPOTESIS '!$M98*'HIPOTESIS '!$D98*(1+'HIPOTESIS '!$N$90)*(1+'HIPOTESIS '!$N$95)*(1+'HIPOTESIS '!$N$100)^2/12,0)</f>
        <v>0</v>
      </c>
      <c r="BD196" s="810">
        <f>IF(AND(BD$151&gt;='HIPOTESIS '!$E98,BD$151&lt;='HIPOTESIS '!$F98),'HIPOTESIS '!$M98*'HIPOTESIS '!$D98*(1+'HIPOTESIS '!$N$90)*(1+'HIPOTESIS '!$N$95)*(1+'HIPOTESIS '!$N$100)^2/12,0)</f>
        <v>0</v>
      </c>
      <c r="BE196" s="810">
        <f>IF(AND(BE$151&gt;='HIPOTESIS '!$E98,BE$151&lt;='HIPOTESIS '!$F98),'HIPOTESIS '!$M98*'HIPOTESIS '!$D98*(1+'HIPOTESIS '!$N$90)*(1+'HIPOTESIS '!$N$95)*(1+'HIPOTESIS '!$N$100)^2/12,0)</f>
        <v>0</v>
      </c>
      <c r="BF196" s="810">
        <f>IF(AND(BF$151&gt;='HIPOTESIS '!$E98,BF$151&lt;='HIPOTESIS '!$F98),'HIPOTESIS '!$M98*'HIPOTESIS '!$D98*(1+'HIPOTESIS '!$N$90)*(1+'HIPOTESIS '!$N$95)*(1+'HIPOTESIS '!$N$100)^2/12,0)</f>
        <v>0</v>
      </c>
      <c r="BG196" s="810">
        <f>IF(AND(BG$151&gt;='HIPOTESIS '!$E98,BG$151&lt;='HIPOTESIS '!$F98),'HIPOTESIS '!$M98*'HIPOTESIS '!$D98*(1+'HIPOTESIS '!$N$90)*(1+'HIPOTESIS '!$N$95)*(1+'HIPOTESIS '!$N$100)^2/12,0)</f>
        <v>0</v>
      </c>
      <c r="BH196" s="810">
        <f>IF(AND(BH$151&gt;='HIPOTESIS '!$E98,BH$151&lt;='HIPOTESIS '!$F98),'HIPOTESIS '!$M98*'HIPOTESIS '!$D98*(1+'HIPOTESIS '!$N$90)*(1+'HIPOTESIS '!$N$95)*(1+'HIPOTESIS '!$N$100)^2/12,0)</f>
        <v>0</v>
      </c>
      <c r="BI196" s="810">
        <f>IF(AND(BI$151&gt;='HIPOTESIS '!$E98,BI$151&lt;='HIPOTESIS '!$F98),'HIPOTESIS '!$M98*'HIPOTESIS '!$D98*(1+'HIPOTESIS '!$N$90)*(1+'HIPOTESIS '!$N$95)*(1+'HIPOTESIS '!$N$100)^2/12,0)</f>
        <v>0</v>
      </c>
      <c r="BJ196" s="810">
        <f>IF(AND(BJ$151&gt;='HIPOTESIS '!$E98,BJ$151&lt;='HIPOTESIS '!$F98),'HIPOTESIS '!$M98*'HIPOTESIS '!$D98*(1+'HIPOTESIS '!$N$90)*(1+'HIPOTESIS '!$N$95)*(1+'HIPOTESIS '!$N$100)^2/12,0)</f>
        <v>0</v>
      </c>
      <c r="BK196" s="810">
        <f>IF(AND(BK$151&gt;='HIPOTESIS '!$E98,BK$151&lt;='HIPOTESIS '!$F98),'HIPOTESIS '!$M98*'HIPOTESIS '!$D98*(1+'HIPOTESIS '!$N$90)*(1+'HIPOTESIS '!$N$95)*(1+'HIPOTESIS '!$N$100)^2/12,0)</f>
        <v>0</v>
      </c>
    </row>
    <row r="197" spans="1:97" s="2" customFormat="1" ht="17" x14ac:dyDescent="0.2">
      <c r="B197" s="627" t="s">
        <v>124</v>
      </c>
      <c r="C197" s="816">
        <f>IF(AND(C$151&gt;='HIPOTESIS '!$E99,C$151&lt;='HIPOTESIS '!$F99),'HIPOTESIS '!$M99*'HIPOTESIS '!$D99/12,0)</f>
        <v>0</v>
      </c>
      <c r="D197" s="817">
        <f>IF(AND(D$151&gt;='HIPOTESIS '!$E99,D$151&lt;='HIPOTESIS '!$F99),'HIPOTESIS '!$M99*'HIPOTESIS '!$D99/12,0)</f>
        <v>0</v>
      </c>
      <c r="E197" s="817">
        <f>IF(AND(E$151&gt;='HIPOTESIS '!$E99,E$151&lt;='HIPOTESIS '!$F99),'HIPOTESIS '!$M99*'HIPOTESIS '!$D99/12,0)</f>
        <v>0</v>
      </c>
      <c r="F197" s="817">
        <f>IF(AND(F$151&gt;='HIPOTESIS '!$E99,F$151&lt;='HIPOTESIS '!$F99),'HIPOTESIS '!$M99*'HIPOTESIS '!$D99/12,0)</f>
        <v>0</v>
      </c>
      <c r="G197" s="817">
        <f>IF(AND(G$151&gt;='HIPOTESIS '!$E99,G$151&lt;='HIPOTESIS '!$F99),'HIPOTESIS '!$M99*'HIPOTESIS '!$D99/12,0)</f>
        <v>0</v>
      </c>
      <c r="H197" s="817">
        <f>IF(AND(H$151&gt;='HIPOTESIS '!$E99,H$151&lt;='HIPOTESIS '!$F99),'HIPOTESIS '!$M99*'HIPOTESIS '!$D99/12,0)</f>
        <v>0</v>
      </c>
      <c r="I197" s="817">
        <f>IF(AND(I$151&gt;='HIPOTESIS '!$E99,I$151&lt;='HIPOTESIS '!$F99),'HIPOTESIS '!$M99*'HIPOTESIS '!$D99/12,0)</f>
        <v>0</v>
      </c>
      <c r="J197" s="817">
        <f>IF(AND(J$151&gt;='HIPOTESIS '!$E99,J$151&lt;='HIPOTESIS '!$F99),'HIPOTESIS '!$M99*'HIPOTESIS '!$D99/12,0)</f>
        <v>0</v>
      </c>
      <c r="K197" s="817">
        <f>IF(AND(K$151&gt;='HIPOTESIS '!$E99,K$151&lt;='HIPOTESIS '!$F99),'HIPOTESIS '!$M99*'HIPOTESIS '!$D99/12,0)</f>
        <v>0</v>
      </c>
      <c r="L197" s="817">
        <f>IF(AND(L$151&gt;='HIPOTESIS '!$E99,L$151&lt;='HIPOTESIS '!$F99),'HIPOTESIS '!$M99*'HIPOTESIS '!$D99/12,0)</f>
        <v>0</v>
      </c>
      <c r="M197" s="817">
        <f>IF(AND(M$151&gt;='HIPOTESIS '!$E99,M$151&lt;='HIPOTESIS '!$F99),'HIPOTESIS '!$M99*'HIPOTESIS '!$D99/12,0)</f>
        <v>0</v>
      </c>
      <c r="N197" s="817">
        <f>IF(AND(N$151&gt;='HIPOTESIS '!$E99,N$151&lt;='HIPOTESIS '!$F99),'HIPOTESIS '!$M99*'HIPOTESIS '!$D99/12,0)</f>
        <v>0</v>
      </c>
      <c r="O197" s="818">
        <f>IF(AND(O$151&gt;='HIPOTESIS '!$E99,O$151&lt;='HIPOTESIS '!$F99),'HIPOTESIS '!$M99*'HIPOTESIS '!$D99/12,0)</f>
        <v>0</v>
      </c>
      <c r="P197" s="586">
        <f>IF(AND(P$151&gt;='HIPOTESIS '!$E99,P$151&lt;='HIPOTESIS '!$F99),'HIPOTESIS '!$M99*'HIPOTESIS '!$D99*(1+'HIPOTESIS '!$N$90)/12,0)</f>
        <v>0</v>
      </c>
      <c r="Q197" s="810">
        <f>IF(AND(Q$151&gt;='HIPOTESIS '!$E99,Q$151&lt;='HIPOTESIS '!$F99),'HIPOTESIS '!$M99*'HIPOTESIS '!$D99*(1+'HIPOTESIS '!$N$90)/12,0)</f>
        <v>0</v>
      </c>
      <c r="R197" s="810">
        <f>IF(AND(R$151&gt;='HIPOTESIS '!$E99,R$151&lt;='HIPOTESIS '!$F99),'HIPOTESIS '!$M99*'HIPOTESIS '!$D99*(1+'HIPOTESIS '!$N$90)/12,0)</f>
        <v>0</v>
      </c>
      <c r="S197" s="810">
        <f>IF(AND(S$151&gt;='HIPOTESIS '!$E99,S$151&lt;='HIPOTESIS '!$F99),'HIPOTESIS '!$M99*'HIPOTESIS '!$D99*(1+'HIPOTESIS '!$N$90)/12,0)</f>
        <v>0</v>
      </c>
      <c r="T197" s="810">
        <f>IF(AND(T$151&gt;='HIPOTESIS '!$E99,T$151&lt;='HIPOTESIS '!$F99),'HIPOTESIS '!$M99*'HIPOTESIS '!$D99*(1+'HIPOTESIS '!$N$90)/12,0)</f>
        <v>0</v>
      </c>
      <c r="U197" s="810">
        <f>IF(AND(U$151&gt;='HIPOTESIS '!$E99,U$151&lt;='HIPOTESIS '!$F99),'HIPOTESIS '!$M99*'HIPOTESIS '!$D99*(1+'HIPOTESIS '!$N$90)/12,0)</f>
        <v>0</v>
      </c>
      <c r="V197" s="810">
        <f>IF(AND(V$151&gt;='HIPOTESIS '!$E99,V$151&lt;='HIPOTESIS '!$F99),'HIPOTESIS '!$M99*'HIPOTESIS '!$D99*(1+'HIPOTESIS '!$N$90)/12,0)</f>
        <v>0</v>
      </c>
      <c r="W197" s="810">
        <f>IF(AND(W$151&gt;='HIPOTESIS '!$E99,W$151&lt;='HIPOTESIS '!$F99),'HIPOTESIS '!$M99*'HIPOTESIS '!$D99*(1+'HIPOTESIS '!$N$90)/12,0)</f>
        <v>0</v>
      </c>
      <c r="X197" s="810">
        <f>IF(AND(X$151&gt;='HIPOTESIS '!$E99,X$151&lt;='HIPOTESIS '!$F99),'HIPOTESIS '!$M99*'HIPOTESIS '!$D99*(1+'HIPOTESIS '!$N$90)/12,0)</f>
        <v>0</v>
      </c>
      <c r="Y197" s="810">
        <f>IF(AND(Y$151&gt;='HIPOTESIS '!$E99,Y$151&lt;='HIPOTESIS '!$F99),'HIPOTESIS '!$M99*'HIPOTESIS '!$D99*(1+'HIPOTESIS '!$N$90)/12,0)</f>
        <v>0</v>
      </c>
      <c r="Z197" s="810">
        <f>IF(AND(Z$151&gt;='HIPOTESIS '!$E99,Z$151&lt;='HIPOTESIS '!$F99),'HIPOTESIS '!$M99*'HIPOTESIS '!$D99*(1+'HIPOTESIS '!$N$90)/12,0)</f>
        <v>0</v>
      </c>
      <c r="AA197" s="810">
        <f>IF(AND(AA$151&gt;='HIPOTESIS '!$E99,AA$151&lt;='HIPOTESIS '!$F99),'HIPOTESIS '!$M99*'HIPOTESIS '!$D99*(1+'HIPOTESIS '!$N$90)/12,0)</f>
        <v>0</v>
      </c>
      <c r="AB197" s="810">
        <f>IF(AND(AB$151&gt;='HIPOTESIS '!$E99,AB$151&lt;='HIPOTESIS '!$F99),'HIPOTESIS '!$M99*'HIPOTESIS '!$D99*(1+'HIPOTESIS '!$N$90)*(1+'HIPOTESIS '!$N$95)/12,0)</f>
        <v>0</v>
      </c>
      <c r="AC197" s="810">
        <f>IF(AND(AC$151&gt;='HIPOTESIS '!$E99,AC$151&lt;='HIPOTESIS '!$F99),'HIPOTESIS '!$M99*'HIPOTESIS '!$D99*(1+'HIPOTESIS '!$N$90)*(1+'HIPOTESIS '!$N$95)/12,0)</f>
        <v>0</v>
      </c>
      <c r="AD197" s="810">
        <f>IF(AND(AD$151&gt;='HIPOTESIS '!$E99,AD$151&lt;='HIPOTESIS '!$F99),'HIPOTESIS '!$M99*'HIPOTESIS '!$D99*(1+'HIPOTESIS '!$N$90)*(1+'HIPOTESIS '!$N$95)/12,0)</f>
        <v>0</v>
      </c>
      <c r="AE197" s="810">
        <f>IF(AND(AE$151&gt;='HIPOTESIS '!$E99,AE$151&lt;='HIPOTESIS '!$F99),'HIPOTESIS '!$M99*'HIPOTESIS '!$D99*(1+'HIPOTESIS '!$N$90)*(1+'HIPOTESIS '!$N$95)/12,0)</f>
        <v>0</v>
      </c>
      <c r="AF197" s="810">
        <f>IF(AND(AF$151&gt;='HIPOTESIS '!$E99,AF$151&lt;='HIPOTESIS '!$F99),'HIPOTESIS '!$M99*'HIPOTESIS '!$D99*(1+'HIPOTESIS '!$N$90)*(1+'HIPOTESIS '!$N$95)/12,0)</f>
        <v>0</v>
      </c>
      <c r="AG197" s="810">
        <f>IF(AND(AG$151&gt;='HIPOTESIS '!$E99,AG$151&lt;='HIPOTESIS '!$F99),'HIPOTESIS '!$M99*'HIPOTESIS '!$D99*(1+'HIPOTESIS '!$N$90)*(1+'HIPOTESIS '!$N$95)/12,0)</f>
        <v>0</v>
      </c>
      <c r="AH197" s="810">
        <f>IF(AND(AH$151&gt;='HIPOTESIS '!$E99,AH$151&lt;='HIPOTESIS '!$F99),'HIPOTESIS '!$M99*'HIPOTESIS '!$D99*(1+'HIPOTESIS '!$N$90)*(1+'HIPOTESIS '!$N$95)/12,0)</f>
        <v>0</v>
      </c>
      <c r="AI197" s="810">
        <f>IF(AND(AI$151&gt;='HIPOTESIS '!$E99,AI$151&lt;='HIPOTESIS '!$F99),'HIPOTESIS '!$M99*'HIPOTESIS '!$D99*(1+'HIPOTESIS '!$N$90)*(1+'HIPOTESIS '!$N$95)/12,0)</f>
        <v>0</v>
      </c>
      <c r="AJ197" s="810">
        <f>IF(AND(AJ$151&gt;='HIPOTESIS '!$E99,AJ$151&lt;='HIPOTESIS '!$F99),'HIPOTESIS '!$M99*'HIPOTESIS '!$D99*(1+'HIPOTESIS '!$N$90)*(1+'HIPOTESIS '!$N$95)/12,0)</f>
        <v>0</v>
      </c>
      <c r="AK197" s="810">
        <f>IF(AND(AK$151&gt;='HIPOTESIS '!$E99,AK$151&lt;='HIPOTESIS '!$F99),'HIPOTESIS '!$M99*'HIPOTESIS '!$D99*(1+'HIPOTESIS '!$N$90)*(1+'HIPOTESIS '!$N$95)/12,0)</f>
        <v>0</v>
      </c>
      <c r="AL197" s="810">
        <f>IF(AND(AL$151&gt;='HIPOTESIS '!$E99,AL$151&lt;='HIPOTESIS '!$F99),'HIPOTESIS '!$M99*'HIPOTESIS '!$D99*(1+'HIPOTESIS '!$N$90)*(1+'HIPOTESIS '!$N$95)/12,0)</f>
        <v>0</v>
      </c>
      <c r="AM197" s="810">
        <f>IF(AND(AM$151&gt;='HIPOTESIS '!$E99,AM$151&lt;='HIPOTESIS '!$F99),'HIPOTESIS '!$M99*'HIPOTESIS '!$D99*(1+'HIPOTESIS '!$N$90)*(1+'HIPOTESIS '!$N$95)/12,0)</f>
        <v>0</v>
      </c>
      <c r="AN197" s="810">
        <f>IF(AND(AN$151&gt;='HIPOTESIS '!$E99,AN$151&lt;='HIPOTESIS '!$F99),'HIPOTESIS '!$M99*'HIPOTESIS '!$D99*(1+'HIPOTESIS '!$N$90)*(1+'HIPOTESIS '!$N$95)*(1+'HIPOTESIS '!$N$100)/12,0)</f>
        <v>0</v>
      </c>
      <c r="AO197" s="810">
        <f>IF(AND(AO$151&gt;='HIPOTESIS '!$E99,AO$151&lt;='HIPOTESIS '!$F99),'HIPOTESIS '!$M99*'HIPOTESIS '!$D99*(1+'HIPOTESIS '!$N$90)*(1+'HIPOTESIS '!$N$95)*(1+'HIPOTESIS '!$N$100)/12,0)</f>
        <v>0</v>
      </c>
      <c r="AP197" s="810">
        <f>IF(AND(AP$151&gt;='HIPOTESIS '!$E99,AP$151&lt;='HIPOTESIS '!$F99),'HIPOTESIS '!$M99*'HIPOTESIS '!$D99*(1+'HIPOTESIS '!$N$90)*(1+'HIPOTESIS '!$N$95)*(1+'HIPOTESIS '!$N$100)/12,0)</f>
        <v>0</v>
      </c>
      <c r="AQ197" s="810">
        <f>IF(AND(AQ$151&gt;='HIPOTESIS '!$E99,AQ$151&lt;='HIPOTESIS '!$F99),'HIPOTESIS '!$M99*'HIPOTESIS '!$D99*(1+'HIPOTESIS '!$N$90)*(1+'HIPOTESIS '!$N$95)*(1+'HIPOTESIS '!$N$100)/12,0)</f>
        <v>0</v>
      </c>
      <c r="AR197" s="810">
        <f>IF(AND(AR$151&gt;='HIPOTESIS '!$E99,AR$151&lt;='HIPOTESIS '!$F99),'HIPOTESIS '!$M99*'HIPOTESIS '!$D99*(1+'HIPOTESIS '!$N$90)*(1+'HIPOTESIS '!$N$95)*(1+'HIPOTESIS '!$N$100)/12,0)</f>
        <v>0</v>
      </c>
      <c r="AS197" s="810">
        <f>IF(AND(AS$151&gt;='HIPOTESIS '!$E99,AS$151&lt;='HIPOTESIS '!$F99),'HIPOTESIS '!$M99*'HIPOTESIS '!$D99*(1+'HIPOTESIS '!$N$90)*(1+'HIPOTESIS '!$N$95)*(1+'HIPOTESIS '!$N$100)/12,0)</f>
        <v>0</v>
      </c>
      <c r="AT197" s="810">
        <f>IF(AND(AT$151&gt;='HIPOTESIS '!$E99,AT$151&lt;='HIPOTESIS '!$F99),'HIPOTESIS '!$M99*'HIPOTESIS '!$D99*(1+'HIPOTESIS '!$N$90)*(1+'HIPOTESIS '!$N$95)*(1+'HIPOTESIS '!$N$100)/12,0)</f>
        <v>0</v>
      </c>
      <c r="AU197" s="810">
        <f>IF(AND(AU$151&gt;='HIPOTESIS '!$E99,AU$151&lt;='HIPOTESIS '!$F99),'HIPOTESIS '!$M99*'HIPOTESIS '!$D99*(1+'HIPOTESIS '!$N$90)*(1+'HIPOTESIS '!$N$95)*(1+'HIPOTESIS '!$N$100)/12,0)</f>
        <v>0</v>
      </c>
      <c r="AV197" s="810">
        <f>IF(AND(AV$151&gt;='HIPOTESIS '!$E99,AV$151&lt;='HIPOTESIS '!$F99),'HIPOTESIS '!$M99*'HIPOTESIS '!$D99*(1+'HIPOTESIS '!$N$90)*(1+'HIPOTESIS '!$N$95)*(1+'HIPOTESIS '!$N$100)/12,0)</f>
        <v>0</v>
      </c>
      <c r="AW197" s="810">
        <f>IF(AND(AW$151&gt;='HIPOTESIS '!$E99,AW$151&lt;='HIPOTESIS '!$F99),'HIPOTESIS '!$M99*'HIPOTESIS '!$D99*(1+'HIPOTESIS '!$N$90)*(1+'HIPOTESIS '!$N$95)*(1+'HIPOTESIS '!$N$100)/12,0)</f>
        <v>0</v>
      </c>
      <c r="AX197" s="810">
        <f>IF(AND(AX$151&gt;='HIPOTESIS '!$E99,AX$151&lt;='HIPOTESIS '!$F99),'HIPOTESIS '!$M99*'HIPOTESIS '!$D99*(1+'HIPOTESIS '!$N$90)*(1+'HIPOTESIS '!$N$95)*(1+'HIPOTESIS '!$N$100)/12,0)</f>
        <v>0</v>
      </c>
      <c r="AY197" s="810">
        <f>IF(AND(AY$151&gt;='HIPOTESIS '!$E99,AY$151&lt;='HIPOTESIS '!$F99),'HIPOTESIS '!$M99*'HIPOTESIS '!$D99*(1+'HIPOTESIS '!$N$90)*(1+'HIPOTESIS '!$N$95)*(1+'HIPOTESIS '!$N$100)/12,0)</f>
        <v>0</v>
      </c>
      <c r="AZ197" s="810">
        <f>IF(AND(AZ$151&gt;='HIPOTESIS '!$E99,AZ$151&lt;='HIPOTESIS '!$F99),'HIPOTESIS '!$M99*'HIPOTESIS '!$D99*(1+'HIPOTESIS '!$N$90)*(1+'HIPOTESIS '!$N$95)*(1+'HIPOTESIS '!$N$100)^2/12,0)</f>
        <v>0</v>
      </c>
      <c r="BA197" s="810">
        <f>IF(AND(BA$151&gt;='HIPOTESIS '!$E99,BA$151&lt;='HIPOTESIS '!$F99),'HIPOTESIS '!$M99*'HIPOTESIS '!$D99*(1+'HIPOTESIS '!$N$90)*(1+'HIPOTESIS '!$N$95)*(1+'HIPOTESIS '!$N$100)^2/12,0)</f>
        <v>0</v>
      </c>
      <c r="BB197" s="810">
        <f>IF(AND(BB$151&gt;='HIPOTESIS '!$E99,BB$151&lt;='HIPOTESIS '!$F99),'HIPOTESIS '!$M99*'HIPOTESIS '!$D99*(1+'HIPOTESIS '!$N$90)*(1+'HIPOTESIS '!$N$95)*(1+'HIPOTESIS '!$N$100)^2/12,0)</f>
        <v>0</v>
      </c>
      <c r="BC197" s="810">
        <f>IF(AND(BC$151&gt;='HIPOTESIS '!$E99,BC$151&lt;='HIPOTESIS '!$F99),'HIPOTESIS '!$M99*'HIPOTESIS '!$D99*(1+'HIPOTESIS '!$N$90)*(1+'HIPOTESIS '!$N$95)*(1+'HIPOTESIS '!$N$100)^2/12,0)</f>
        <v>0</v>
      </c>
      <c r="BD197" s="810">
        <f>IF(AND(BD$151&gt;='HIPOTESIS '!$E99,BD$151&lt;='HIPOTESIS '!$F99),'HIPOTESIS '!$M99*'HIPOTESIS '!$D99*(1+'HIPOTESIS '!$N$90)*(1+'HIPOTESIS '!$N$95)*(1+'HIPOTESIS '!$N$100)^2/12,0)</f>
        <v>0</v>
      </c>
      <c r="BE197" s="810">
        <f>IF(AND(BE$151&gt;='HIPOTESIS '!$E99,BE$151&lt;='HIPOTESIS '!$F99),'HIPOTESIS '!$M99*'HIPOTESIS '!$D99*(1+'HIPOTESIS '!$N$90)*(1+'HIPOTESIS '!$N$95)*(1+'HIPOTESIS '!$N$100)^2/12,0)</f>
        <v>0</v>
      </c>
      <c r="BF197" s="810">
        <f>IF(AND(BF$151&gt;='HIPOTESIS '!$E99,BF$151&lt;='HIPOTESIS '!$F99),'HIPOTESIS '!$M99*'HIPOTESIS '!$D99*(1+'HIPOTESIS '!$N$90)*(1+'HIPOTESIS '!$N$95)*(1+'HIPOTESIS '!$N$100)^2/12,0)</f>
        <v>0</v>
      </c>
      <c r="BG197" s="810">
        <f>IF(AND(BG$151&gt;='HIPOTESIS '!$E99,BG$151&lt;='HIPOTESIS '!$F99),'HIPOTESIS '!$M99*'HIPOTESIS '!$D99*(1+'HIPOTESIS '!$N$90)*(1+'HIPOTESIS '!$N$95)*(1+'HIPOTESIS '!$N$100)^2/12,0)</f>
        <v>0</v>
      </c>
      <c r="BH197" s="810">
        <f>IF(AND(BH$151&gt;='HIPOTESIS '!$E99,BH$151&lt;='HIPOTESIS '!$F99),'HIPOTESIS '!$M99*'HIPOTESIS '!$D99*(1+'HIPOTESIS '!$N$90)*(1+'HIPOTESIS '!$N$95)*(1+'HIPOTESIS '!$N$100)^2/12,0)</f>
        <v>0</v>
      </c>
      <c r="BI197" s="810">
        <f>IF(AND(BI$151&gt;='HIPOTESIS '!$E99,BI$151&lt;='HIPOTESIS '!$F99),'HIPOTESIS '!$M99*'HIPOTESIS '!$D99*(1+'HIPOTESIS '!$N$90)*(1+'HIPOTESIS '!$N$95)*(1+'HIPOTESIS '!$N$100)^2/12,0)</f>
        <v>0</v>
      </c>
      <c r="BJ197" s="810">
        <f>IF(AND(BJ$151&gt;='HIPOTESIS '!$E99,BJ$151&lt;='HIPOTESIS '!$F99),'HIPOTESIS '!$M99*'HIPOTESIS '!$D99*(1+'HIPOTESIS '!$N$90)*(1+'HIPOTESIS '!$N$95)*(1+'HIPOTESIS '!$N$100)^2/12,0)</f>
        <v>0</v>
      </c>
      <c r="BK197" s="810">
        <f>IF(AND(BK$151&gt;='HIPOTESIS '!$E99,BK$151&lt;='HIPOTESIS '!$F99),'HIPOTESIS '!$M99*'HIPOTESIS '!$D99*(1+'HIPOTESIS '!$N$90)*(1+'HIPOTESIS '!$N$95)*(1+'HIPOTESIS '!$N$100)^2/12,0)</f>
        <v>0</v>
      </c>
    </row>
    <row r="198" spans="1:97" s="2" customFormat="1" ht="17" x14ac:dyDescent="0.2">
      <c r="B198" s="746" t="s">
        <v>125</v>
      </c>
      <c r="C198" s="586">
        <f>IF(AND(C$151&gt;='HIPOTESIS '!$E100,C$151&lt;='HIPOTESIS '!$F100),'HIPOTESIS '!$M100*'HIPOTESIS '!$D100/12,0)</f>
        <v>0</v>
      </c>
      <c r="D198" s="586">
        <f>IF(AND(D$151&gt;='HIPOTESIS '!$E100,D$151&lt;='HIPOTESIS '!$F100),'HIPOTESIS '!$M100*'HIPOTESIS '!$D100/12,0)</f>
        <v>0</v>
      </c>
      <c r="E198" s="586">
        <f>IF(AND(E$151&gt;='HIPOTESIS '!$E100,E$151&lt;='HIPOTESIS '!$F100),'HIPOTESIS '!$M100*'HIPOTESIS '!$D100/12,0)</f>
        <v>0</v>
      </c>
      <c r="F198" s="586">
        <f>IF(AND(F$151&gt;='HIPOTESIS '!$E100,F$151&lt;='HIPOTESIS '!$F100),'HIPOTESIS '!$M100*'HIPOTESIS '!$D100/12,0)</f>
        <v>0</v>
      </c>
      <c r="G198" s="586">
        <f>IF(AND(G$151&gt;='HIPOTESIS '!$E100,G$151&lt;='HIPOTESIS '!$F100),'HIPOTESIS '!$M100*'HIPOTESIS '!$D100/12,0)</f>
        <v>0</v>
      </c>
      <c r="H198" s="586">
        <f>IF(AND(H$151&gt;='HIPOTESIS '!$E100,H$151&lt;='HIPOTESIS '!$F100),'HIPOTESIS '!$M100*'HIPOTESIS '!$D100/12,0)</f>
        <v>0</v>
      </c>
      <c r="I198" s="586">
        <f>IF(AND(I$151&gt;='HIPOTESIS '!$E100,I$151&lt;='HIPOTESIS '!$F100),'HIPOTESIS '!$M100*'HIPOTESIS '!$D100/12,0)</f>
        <v>0</v>
      </c>
      <c r="J198" s="586">
        <f>IF(AND(J$151&gt;='HIPOTESIS '!$E100,J$151&lt;='HIPOTESIS '!$F100),'HIPOTESIS '!$M100*'HIPOTESIS '!$D100/12,0)</f>
        <v>0</v>
      </c>
      <c r="K198" s="586">
        <f>IF(AND(K$151&gt;='HIPOTESIS '!$E100,K$151&lt;='HIPOTESIS '!$F100),'HIPOTESIS '!$M100*'HIPOTESIS '!$D100/12,0)</f>
        <v>0</v>
      </c>
      <c r="L198" s="586">
        <f>IF(AND(L$151&gt;='HIPOTESIS '!$E100,L$151&lt;='HIPOTESIS '!$F100),'HIPOTESIS '!$M100*'HIPOTESIS '!$D100/12,0)</f>
        <v>0</v>
      </c>
      <c r="M198" s="586">
        <f>IF(AND(M$151&gt;='HIPOTESIS '!$E100,M$151&lt;='HIPOTESIS '!$F100),'HIPOTESIS '!$M100*'HIPOTESIS '!$D100/12,0)</f>
        <v>0</v>
      </c>
      <c r="N198" s="586">
        <f>IF(AND(N$151&gt;='HIPOTESIS '!$E100,N$151&lt;='HIPOTESIS '!$F100),'HIPOTESIS '!$M100*'HIPOTESIS '!$D100/12,0)</f>
        <v>0</v>
      </c>
      <c r="O198" s="814">
        <f>IF(AND(O$151&gt;='HIPOTESIS '!$E100,O$151&lt;='HIPOTESIS '!$F100),'HIPOTESIS '!$M100*'HIPOTESIS '!$D100/12,0)</f>
        <v>0</v>
      </c>
      <c r="P198" s="586">
        <f>IF(AND(P$151&gt;='HIPOTESIS '!$E100,P$151&lt;='HIPOTESIS '!$F100),'HIPOTESIS '!$M100*'HIPOTESIS '!$D100*(1+'HIPOTESIS '!$N$90)/12,0)</f>
        <v>0</v>
      </c>
      <c r="Q198" s="810">
        <f>IF(AND(Q$151&gt;='HIPOTESIS '!$E100,Q$151&lt;='HIPOTESIS '!$F100),'HIPOTESIS '!$M100*'HIPOTESIS '!$D100*(1+'HIPOTESIS '!$N$90)/12,0)</f>
        <v>0</v>
      </c>
      <c r="R198" s="810">
        <f>IF(AND(R$151&gt;='HIPOTESIS '!$E100,R$151&lt;='HIPOTESIS '!$F100),'HIPOTESIS '!$M100*'HIPOTESIS '!$D100*(1+'HIPOTESIS '!$N$90)/12,0)</f>
        <v>0</v>
      </c>
      <c r="S198" s="810">
        <f>IF(AND(S$151&gt;='HIPOTESIS '!$E100,S$151&lt;='HIPOTESIS '!$F100),'HIPOTESIS '!$M100*'HIPOTESIS '!$D100*(1+'HIPOTESIS '!$N$90)/12,0)</f>
        <v>0</v>
      </c>
      <c r="T198" s="810">
        <f>IF(AND(T$151&gt;='HIPOTESIS '!$E100,T$151&lt;='HIPOTESIS '!$F100),'HIPOTESIS '!$M100*'HIPOTESIS '!$D100*(1+'HIPOTESIS '!$N$90)/12,0)</f>
        <v>0</v>
      </c>
      <c r="U198" s="810">
        <f>IF(AND(U$151&gt;='HIPOTESIS '!$E100,U$151&lt;='HIPOTESIS '!$F100),'HIPOTESIS '!$M100*'HIPOTESIS '!$D100*(1+'HIPOTESIS '!$N$90)/12,0)</f>
        <v>0</v>
      </c>
      <c r="V198" s="810">
        <f>IF(AND(V$151&gt;='HIPOTESIS '!$E100,V$151&lt;='HIPOTESIS '!$F100),'HIPOTESIS '!$M100*'HIPOTESIS '!$D100*(1+'HIPOTESIS '!$N$90)/12,0)</f>
        <v>0</v>
      </c>
      <c r="W198" s="810">
        <f>IF(AND(W$151&gt;='HIPOTESIS '!$E100,W$151&lt;='HIPOTESIS '!$F100),'HIPOTESIS '!$M100*'HIPOTESIS '!$D100*(1+'HIPOTESIS '!$N$90)/12,0)</f>
        <v>0</v>
      </c>
      <c r="X198" s="810">
        <f>IF(AND(X$151&gt;='HIPOTESIS '!$E100,X$151&lt;='HIPOTESIS '!$F100),'HIPOTESIS '!$M100*'HIPOTESIS '!$D100*(1+'HIPOTESIS '!$N$90)/12,0)</f>
        <v>0</v>
      </c>
      <c r="Y198" s="810">
        <f>IF(AND(Y$151&gt;='HIPOTESIS '!$E100,Y$151&lt;='HIPOTESIS '!$F100),'HIPOTESIS '!$M100*'HIPOTESIS '!$D100*(1+'HIPOTESIS '!$N$90)/12,0)</f>
        <v>0</v>
      </c>
      <c r="Z198" s="810">
        <f>IF(AND(Z$151&gt;='HIPOTESIS '!$E100,Z$151&lt;='HIPOTESIS '!$F100),'HIPOTESIS '!$M100*'HIPOTESIS '!$D100*(1+'HIPOTESIS '!$N$90)/12,0)</f>
        <v>0</v>
      </c>
      <c r="AA198" s="810">
        <f>IF(AND(AA$151&gt;='HIPOTESIS '!$E100,AA$151&lt;='HIPOTESIS '!$F100),'HIPOTESIS '!$M100*'HIPOTESIS '!$D100*(1+'HIPOTESIS '!$N$90)/12,0)</f>
        <v>0</v>
      </c>
      <c r="AB198" s="810">
        <f>IF(AND(AB$151&gt;='HIPOTESIS '!$E100,AB$151&lt;='HIPOTESIS '!$F100),'HIPOTESIS '!$M100*'HIPOTESIS '!$D100*(1+'HIPOTESIS '!$N$90)*(1+'HIPOTESIS '!$N$95)/12,0)</f>
        <v>0</v>
      </c>
      <c r="AC198" s="810">
        <f>IF(AND(AC$151&gt;='HIPOTESIS '!$E100,AC$151&lt;='HIPOTESIS '!$F100),'HIPOTESIS '!$M100*'HIPOTESIS '!$D100*(1+'HIPOTESIS '!$N$90)*(1+'HIPOTESIS '!$N$95)/12,0)</f>
        <v>0</v>
      </c>
      <c r="AD198" s="810">
        <f>IF(AND(AD$151&gt;='HIPOTESIS '!$E100,AD$151&lt;='HIPOTESIS '!$F100),'HIPOTESIS '!$M100*'HIPOTESIS '!$D100*(1+'HIPOTESIS '!$N$90)*(1+'HIPOTESIS '!$N$95)/12,0)</f>
        <v>0</v>
      </c>
      <c r="AE198" s="810">
        <f>IF(AND(AE$151&gt;='HIPOTESIS '!$E100,AE$151&lt;='HIPOTESIS '!$F100),'HIPOTESIS '!$M100*'HIPOTESIS '!$D100*(1+'HIPOTESIS '!$N$90)*(1+'HIPOTESIS '!$N$95)/12,0)</f>
        <v>0</v>
      </c>
      <c r="AF198" s="810">
        <f>IF(AND(AF$151&gt;='HIPOTESIS '!$E100,AF$151&lt;='HIPOTESIS '!$F100),'HIPOTESIS '!$M100*'HIPOTESIS '!$D100*(1+'HIPOTESIS '!$N$90)*(1+'HIPOTESIS '!$N$95)/12,0)</f>
        <v>0</v>
      </c>
      <c r="AG198" s="810">
        <f>IF(AND(AG$151&gt;='HIPOTESIS '!$E100,AG$151&lt;='HIPOTESIS '!$F100),'HIPOTESIS '!$M100*'HIPOTESIS '!$D100*(1+'HIPOTESIS '!$N$90)*(1+'HIPOTESIS '!$N$95)/12,0)</f>
        <v>0</v>
      </c>
      <c r="AH198" s="810">
        <f>IF(AND(AH$151&gt;='HIPOTESIS '!$E100,AH$151&lt;='HIPOTESIS '!$F100),'HIPOTESIS '!$M100*'HIPOTESIS '!$D100*(1+'HIPOTESIS '!$N$90)*(1+'HIPOTESIS '!$N$95)/12,0)</f>
        <v>0</v>
      </c>
      <c r="AI198" s="810">
        <f>IF(AND(AI$151&gt;='HIPOTESIS '!$E100,AI$151&lt;='HIPOTESIS '!$F100),'HIPOTESIS '!$M100*'HIPOTESIS '!$D100*(1+'HIPOTESIS '!$N$90)*(1+'HIPOTESIS '!$N$95)/12,0)</f>
        <v>0</v>
      </c>
      <c r="AJ198" s="810">
        <f>IF(AND(AJ$151&gt;='HIPOTESIS '!$E100,AJ$151&lt;='HIPOTESIS '!$F100),'HIPOTESIS '!$M100*'HIPOTESIS '!$D100*(1+'HIPOTESIS '!$N$90)*(1+'HIPOTESIS '!$N$95)/12,0)</f>
        <v>0</v>
      </c>
      <c r="AK198" s="810">
        <f>IF(AND(AK$151&gt;='HIPOTESIS '!$E100,AK$151&lt;='HIPOTESIS '!$F100),'HIPOTESIS '!$M100*'HIPOTESIS '!$D100*(1+'HIPOTESIS '!$N$90)*(1+'HIPOTESIS '!$N$95)/12,0)</f>
        <v>0</v>
      </c>
      <c r="AL198" s="810">
        <f>IF(AND(AL$151&gt;='HIPOTESIS '!$E100,AL$151&lt;='HIPOTESIS '!$F100),'HIPOTESIS '!$M100*'HIPOTESIS '!$D100*(1+'HIPOTESIS '!$N$90)*(1+'HIPOTESIS '!$N$95)/12,0)</f>
        <v>0</v>
      </c>
      <c r="AM198" s="810">
        <f>IF(AND(AM$151&gt;='HIPOTESIS '!$E100,AM$151&lt;='HIPOTESIS '!$F100),'HIPOTESIS '!$M100*'HIPOTESIS '!$D100*(1+'HIPOTESIS '!$N$90)*(1+'HIPOTESIS '!$N$95)/12,0)</f>
        <v>0</v>
      </c>
      <c r="AN198" s="810">
        <f>IF(AND(AN$151&gt;='HIPOTESIS '!$E100,AN$151&lt;='HIPOTESIS '!$F100),'HIPOTESIS '!$M100*'HIPOTESIS '!$D100*(1+'HIPOTESIS '!$N$90)*(1+'HIPOTESIS '!$N$95)*(1+'HIPOTESIS '!$N$100)/12,0)</f>
        <v>0</v>
      </c>
      <c r="AO198" s="810">
        <f>IF(AND(AO$151&gt;='HIPOTESIS '!$E100,AO$151&lt;='HIPOTESIS '!$F100),'HIPOTESIS '!$M100*'HIPOTESIS '!$D100*(1+'HIPOTESIS '!$N$90)*(1+'HIPOTESIS '!$N$95)*(1+'HIPOTESIS '!$N$100)/12,0)</f>
        <v>0</v>
      </c>
      <c r="AP198" s="810">
        <f>IF(AND(AP$151&gt;='HIPOTESIS '!$E100,AP$151&lt;='HIPOTESIS '!$F100),'HIPOTESIS '!$M100*'HIPOTESIS '!$D100*(1+'HIPOTESIS '!$N$90)*(1+'HIPOTESIS '!$N$95)*(1+'HIPOTESIS '!$N$100)/12,0)</f>
        <v>0</v>
      </c>
      <c r="AQ198" s="810">
        <f>IF(AND(AQ$151&gt;='HIPOTESIS '!$E100,AQ$151&lt;='HIPOTESIS '!$F100),'HIPOTESIS '!$M100*'HIPOTESIS '!$D100*(1+'HIPOTESIS '!$N$90)*(1+'HIPOTESIS '!$N$95)*(1+'HIPOTESIS '!$N$100)/12,0)</f>
        <v>0</v>
      </c>
      <c r="AR198" s="810">
        <f>IF(AND(AR$151&gt;='HIPOTESIS '!$E100,AR$151&lt;='HIPOTESIS '!$F100),'HIPOTESIS '!$M100*'HIPOTESIS '!$D100*(1+'HIPOTESIS '!$N$90)*(1+'HIPOTESIS '!$N$95)*(1+'HIPOTESIS '!$N$100)/12,0)</f>
        <v>0</v>
      </c>
      <c r="AS198" s="810">
        <f>IF(AND(AS$151&gt;='HIPOTESIS '!$E100,AS$151&lt;='HIPOTESIS '!$F100),'HIPOTESIS '!$M100*'HIPOTESIS '!$D100*(1+'HIPOTESIS '!$N$90)*(1+'HIPOTESIS '!$N$95)*(1+'HIPOTESIS '!$N$100)/12,0)</f>
        <v>0</v>
      </c>
      <c r="AT198" s="810">
        <f>IF(AND(AT$151&gt;='HIPOTESIS '!$E100,AT$151&lt;='HIPOTESIS '!$F100),'HIPOTESIS '!$M100*'HIPOTESIS '!$D100*(1+'HIPOTESIS '!$N$90)*(1+'HIPOTESIS '!$N$95)*(1+'HIPOTESIS '!$N$100)/12,0)</f>
        <v>0</v>
      </c>
      <c r="AU198" s="810">
        <f>IF(AND(AU$151&gt;='HIPOTESIS '!$E100,AU$151&lt;='HIPOTESIS '!$F100),'HIPOTESIS '!$M100*'HIPOTESIS '!$D100*(1+'HIPOTESIS '!$N$90)*(1+'HIPOTESIS '!$N$95)*(1+'HIPOTESIS '!$N$100)/12,0)</f>
        <v>0</v>
      </c>
      <c r="AV198" s="810">
        <f>IF(AND(AV$151&gt;='HIPOTESIS '!$E100,AV$151&lt;='HIPOTESIS '!$F100),'HIPOTESIS '!$M100*'HIPOTESIS '!$D100*(1+'HIPOTESIS '!$N$90)*(1+'HIPOTESIS '!$N$95)*(1+'HIPOTESIS '!$N$100)/12,0)</f>
        <v>0</v>
      </c>
      <c r="AW198" s="810">
        <f>IF(AND(AW$151&gt;='HIPOTESIS '!$E100,AW$151&lt;='HIPOTESIS '!$F100),'HIPOTESIS '!$M100*'HIPOTESIS '!$D100*(1+'HIPOTESIS '!$N$90)*(1+'HIPOTESIS '!$N$95)*(1+'HIPOTESIS '!$N$100)/12,0)</f>
        <v>0</v>
      </c>
      <c r="AX198" s="810">
        <f>IF(AND(AX$151&gt;='HIPOTESIS '!$E100,AX$151&lt;='HIPOTESIS '!$F100),'HIPOTESIS '!$M100*'HIPOTESIS '!$D100*(1+'HIPOTESIS '!$N$90)*(1+'HIPOTESIS '!$N$95)*(1+'HIPOTESIS '!$N$100)/12,0)</f>
        <v>0</v>
      </c>
      <c r="AY198" s="810">
        <f>IF(AND(AY$151&gt;='HIPOTESIS '!$E100,AY$151&lt;='HIPOTESIS '!$F100),'HIPOTESIS '!$M100*'HIPOTESIS '!$D100*(1+'HIPOTESIS '!$N$90)*(1+'HIPOTESIS '!$N$95)*(1+'HIPOTESIS '!$N$100)/12,0)</f>
        <v>0</v>
      </c>
      <c r="AZ198" s="810">
        <f>IF(AND(AZ$151&gt;='HIPOTESIS '!$E100,AZ$151&lt;='HIPOTESIS '!$F100),'HIPOTESIS '!$M100*'HIPOTESIS '!$D100*(1+'HIPOTESIS '!$N$90)*(1+'HIPOTESIS '!$N$95)*(1+'HIPOTESIS '!$N$100)^2/12,0)</f>
        <v>0</v>
      </c>
      <c r="BA198" s="810">
        <f>IF(AND(BA$151&gt;='HIPOTESIS '!$E100,BA$151&lt;='HIPOTESIS '!$F100),'HIPOTESIS '!$M100*'HIPOTESIS '!$D100*(1+'HIPOTESIS '!$N$90)*(1+'HIPOTESIS '!$N$95)*(1+'HIPOTESIS '!$N$100)^2/12,0)</f>
        <v>0</v>
      </c>
      <c r="BB198" s="810">
        <f>IF(AND(BB$151&gt;='HIPOTESIS '!$E100,BB$151&lt;='HIPOTESIS '!$F100),'HIPOTESIS '!$M100*'HIPOTESIS '!$D100*(1+'HIPOTESIS '!$N$90)*(1+'HIPOTESIS '!$N$95)*(1+'HIPOTESIS '!$N$100)^2/12,0)</f>
        <v>0</v>
      </c>
      <c r="BC198" s="810">
        <f>IF(AND(BC$151&gt;='HIPOTESIS '!$E100,BC$151&lt;='HIPOTESIS '!$F100),'HIPOTESIS '!$M100*'HIPOTESIS '!$D100*(1+'HIPOTESIS '!$N$90)*(1+'HIPOTESIS '!$N$95)*(1+'HIPOTESIS '!$N$100)^2/12,0)</f>
        <v>0</v>
      </c>
      <c r="BD198" s="810">
        <f>IF(AND(BD$151&gt;='HIPOTESIS '!$E100,BD$151&lt;='HIPOTESIS '!$F100),'HIPOTESIS '!$M100*'HIPOTESIS '!$D100*(1+'HIPOTESIS '!$N$90)*(1+'HIPOTESIS '!$N$95)*(1+'HIPOTESIS '!$N$100)^2/12,0)</f>
        <v>0</v>
      </c>
      <c r="BE198" s="810">
        <f>IF(AND(BE$151&gt;='HIPOTESIS '!$E100,BE$151&lt;='HIPOTESIS '!$F100),'HIPOTESIS '!$M100*'HIPOTESIS '!$D100*(1+'HIPOTESIS '!$N$90)*(1+'HIPOTESIS '!$N$95)*(1+'HIPOTESIS '!$N$100)^2/12,0)</f>
        <v>0</v>
      </c>
      <c r="BF198" s="810">
        <f>IF(AND(BF$151&gt;='HIPOTESIS '!$E100,BF$151&lt;='HIPOTESIS '!$F100),'HIPOTESIS '!$M100*'HIPOTESIS '!$D100*(1+'HIPOTESIS '!$N$90)*(1+'HIPOTESIS '!$N$95)*(1+'HIPOTESIS '!$N$100)^2/12,0)</f>
        <v>0</v>
      </c>
      <c r="BG198" s="810">
        <f>IF(AND(BG$151&gt;='HIPOTESIS '!$E100,BG$151&lt;='HIPOTESIS '!$F100),'HIPOTESIS '!$M100*'HIPOTESIS '!$D100*(1+'HIPOTESIS '!$N$90)*(1+'HIPOTESIS '!$N$95)*(1+'HIPOTESIS '!$N$100)^2/12,0)</f>
        <v>0</v>
      </c>
      <c r="BH198" s="810">
        <f>IF(AND(BH$151&gt;='HIPOTESIS '!$E100,BH$151&lt;='HIPOTESIS '!$F100),'HIPOTESIS '!$M100*'HIPOTESIS '!$D100*(1+'HIPOTESIS '!$N$90)*(1+'HIPOTESIS '!$N$95)*(1+'HIPOTESIS '!$N$100)^2/12,0)</f>
        <v>0</v>
      </c>
      <c r="BI198" s="810">
        <f>IF(AND(BI$151&gt;='HIPOTESIS '!$E100,BI$151&lt;='HIPOTESIS '!$F100),'HIPOTESIS '!$M100*'HIPOTESIS '!$D100*(1+'HIPOTESIS '!$N$90)*(1+'HIPOTESIS '!$N$95)*(1+'HIPOTESIS '!$N$100)^2/12,0)</f>
        <v>0</v>
      </c>
      <c r="BJ198" s="810">
        <f>IF(AND(BJ$151&gt;='HIPOTESIS '!$E100,BJ$151&lt;='HIPOTESIS '!$F100),'HIPOTESIS '!$M100*'HIPOTESIS '!$D100*(1+'HIPOTESIS '!$N$90)*(1+'HIPOTESIS '!$N$95)*(1+'HIPOTESIS '!$N$100)^2/12,0)</f>
        <v>0</v>
      </c>
      <c r="BK198" s="810">
        <f>IF(AND(BK$151&gt;='HIPOTESIS '!$E100,BK$151&lt;='HIPOTESIS '!$F100),'HIPOTESIS '!$M100*'HIPOTESIS '!$D100*(1+'HIPOTESIS '!$N$90)*(1+'HIPOTESIS '!$N$95)*(1+'HIPOTESIS '!$N$100)^2/12,0)</f>
        <v>0</v>
      </c>
    </row>
    <row r="199" spans="1:97" s="2" customFormat="1" ht="17" x14ac:dyDescent="0.2">
      <c r="B199" s="625" t="s">
        <v>126</v>
      </c>
      <c r="C199" s="586">
        <f>IF(AND(C$151&gt;='HIPOTESIS '!$E101,C$151&lt;='HIPOTESIS '!$F101),'HIPOTESIS '!$M101*'HIPOTESIS '!$D101/12,0)</f>
        <v>0</v>
      </c>
      <c r="D199" s="586">
        <f>IF(AND(D$151&gt;='HIPOTESIS '!$E101,D$151&lt;='HIPOTESIS '!$F101),'HIPOTESIS '!$M101*'HIPOTESIS '!$D101/12,0)</f>
        <v>0</v>
      </c>
      <c r="E199" s="586">
        <f>IF(AND(E$151&gt;='HIPOTESIS '!$E101,E$151&lt;='HIPOTESIS '!$F101),'HIPOTESIS '!$M101*'HIPOTESIS '!$D101/12,0)</f>
        <v>0</v>
      </c>
      <c r="F199" s="586">
        <f>IF(AND(F$151&gt;='HIPOTESIS '!$E101,F$151&lt;='HIPOTESIS '!$F101),'HIPOTESIS '!$M101*'HIPOTESIS '!$D101/12,0)</f>
        <v>0</v>
      </c>
      <c r="G199" s="586">
        <f>IF(AND(G$151&gt;='HIPOTESIS '!$E101,G$151&lt;='HIPOTESIS '!$F101),'HIPOTESIS '!$M101*'HIPOTESIS '!$D101/12,0)</f>
        <v>0</v>
      </c>
      <c r="H199" s="586">
        <f>IF(AND(H$151&gt;='HIPOTESIS '!$E101,H$151&lt;='HIPOTESIS '!$F101),'HIPOTESIS '!$M101*'HIPOTESIS '!$D101/12,0)</f>
        <v>0</v>
      </c>
      <c r="I199" s="586">
        <f>IF(AND(I$151&gt;='HIPOTESIS '!$E101,I$151&lt;='HIPOTESIS '!$F101),'HIPOTESIS '!$M101*'HIPOTESIS '!$D101/12,0)</f>
        <v>0</v>
      </c>
      <c r="J199" s="586">
        <f>IF(AND(J$151&gt;='HIPOTESIS '!$E101,J$151&lt;='HIPOTESIS '!$F101),'HIPOTESIS '!$M101*'HIPOTESIS '!$D101/12,0)</f>
        <v>0</v>
      </c>
      <c r="K199" s="586">
        <f>IF(AND(K$151&gt;='HIPOTESIS '!$E101,K$151&lt;='HIPOTESIS '!$F101),'HIPOTESIS '!$M101*'HIPOTESIS '!$D101/12,0)</f>
        <v>0</v>
      </c>
      <c r="L199" s="586">
        <f>IF(AND(L$151&gt;='HIPOTESIS '!$E101,L$151&lt;='HIPOTESIS '!$F101),'HIPOTESIS '!$M101*'HIPOTESIS '!$D101/12,0)</f>
        <v>0</v>
      </c>
      <c r="M199" s="586">
        <f>IF(AND(M$151&gt;='HIPOTESIS '!$E101,M$151&lt;='HIPOTESIS '!$F101),'HIPOTESIS '!$M101*'HIPOTESIS '!$D101/12,0)</f>
        <v>0</v>
      </c>
      <c r="N199" s="586">
        <f>IF(AND(N$151&gt;='HIPOTESIS '!$E101,N$151&lt;='HIPOTESIS '!$F101),'HIPOTESIS '!$M101*'HIPOTESIS '!$D101/12,0)</f>
        <v>0</v>
      </c>
      <c r="O199" s="814">
        <f>IF(AND(O$151&gt;='HIPOTESIS '!$E101,O$151&lt;='HIPOTESIS '!$F101),'HIPOTESIS '!$M101*'HIPOTESIS '!$D101/12,0)</f>
        <v>0</v>
      </c>
      <c r="P199" s="586">
        <f>IF(AND(P$151&gt;='HIPOTESIS '!$E101,P$151&lt;='HIPOTESIS '!$F101),'HIPOTESIS '!$M101*'HIPOTESIS '!$D101*(1+'HIPOTESIS '!$N$90)/12,0)</f>
        <v>0</v>
      </c>
      <c r="Q199" s="810">
        <f>IF(AND(Q$151&gt;='HIPOTESIS '!$E101,Q$151&lt;='HIPOTESIS '!$F101),'HIPOTESIS '!$M101*'HIPOTESIS '!$D101*(1+'HIPOTESIS '!$N$90)/12,0)</f>
        <v>0</v>
      </c>
      <c r="R199" s="810">
        <f>IF(AND(R$151&gt;='HIPOTESIS '!$E101,R$151&lt;='HIPOTESIS '!$F101),'HIPOTESIS '!$M101*'HIPOTESIS '!$D101*(1+'HIPOTESIS '!$N$90)/12,0)</f>
        <v>0</v>
      </c>
      <c r="S199" s="810">
        <f>IF(AND(S$151&gt;='HIPOTESIS '!$E101,S$151&lt;='HIPOTESIS '!$F101),'HIPOTESIS '!$M101*'HIPOTESIS '!$D101*(1+'HIPOTESIS '!$N$90)/12,0)</f>
        <v>0</v>
      </c>
      <c r="T199" s="810">
        <f>IF(AND(T$151&gt;='HIPOTESIS '!$E101,T$151&lt;='HIPOTESIS '!$F101),'HIPOTESIS '!$M101*'HIPOTESIS '!$D101*(1+'HIPOTESIS '!$N$90)/12,0)</f>
        <v>0</v>
      </c>
      <c r="U199" s="810">
        <f>IF(AND(U$151&gt;='HIPOTESIS '!$E101,U$151&lt;='HIPOTESIS '!$F101),'HIPOTESIS '!$M101*'HIPOTESIS '!$D101*(1+'HIPOTESIS '!$N$90)/12,0)</f>
        <v>0</v>
      </c>
      <c r="V199" s="810">
        <f>IF(AND(V$151&gt;='HIPOTESIS '!$E101,V$151&lt;='HIPOTESIS '!$F101),'HIPOTESIS '!$M101*'HIPOTESIS '!$D101*(1+'HIPOTESIS '!$N$90)/12,0)</f>
        <v>0</v>
      </c>
      <c r="W199" s="810">
        <f>IF(AND(W$151&gt;='HIPOTESIS '!$E101,W$151&lt;='HIPOTESIS '!$F101),'HIPOTESIS '!$M101*'HIPOTESIS '!$D101*(1+'HIPOTESIS '!$N$90)/12,0)</f>
        <v>0</v>
      </c>
      <c r="X199" s="810">
        <f>IF(AND(X$151&gt;='HIPOTESIS '!$E101,X$151&lt;='HIPOTESIS '!$F101),'HIPOTESIS '!$M101*'HIPOTESIS '!$D101*(1+'HIPOTESIS '!$N$90)/12,0)</f>
        <v>0</v>
      </c>
      <c r="Y199" s="810">
        <f>IF(AND(Y$151&gt;='HIPOTESIS '!$E101,Y$151&lt;='HIPOTESIS '!$F101),'HIPOTESIS '!$M101*'HIPOTESIS '!$D101*(1+'HIPOTESIS '!$N$90)/12,0)</f>
        <v>0</v>
      </c>
      <c r="Z199" s="810">
        <f>IF(AND(Z$151&gt;='HIPOTESIS '!$E101,Z$151&lt;='HIPOTESIS '!$F101),'HIPOTESIS '!$M101*'HIPOTESIS '!$D101*(1+'HIPOTESIS '!$N$90)/12,0)</f>
        <v>0</v>
      </c>
      <c r="AA199" s="810">
        <f>IF(AND(AA$151&gt;='HIPOTESIS '!$E101,AA$151&lt;='HIPOTESIS '!$F101),'HIPOTESIS '!$M101*'HIPOTESIS '!$D101*(1+'HIPOTESIS '!$N$90)/12,0)</f>
        <v>0</v>
      </c>
      <c r="AB199" s="810">
        <f>IF(AND(AB$151&gt;='HIPOTESIS '!$E101,AB$151&lt;='HIPOTESIS '!$F101),'HIPOTESIS '!$M101*'HIPOTESIS '!$D101*(1+'HIPOTESIS '!$N$90)*(1+'HIPOTESIS '!$N$95)/12,0)</f>
        <v>0</v>
      </c>
      <c r="AC199" s="810">
        <f>IF(AND(AC$151&gt;='HIPOTESIS '!$E101,AC$151&lt;='HIPOTESIS '!$F101),'HIPOTESIS '!$M101*'HIPOTESIS '!$D101*(1+'HIPOTESIS '!$N$90)*(1+'HIPOTESIS '!$N$95)/12,0)</f>
        <v>0</v>
      </c>
      <c r="AD199" s="810">
        <f>IF(AND(AD$151&gt;='HIPOTESIS '!$E101,AD$151&lt;='HIPOTESIS '!$F101),'HIPOTESIS '!$M101*'HIPOTESIS '!$D101*(1+'HIPOTESIS '!$N$90)*(1+'HIPOTESIS '!$N$95)/12,0)</f>
        <v>0</v>
      </c>
      <c r="AE199" s="810">
        <f>IF(AND(AE$151&gt;='HIPOTESIS '!$E101,AE$151&lt;='HIPOTESIS '!$F101),'HIPOTESIS '!$M101*'HIPOTESIS '!$D101*(1+'HIPOTESIS '!$N$90)*(1+'HIPOTESIS '!$N$95)/12,0)</f>
        <v>0</v>
      </c>
      <c r="AF199" s="810">
        <f>IF(AND(AF$151&gt;='HIPOTESIS '!$E101,AF$151&lt;='HIPOTESIS '!$F101),'HIPOTESIS '!$M101*'HIPOTESIS '!$D101*(1+'HIPOTESIS '!$N$90)*(1+'HIPOTESIS '!$N$95)/12,0)</f>
        <v>0</v>
      </c>
      <c r="AG199" s="810">
        <f>IF(AND(AG$151&gt;='HIPOTESIS '!$E101,AG$151&lt;='HIPOTESIS '!$F101),'HIPOTESIS '!$M101*'HIPOTESIS '!$D101*(1+'HIPOTESIS '!$N$90)*(1+'HIPOTESIS '!$N$95)/12,0)</f>
        <v>0</v>
      </c>
      <c r="AH199" s="810">
        <f>IF(AND(AH$151&gt;='HIPOTESIS '!$E101,AH$151&lt;='HIPOTESIS '!$F101),'HIPOTESIS '!$M101*'HIPOTESIS '!$D101*(1+'HIPOTESIS '!$N$90)*(1+'HIPOTESIS '!$N$95)/12,0)</f>
        <v>0</v>
      </c>
      <c r="AI199" s="810">
        <f>IF(AND(AI$151&gt;='HIPOTESIS '!$E101,AI$151&lt;='HIPOTESIS '!$F101),'HIPOTESIS '!$M101*'HIPOTESIS '!$D101*(1+'HIPOTESIS '!$N$90)*(1+'HIPOTESIS '!$N$95)/12,0)</f>
        <v>0</v>
      </c>
      <c r="AJ199" s="810">
        <f>IF(AND(AJ$151&gt;='HIPOTESIS '!$E101,AJ$151&lt;='HIPOTESIS '!$F101),'HIPOTESIS '!$M101*'HIPOTESIS '!$D101*(1+'HIPOTESIS '!$N$90)*(1+'HIPOTESIS '!$N$95)/12,0)</f>
        <v>0</v>
      </c>
      <c r="AK199" s="810">
        <f>IF(AND(AK$151&gt;='HIPOTESIS '!$E101,AK$151&lt;='HIPOTESIS '!$F101),'HIPOTESIS '!$M101*'HIPOTESIS '!$D101*(1+'HIPOTESIS '!$N$90)*(1+'HIPOTESIS '!$N$95)/12,0)</f>
        <v>0</v>
      </c>
      <c r="AL199" s="810">
        <f>IF(AND(AL$151&gt;='HIPOTESIS '!$E101,AL$151&lt;='HIPOTESIS '!$F101),'HIPOTESIS '!$M101*'HIPOTESIS '!$D101*(1+'HIPOTESIS '!$N$90)*(1+'HIPOTESIS '!$N$95)/12,0)</f>
        <v>0</v>
      </c>
      <c r="AM199" s="810">
        <f>IF(AND(AM$151&gt;='HIPOTESIS '!$E101,AM$151&lt;='HIPOTESIS '!$F101),'HIPOTESIS '!$M101*'HIPOTESIS '!$D101*(1+'HIPOTESIS '!$N$90)*(1+'HIPOTESIS '!$N$95)/12,0)</f>
        <v>0</v>
      </c>
      <c r="AN199" s="810">
        <f>IF(AND(AN$151&gt;='HIPOTESIS '!$E101,AN$151&lt;='HIPOTESIS '!$F101),'HIPOTESIS '!$M101*'HIPOTESIS '!$D101*(1+'HIPOTESIS '!$N$90)*(1+'HIPOTESIS '!$N$95)*(1+'HIPOTESIS '!$N$100)/12,0)</f>
        <v>0</v>
      </c>
      <c r="AO199" s="810">
        <f>IF(AND(AO$151&gt;='HIPOTESIS '!$E101,AO$151&lt;='HIPOTESIS '!$F101),'HIPOTESIS '!$M101*'HIPOTESIS '!$D101*(1+'HIPOTESIS '!$N$90)*(1+'HIPOTESIS '!$N$95)*(1+'HIPOTESIS '!$N$100)/12,0)</f>
        <v>0</v>
      </c>
      <c r="AP199" s="810">
        <f>IF(AND(AP$151&gt;='HIPOTESIS '!$E101,AP$151&lt;='HIPOTESIS '!$F101),'HIPOTESIS '!$M101*'HIPOTESIS '!$D101*(1+'HIPOTESIS '!$N$90)*(1+'HIPOTESIS '!$N$95)*(1+'HIPOTESIS '!$N$100)/12,0)</f>
        <v>0</v>
      </c>
      <c r="AQ199" s="810">
        <f>IF(AND(AQ$151&gt;='HIPOTESIS '!$E101,AQ$151&lt;='HIPOTESIS '!$F101),'HIPOTESIS '!$M101*'HIPOTESIS '!$D101*(1+'HIPOTESIS '!$N$90)*(1+'HIPOTESIS '!$N$95)*(1+'HIPOTESIS '!$N$100)/12,0)</f>
        <v>0</v>
      </c>
      <c r="AR199" s="810">
        <f>IF(AND(AR$151&gt;='HIPOTESIS '!$E101,AR$151&lt;='HIPOTESIS '!$F101),'HIPOTESIS '!$M101*'HIPOTESIS '!$D101*(1+'HIPOTESIS '!$N$90)*(1+'HIPOTESIS '!$N$95)*(1+'HIPOTESIS '!$N$100)/12,0)</f>
        <v>0</v>
      </c>
      <c r="AS199" s="810">
        <f>IF(AND(AS$151&gt;='HIPOTESIS '!$E101,AS$151&lt;='HIPOTESIS '!$F101),'HIPOTESIS '!$M101*'HIPOTESIS '!$D101*(1+'HIPOTESIS '!$N$90)*(1+'HIPOTESIS '!$N$95)*(1+'HIPOTESIS '!$N$100)/12,0)</f>
        <v>0</v>
      </c>
      <c r="AT199" s="810">
        <f>IF(AND(AT$151&gt;='HIPOTESIS '!$E101,AT$151&lt;='HIPOTESIS '!$F101),'HIPOTESIS '!$M101*'HIPOTESIS '!$D101*(1+'HIPOTESIS '!$N$90)*(1+'HIPOTESIS '!$N$95)*(1+'HIPOTESIS '!$N$100)/12,0)</f>
        <v>0</v>
      </c>
      <c r="AU199" s="810">
        <f>IF(AND(AU$151&gt;='HIPOTESIS '!$E101,AU$151&lt;='HIPOTESIS '!$F101),'HIPOTESIS '!$M101*'HIPOTESIS '!$D101*(1+'HIPOTESIS '!$N$90)*(1+'HIPOTESIS '!$N$95)*(1+'HIPOTESIS '!$N$100)/12,0)</f>
        <v>0</v>
      </c>
      <c r="AV199" s="810">
        <f>IF(AND(AV$151&gt;='HIPOTESIS '!$E101,AV$151&lt;='HIPOTESIS '!$F101),'HIPOTESIS '!$M101*'HIPOTESIS '!$D101*(1+'HIPOTESIS '!$N$90)*(1+'HIPOTESIS '!$N$95)*(1+'HIPOTESIS '!$N$100)/12,0)</f>
        <v>0</v>
      </c>
      <c r="AW199" s="810">
        <f>IF(AND(AW$151&gt;='HIPOTESIS '!$E101,AW$151&lt;='HIPOTESIS '!$F101),'HIPOTESIS '!$M101*'HIPOTESIS '!$D101*(1+'HIPOTESIS '!$N$90)*(1+'HIPOTESIS '!$N$95)*(1+'HIPOTESIS '!$N$100)/12,0)</f>
        <v>0</v>
      </c>
      <c r="AX199" s="810">
        <f>IF(AND(AX$151&gt;='HIPOTESIS '!$E101,AX$151&lt;='HIPOTESIS '!$F101),'HIPOTESIS '!$M101*'HIPOTESIS '!$D101*(1+'HIPOTESIS '!$N$90)*(1+'HIPOTESIS '!$N$95)*(1+'HIPOTESIS '!$N$100)/12,0)</f>
        <v>0</v>
      </c>
      <c r="AY199" s="810">
        <f>IF(AND(AY$151&gt;='HIPOTESIS '!$E101,AY$151&lt;='HIPOTESIS '!$F101),'HIPOTESIS '!$M101*'HIPOTESIS '!$D101*(1+'HIPOTESIS '!$N$90)*(1+'HIPOTESIS '!$N$95)*(1+'HIPOTESIS '!$N$100)/12,0)</f>
        <v>0</v>
      </c>
      <c r="AZ199" s="810">
        <f>IF(AND(AZ$151&gt;='HIPOTESIS '!$E101,AZ$151&lt;='HIPOTESIS '!$F101),'HIPOTESIS '!$M101*'HIPOTESIS '!$D101*(1+'HIPOTESIS '!$N$90)*(1+'HIPOTESIS '!$N$95)*(1+'HIPOTESIS '!$N$100)^2/12,0)</f>
        <v>0</v>
      </c>
      <c r="BA199" s="810">
        <f>IF(AND(BA$151&gt;='HIPOTESIS '!$E101,BA$151&lt;='HIPOTESIS '!$F101),'HIPOTESIS '!$M101*'HIPOTESIS '!$D101*(1+'HIPOTESIS '!$N$90)*(1+'HIPOTESIS '!$N$95)*(1+'HIPOTESIS '!$N$100)^2/12,0)</f>
        <v>0</v>
      </c>
      <c r="BB199" s="810">
        <f>IF(AND(BB$151&gt;='HIPOTESIS '!$E101,BB$151&lt;='HIPOTESIS '!$F101),'HIPOTESIS '!$M101*'HIPOTESIS '!$D101*(1+'HIPOTESIS '!$N$90)*(1+'HIPOTESIS '!$N$95)*(1+'HIPOTESIS '!$N$100)^2/12,0)</f>
        <v>0</v>
      </c>
      <c r="BC199" s="810">
        <f>IF(AND(BC$151&gt;='HIPOTESIS '!$E101,BC$151&lt;='HIPOTESIS '!$F101),'HIPOTESIS '!$M101*'HIPOTESIS '!$D101*(1+'HIPOTESIS '!$N$90)*(1+'HIPOTESIS '!$N$95)*(1+'HIPOTESIS '!$N$100)^2/12,0)</f>
        <v>0</v>
      </c>
      <c r="BD199" s="810">
        <f>IF(AND(BD$151&gt;='HIPOTESIS '!$E101,BD$151&lt;='HIPOTESIS '!$F101),'HIPOTESIS '!$M101*'HIPOTESIS '!$D101*(1+'HIPOTESIS '!$N$90)*(1+'HIPOTESIS '!$N$95)*(1+'HIPOTESIS '!$N$100)^2/12,0)</f>
        <v>0</v>
      </c>
      <c r="BE199" s="810">
        <f>IF(AND(BE$151&gt;='HIPOTESIS '!$E101,BE$151&lt;='HIPOTESIS '!$F101),'HIPOTESIS '!$M101*'HIPOTESIS '!$D101*(1+'HIPOTESIS '!$N$90)*(1+'HIPOTESIS '!$N$95)*(1+'HIPOTESIS '!$N$100)^2/12,0)</f>
        <v>0</v>
      </c>
      <c r="BF199" s="810">
        <f>IF(AND(BF$151&gt;='HIPOTESIS '!$E101,BF$151&lt;='HIPOTESIS '!$F101),'HIPOTESIS '!$M101*'HIPOTESIS '!$D101*(1+'HIPOTESIS '!$N$90)*(1+'HIPOTESIS '!$N$95)*(1+'HIPOTESIS '!$N$100)^2/12,0)</f>
        <v>0</v>
      </c>
      <c r="BG199" s="810">
        <f>IF(AND(BG$151&gt;='HIPOTESIS '!$E101,BG$151&lt;='HIPOTESIS '!$F101),'HIPOTESIS '!$M101*'HIPOTESIS '!$D101*(1+'HIPOTESIS '!$N$90)*(1+'HIPOTESIS '!$N$95)*(1+'HIPOTESIS '!$N$100)^2/12,0)</f>
        <v>0</v>
      </c>
      <c r="BH199" s="810">
        <f>IF(AND(BH$151&gt;='HIPOTESIS '!$E101,BH$151&lt;='HIPOTESIS '!$F101),'HIPOTESIS '!$M101*'HIPOTESIS '!$D101*(1+'HIPOTESIS '!$N$90)*(1+'HIPOTESIS '!$N$95)*(1+'HIPOTESIS '!$N$100)^2/12,0)</f>
        <v>0</v>
      </c>
      <c r="BI199" s="810">
        <f>IF(AND(BI$151&gt;='HIPOTESIS '!$E101,BI$151&lt;='HIPOTESIS '!$F101),'HIPOTESIS '!$M101*'HIPOTESIS '!$D101*(1+'HIPOTESIS '!$N$90)*(1+'HIPOTESIS '!$N$95)*(1+'HIPOTESIS '!$N$100)^2/12,0)</f>
        <v>0</v>
      </c>
      <c r="BJ199" s="810">
        <f>IF(AND(BJ$151&gt;='HIPOTESIS '!$E101,BJ$151&lt;='HIPOTESIS '!$F101),'HIPOTESIS '!$M101*'HIPOTESIS '!$D101*(1+'HIPOTESIS '!$N$90)*(1+'HIPOTESIS '!$N$95)*(1+'HIPOTESIS '!$N$100)^2/12,0)</f>
        <v>0</v>
      </c>
      <c r="BK199" s="810">
        <f>IF(AND(BK$151&gt;='HIPOTESIS '!$E101,BK$151&lt;='HIPOTESIS '!$F101),'HIPOTESIS '!$M101*'HIPOTESIS '!$D101*(1+'HIPOTESIS '!$N$90)*(1+'HIPOTESIS '!$N$95)*(1+'HIPOTESIS '!$N$100)^2/12,0)</f>
        <v>0</v>
      </c>
    </row>
    <row r="200" spans="1:97" s="2" customFormat="1" ht="17" x14ac:dyDescent="0.2">
      <c r="B200" s="625" t="s">
        <v>127</v>
      </c>
      <c r="C200" s="586">
        <f>IF(AND(C$151&gt;='HIPOTESIS '!$E102,C$151&lt;='HIPOTESIS '!$F102),'HIPOTESIS '!$M102*'HIPOTESIS '!$D102/12,0)</f>
        <v>0</v>
      </c>
      <c r="D200" s="586">
        <f>IF(AND(D$151&gt;='HIPOTESIS '!$E102,D$151&lt;='HIPOTESIS '!$F102),'HIPOTESIS '!$M102*'HIPOTESIS '!$D102/12,0)</f>
        <v>0</v>
      </c>
      <c r="E200" s="586">
        <f>IF(AND(E$151&gt;='HIPOTESIS '!$E102,E$151&lt;='HIPOTESIS '!$F102),'HIPOTESIS '!$M102*'HIPOTESIS '!$D102/12,0)</f>
        <v>0</v>
      </c>
      <c r="F200" s="586">
        <f>IF(AND(F$151&gt;='HIPOTESIS '!$E102,F$151&lt;='HIPOTESIS '!$F102),'HIPOTESIS '!$M102*'HIPOTESIS '!$D102/12,0)</f>
        <v>0</v>
      </c>
      <c r="G200" s="586">
        <f>IF(AND(G$151&gt;='HIPOTESIS '!$E102,G$151&lt;='HIPOTESIS '!$F102),'HIPOTESIS '!$M102*'HIPOTESIS '!$D102/12,0)</f>
        <v>0</v>
      </c>
      <c r="H200" s="586">
        <f>IF(AND(H$151&gt;='HIPOTESIS '!$E102,H$151&lt;='HIPOTESIS '!$F102),'HIPOTESIS '!$M102*'HIPOTESIS '!$D102/12,0)</f>
        <v>0</v>
      </c>
      <c r="I200" s="586">
        <f>IF(AND(I$151&gt;='HIPOTESIS '!$E102,I$151&lt;='HIPOTESIS '!$F102),'HIPOTESIS '!$M102*'HIPOTESIS '!$D102/12,0)</f>
        <v>0</v>
      </c>
      <c r="J200" s="586">
        <f>IF(AND(J$151&gt;='HIPOTESIS '!$E102,J$151&lt;='HIPOTESIS '!$F102),'HIPOTESIS '!$M102*'HIPOTESIS '!$D102/12,0)</f>
        <v>0</v>
      </c>
      <c r="K200" s="586">
        <f>IF(AND(K$151&gt;='HIPOTESIS '!$E102,K$151&lt;='HIPOTESIS '!$F102),'HIPOTESIS '!$M102*'HIPOTESIS '!$D102/12,0)</f>
        <v>0</v>
      </c>
      <c r="L200" s="586">
        <f>IF(AND(L$151&gt;='HIPOTESIS '!$E102,L$151&lt;='HIPOTESIS '!$F102),'HIPOTESIS '!$M102*'HIPOTESIS '!$D102/12,0)</f>
        <v>0</v>
      </c>
      <c r="M200" s="586">
        <f>IF(AND(M$151&gt;='HIPOTESIS '!$E102,M$151&lt;='HIPOTESIS '!$F102),'HIPOTESIS '!$M102*'HIPOTESIS '!$D102/12,0)</f>
        <v>0</v>
      </c>
      <c r="N200" s="586">
        <f>IF(AND(N$151&gt;='HIPOTESIS '!$E102,N$151&lt;='HIPOTESIS '!$F102),'HIPOTESIS '!$M102*'HIPOTESIS '!$D102/12,0)</f>
        <v>0</v>
      </c>
      <c r="O200" s="814">
        <f>IF(AND(O$151&gt;='HIPOTESIS '!$E102,O$151&lt;='HIPOTESIS '!$F102),'HIPOTESIS '!$M102*'HIPOTESIS '!$D102/12,0)</f>
        <v>0</v>
      </c>
      <c r="P200" s="586">
        <f>IF(AND(P$151&gt;='HIPOTESIS '!$E102,P$151&lt;='HIPOTESIS '!$F102),'HIPOTESIS '!$M102*'HIPOTESIS '!$D102*(1+'HIPOTESIS '!$N$90)/12,0)</f>
        <v>0</v>
      </c>
      <c r="Q200" s="810">
        <f>IF(AND(Q$151&gt;='HIPOTESIS '!$E102,Q$151&lt;='HIPOTESIS '!$F102),'HIPOTESIS '!$M102*'HIPOTESIS '!$D102*(1+'HIPOTESIS '!$N$90)/12,0)</f>
        <v>0</v>
      </c>
      <c r="R200" s="810">
        <f>IF(AND(R$151&gt;='HIPOTESIS '!$E102,R$151&lt;='HIPOTESIS '!$F102),'HIPOTESIS '!$M102*'HIPOTESIS '!$D102*(1+'HIPOTESIS '!$N$90)/12,0)</f>
        <v>0</v>
      </c>
      <c r="S200" s="810">
        <f>IF(AND(S$151&gt;='HIPOTESIS '!$E102,S$151&lt;='HIPOTESIS '!$F102),'HIPOTESIS '!$M102*'HIPOTESIS '!$D102*(1+'HIPOTESIS '!$N$90)/12,0)</f>
        <v>0</v>
      </c>
      <c r="T200" s="810">
        <f>IF(AND(T$151&gt;='HIPOTESIS '!$E102,T$151&lt;='HIPOTESIS '!$F102),'HIPOTESIS '!$M102*'HIPOTESIS '!$D102*(1+'HIPOTESIS '!$N$90)/12,0)</f>
        <v>0</v>
      </c>
      <c r="U200" s="810">
        <f>IF(AND(U$151&gt;='HIPOTESIS '!$E102,U$151&lt;='HIPOTESIS '!$F102),'HIPOTESIS '!$M102*'HIPOTESIS '!$D102*(1+'HIPOTESIS '!$N$90)/12,0)</f>
        <v>0</v>
      </c>
      <c r="V200" s="810">
        <f>IF(AND(V$151&gt;='HIPOTESIS '!$E102,V$151&lt;='HIPOTESIS '!$F102),'HIPOTESIS '!$M102*'HIPOTESIS '!$D102*(1+'HIPOTESIS '!$N$90)/12,0)</f>
        <v>0</v>
      </c>
      <c r="W200" s="810">
        <f>IF(AND(W$151&gt;='HIPOTESIS '!$E102,W$151&lt;='HIPOTESIS '!$F102),'HIPOTESIS '!$M102*'HIPOTESIS '!$D102*(1+'HIPOTESIS '!$N$90)/12,0)</f>
        <v>0</v>
      </c>
      <c r="X200" s="810">
        <f>IF(AND(X$151&gt;='HIPOTESIS '!$E102,X$151&lt;='HIPOTESIS '!$F102),'HIPOTESIS '!$M102*'HIPOTESIS '!$D102*(1+'HIPOTESIS '!$N$90)/12,0)</f>
        <v>0</v>
      </c>
      <c r="Y200" s="810">
        <f>IF(AND(Y$151&gt;='HIPOTESIS '!$E102,Y$151&lt;='HIPOTESIS '!$F102),'HIPOTESIS '!$M102*'HIPOTESIS '!$D102*(1+'HIPOTESIS '!$N$90)/12,0)</f>
        <v>0</v>
      </c>
      <c r="Z200" s="810">
        <f>IF(AND(Z$151&gt;='HIPOTESIS '!$E102,Z$151&lt;='HIPOTESIS '!$F102),'HIPOTESIS '!$M102*'HIPOTESIS '!$D102*(1+'HIPOTESIS '!$N$90)/12,0)</f>
        <v>0</v>
      </c>
      <c r="AA200" s="810">
        <f>IF(AND(AA$151&gt;='HIPOTESIS '!$E102,AA$151&lt;='HIPOTESIS '!$F102),'HIPOTESIS '!$M102*'HIPOTESIS '!$D102*(1+'HIPOTESIS '!$N$90)/12,0)</f>
        <v>0</v>
      </c>
      <c r="AB200" s="810">
        <f>IF(AND(AB$151&gt;='HIPOTESIS '!$E102,AB$151&lt;='HIPOTESIS '!$F102),'HIPOTESIS '!$M102*'HIPOTESIS '!$D102*(1+'HIPOTESIS '!$N$90)*(1+'HIPOTESIS '!$N$95)/12,0)</f>
        <v>0</v>
      </c>
      <c r="AC200" s="810">
        <f>IF(AND(AC$151&gt;='HIPOTESIS '!$E102,AC$151&lt;='HIPOTESIS '!$F102),'HIPOTESIS '!$M102*'HIPOTESIS '!$D102*(1+'HIPOTESIS '!$N$90)*(1+'HIPOTESIS '!$N$95)/12,0)</f>
        <v>0</v>
      </c>
      <c r="AD200" s="810">
        <f>IF(AND(AD$151&gt;='HIPOTESIS '!$E102,AD$151&lt;='HIPOTESIS '!$F102),'HIPOTESIS '!$M102*'HIPOTESIS '!$D102*(1+'HIPOTESIS '!$N$90)*(1+'HIPOTESIS '!$N$95)/12,0)</f>
        <v>0</v>
      </c>
      <c r="AE200" s="810">
        <f>IF(AND(AE$151&gt;='HIPOTESIS '!$E102,AE$151&lt;='HIPOTESIS '!$F102),'HIPOTESIS '!$M102*'HIPOTESIS '!$D102*(1+'HIPOTESIS '!$N$90)*(1+'HIPOTESIS '!$N$95)/12,0)</f>
        <v>0</v>
      </c>
      <c r="AF200" s="810">
        <f>IF(AND(AF$151&gt;='HIPOTESIS '!$E102,AF$151&lt;='HIPOTESIS '!$F102),'HIPOTESIS '!$M102*'HIPOTESIS '!$D102*(1+'HIPOTESIS '!$N$90)*(1+'HIPOTESIS '!$N$95)/12,0)</f>
        <v>0</v>
      </c>
      <c r="AG200" s="810">
        <f>IF(AND(AG$151&gt;='HIPOTESIS '!$E102,AG$151&lt;='HIPOTESIS '!$F102),'HIPOTESIS '!$M102*'HIPOTESIS '!$D102*(1+'HIPOTESIS '!$N$90)*(1+'HIPOTESIS '!$N$95)/12,0)</f>
        <v>0</v>
      </c>
      <c r="AH200" s="810">
        <f>IF(AND(AH$151&gt;='HIPOTESIS '!$E102,AH$151&lt;='HIPOTESIS '!$F102),'HIPOTESIS '!$M102*'HIPOTESIS '!$D102*(1+'HIPOTESIS '!$N$90)*(1+'HIPOTESIS '!$N$95)/12,0)</f>
        <v>0</v>
      </c>
      <c r="AI200" s="810">
        <f>IF(AND(AI$151&gt;='HIPOTESIS '!$E102,AI$151&lt;='HIPOTESIS '!$F102),'HIPOTESIS '!$M102*'HIPOTESIS '!$D102*(1+'HIPOTESIS '!$N$90)*(1+'HIPOTESIS '!$N$95)/12,0)</f>
        <v>0</v>
      </c>
      <c r="AJ200" s="810">
        <f>IF(AND(AJ$151&gt;='HIPOTESIS '!$E102,AJ$151&lt;='HIPOTESIS '!$F102),'HIPOTESIS '!$M102*'HIPOTESIS '!$D102*(1+'HIPOTESIS '!$N$90)*(1+'HIPOTESIS '!$N$95)/12,0)</f>
        <v>0</v>
      </c>
      <c r="AK200" s="810">
        <f>IF(AND(AK$151&gt;='HIPOTESIS '!$E102,AK$151&lt;='HIPOTESIS '!$F102),'HIPOTESIS '!$M102*'HIPOTESIS '!$D102*(1+'HIPOTESIS '!$N$90)*(1+'HIPOTESIS '!$N$95)/12,0)</f>
        <v>0</v>
      </c>
      <c r="AL200" s="810">
        <f>IF(AND(AL$151&gt;='HIPOTESIS '!$E102,AL$151&lt;='HIPOTESIS '!$F102),'HIPOTESIS '!$M102*'HIPOTESIS '!$D102*(1+'HIPOTESIS '!$N$90)*(1+'HIPOTESIS '!$N$95)/12,0)</f>
        <v>0</v>
      </c>
      <c r="AM200" s="810">
        <f>IF(AND(AM$151&gt;='HIPOTESIS '!$E102,AM$151&lt;='HIPOTESIS '!$F102),'HIPOTESIS '!$M102*'HIPOTESIS '!$D102*(1+'HIPOTESIS '!$N$90)*(1+'HIPOTESIS '!$N$95)/12,0)</f>
        <v>0</v>
      </c>
      <c r="AN200" s="810">
        <f>IF(AND(AN$151&gt;='HIPOTESIS '!$E102,AN$151&lt;='HIPOTESIS '!$F102),'HIPOTESIS '!$M102*'HIPOTESIS '!$D102*(1+'HIPOTESIS '!$N$90)*(1+'HIPOTESIS '!$N$95)*(1+'HIPOTESIS '!$N$100)/12,0)</f>
        <v>0</v>
      </c>
      <c r="AO200" s="810">
        <f>IF(AND(AO$151&gt;='HIPOTESIS '!$E102,AO$151&lt;='HIPOTESIS '!$F102),'HIPOTESIS '!$M102*'HIPOTESIS '!$D102*(1+'HIPOTESIS '!$N$90)*(1+'HIPOTESIS '!$N$95)*(1+'HIPOTESIS '!$N$100)/12,0)</f>
        <v>0</v>
      </c>
      <c r="AP200" s="810">
        <f>IF(AND(AP$151&gt;='HIPOTESIS '!$E102,AP$151&lt;='HIPOTESIS '!$F102),'HIPOTESIS '!$M102*'HIPOTESIS '!$D102*(1+'HIPOTESIS '!$N$90)*(1+'HIPOTESIS '!$N$95)*(1+'HIPOTESIS '!$N$100)/12,0)</f>
        <v>0</v>
      </c>
      <c r="AQ200" s="810">
        <f>IF(AND(AQ$151&gt;='HIPOTESIS '!$E102,AQ$151&lt;='HIPOTESIS '!$F102),'HIPOTESIS '!$M102*'HIPOTESIS '!$D102*(1+'HIPOTESIS '!$N$90)*(1+'HIPOTESIS '!$N$95)*(1+'HIPOTESIS '!$N$100)/12,0)</f>
        <v>0</v>
      </c>
      <c r="AR200" s="810">
        <f>IF(AND(AR$151&gt;='HIPOTESIS '!$E102,AR$151&lt;='HIPOTESIS '!$F102),'HIPOTESIS '!$M102*'HIPOTESIS '!$D102*(1+'HIPOTESIS '!$N$90)*(1+'HIPOTESIS '!$N$95)*(1+'HIPOTESIS '!$N$100)/12,0)</f>
        <v>0</v>
      </c>
      <c r="AS200" s="810">
        <f>IF(AND(AS$151&gt;='HIPOTESIS '!$E102,AS$151&lt;='HIPOTESIS '!$F102),'HIPOTESIS '!$M102*'HIPOTESIS '!$D102*(1+'HIPOTESIS '!$N$90)*(1+'HIPOTESIS '!$N$95)*(1+'HIPOTESIS '!$N$100)/12,0)</f>
        <v>0</v>
      </c>
      <c r="AT200" s="810">
        <f>IF(AND(AT$151&gt;='HIPOTESIS '!$E102,AT$151&lt;='HIPOTESIS '!$F102),'HIPOTESIS '!$M102*'HIPOTESIS '!$D102*(1+'HIPOTESIS '!$N$90)*(1+'HIPOTESIS '!$N$95)*(1+'HIPOTESIS '!$N$100)/12,0)</f>
        <v>0</v>
      </c>
      <c r="AU200" s="810">
        <f>IF(AND(AU$151&gt;='HIPOTESIS '!$E102,AU$151&lt;='HIPOTESIS '!$F102),'HIPOTESIS '!$M102*'HIPOTESIS '!$D102*(1+'HIPOTESIS '!$N$90)*(1+'HIPOTESIS '!$N$95)*(1+'HIPOTESIS '!$N$100)/12,0)</f>
        <v>0</v>
      </c>
      <c r="AV200" s="810">
        <f>IF(AND(AV$151&gt;='HIPOTESIS '!$E102,AV$151&lt;='HIPOTESIS '!$F102),'HIPOTESIS '!$M102*'HIPOTESIS '!$D102*(1+'HIPOTESIS '!$N$90)*(1+'HIPOTESIS '!$N$95)*(1+'HIPOTESIS '!$N$100)/12,0)</f>
        <v>0</v>
      </c>
      <c r="AW200" s="810">
        <f>IF(AND(AW$151&gt;='HIPOTESIS '!$E102,AW$151&lt;='HIPOTESIS '!$F102),'HIPOTESIS '!$M102*'HIPOTESIS '!$D102*(1+'HIPOTESIS '!$N$90)*(1+'HIPOTESIS '!$N$95)*(1+'HIPOTESIS '!$N$100)/12,0)</f>
        <v>0</v>
      </c>
      <c r="AX200" s="810">
        <f>IF(AND(AX$151&gt;='HIPOTESIS '!$E102,AX$151&lt;='HIPOTESIS '!$F102),'HIPOTESIS '!$M102*'HIPOTESIS '!$D102*(1+'HIPOTESIS '!$N$90)*(1+'HIPOTESIS '!$N$95)*(1+'HIPOTESIS '!$N$100)/12,0)</f>
        <v>0</v>
      </c>
      <c r="AY200" s="810">
        <f>IF(AND(AY$151&gt;='HIPOTESIS '!$E102,AY$151&lt;='HIPOTESIS '!$F102),'HIPOTESIS '!$M102*'HIPOTESIS '!$D102*(1+'HIPOTESIS '!$N$90)*(1+'HIPOTESIS '!$N$95)*(1+'HIPOTESIS '!$N$100)/12,0)</f>
        <v>0</v>
      </c>
      <c r="AZ200" s="810">
        <f>IF(AND(AZ$151&gt;='HIPOTESIS '!$E102,AZ$151&lt;='HIPOTESIS '!$F102),'HIPOTESIS '!$M102*'HIPOTESIS '!$D102*(1+'HIPOTESIS '!$N$90)*(1+'HIPOTESIS '!$N$95)*(1+'HIPOTESIS '!$N$100)^2/12,0)</f>
        <v>0</v>
      </c>
      <c r="BA200" s="810">
        <f>IF(AND(BA$151&gt;='HIPOTESIS '!$E102,BA$151&lt;='HIPOTESIS '!$F102),'HIPOTESIS '!$M102*'HIPOTESIS '!$D102*(1+'HIPOTESIS '!$N$90)*(1+'HIPOTESIS '!$N$95)*(1+'HIPOTESIS '!$N$100)^2/12,0)</f>
        <v>0</v>
      </c>
      <c r="BB200" s="810">
        <f>IF(AND(BB$151&gt;='HIPOTESIS '!$E102,BB$151&lt;='HIPOTESIS '!$F102),'HIPOTESIS '!$M102*'HIPOTESIS '!$D102*(1+'HIPOTESIS '!$N$90)*(1+'HIPOTESIS '!$N$95)*(1+'HIPOTESIS '!$N$100)^2/12,0)</f>
        <v>0</v>
      </c>
      <c r="BC200" s="810">
        <f>IF(AND(BC$151&gt;='HIPOTESIS '!$E102,BC$151&lt;='HIPOTESIS '!$F102),'HIPOTESIS '!$M102*'HIPOTESIS '!$D102*(1+'HIPOTESIS '!$N$90)*(1+'HIPOTESIS '!$N$95)*(1+'HIPOTESIS '!$N$100)^2/12,0)</f>
        <v>0</v>
      </c>
      <c r="BD200" s="810">
        <f>IF(AND(BD$151&gt;='HIPOTESIS '!$E102,BD$151&lt;='HIPOTESIS '!$F102),'HIPOTESIS '!$M102*'HIPOTESIS '!$D102*(1+'HIPOTESIS '!$N$90)*(1+'HIPOTESIS '!$N$95)*(1+'HIPOTESIS '!$N$100)^2/12,0)</f>
        <v>0</v>
      </c>
      <c r="BE200" s="810">
        <f>IF(AND(BE$151&gt;='HIPOTESIS '!$E102,BE$151&lt;='HIPOTESIS '!$F102),'HIPOTESIS '!$M102*'HIPOTESIS '!$D102*(1+'HIPOTESIS '!$N$90)*(1+'HIPOTESIS '!$N$95)*(1+'HIPOTESIS '!$N$100)^2/12,0)</f>
        <v>0</v>
      </c>
      <c r="BF200" s="810">
        <f>IF(AND(BF$151&gt;='HIPOTESIS '!$E102,BF$151&lt;='HIPOTESIS '!$F102),'HIPOTESIS '!$M102*'HIPOTESIS '!$D102*(1+'HIPOTESIS '!$N$90)*(1+'HIPOTESIS '!$N$95)*(1+'HIPOTESIS '!$N$100)^2/12,0)</f>
        <v>0</v>
      </c>
      <c r="BG200" s="810">
        <f>IF(AND(BG$151&gt;='HIPOTESIS '!$E102,BG$151&lt;='HIPOTESIS '!$F102),'HIPOTESIS '!$M102*'HIPOTESIS '!$D102*(1+'HIPOTESIS '!$N$90)*(1+'HIPOTESIS '!$N$95)*(1+'HIPOTESIS '!$N$100)^2/12,0)</f>
        <v>0</v>
      </c>
      <c r="BH200" s="810">
        <f>IF(AND(BH$151&gt;='HIPOTESIS '!$E102,BH$151&lt;='HIPOTESIS '!$F102),'HIPOTESIS '!$M102*'HIPOTESIS '!$D102*(1+'HIPOTESIS '!$N$90)*(1+'HIPOTESIS '!$N$95)*(1+'HIPOTESIS '!$N$100)^2/12,0)</f>
        <v>0</v>
      </c>
      <c r="BI200" s="810">
        <f>IF(AND(BI$151&gt;='HIPOTESIS '!$E102,BI$151&lt;='HIPOTESIS '!$F102),'HIPOTESIS '!$M102*'HIPOTESIS '!$D102*(1+'HIPOTESIS '!$N$90)*(1+'HIPOTESIS '!$N$95)*(1+'HIPOTESIS '!$N$100)^2/12,0)</f>
        <v>0</v>
      </c>
      <c r="BJ200" s="810">
        <f>IF(AND(BJ$151&gt;='HIPOTESIS '!$E102,BJ$151&lt;='HIPOTESIS '!$F102),'HIPOTESIS '!$M102*'HIPOTESIS '!$D102*(1+'HIPOTESIS '!$N$90)*(1+'HIPOTESIS '!$N$95)*(1+'HIPOTESIS '!$N$100)^2/12,0)</f>
        <v>0</v>
      </c>
      <c r="BK200" s="810">
        <f>IF(AND(BK$151&gt;='HIPOTESIS '!$E102,BK$151&lt;='HIPOTESIS '!$F102),'HIPOTESIS '!$M102*'HIPOTESIS '!$D102*(1+'HIPOTESIS '!$N$90)*(1+'HIPOTESIS '!$N$95)*(1+'HIPOTESIS '!$N$100)^2/12,0)</f>
        <v>0</v>
      </c>
    </row>
    <row r="201" spans="1:97" s="2" customFormat="1" ht="17" x14ac:dyDescent="0.2">
      <c r="B201" s="625" t="s">
        <v>128</v>
      </c>
      <c r="C201" s="586">
        <f>IF(AND(C$151&gt;='HIPOTESIS '!$E103,C$151&lt;='HIPOTESIS '!$F103),'HIPOTESIS '!$M103*'HIPOTESIS '!$D103/12,0)</f>
        <v>0</v>
      </c>
      <c r="D201" s="586">
        <f>IF(AND(D$151&gt;='HIPOTESIS '!$E103,D$151&lt;='HIPOTESIS '!$F103),'HIPOTESIS '!$M103*'HIPOTESIS '!$D103/12,0)</f>
        <v>0</v>
      </c>
      <c r="E201" s="586">
        <f>IF(AND(E$151&gt;='HIPOTESIS '!$E103,E$151&lt;='HIPOTESIS '!$F103),'HIPOTESIS '!$M103*'HIPOTESIS '!$D103/12,0)</f>
        <v>0</v>
      </c>
      <c r="F201" s="586">
        <f>IF(AND(F$151&gt;='HIPOTESIS '!$E103,F$151&lt;='HIPOTESIS '!$F103),'HIPOTESIS '!$M103*'HIPOTESIS '!$D103/12,0)</f>
        <v>0</v>
      </c>
      <c r="G201" s="586">
        <f>IF(AND(G$151&gt;='HIPOTESIS '!$E103,G$151&lt;='HIPOTESIS '!$F103),'HIPOTESIS '!$M103*'HIPOTESIS '!$D103/12,0)</f>
        <v>0</v>
      </c>
      <c r="H201" s="586">
        <f>IF(AND(H$151&gt;='HIPOTESIS '!$E103,H$151&lt;='HIPOTESIS '!$F103),'HIPOTESIS '!$M103*'HIPOTESIS '!$D103/12,0)</f>
        <v>0</v>
      </c>
      <c r="I201" s="586">
        <f>IF(AND(I$151&gt;='HIPOTESIS '!$E103,I$151&lt;='HIPOTESIS '!$F103),'HIPOTESIS '!$M103*'HIPOTESIS '!$D103/12,0)</f>
        <v>0</v>
      </c>
      <c r="J201" s="586">
        <f>IF(AND(J$151&gt;='HIPOTESIS '!$E103,J$151&lt;='HIPOTESIS '!$F103),'HIPOTESIS '!$M103*'HIPOTESIS '!$D103/12,0)</f>
        <v>0</v>
      </c>
      <c r="K201" s="586">
        <f>IF(AND(K$151&gt;='HIPOTESIS '!$E103,K$151&lt;='HIPOTESIS '!$F103),'HIPOTESIS '!$M103*'HIPOTESIS '!$D103/12,0)</f>
        <v>0</v>
      </c>
      <c r="L201" s="586">
        <f>IF(AND(L$151&gt;='HIPOTESIS '!$E103,L$151&lt;='HIPOTESIS '!$F103),'HIPOTESIS '!$M103*'HIPOTESIS '!$D103/12,0)</f>
        <v>0</v>
      </c>
      <c r="M201" s="586">
        <f>IF(AND(M$151&gt;='HIPOTESIS '!$E103,M$151&lt;='HIPOTESIS '!$F103),'HIPOTESIS '!$M103*'HIPOTESIS '!$D103/12,0)</f>
        <v>0</v>
      </c>
      <c r="N201" s="586">
        <f>IF(AND(N$151&gt;='HIPOTESIS '!$E103,N$151&lt;='HIPOTESIS '!$F103),'HIPOTESIS '!$M103*'HIPOTESIS '!$D103/12,0)</f>
        <v>0</v>
      </c>
      <c r="O201" s="814">
        <f>IF(AND(O$151&gt;='HIPOTESIS '!$E103,O$151&lt;='HIPOTESIS '!$F103),'HIPOTESIS '!$M103*'HIPOTESIS '!$D103/12,0)</f>
        <v>0</v>
      </c>
      <c r="P201" s="586">
        <f>IF(AND(P$151&gt;='HIPOTESIS '!$E103,P$151&lt;='HIPOTESIS '!$F103),'HIPOTESIS '!$M103*'HIPOTESIS '!$D103*(1+'HIPOTESIS '!$N$90)/12,0)</f>
        <v>0</v>
      </c>
      <c r="Q201" s="810">
        <f>IF(AND(Q$151&gt;='HIPOTESIS '!$E103,Q$151&lt;='HIPOTESIS '!$F103),'HIPOTESIS '!$M103*'HIPOTESIS '!$D103*(1+'HIPOTESIS '!$N$90)/12,0)</f>
        <v>0</v>
      </c>
      <c r="R201" s="810">
        <f>IF(AND(R$151&gt;='HIPOTESIS '!$E103,R$151&lt;='HIPOTESIS '!$F103),'HIPOTESIS '!$M103*'HIPOTESIS '!$D103*(1+'HIPOTESIS '!$N$90)/12,0)</f>
        <v>0</v>
      </c>
      <c r="S201" s="810">
        <f>IF(AND(S$151&gt;='HIPOTESIS '!$E103,S$151&lt;='HIPOTESIS '!$F103),'HIPOTESIS '!$M103*'HIPOTESIS '!$D103*(1+'HIPOTESIS '!$N$90)/12,0)</f>
        <v>0</v>
      </c>
      <c r="T201" s="810">
        <f>IF(AND(T$151&gt;='HIPOTESIS '!$E103,T$151&lt;='HIPOTESIS '!$F103),'HIPOTESIS '!$M103*'HIPOTESIS '!$D103*(1+'HIPOTESIS '!$N$90)/12,0)</f>
        <v>0</v>
      </c>
      <c r="U201" s="810">
        <f>IF(AND(U$151&gt;='HIPOTESIS '!$E103,U$151&lt;='HIPOTESIS '!$F103),'HIPOTESIS '!$M103*'HIPOTESIS '!$D103*(1+'HIPOTESIS '!$N$90)/12,0)</f>
        <v>0</v>
      </c>
      <c r="V201" s="810">
        <f>IF(AND(V$151&gt;='HIPOTESIS '!$E103,V$151&lt;='HIPOTESIS '!$F103),'HIPOTESIS '!$M103*'HIPOTESIS '!$D103*(1+'HIPOTESIS '!$N$90)/12,0)</f>
        <v>0</v>
      </c>
      <c r="W201" s="810">
        <f>IF(AND(W$151&gt;='HIPOTESIS '!$E103,W$151&lt;='HIPOTESIS '!$F103),'HIPOTESIS '!$M103*'HIPOTESIS '!$D103*(1+'HIPOTESIS '!$N$90)/12,0)</f>
        <v>0</v>
      </c>
      <c r="X201" s="810">
        <f>IF(AND(X$151&gt;='HIPOTESIS '!$E103,X$151&lt;='HIPOTESIS '!$F103),'HIPOTESIS '!$M103*'HIPOTESIS '!$D103*(1+'HIPOTESIS '!$N$90)/12,0)</f>
        <v>0</v>
      </c>
      <c r="Y201" s="810">
        <f>IF(AND(Y$151&gt;='HIPOTESIS '!$E103,Y$151&lt;='HIPOTESIS '!$F103),'HIPOTESIS '!$M103*'HIPOTESIS '!$D103*(1+'HIPOTESIS '!$N$90)/12,0)</f>
        <v>0</v>
      </c>
      <c r="Z201" s="810">
        <f>IF(AND(Z$151&gt;='HIPOTESIS '!$E103,Z$151&lt;='HIPOTESIS '!$F103),'HIPOTESIS '!$M103*'HIPOTESIS '!$D103*(1+'HIPOTESIS '!$N$90)/12,0)</f>
        <v>0</v>
      </c>
      <c r="AA201" s="810">
        <f>IF(AND(AA$151&gt;='HIPOTESIS '!$E103,AA$151&lt;='HIPOTESIS '!$F103),'HIPOTESIS '!$M103*'HIPOTESIS '!$D103*(1+'HIPOTESIS '!$N$90)/12,0)</f>
        <v>0</v>
      </c>
      <c r="AB201" s="810">
        <f>IF(AND(AB$151&gt;='HIPOTESIS '!$E103,AB$151&lt;='HIPOTESIS '!$F103),'HIPOTESIS '!$M103*'HIPOTESIS '!$D103*(1+'HIPOTESIS '!$N$90)*(1+'HIPOTESIS '!$N$95)/12,0)</f>
        <v>0</v>
      </c>
      <c r="AC201" s="810">
        <f>IF(AND(AC$151&gt;='HIPOTESIS '!$E103,AC$151&lt;='HIPOTESIS '!$F103),'HIPOTESIS '!$M103*'HIPOTESIS '!$D103*(1+'HIPOTESIS '!$N$90)*(1+'HIPOTESIS '!$N$95)/12,0)</f>
        <v>0</v>
      </c>
      <c r="AD201" s="810">
        <f>IF(AND(AD$151&gt;='HIPOTESIS '!$E103,AD$151&lt;='HIPOTESIS '!$F103),'HIPOTESIS '!$M103*'HIPOTESIS '!$D103*(1+'HIPOTESIS '!$N$90)*(1+'HIPOTESIS '!$N$95)/12,0)</f>
        <v>0</v>
      </c>
      <c r="AE201" s="810">
        <f>IF(AND(AE$151&gt;='HIPOTESIS '!$E103,AE$151&lt;='HIPOTESIS '!$F103),'HIPOTESIS '!$M103*'HIPOTESIS '!$D103*(1+'HIPOTESIS '!$N$90)*(1+'HIPOTESIS '!$N$95)/12,0)</f>
        <v>0</v>
      </c>
      <c r="AF201" s="810">
        <f>IF(AND(AF$151&gt;='HIPOTESIS '!$E103,AF$151&lt;='HIPOTESIS '!$F103),'HIPOTESIS '!$M103*'HIPOTESIS '!$D103*(1+'HIPOTESIS '!$N$90)*(1+'HIPOTESIS '!$N$95)/12,0)</f>
        <v>0</v>
      </c>
      <c r="AG201" s="810">
        <f>IF(AND(AG$151&gt;='HIPOTESIS '!$E103,AG$151&lt;='HIPOTESIS '!$F103),'HIPOTESIS '!$M103*'HIPOTESIS '!$D103*(1+'HIPOTESIS '!$N$90)*(1+'HIPOTESIS '!$N$95)/12,0)</f>
        <v>0</v>
      </c>
      <c r="AH201" s="810">
        <f>IF(AND(AH$151&gt;='HIPOTESIS '!$E103,AH$151&lt;='HIPOTESIS '!$F103),'HIPOTESIS '!$M103*'HIPOTESIS '!$D103*(1+'HIPOTESIS '!$N$90)*(1+'HIPOTESIS '!$N$95)/12,0)</f>
        <v>0</v>
      </c>
      <c r="AI201" s="810">
        <f>IF(AND(AI$151&gt;='HIPOTESIS '!$E103,AI$151&lt;='HIPOTESIS '!$F103),'HIPOTESIS '!$M103*'HIPOTESIS '!$D103*(1+'HIPOTESIS '!$N$90)*(1+'HIPOTESIS '!$N$95)/12,0)</f>
        <v>0</v>
      </c>
      <c r="AJ201" s="810">
        <f>IF(AND(AJ$151&gt;='HIPOTESIS '!$E103,AJ$151&lt;='HIPOTESIS '!$F103),'HIPOTESIS '!$M103*'HIPOTESIS '!$D103*(1+'HIPOTESIS '!$N$90)*(1+'HIPOTESIS '!$N$95)/12,0)</f>
        <v>0</v>
      </c>
      <c r="AK201" s="810">
        <f>IF(AND(AK$151&gt;='HIPOTESIS '!$E103,AK$151&lt;='HIPOTESIS '!$F103),'HIPOTESIS '!$M103*'HIPOTESIS '!$D103*(1+'HIPOTESIS '!$N$90)*(1+'HIPOTESIS '!$N$95)/12,0)</f>
        <v>0</v>
      </c>
      <c r="AL201" s="810">
        <f>IF(AND(AL$151&gt;='HIPOTESIS '!$E103,AL$151&lt;='HIPOTESIS '!$F103),'HIPOTESIS '!$M103*'HIPOTESIS '!$D103*(1+'HIPOTESIS '!$N$90)*(1+'HIPOTESIS '!$N$95)/12,0)</f>
        <v>0</v>
      </c>
      <c r="AM201" s="810">
        <f>IF(AND(AM$151&gt;='HIPOTESIS '!$E103,AM$151&lt;='HIPOTESIS '!$F103),'HIPOTESIS '!$M103*'HIPOTESIS '!$D103*(1+'HIPOTESIS '!$N$90)*(1+'HIPOTESIS '!$N$95)/12,0)</f>
        <v>0</v>
      </c>
      <c r="AN201" s="810">
        <f>IF(AND(AN$151&gt;='HIPOTESIS '!$E103,AN$151&lt;='HIPOTESIS '!$F103),'HIPOTESIS '!$M103*'HIPOTESIS '!$D103*(1+'HIPOTESIS '!$N$90)*(1+'HIPOTESIS '!$N$95)*(1+'HIPOTESIS '!$N$100)/12,0)</f>
        <v>0</v>
      </c>
      <c r="AO201" s="810">
        <f>IF(AND(AO$151&gt;='HIPOTESIS '!$E103,AO$151&lt;='HIPOTESIS '!$F103),'HIPOTESIS '!$M103*'HIPOTESIS '!$D103*(1+'HIPOTESIS '!$N$90)*(1+'HIPOTESIS '!$N$95)*(1+'HIPOTESIS '!$N$100)/12,0)</f>
        <v>0</v>
      </c>
      <c r="AP201" s="810">
        <f>IF(AND(AP$151&gt;='HIPOTESIS '!$E103,AP$151&lt;='HIPOTESIS '!$F103),'HIPOTESIS '!$M103*'HIPOTESIS '!$D103*(1+'HIPOTESIS '!$N$90)*(1+'HIPOTESIS '!$N$95)*(1+'HIPOTESIS '!$N$100)/12,0)</f>
        <v>0</v>
      </c>
      <c r="AQ201" s="810">
        <f>IF(AND(AQ$151&gt;='HIPOTESIS '!$E103,AQ$151&lt;='HIPOTESIS '!$F103),'HIPOTESIS '!$M103*'HIPOTESIS '!$D103*(1+'HIPOTESIS '!$N$90)*(1+'HIPOTESIS '!$N$95)*(1+'HIPOTESIS '!$N$100)/12,0)</f>
        <v>0</v>
      </c>
      <c r="AR201" s="810">
        <f>IF(AND(AR$151&gt;='HIPOTESIS '!$E103,AR$151&lt;='HIPOTESIS '!$F103),'HIPOTESIS '!$M103*'HIPOTESIS '!$D103*(1+'HIPOTESIS '!$N$90)*(1+'HIPOTESIS '!$N$95)*(1+'HIPOTESIS '!$N$100)/12,0)</f>
        <v>0</v>
      </c>
      <c r="AS201" s="810">
        <f>IF(AND(AS$151&gt;='HIPOTESIS '!$E103,AS$151&lt;='HIPOTESIS '!$F103),'HIPOTESIS '!$M103*'HIPOTESIS '!$D103*(1+'HIPOTESIS '!$N$90)*(1+'HIPOTESIS '!$N$95)*(1+'HIPOTESIS '!$N$100)/12,0)</f>
        <v>0</v>
      </c>
      <c r="AT201" s="810">
        <f>IF(AND(AT$151&gt;='HIPOTESIS '!$E103,AT$151&lt;='HIPOTESIS '!$F103),'HIPOTESIS '!$M103*'HIPOTESIS '!$D103*(1+'HIPOTESIS '!$N$90)*(1+'HIPOTESIS '!$N$95)*(1+'HIPOTESIS '!$N$100)/12,0)</f>
        <v>0</v>
      </c>
      <c r="AU201" s="810">
        <f>IF(AND(AU$151&gt;='HIPOTESIS '!$E103,AU$151&lt;='HIPOTESIS '!$F103),'HIPOTESIS '!$M103*'HIPOTESIS '!$D103*(1+'HIPOTESIS '!$N$90)*(1+'HIPOTESIS '!$N$95)*(1+'HIPOTESIS '!$N$100)/12,0)</f>
        <v>0</v>
      </c>
      <c r="AV201" s="810">
        <f>IF(AND(AV$151&gt;='HIPOTESIS '!$E103,AV$151&lt;='HIPOTESIS '!$F103),'HIPOTESIS '!$M103*'HIPOTESIS '!$D103*(1+'HIPOTESIS '!$N$90)*(1+'HIPOTESIS '!$N$95)*(1+'HIPOTESIS '!$N$100)/12,0)</f>
        <v>0</v>
      </c>
      <c r="AW201" s="810">
        <f>IF(AND(AW$151&gt;='HIPOTESIS '!$E103,AW$151&lt;='HIPOTESIS '!$F103),'HIPOTESIS '!$M103*'HIPOTESIS '!$D103*(1+'HIPOTESIS '!$N$90)*(1+'HIPOTESIS '!$N$95)*(1+'HIPOTESIS '!$N$100)/12,0)</f>
        <v>0</v>
      </c>
      <c r="AX201" s="810">
        <f>IF(AND(AX$151&gt;='HIPOTESIS '!$E103,AX$151&lt;='HIPOTESIS '!$F103),'HIPOTESIS '!$M103*'HIPOTESIS '!$D103*(1+'HIPOTESIS '!$N$90)*(1+'HIPOTESIS '!$N$95)*(1+'HIPOTESIS '!$N$100)/12,0)</f>
        <v>0</v>
      </c>
      <c r="AY201" s="810">
        <f>IF(AND(AY$151&gt;='HIPOTESIS '!$E103,AY$151&lt;='HIPOTESIS '!$F103),'HIPOTESIS '!$M103*'HIPOTESIS '!$D103*(1+'HIPOTESIS '!$N$90)*(1+'HIPOTESIS '!$N$95)*(1+'HIPOTESIS '!$N$100)/12,0)</f>
        <v>0</v>
      </c>
      <c r="AZ201" s="810">
        <f>IF(AND(AZ$151&gt;='HIPOTESIS '!$E103,AZ$151&lt;='HIPOTESIS '!$F103),'HIPOTESIS '!$M103*'HIPOTESIS '!$D103*(1+'HIPOTESIS '!$N$90)*(1+'HIPOTESIS '!$N$95)*(1+'HIPOTESIS '!$N$100)^2/12,0)</f>
        <v>0</v>
      </c>
      <c r="BA201" s="810">
        <f>IF(AND(BA$151&gt;='HIPOTESIS '!$E103,BA$151&lt;='HIPOTESIS '!$F103),'HIPOTESIS '!$M103*'HIPOTESIS '!$D103*(1+'HIPOTESIS '!$N$90)*(1+'HIPOTESIS '!$N$95)*(1+'HIPOTESIS '!$N$100)^2/12,0)</f>
        <v>0</v>
      </c>
      <c r="BB201" s="810">
        <f>IF(AND(BB$151&gt;='HIPOTESIS '!$E103,BB$151&lt;='HIPOTESIS '!$F103),'HIPOTESIS '!$M103*'HIPOTESIS '!$D103*(1+'HIPOTESIS '!$N$90)*(1+'HIPOTESIS '!$N$95)*(1+'HIPOTESIS '!$N$100)^2/12,0)</f>
        <v>0</v>
      </c>
      <c r="BC201" s="810">
        <f>IF(AND(BC$151&gt;='HIPOTESIS '!$E103,BC$151&lt;='HIPOTESIS '!$F103),'HIPOTESIS '!$M103*'HIPOTESIS '!$D103*(1+'HIPOTESIS '!$N$90)*(1+'HIPOTESIS '!$N$95)*(1+'HIPOTESIS '!$N$100)^2/12,0)</f>
        <v>0</v>
      </c>
      <c r="BD201" s="810">
        <f>IF(AND(BD$151&gt;='HIPOTESIS '!$E103,BD$151&lt;='HIPOTESIS '!$F103),'HIPOTESIS '!$M103*'HIPOTESIS '!$D103*(1+'HIPOTESIS '!$N$90)*(1+'HIPOTESIS '!$N$95)*(1+'HIPOTESIS '!$N$100)^2/12,0)</f>
        <v>0</v>
      </c>
      <c r="BE201" s="810">
        <f>IF(AND(BE$151&gt;='HIPOTESIS '!$E103,BE$151&lt;='HIPOTESIS '!$F103),'HIPOTESIS '!$M103*'HIPOTESIS '!$D103*(1+'HIPOTESIS '!$N$90)*(1+'HIPOTESIS '!$N$95)*(1+'HIPOTESIS '!$N$100)^2/12,0)</f>
        <v>0</v>
      </c>
      <c r="BF201" s="810">
        <f>IF(AND(BF$151&gt;='HIPOTESIS '!$E103,BF$151&lt;='HIPOTESIS '!$F103),'HIPOTESIS '!$M103*'HIPOTESIS '!$D103*(1+'HIPOTESIS '!$N$90)*(1+'HIPOTESIS '!$N$95)*(1+'HIPOTESIS '!$N$100)^2/12,0)</f>
        <v>0</v>
      </c>
      <c r="BG201" s="810">
        <f>IF(AND(BG$151&gt;='HIPOTESIS '!$E103,BG$151&lt;='HIPOTESIS '!$F103),'HIPOTESIS '!$M103*'HIPOTESIS '!$D103*(1+'HIPOTESIS '!$N$90)*(1+'HIPOTESIS '!$N$95)*(1+'HIPOTESIS '!$N$100)^2/12,0)</f>
        <v>0</v>
      </c>
      <c r="BH201" s="810">
        <f>IF(AND(BH$151&gt;='HIPOTESIS '!$E103,BH$151&lt;='HIPOTESIS '!$F103),'HIPOTESIS '!$M103*'HIPOTESIS '!$D103*(1+'HIPOTESIS '!$N$90)*(1+'HIPOTESIS '!$N$95)*(1+'HIPOTESIS '!$N$100)^2/12,0)</f>
        <v>0</v>
      </c>
      <c r="BI201" s="810">
        <f>IF(AND(BI$151&gt;='HIPOTESIS '!$E103,BI$151&lt;='HIPOTESIS '!$F103),'HIPOTESIS '!$M103*'HIPOTESIS '!$D103*(1+'HIPOTESIS '!$N$90)*(1+'HIPOTESIS '!$N$95)*(1+'HIPOTESIS '!$N$100)^2/12,0)</f>
        <v>0</v>
      </c>
      <c r="BJ201" s="810">
        <f>IF(AND(BJ$151&gt;='HIPOTESIS '!$E103,BJ$151&lt;='HIPOTESIS '!$F103),'HIPOTESIS '!$M103*'HIPOTESIS '!$D103*(1+'HIPOTESIS '!$N$90)*(1+'HIPOTESIS '!$N$95)*(1+'HIPOTESIS '!$N$100)^2/12,0)</f>
        <v>0</v>
      </c>
      <c r="BK201" s="810">
        <f>IF(AND(BK$151&gt;='HIPOTESIS '!$E103,BK$151&lt;='HIPOTESIS '!$F103),'HIPOTESIS '!$M103*'HIPOTESIS '!$D103*(1+'HIPOTESIS '!$N$90)*(1+'HIPOTESIS '!$N$95)*(1+'HIPOTESIS '!$N$100)^2/12,0)</f>
        <v>0</v>
      </c>
    </row>
    <row r="202" spans="1:97" s="2" customFormat="1" ht="17" x14ac:dyDescent="0.2">
      <c r="B202" s="627" t="s">
        <v>129</v>
      </c>
      <c r="C202" s="586">
        <f>IF(AND(C$151&gt;='HIPOTESIS '!$E104,C$151&lt;='HIPOTESIS '!$F104),'HIPOTESIS '!$M104*'HIPOTESIS '!$D104/12,0)</f>
        <v>0</v>
      </c>
      <c r="D202" s="586">
        <f>IF(AND(D$151&gt;='HIPOTESIS '!$E104,D$151&lt;='HIPOTESIS '!$F104),'HIPOTESIS '!$M104*'HIPOTESIS '!$D104/12,0)</f>
        <v>0</v>
      </c>
      <c r="E202" s="586">
        <f>IF(AND(E$151&gt;='HIPOTESIS '!$E104,E$151&lt;='HIPOTESIS '!$F104),'HIPOTESIS '!$M104*'HIPOTESIS '!$D104/12,0)</f>
        <v>0</v>
      </c>
      <c r="F202" s="586">
        <f>IF(AND(F$151&gt;='HIPOTESIS '!$E104,F$151&lt;='HIPOTESIS '!$F104),'HIPOTESIS '!$M104*'HIPOTESIS '!$D104/12,0)</f>
        <v>0</v>
      </c>
      <c r="G202" s="586">
        <f>IF(AND(G$151&gt;='HIPOTESIS '!$E104,G$151&lt;='HIPOTESIS '!$F104),'HIPOTESIS '!$M104*'HIPOTESIS '!$D104/12,0)</f>
        <v>0</v>
      </c>
      <c r="H202" s="586">
        <f>IF(AND(H$151&gt;='HIPOTESIS '!$E104,H$151&lt;='HIPOTESIS '!$F104),'HIPOTESIS '!$M104*'HIPOTESIS '!$D104/12,0)</f>
        <v>0</v>
      </c>
      <c r="I202" s="586">
        <f>IF(AND(I$151&gt;='HIPOTESIS '!$E104,I$151&lt;='HIPOTESIS '!$F104),'HIPOTESIS '!$M104*'HIPOTESIS '!$D104/12,0)</f>
        <v>0</v>
      </c>
      <c r="J202" s="586">
        <f>IF(AND(J$151&gt;='HIPOTESIS '!$E104,J$151&lt;='HIPOTESIS '!$F104),'HIPOTESIS '!$M104*'HIPOTESIS '!$D104/12,0)</f>
        <v>0</v>
      </c>
      <c r="K202" s="586">
        <f>IF(AND(K$151&gt;='HIPOTESIS '!$E104,K$151&lt;='HIPOTESIS '!$F104),'HIPOTESIS '!$M104*'HIPOTESIS '!$D104/12,0)</f>
        <v>0</v>
      </c>
      <c r="L202" s="586">
        <f>IF(AND(L$151&gt;='HIPOTESIS '!$E104,L$151&lt;='HIPOTESIS '!$F104),'HIPOTESIS '!$M104*'HIPOTESIS '!$D104/12,0)</f>
        <v>0</v>
      </c>
      <c r="M202" s="586">
        <f>IF(AND(M$151&gt;='HIPOTESIS '!$E104,M$151&lt;='HIPOTESIS '!$F104),'HIPOTESIS '!$M104*'HIPOTESIS '!$D104/12,0)</f>
        <v>0</v>
      </c>
      <c r="N202" s="586">
        <f>IF(AND(N$151&gt;='HIPOTESIS '!$E104,N$151&lt;='HIPOTESIS '!$F104),'HIPOTESIS '!$M104*'HIPOTESIS '!$D104/12,0)</f>
        <v>0</v>
      </c>
      <c r="O202" s="814">
        <f>IF(AND(O$151&gt;='HIPOTESIS '!$E104,O$151&lt;='HIPOTESIS '!$F104),'HIPOTESIS '!$M104*'HIPOTESIS '!$D104/12,0)</f>
        <v>0</v>
      </c>
      <c r="P202" s="586">
        <f>IF(AND(P$151&gt;='HIPOTESIS '!$E104,P$151&lt;='HIPOTESIS '!$F104),'HIPOTESIS '!$M104*'HIPOTESIS '!$D104*(1+'HIPOTESIS '!$N$90)/12,0)</f>
        <v>0</v>
      </c>
      <c r="Q202" s="810">
        <f>IF(AND(Q$151&gt;='HIPOTESIS '!$E104,Q$151&lt;='HIPOTESIS '!$F104),'HIPOTESIS '!$M104*'HIPOTESIS '!$D104*(1+'HIPOTESIS '!$N$90)/12,0)</f>
        <v>0</v>
      </c>
      <c r="R202" s="810">
        <f>IF(AND(R$151&gt;='HIPOTESIS '!$E104,R$151&lt;='HIPOTESIS '!$F104),'HIPOTESIS '!$M104*'HIPOTESIS '!$D104*(1+'HIPOTESIS '!$N$90)/12,0)</f>
        <v>0</v>
      </c>
      <c r="S202" s="810">
        <f>IF(AND(S$151&gt;='HIPOTESIS '!$E104,S$151&lt;='HIPOTESIS '!$F104),'HIPOTESIS '!$M104*'HIPOTESIS '!$D104*(1+'HIPOTESIS '!$N$90)/12,0)</f>
        <v>0</v>
      </c>
      <c r="T202" s="810">
        <f>IF(AND(T$151&gt;='HIPOTESIS '!$E104,T$151&lt;='HIPOTESIS '!$F104),'HIPOTESIS '!$M104*'HIPOTESIS '!$D104*(1+'HIPOTESIS '!$N$90)/12,0)</f>
        <v>0</v>
      </c>
      <c r="U202" s="810">
        <f>IF(AND(U$151&gt;='HIPOTESIS '!$E104,U$151&lt;='HIPOTESIS '!$F104),'HIPOTESIS '!$M104*'HIPOTESIS '!$D104*(1+'HIPOTESIS '!$N$90)/12,0)</f>
        <v>0</v>
      </c>
      <c r="V202" s="810">
        <f>IF(AND(V$151&gt;='HIPOTESIS '!$E104,V$151&lt;='HIPOTESIS '!$F104),'HIPOTESIS '!$M104*'HIPOTESIS '!$D104*(1+'HIPOTESIS '!$N$90)/12,0)</f>
        <v>0</v>
      </c>
      <c r="W202" s="810">
        <f>IF(AND(W$151&gt;='HIPOTESIS '!$E104,W$151&lt;='HIPOTESIS '!$F104),'HIPOTESIS '!$M104*'HIPOTESIS '!$D104*(1+'HIPOTESIS '!$N$90)/12,0)</f>
        <v>0</v>
      </c>
      <c r="X202" s="810">
        <f>IF(AND(X$151&gt;='HIPOTESIS '!$E104,X$151&lt;='HIPOTESIS '!$F104),'HIPOTESIS '!$M104*'HIPOTESIS '!$D104*(1+'HIPOTESIS '!$N$90)/12,0)</f>
        <v>0</v>
      </c>
      <c r="Y202" s="810">
        <f>IF(AND(Y$151&gt;='HIPOTESIS '!$E104,Y$151&lt;='HIPOTESIS '!$F104),'HIPOTESIS '!$M104*'HIPOTESIS '!$D104*(1+'HIPOTESIS '!$N$90)/12,0)</f>
        <v>0</v>
      </c>
      <c r="Z202" s="810">
        <f>IF(AND(Z$151&gt;='HIPOTESIS '!$E104,Z$151&lt;='HIPOTESIS '!$F104),'HIPOTESIS '!$M104*'HIPOTESIS '!$D104*(1+'HIPOTESIS '!$N$90)/12,0)</f>
        <v>0</v>
      </c>
      <c r="AA202" s="810">
        <f>IF(AND(AA$151&gt;='HIPOTESIS '!$E104,AA$151&lt;='HIPOTESIS '!$F104),'HIPOTESIS '!$M104*'HIPOTESIS '!$D104*(1+'HIPOTESIS '!$N$90)/12,0)</f>
        <v>0</v>
      </c>
      <c r="AB202" s="810">
        <f>IF(AND(AB$151&gt;='HIPOTESIS '!$E104,AB$151&lt;='HIPOTESIS '!$F104),'HIPOTESIS '!$M104*'HIPOTESIS '!$D104*(1+'HIPOTESIS '!$N$90)*(1+'HIPOTESIS '!$N$95)/12,0)</f>
        <v>0</v>
      </c>
      <c r="AC202" s="810">
        <f>IF(AND(AC$151&gt;='HIPOTESIS '!$E104,AC$151&lt;='HIPOTESIS '!$F104),'HIPOTESIS '!$M104*'HIPOTESIS '!$D104*(1+'HIPOTESIS '!$N$90)*(1+'HIPOTESIS '!$N$95)/12,0)</f>
        <v>0</v>
      </c>
      <c r="AD202" s="810">
        <f>IF(AND(AD$151&gt;='HIPOTESIS '!$E104,AD$151&lt;='HIPOTESIS '!$F104),'HIPOTESIS '!$M104*'HIPOTESIS '!$D104*(1+'HIPOTESIS '!$N$90)*(1+'HIPOTESIS '!$N$95)/12,0)</f>
        <v>0</v>
      </c>
      <c r="AE202" s="810">
        <f>IF(AND(AE$151&gt;='HIPOTESIS '!$E104,AE$151&lt;='HIPOTESIS '!$F104),'HIPOTESIS '!$M104*'HIPOTESIS '!$D104*(1+'HIPOTESIS '!$N$90)*(1+'HIPOTESIS '!$N$95)/12,0)</f>
        <v>0</v>
      </c>
      <c r="AF202" s="810">
        <f>IF(AND(AF$151&gt;='HIPOTESIS '!$E104,AF$151&lt;='HIPOTESIS '!$F104),'HIPOTESIS '!$M104*'HIPOTESIS '!$D104*(1+'HIPOTESIS '!$N$90)*(1+'HIPOTESIS '!$N$95)/12,0)</f>
        <v>0</v>
      </c>
      <c r="AG202" s="810">
        <f>IF(AND(AG$151&gt;='HIPOTESIS '!$E104,AG$151&lt;='HIPOTESIS '!$F104),'HIPOTESIS '!$M104*'HIPOTESIS '!$D104*(1+'HIPOTESIS '!$N$90)*(1+'HIPOTESIS '!$N$95)/12,0)</f>
        <v>0</v>
      </c>
      <c r="AH202" s="810">
        <f>IF(AND(AH$151&gt;='HIPOTESIS '!$E104,AH$151&lt;='HIPOTESIS '!$F104),'HIPOTESIS '!$M104*'HIPOTESIS '!$D104*(1+'HIPOTESIS '!$N$90)*(1+'HIPOTESIS '!$N$95)/12,0)</f>
        <v>0</v>
      </c>
      <c r="AI202" s="810">
        <f>IF(AND(AI$151&gt;='HIPOTESIS '!$E104,AI$151&lt;='HIPOTESIS '!$F104),'HIPOTESIS '!$M104*'HIPOTESIS '!$D104*(1+'HIPOTESIS '!$N$90)*(1+'HIPOTESIS '!$N$95)/12,0)</f>
        <v>0</v>
      </c>
      <c r="AJ202" s="810">
        <f>IF(AND(AJ$151&gt;='HIPOTESIS '!$E104,AJ$151&lt;='HIPOTESIS '!$F104),'HIPOTESIS '!$M104*'HIPOTESIS '!$D104*(1+'HIPOTESIS '!$N$90)*(1+'HIPOTESIS '!$N$95)/12,0)</f>
        <v>0</v>
      </c>
      <c r="AK202" s="810">
        <f>IF(AND(AK$151&gt;='HIPOTESIS '!$E104,AK$151&lt;='HIPOTESIS '!$F104),'HIPOTESIS '!$M104*'HIPOTESIS '!$D104*(1+'HIPOTESIS '!$N$90)*(1+'HIPOTESIS '!$N$95)/12,0)</f>
        <v>0</v>
      </c>
      <c r="AL202" s="810">
        <f>IF(AND(AL$151&gt;='HIPOTESIS '!$E104,AL$151&lt;='HIPOTESIS '!$F104),'HIPOTESIS '!$M104*'HIPOTESIS '!$D104*(1+'HIPOTESIS '!$N$90)*(1+'HIPOTESIS '!$N$95)/12,0)</f>
        <v>0</v>
      </c>
      <c r="AM202" s="810">
        <f>IF(AND(AM$151&gt;='HIPOTESIS '!$E104,AM$151&lt;='HIPOTESIS '!$F104),'HIPOTESIS '!$M104*'HIPOTESIS '!$D104*(1+'HIPOTESIS '!$N$90)*(1+'HIPOTESIS '!$N$95)/12,0)</f>
        <v>0</v>
      </c>
      <c r="AN202" s="810">
        <f>IF(AND(AN$151&gt;='HIPOTESIS '!$E104,AN$151&lt;='HIPOTESIS '!$F104),'HIPOTESIS '!$M104*'HIPOTESIS '!$D104*(1+'HIPOTESIS '!$N$90)*(1+'HIPOTESIS '!$N$95)*(1+'HIPOTESIS '!$N$100)/12,0)</f>
        <v>0</v>
      </c>
      <c r="AO202" s="810">
        <f>IF(AND(AO$151&gt;='HIPOTESIS '!$E104,AO$151&lt;='HIPOTESIS '!$F104),'HIPOTESIS '!$M104*'HIPOTESIS '!$D104*(1+'HIPOTESIS '!$N$90)*(1+'HIPOTESIS '!$N$95)*(1+'HIPOTESIS '!$N$100)/12,0)</f>
        <v>0</v>
      </c>
      <c r="AP202" s="810">
        <f>IF(AND(AP$151&gt;='HIPOTESIS '!$E104,AP$151&lt;='HIPOTESIS '!$F104),'HIPOTESIS '!$M104*'HIPOTESIS '!$D104*(1+'HIPOTESIS '!$N$90)*(1+'HIPOTESIS '!$N$95)*(1+'HIPOTESIS '!$N$100)/12,0)</f>
        <v>0</v>
      </c>
      <c r="AQ202" s="810">
        <f>IF(AND(AQ$151&gt;='HIPOTESIS '!$E104,AQ$151&lt;='HIPOTESIS '!$F104),'HIPOTESIS '!$M104*'HIPOTESIS '!$D104*(1+'HIPOTESIS '!$N$90)*(1+'HIPOTESIS '!$N$95)*(1+'HIPOTESIS '!$N$100)/12,0)</f>
        <v>0</v>
      </c>
      <c r="AR202" s="810">
        <f>IF(AND(AR$151&gt;='HIPOTESIS '!$E104,AR$151&lt;='HIPOTESIS '!$F104),'HIPOTESIS '!$M104*'HIPOTESIS '!$D104*(1+'HIPOTESIS '!$N$90)*(1+'HIPOTESIS '!$N$95)*(1+'HIPOTESIS '!$N$100)/12,0)</f>
        <v>0</v>
      </c>
      <c r="AS202" s="810">
        <f>IF(AND(AS$151&gt;='HIPOTESIS '!$E104,AS$151&lt;='HIPOTESIS '!$F104),'HIPOTESIS '!$M104*'HIPOTESIS '!$D104*(1+'HIPOTESIS '!$N$90)*(1+'HIPOTESIS '!$N$95)*(1+'HIPOTESIS '!$N$100)/12,0)</f>
        <v>0</v>
      </c>
      <c r="AT202" s="810">
        <f>IF(AND(AT$151&gt;='HIPOTESIS '!$E104,AT$151&lt;='HIPOTESIS '!$F104),'HIPOTESIS '!$M104*'HIPOTESIS '!$D104*(1+'HIPOTESIS '!$N$90)*(1+'HIPOTESIS '!$N$95)*(1+'HIPOTESIS '!$N$100)/12,0)</f>
        <v>0</v>
      </c>
      <c r="AU202" s="810">
        <f>IF(AND(AU$151&gt;='HIPOTESIS '!$E104,AU$151&lt;='HIPOTESIS '!$F104),'HIPOTESIS '!$M104*'HIPOTESIS '!$D104*(1+'HIPOTESIS '!$N$90)*(1+'HIPOTESIS '!$N$95)*(1+'HIPOTESIS '!$N$100)/12,0)</f>
        <v>0</v>
      </c>
      <c r="AV202" s="810">
        <f>IF(AND(AV$151&gt;='HIPOTESIS '!$E104,AV$151&lt;='HIPOTESIS '!$F104),'HIPOTESIS '!$M104*'HIPOTESIS '!$D104*(1+'HIPOTESIS '!$N$90)*(1+'HIPOTESIS '!$N$95)*(1+'HIPOTESIS '!$N$100)/12,0)</f>
        <v>0</v>
      </c>
      <c r="AW202" s="810">
        <f>IF(AND(AW$151&gt;='HIPOTESIS '!$E104,AW$151&lt;='HIPOTESIS '!$F104),'HIPOTESIS '!$M104*'HIPOTESIS '!$D104*(1+'HIPOTESIS '!$N$90)*(1+'HIPOTESIS '!$N$95)*(1+'HIPOTESIS '!$N$100)/12,0)</f>
        <v>0</v>
      </c>
      <c r="AX202" s="810">
        <f>IF(AND(AX$151&gt;='HIPOTESIS '!$E104,AX$151&lt;='HIPOTESIS '!$F104),'HIPOTESIS '!$M104*'HIPOTESIS '!$D104*(1+'HIPOTESIS '!$N$90)*(1+'HIPOTESIS '!$N$95)*(1+'HIPOTESIS '!$N$100)/12,0)</f>
        <v>0</v>
      </c>
      <c r="AY202" s="810">
        <f>IF(AND(AY$151&gt;='HIPOTESIS '!$E104,AY$151&lt;='HIPOTESIS '!$F104),'HIPOTESIS '!$M104*'HIPOTESIS '!$D104*(1+'HIPOTESIS '!$N$90)*(1+'HIPOTESIS '!$N$95)*(1+'HIPOTESIS '!$N$100)/12,0)</f>
        <v>0</v>
      </c>
      <c r="AZ202" s="810">
        <f>IF(AND(AZ$151&gt;='HIPOTESIS '!$E104,AZ$151&lt;='HIPOTESIS '!$F104),'HIPOTESIS '!$M104*'HIPOTESIS '!$D104*(1+'HIPOTESIS '!$N$90)*(1+'HIPOTESIS '!$N$95)*(1+'HIPOTESIS '!$N$100)^2/12,0)</f>
        <v>0</v>
      </c>
      <c r="BA202" s="810">
        <f>IF(AND(BA$151&gt;='HIPOTESIS '!$E104,BA$151&lt;='HIPOTESIS '!$F104),'HIPOTESIS '!$M104*'HIPOTESIS '!$D104*(1+'HIPOTESIS '!$N$90)*(1+'HIPOTESIS '!$N$95)*(1+'HIPOTESIS '!$N$100)^2/12,0)</f>
        <v>0</v>
      </c>
      <c r="BB202" s="810">
        <f>IF(AND(BB$151&gt;='HIPOTESIS '!$E104,BB$151&lt;='HIPOTESIS '!$F104),'HIPOTESIS '!$M104*'HIPOTESIS '!$D104*(1+'HIPOTESIS '!$N$90)*(1+'HIPOTESIS '!$N$95)*(1+'HIPOTESIS '!$N$100)^2/12,0)</f>
        <v>0</v>
      </c>
      <c r="BC202" s="810">
        <f>IF(AND(BC$151&gt;='HIPOTESIS '!$E104,BC$151&lt;='HIPOTESIS '!$F104),'HIPOTESIS '!$M104*'HIPOTESIS '!$D104*(1+'HIPOTESIS '!$N$90)*(1+'HIPOTESIS '!$N$95)*(1+'HIPOTESIS '!$N$100)^2/12,0)</f>
        <v>0</v>
      </c>
      <c r="BD202" s="810">
        <f>IF(AND(BD$151&gt;='HIPOTESIS '!$E104,BD$151&lt;='HIPOTESIS '!$F104),'HIPOTESIS '!$M104*'HIPOTESIS '!$D104*(1+'HIPOTESIS '!$N$90)*(1+'HIPOTESIS '!$N$95)*(1+'HIPOTESIS '!$N$100)^2/12,0)</f>
        <v>0</v>
      </c>
      <c r="BE202" s="810">
        <f>IF(AND(BE$151&gt;='HIPOTESIS '!$E104,BE$151&lt;='HIPOTESIS '!$F104),'HIPOTESIS '!$M104*'HIPOTESIS '!$D104*(1+'HIPOTESIS '!$N$90)*(1+'HIPOTESIS '!$N$95)*(1+'HIPOTESIS '!$N$100)^2/12,0)</f>
        <v>0</v>
      </c>
      <c r="BF202" s="810">
        <f>IF(AND(BF$151&gt;='HIPOTESIS '!$E104,BF$151&lt;='HIPOTESIS '!$F104),'HIPOTESIS '!$M104*'HIPOTESIS '!$D104*(1+'HIPOTESIS '!$N$90)*(1+'HIPOTESIS '!$N$95)*(1+'HIPOTESIS '!$N$100)^2/12,0)</f>
        <v>0</v>
      </c>
      <c r="BG202" s="810">
        <f>IF(AND(BG$151&gt;='HIPOTESIS '!$E104,BG$151&lt;='HIPOTESIS '!$F104),'HIPOTESIS '!$M104*'HIPOTESIS '!$D104*(1+'HIPOTESIS '!$N$90)*(1+'HIPOTESIS '!$N$95)*(1+'HIPOTESIS '!$N$100)^2/12,0)</f>
        <v>0</v>
      </c>
      <c r="BH202" s="810">
        <f>IF(AND(BH$151&gt;='HIPOTESIS '!$E104,BH$151&lt;='HIPOTESIS '!$F104),'HIPOTESIS '!$M104*'HIPOTESIS '!$D104*(1+'HIPOTESIS '!$N$90)*(1+'HIPOTESIS '!$N$95)*(1+'HIPOTESIS '!$N$100)^2/12,0)</f>
        <v>0</v>
      </c>
      <c r="BI202" s="810">
        <f>IF(AND(BI$151&gt;='HIPOTESIS '!$E104,BI$151&lt;='HIPOTESIS '!$F104),'HIPOTESIS '!$M104*'HIPOTESIS '!$D104*(1+'HIPOTESIS '!$N$90)*(1+'HIPOTESIS '!$N$95)*(1+'HIPOTESIS '!$N$100)^2/12,0)</f>
        <v>0</v>
      </c>
      <c r="BJ202" s="810">
        <f>IF(AND(BJ$151&gt;='HIPOTESIS '!$E104,BJ$151&lt;='HIPOTESIS '!$F104),'HIPOTESIS '!$M104*'HIPOTESIS '!$D104*(1+'HIPOTESIS '!$N$90)*(1+'HIPOTESIS '!$N$95)*(1+'HIPOTESIS '!$N$100)^2/12,0)</f>
        <v>0</v>
      </c>
      <c r="BK202" s="810">
        <f>IF(AND(BK$151&gt;='HIPOTESIS '!$E104,BK$151&lt;='HIPOTESIS '!$F104),'HIPOTESIS '!$M104*'HIPOTESIS '!$D104*(1+'HIPOTESIS '!$N$90)*(1+'HIPOTESIS '!$N$95)*(1+'HIPOTESIS '!$N$100)^2/12,0)</f>
        <v>0</v>
      </c>
    </row>
    <row r="203" spans="1:97" s="2" customFormat="1" ht="17" x14ac:dyDescent="0.2">
      <c r="B203" s="738" t="s">
        <v>421</v>
      </c>
      <c r="C203" s="832">
        <f t="shared" ref="C203" si="292">SUM(C188:C202)</f>
        <v>0</v>
      </c>
      <c r="D203" s="832">
        <f>SUM(D188:D202)</f>
        <v>0</v>
      </c>
      <c r="E203" s="832">
        <f t="shared" ref="E203" si="293">SUM(E188:E202)</f>
        <v>0</v>
      </c>
      <c r="F203" s="832">
        <f t="shared" ref="F203" si="294">SUM(F188:F202)</f>
        <v>0</v>
      </c>
      <c r="G203" s="832">
        <f t="shared" ref="G203" si="295">SUM(G188:G202)</f>
        <v>0</v>
      </c>
      <c r="H203" s="832">
        <f t="shared" ref="H203" si="296">SUM(H188:H202)</f>
        <v>0</v>
      </c>
      <c r="I203" s="832">
        <f t="shared" ref="I203" si="297">SUM(I188:I202)</f>
        <v>0</v>
      </c>
      <c r="J203" s="832">
        <f t="shared" ref="J203" si="298">SUM(J188:J202)</f>
        <v>0</v>
      </c>
      <c r="K203" s="832">
        <f t="shared" ref="K203" si="299">SUM(K188:K202)</f>
        <v>0</v>
      </c>
      <c r="L203" s="832">
        <f t="shared" ref="L203" si="300">SUM(L188:L202)</f>
        <v>0</v>
      </c>
      <c r="M203" s="832">
        <f t="shared" ref="M203" si="301">SUM(M188:M202)</f>
        <v>0</v>
      </c>
      <c r="N203" s="832">
        <f t="shared" ref="N203" si="302">SUM(N188:N202)</f>
        <v>0</v>
      </c>
      <c r="O203" s="833">
        <f t="shared" ref="O203" si="303">SUM(O188:O202)</f>
        <v>0</v>
      </c>
      <c r="P203" s="826">
        <f t="shared" ref="P203" si="304">SUM(P188:P202)</f>
        <v>0</v>
      </c>
      <c r="Q203" s="826">
        <f t="shared" ref="Q203" si="305">SUM(Q188:Q202)</f>
        <v>0</v>
      </c>
      <c r="R203" s="826">
        <f t="shared" ref="R203" si="306">SUM(R188:R202)</f>
        <v>0</v>
      </c>
      <c r="S203" s="826">
        <f t="shared" ref="S203" si="307">SUM(S188:S202)</f>
        <v>0</v>
      </c>
      <c r="T203" s="826">
        <f t="shared" ref="T203" si="308">SUM(T188:T202)</f>
        <v>0</v>
      </c>
      <c r="U203" s="826">
        <f t="shared" ref="U203" si="309">SUM(U188:U202)</f>
        <v>0</v>
      </c>
      <c r="V203" s="826">
        <f t="shared" ref="V203" si="310">SUM(V188:V202)</f>
        <v>0</v>
      </c>
      <c r="W203" s="826">
        <f t="shared" ref="W203" si="311">SUM(W188:W202)</f>
        <v>0</v>
      </c>
      <c r="X203" s="826">
        <f t="shared" ref="X203" si="312">SUM(X188:X202)</f>
        <v>0</v>
      </c>
      <c r="Y203" s="826">
        <f t="shared" ref="Y203" si="313">SUM(Y188:Y202)</f>
        <v>0</v>
      </c>
      <c r="Z203" s="826">
        <f t="shared" ref="Z203" si="314">SUM(Z188:Z202)</f>
        <v>0</v>
      </c>
      <c r="AA203" s="826">
        <f t="shared" ref="AA203" si="315">SUM(AA188:AA202)</f>
        <v>0</v>
      </c>
      <c r="AB203" s="826">
        <f t="shared" ref="AB203" si="316">SUM(AB188:AB202)</f>
        <v>0</v>
      </c>
      <c r="AC203" s="826">
        <f t="shared" ref="AC203" si="317">SUM(AC188:AC202)</f>
        <v>0</v>
      </c>
      <c r="AD203" s="826">
        <f t="shared" ref="AD203" si="318">SUM(AD188:AD202)</f>
        <v>0</v>
      </c>
      <c r="AE203" s="826">
        <f t="shared" ref="AE203" si="319">SUM(AE188:AE202)</f>
        <v>0</v>
      </c>
      <c r="AF203" s="826">
        <f t="shared" ref="AF203" si="320">SUM(AF188:AF202)</f>
        <v>0</v>
      </c>
      <c r="AG203" s="826">
        <f t="shared" ref="AG203" si="321">SUM(AG188:AG202)</f>
        <v>0</v>
      </c>
      <c r="AH203" s="826">
        <f t="shared" ref="AH203" si="322">SUM(AH188:AH202)</f>
        <v>0</v>
      </c>
      <c r="AI203" s="826">
        <f t="shared" ref="AI203" si="323">SUM(AI188:AI202)</f>
        <v>0</v>
      </c>
      <c r="AJ203" s="826">
        <f t="shared" ref="AJ203" si="324">SUM(AJ188:AJ202)</f>
        <v>0</v>
      </c>
      <c r="AK203" s="826">
        <f t="shared" ref="AK203" si="325">SUM(AK188:AK202)</f>
        <v>0</v>
      </c>
      <c r="AL203" s="826">
        <f t="shared" ref="AL203" si="326">SUM(AL188:AL202)</f>
        <v>0</v>
      </c>
      <c r="AM203" s="826">
        <f t="shared" ref="AM203" si="327">SUM(AM188:AM202)</f>
        <v>0</v>
      </c>
      <c r="AN203" s="826">
        <f t="shared" ref="AN203" si="328">SUM(AN188:AN202)</f>
        <v>0</v>
      </c>
      <c r="AO203" s="826">
        <f t="shared" ref="AO203" si="329">SUM(AO188:AO202)</f>
        <v>0</v>
      </c>
      <c r="AP203" s="826">
        <f t="shared" ref="AP203" si="330">SUM(AP188:AP202)</f>
        <v>0</v>
      </c>
      <c r="AQ203" s="826">
        <f t="shared" ref="AQ203" si="331">SUM(AQ188:AQ202)</f>
        <v>0</v>
      </c>
      <c r="AR203" s="826">
        <f t="shared" ref="AR203" si="332">SUM(AR188:AR202)</f>
        <v>0</v>
      </c>
      <c r="AS203" s="826">
        <f t="shared" ref="AS203" si="333">SUM(AS188:AS202)</f>
        <v>0</v>
      </c>
      <c r="AT203" s="826">
        <f t="shared" ref="AT203" si="334">SUM(AT188:AT202)</f>
        <v>0</v>
      </c>
      <c r="AU203" s="826">
        <f t="shared" ref="AU203" si="335">SUM(AU188:AU202)</f>
        <v>0</v>
      </c>
      <c r="AV203" s="826">
        <f t="shared" ref="AV203" si="336">SUM(AV188:AV202)</f>
        <v>0</v>
      </c>
      <c r="AW203" s="826">
        <f t="shared" ref="AW203" si="337">SUM(AW188:AW202)</f>
        <v>0</v>
      </c>
      <c r="AX203" s="826">
        <f t="shared" ref="AX203" si="338">SUM(AX188:AX202)</f>
        <v>0</v>
      </c>
      <c r="AY203" s="826">
        <f t="shared" ref="AY203" si="339">SUM(AY188:AY202)</f>
        <v>0</v>
      </c>
      <c r="AZ203" s="826">
        <f t="shared" ref="AZ203" si="340">SUM(AZ188:AZ202)</f>
        <v>0</v>
      </c>
      <c r="BA203" s="826">
        <f t="shared" ref="BA203" si="341">SUM(BA188:BA202)</f>
        <v>0</v>
      </c>
      <c r="BB203" s="826">
        <f t="shared" ref="BB203" si="342">SUM(BB188:BB202)</f>
        <v>0</v>
      </c>
      <c r="BC203" s="826">
        <f t="shared" ref="BC203" si="343">SUM(BC188:BC202)</f>
        <v>0</v>
      </c>
      <c r="BD203" s="826">
        <f t="shared" ref="BD203" si="344">SUM(BD188:BD202)</f>
        <v>0</v>
      </c>
      <c r="BE203" s="826">
        <f t="shared" ref="BE203" si="345">SUM(BE188:BE202)</f>
        <v>0</v>
      </c>
      <c r="BF203" s="826">
        <f t="shared" ref="BF203" si="346">SUM(BF188:BF202)</f>
        <v>0</v>
      </c>
      <c r="BG203" s="826">
        <f t="shared" ref="BG203" si="347">SUM(BG188:BG202)</f>
        <v>0</v>
      </c>
      <c r="BH203" s="826">
        <f t="shared" ref="BH203" si="348">SUM(BH188:BH202)</f>
        <v>0</v>
      </c>
      <c r="BI203" s="826">
        <f t="shared" ref="BI203" si="349">SUM(BI188:BI202)</f>
        <v>0</v>
      </c>
      <c r="BJ203" s="826">
        <f t="shared" ref="BJ203" si="350">SUM(BJ188:BJ202)</f>
        <v>0</v>
      </c>
      <c r="BK203" s="834">
        <f t="shared" ref="BK203" si="351">SUM(BK188:BK202)</f>
        <v>0</v>
      </c>
    </row>
    <row r="205" spans="1:97" s="2" customFormat="1" ht="31" customHeight="1" x14ac:dyDescent="0.2">
      <c r="A205" s="800"/>
      <c r="B205" s="801" t="s">
        <v>422</v>
      </c>
      <c r="C205" s="802">
        <v>0</v>
      </c>
      <c r="D205" s="803">
        <v>1</v>
      </c>
      <c r="E205" s="803">
        <v>2</v>
      </c>
      <c r="F205" s="803">
        <v>3</v>
      </c>
      <c r="G205" s="803">
        <v>4</v>
      </c>
      <c r="H205" s="803">
        <v>5</v>
      </c>
      <c r="I205" s="803">
        <v>6</v>
      </c>
      <c r="J205" s="803">
        <v>7</v>
      </c>
      <c r="K205" s="803">
        <v>8</v>
      </c>
      <c r="L205" s="803">
        <v>9</v>
      </c>
      <c r="M205" s="803">
        <v>10</v>
      </c>
      <c r="N205" s="803">
        <v>11</v>
      </c>
      <c r="O205" s="804">
        <v>12</v>
      </c>
      <c r="P205" s="803">
        <v>13</v>
      </c>
      <c r="Q205" s="803">
        <v>14</v>
      </c>
      <c r="R205" s="803">
        <v>15</v>
      </c>
      <c r="S205" s="803">
        <v>16</v>
      </c>
      <c r="T205" s="803">
        <v>17</v>
      </c>
      <c r="U205" s="803">
        <v>18</v>
      </c>
      <c r="V205" s="803">
        <v>19</v>
      </c>
      <c r="W205" s="803">
        <v>20</v>
      </c>
      <c r="X205" s="803">
        <v>21</v>
      </c>
      <c r="Y205" s="803">
        <v>22</v>
      </c>
      <c r="Z205" s="803">
        <v>23</v>
      </c>
      <c r="AA205" s="803">
        <v>24</v>
      </c>
      <c r="AB205" s="803">
        <v>25</v>
      </c>
      <c r="AC205" s="803">
        <v>26</v>
      </c>
      <c r="AD205" s="803">
        <v>27</v>
      </c>
      <c r="AE205" s="803">
        <v>28</v>
      </c>
      <c r="AF205" s="803">
        <v>29</v>
      </c>
      <c r="AG205" s="803">
        <v>30</v>
      </c>
      <c r="AH205" s="803">
        <v>31</v>
      </c>
      <c r="AI205" s="803">
        <v>32</v>
      </c>
      <c r="AJ205" s="803">
        <v>33</v>
      </c>
      <c r="AK205" s="803">
        <v>34</v>
      </c>
      <c r="AL205" s="803">
        <v>35</v>
      </c>
      <c r="AM205" s="804">
        <v>36</v>
      </c>
      <c r="AN205" s="803">
        <v>37</v>
      </c>
      <c r="AO205" s="803">
        <v>38</v>
      </c>
      <c r="AP205" s="803">
        <v>39</v>
      </c>
      <c r="AQ205" s="803">
        <v>40</v>
      </c>
      <c r="AR205" s="803">
        <v>41</v>
      </c>
      <c r="AS205" s="803">
        <v>42</v>
      </c>
      <c r="AT205" s="803">
        <v>43</v>
      </c>
      <c r="AU205" s="803">
        <v>44</v>
      </c>
      <c r="AV205" s="803">
        <v>45</v>
      </c>
      <c r="AW205" s="803">
        <v>46</v>
      </c>
      <c r="AX205" s="803">
        <v>47</v>
      </c>
      <c r="AY205" s="804">
        <v>48</v>
      </c>
      <c r="AZ205" s="803">
        <v>49</v>
      </c>
      <c r="BA205" s="803">
        <v>50</v>
      </c>
      <c r="BB205" s="803">
        <v>51</v>
      </c>
      <c r="BC205" s="803">
        <v>52</v>
      </c>
      <c r="BD205" s="803">
        <v>53</v>
      </c>
      <c r="BE205" s="803">
        <v>54</v>
      </c>
      <c r="BF205" s="803">
        <v>55</v>
      </c>
      <c r="BG205" s="803">
        <v>56</v>
      </c>
      <c r="BH205" s="803">
        <v>57</v>
      </c>
      <c r="BI205" s="828">
        <v>58</v>
      </c>
      <c r="BJ205" s="828">
        <v>59</v>
      </c>
      <c r="BK205" s="831">
        <v>60</v>
      </c>
      <c r="BL205" s="800"/>
      <c r="BM205" s="800"/>
      <c r="BN205" s="800"/>
      <c r="BO205" s="800"/>
      <c r="BP205" s="800"/>
      <c r="BQ205" s="800"/>
      <c r="BR205" s="800"/>
      <c r="BS205" s="800"/>
      <c r="BT205" s="800"/>
      <c r="BU205" s="800"/>
      <c r="BV205" s="800"/>
      <c r="BW205" s="800"/>
      <c r="BX205" s="800"/>
      <c r="BY205" s="800"/>
      <c r="BZ205" s="800"/>
      <c r="CA205" s="800"/>
      <c r="CB205" s="800"/>
      <c r="CC205" s="800"/>
      <c r="CD205" s="800"/>
      <c r="CE205" s="800"/>
      <c r="CF205" s="800"/>
      <c r="CG205" s="800"/>
      <c r="CH205" s="800"/>
      <c r="CI205" s="800"/>
      <c r="CJ205" s="800"/>
      <c r="CK205" s="800"/>
      <c r="CL205" s="800"/>
      <c r="CM205" s="800"/>
      <c r="CN205" s="800"/>
      <c r="CO205" s="800"/>
      <c r="CP205" s="800"/>
      <c r="CQ205" s="800"/>
      <c r="CR205" s="800"/>
      <c r="CS205" s="800"/>
    </row>
    <row r="206" spans="1:97" s="2" customFormat="1" ht="17" x14ac:dyDescent="0.2">
      <c r="B206" s="746" t="s">
        <v>115</v>
      </c>
      <c r="C206" s="807">
        <f>IF(AND(C$151&gt;='HIPOTESIS '!$E90,C$151&lt;='HIPOTESIS '!$F90),'HIPOTESIS '!$K90*'HIPOTESIS '!$D90/12,0)</f>
        <v>0</v>
      </c>
      <c r="D206" s="808">
        <f>IF(AND(D$151&gt;='HIPOTESIS '!$E90,D$151&lt;='HIPOTESIS '!$F90),'HIPOTESIS '!$K90*'HIPOTESIS '!$D90/12,0)</f>
        <v>0</v>
      </c>
      <c r="E206" s="808">
        <f>IF(AND(E$151&gt;='HIPOTESIS '!$E90,E$151&lt;='HIPOTESIS '!$F90),'HIPOTESIS '!$K90*'HIPOTESIS '!$D90/12,0)</f>
        <v>0</v>
      </c>
      <c r="F206" s="808">
        <f>IF(AND(F$151&gt;='HIPOTESIS '!$E90,F$151&lt;='HIPOTESIS '!$F90),'HIPOTESIS '!$K90*'HIPOTESIS '!$D90/12,0)</f>
        <v>0</v>
      </c>
      <c r="G206" s="808">
        <f>IF(AND(G$151&gt;='HIPOTESIS '!$E90,G$151&lt;='HIPOTESIS '!$F90),'HIPOTESIS '!$K90*'HIPOTESIS '!$D90/12,0)</f>
        <v>0</v>
      </c>
      <c r="H206" s="808">
        <f>IF(AND(H$151&gt;='HIPOTESIS '!$E90,H$151&lt;='HIPOTESIS '!$F90),'HIPOTESIS '!$K90*'HIPOTESIS '!$D90/12,0)</f>
        <v>0</v>
      </c>
      <c r="I206" s="808">
        <f>IF(AND(I$151&gt;='HIPOTESIS '!$E90,I$151&lt;='HIPOTESIS '!$F90),'HIPOTESIS '!$K90*'HIPOTESIS '!$D90/12,0)</f>
        <v>0</v>
      </c>
      <c r="J206" s="808">
        <f>IF(AND(J$151&gt;='HIPOTESIS '!$E90,J$151&lt;='HIPOTESIS '!$F90),'HIPOTESIS '!$K90*'HIPOTESIS '!$D90/12,0)</f>
        <v>0</v>
      </c>
      <c r="K206" s="808">
        <f>IF(AND(K$151&gt;='HIPOTESIS '!$E90,K$151&lt;='HIPOTESIS '!$F90),'HIPOTESIS '!$K90*'HIPOTESIS '!$D90/12,0)</f>
        <v>0</v>
      </c>
      <c r="L206" s="808">
        <f>IF(AND(L$151&gt;='HIPOTESIS '!$E90,L$151&lt;='HIPOTESIS '!$F90),'HIPOTESIS '!$K90*'HIPOTESIS '!$D90/12,0)</f>
        <v>0</v>
      </c>
      <c r="M206" s="808">
        <f>IF(AND(M$151&gt;='HIPOTESIS '!$E90,M$151&lt;='HIPOTESIS '!$F90),'HIPOTESIS '!$K90*'HIPOTESIS '!$D90/12,0)</f>
        <v>0</v>
      </c>
      <c r="N206" s="808">
        <f>IF(AND(N$151&gt;='HIPOTESIS '!$E90,N$151&lt;='HIPOTESIS '!$F90),'HIPOTESIS '!$K90*'HIPOTESIS '!$D90/12,0)</f>
        <v>0</v>
      </c>
      <c r="O206" s="809">
        <f>IF(AND(O$151&gt;='HIPOTESIS '!$E90,O$151&lt;='HIPOTESIS '!$F90),'HIPOTESIS '!$K90*'HIPOTESIS '!$D90/12,0)</f>
        <v>0</v>
      </c>
      <c r="P206" s="586">
        <f>IF(AND(P$151&gt;='HIPOTESIS '!$E90,P$151&lt;='HIPOTESIS '!$F90),'HIPOTESIS '!$K90*'HIPOTESIS '!$D90*(1+'HIPOTESIS '!$N$90)/12,0)</f>
        <v>0</v>
      </c>
      <c r="Q206" s="810">
        <f>IF(AND(Q$151&gt;='HIPOTESIS '!$E90,Q$151&lt;='HIPOTESIS '!$F90),'HIPOTESIS '!$K90*'HIPOTESIS '!$D90*(1+'HIPOTESIS '!$N$90)/12,0)</f>
        <v>0</v>
      </c>
      <c r="R206" s="810">
        <f>IF(AND(R$151&gt;='HIPOTESIS '!$E90,R$151&lt;='HIPOTESIS '!$F90),'HIPOTESIS '!$K90*'HIPOTESIS '!$D90*(1+'HIPOTESIS '!$N$90)/12,0)</f>
        <v>0</v>
      </c>
      <c r="S206" s="810">
        <f>IF(AND(S$151&gt;='HIPOTESIS '!$E90,S$151&lt;='HIPOTESIS '!$F90),'HIPOTESIS '!$K90*'HIPOTESIS '!$D90*(1+'HIPOTESIS '!$N$90)/12,0)</f>
        <v>0</v>
      </c>
      <c r="T206" s="810">
        <f>IF(AND(T$151&gt;='HIPOTESIS '!$E90,T$151&lt;='HIPOTESIS '!$F90),'HIPOTESIS '!$K90*'HIPOTESIS '!$D90*(1+'HIPOTESIS '!$N$90)/12,0)</f>
        <v>0</v>
      </c>
      <c r="U206" s="810">
        <f>IF(AND(U$151&gt;='HIPOTESIS '!$E90,U$151&lt;='HIPOTESIS '!$F90),'HIPOTESIS '!$K90*'HIPOTESIS '!$D90*(1+'HIPOTESIS '!$N$90)/12,0)</f>
        <v>0</v>
      </c>
      <c r="V206" s="810">
        <f>IF(AND(V$151&gt;='HIPOTESIS '!$E90,V$151&lt;='HIPOTESIS '!$F90),'HIPOTESIS '!$K90*'HIPOTESIS '!$D90*(1+'HIPOTESIS '!$N$90)/12,0)</f>
        <v>0</v>
      </c>
      <c r="W206" s="810">
        <f>IF(AND(W$151&gt;='HIPOTESIS '!$E90,W$151&lt;='HIPOTESIS '!$F90),'HIPOTESIS '!$K90*'HIPOTESIS '!$D90*(1+'HIPOTESIS '!$N$90)/12,0)</f>
        <v>0</v>
      </c>
      <c r="X206" s="810">
        <f>IF(AND(X$151&gt;='HIPOTESIS '!$E90,X$151&lt;='HIPOTESIS '!$F90),'HIPOTESIS '!$K90*'HIPOTESIS '!$D90*(1+'HIPOTESIS '!$N$90)/12,0)</f>
        <v>0</v>
      </c>
      <c r="Y206" s="810">
        <f>IF(AND(Y$151&gt;='HIPOTESIS '!$E90,Y$151&lt;='HIPOTESIS '!$F90),'HIPOTESIS '!$K90*'HIPOTESIS '!$D90*(1+'HIPOTESIS '!$N$90)/12,0)</f>
        <v>0</v>
      </c>
      <c r="Z206" s="810">
        <f>IF(AND(Z$151&gt;='HIPOTESIS '!$E90,Z$151&lt;='HIPOTESIS '!$F90),'HIPOTESIS '!$K90*'HIPOTESIS '!$D90*(1+'HIPOTESIS '!$N$90)/12,0)</f>
        <v>0</v>
      </c>
      <c r="AA206" s="810">
        <f>IF(AND(AA$151&gt;='HIPOTESIS '!$E90,AA$151&lt;='HIPOTESIS '!$F90),'HIPOTESIS '!$K90*'HIPOTESIS '!$D90*(1+'HIPOTESIS '!$N$90)/12,0)</f>
        <v>0</v>
      </c>
      <c r="AB206" s="810">
        <f>IF(AND(AB$151&gt;='HIPOTESIS '!$E90,AB$151&lt;='HIPOTESIS '!$F90),'HIPOTESIS '!$K90*'HIPOTESIS '!$D90*(1+'HIPOTESIS '!$N$90)*(1+'HIPOTESIS '!$N$95)/12,0)</f>
        <v>0</v>
      </c>
      <c r="AC206" s="810">
        <f>IF(AND(AC$151&gt;='HIPOTESIS '!$E90,AC$151&lt;='HIPOTESIS '!$F90),'HIPOTESIS '!$K90*'HIPOTESIS '!$D90*(1+'HIPOTESIS '!$N$90)*(1+'HIPOTESIS '!$N$95)/12,0)</f>
        <v>0</v>
      </c>
      <c r="AD206" s="810">
        <f>IF(AND(AD$151&gt;='HIPOTESIS '!$E90,AD$151&lt;='HIPOTESIS '!$F90),'HIPOTESIS '!$K90*'HIPOTESIS '!$D90*(1+'HIPOTESIS '!$N$90)*(1+'HIPOTESIS '!$N$95)/12,0)</f>
        <v>0</v>
      </c>
      <c r="AE206" s="810">
        <f>IF(AND(AE$151&gt;='HIPOTESIS '!$E90,AE$151&lt;='HIPOTESIS '!$F90),'HIPOTESIS '!$K90*'HIPOTESIS '!$D90*(1+'HIPOTESIS '!$N$90)*(1+'HIPOTESIS '!$N$95)/12,0)</f>
        <v>0</v>
      </c>
      <c r="AF206" s="810">
        <f>IF(AND(AF$151&gt;='HIPOTESIS '!$E90,AF$151&lt;='HIPOTESIS '!$F90),'HIPOTESIS '!$K90*'HIPOTESIS '!$D90*(1+'HIPOTESIS '!$N$90)*(1+'HIPOTESIS '!$N$95)/12,0)</f>
        <v>0</v>
      </c>
      <c r="AG206" s="810">
        <f>IF(AND(AG$151&gt;='HIPOTESIS '!$E90,AG$151&lt;='HIPOTESIS '!$F90),'HIPOTESIS '!$K90*'HIPOTESIS '!$D90*(1+'HIPOTESIS '!$N$90)*(1+'HIPOTESIS '!$N$95)/12,0)</f>
        <v>0</v>
      </c>
      <c r="AH206" s="810">
        <f>IF(AND(AH$151&gt;='HIPOTESIS '!$E90,AH$151&lt;='HIPOTESIS '!$F90),'HIPOTESIS '!$K90*'HIPOTESIS '!$D90*(1+'HIPOTESIS '!$N$90)*(1+'HIPOTESIS '!$N$95)/12,0)</f>
        <v>0</v>
      </c>
      <c r="AI206" s="810">
        <f>IF(AND(AI$151&gt;='HIPOTESIS '!$E90,AI$151&lt;='HIPOTESIS '!$F90),'HIPOTESIS '!$K90*'HIPOTESIS '!$D90*(1+'HIPOTESIS '!$N$90)*(1+'HIPOTESIS '!$N$95)/12,0)</f>
        <v>0</v>
      </c>
      <c r="AJ206" s="810">
        <f>IF(AND(AJ$151&gt;='HIPOTESIS '!$E90,AJ$151&lt;='HIPOTESIS '!$F90),'HIPOTESIS '!$K90*'HIPOTESIS '!$D90*(1+'HIPOTESIS '!$N$90)*(1+'HIPOTESIS '!$N$95)/12,0)</f>
        <v>0</v>
      </c>
      <c r="AK206" s="810">
        <f>IF(AND(AK$151&gt;='HIPOTESIS '!$E90,AK$151&lt;='HIPOTESIS '!$F90),'HIPOTESIS '!$K90*'HIPOTESIS '!$D90*(1+'HIPOTESIS '!$N$90)*(1+'HIPOTESIS '!$N$95)/12,0)</f>
        <v>0</v>
      </c>
      <c r="AL206" s="810">
        <f>IF(AND(AL$151&gt;='HIPOTESIS '!$E90,AL$151&lt;='HIPOTESIS '!$F90),'HIPOTESIS '!$K90*'HIPOTESIS '!$D90*(1+'HIPOTESIS '!$N$90)*(1+'HIPOTESIS '!$N$95)/12,0)</f>
        <v>0</v>
      </c>
      <c r="AM206" s="810">
        <f>IF(AND(AM$151&gt;='HIPOTESIS '!$E90,AM$151&lt;='HIPOTESIS '!$F90),'HIPOTESIS '!$K90*'HIPOTESIS '!$D90*(1+'HIPOTESIS '!$N$90)*(1+'HIPOTESIS '!$N$95)/12,0)</f>
        <v>0</v>
      </c>
      <c r="AN206" s="810">
        <f>IF(AND(AN$151&gt;='HIPOTESIS '!$E90,AN$151&lt;='HIPOTESIS '!$F90),'HIPOTESIS '!$K90*'HIPOTESIS '!$D90*(1+'HIPOTESIS '!$N$90)*(1+'HIPOTESIS '!$N$95)*(1+'HIPOTESIS '!$N$100)/12,0)</f>
        <v>0</v>
      </c>
      <c r="AO206" s="810">
        <f>IF(AND(AO$151&gt;='HIPOTESIS '!$E90,AO$151&lt;='HIPOTESIS '!$F90),'HIPOTESIS '!$K90*'HIPOTESIS '!$D90*(1+'HIPOTESIS '!$N$90)*(1+'HIPOTESIS '!$N$95)*(1+'HIPOTESIS '!$N$100)/12,0)</f>
        <v>0</v>
      </c>
      <c r="AP206" s="810">
        <f>IF(AND(AP$151&gt;='HIPOTESIS '!$E90,AP$151&lt;='HIPOTESIS '!$F90),'HIPOTESIS '!$K90*'HIPOTESIS '!$D90*(1+'HIPOTESIS '!$N$90)*(1+'HIPOTESIS '!$N$95)*(1+'HIPOTESIS '!$N$100)/12,0)</f>
        <v>0</v>
      </c>
      <c r="AQ206" s="810">
        <f>IF(AND(AQ$151&gt;='HIPOTESIS '!$E90,AQ$151&lt;='HIPOTESIS '!$F90),'HIPOTESIS '!$K90*'HIPOTESIS '!$D90*(1+'HIPOTESIS '!$N$90)*(1+'HIPOTESIS '!$N$95)*(1+'HIPOTESIS '!$N$100)/12,0)</f>
        <v>0</v>
      </c>
      <c r="AR206" s="810">
        <f>IF(AND(AR$151&gt;='HIPOTESIS '!$E90,AR$151&lt;='HIPOTESIS '!$F90),'HIPOTESIS '!$K90*'HIPOTESIS '!$D90*(1+'HIPOTESIS '!$N$90)*(1+'HIPOTESIS '!$N$95)*(1+'HIPOTESIS '!$N$100)/12,0)</f>
        <v>0</v>
      </c>
      <c r="AS206" s="810">
        <f>IF(AND(AS$151&gt;='HIPOTESIS '!$E90,AS$151&lt;='HIPOTESIS '!$F90),'HIPOTESIS '!$K90*'HIPOTESIS '!$D90*(1+'HIPOTESIS '!$N$90)*(1+'HIPOTESIS '!$N$95)*(1+'HIPOTESIS '!$N$100)/12,0)</f>
        <v>0</v>
      </c>
      <c r="AT206" s="810">
        <f>IF(AND(AT$151&gt;='HIPOTESIS '!$E90,AT$151&lt;='HIPOTESIS '!$F90),'HIPOTESIS '!$K90*'HIPOTESIS '!$D90*(1+'HIPOTESIS '!$N$90)*(1+'HIPOTESIS '!$N$95)*(1+'HIPOTESIS '!$N$100)/12,0)</f>
        <v>0</v>
      </c>
      <c r="AU206" s="810">
        <f>IF(AND(AU$151&gt;='HIPOTESIS '!$E90,AU$151&lt;='HIPOTESIS '!$F90),'HIPOTESIS '!$K90*'HIPOTESIS '!$D90*(1+'HIPOTESIS '!$N$90)*(1+'HIPOTESIS '!$N$95)*(1+'HIPOTESIS '!$N$100)/12,0)</f>
        <v>0</v>
      </c>
      <c r="AV206" s="810">
        <f>IF(AND(AV$151&gt;='HIPOTESIS '!$E90,AV$151&lt;='HIPOTESIS '!$F90),'HIPOTESIS '!$K90*'HIPOTESIS '!$D90*(1+'HIPOTESIS '!$N$90)*(1+'HIPOTESIS '!$N$95)*(1+'HIPOTESIS '!$N$100)/12,0)</f>
        <v>0</v>
      </c>
      <c r="AW206" s="810">
        <f>IF(AND(AW$151&gt;='HIPOTESIS '!$E90,AW$151&lt;='HIPOTESIS '!$F90),'HIPOTESIS '!$K90*'HIPOTESIS '!$D90*(1+'HIPOTESIS '!$N$90)*(1+'HIPOTESIS '!$N$95)*(1+'HIPOTESIS '!$N$100)/12,0)</f>
        <v>0</v>
      </c>
      <c r="AX206" s="810">
        <f>IF(AND(AX$151&gt;='HIPOTESIS '!$E90,AX$151&lt;='HIPOTESIS '!$F90),'HIPOTESIS '!$K90*'HIPOTESIS '!$D90*(1+'HIPOTESIS '!$N$90)*(1+'HIPOTESIS '!$N$95)*(1+'HIPOTESIS '!$N$100)/12,0)</f>
        <v>0</v>
      </c>
      <c r="AY206" s="810">
        <f>IF(AND(AY$151&gt;='HIPOTESIS '!$E90,AY$151&lt;='HIPOTESIS '!$F90),'HIPOTESIS '!$K90*'HIPOTESIS '!$D90*(1+'HIPOTESIS '!$N$90)*(1+'HIPOTESIS '!$N$95)*(1+'HIPOTESIS '!$N$100)/12,0)</f>
        <v>0</v>
      </c>
      <c r="AZ206" s="810">
        <f>IF(AND(AZ$151&gt;='HIPOTESIS '!$E90,AZ$151&lt;='HIPOTESIS '!$F90),'HIPOTESIS '!$K90*'HIPOTESIS '!$D90*(1+'HIPOTESIS '!$N$90)*(1+'HIPOTESIS '!$N$95)*(1+'HIPOTESIS '!$N$100)^2/12,0)</f>
        <v>0</v>
      </c>
      <c r="BA206" s="810">
        <f>IF(AND(BA$151&gt;='HIPOTESIS '!$E90,BA$151&lt;='HIPOTESIS '!$F90),'HIPOTESIS '!$K90*'HIPOTESIS '!$D90*(1+'HIPOTESIS '!$N$90)*(1+'HIPOTESIS '!$N$95)*(1+'HIPOTESIS '!$N$100)^2/12,0)</f>
        <v>0</v>
      </c>
      <c r="BB206" s="810">
        <f>IF(AND(BB$151&gt;='HIPOTESIS '!$E90,BB$151&lt;='HIPOTESIS '!$F90),'HIPOTESIS '!$K90*'HIPOTESIS '!$D90*(1+'HIPOTESIS '!$N$90)*(1+'HIPOTESIS '!$N$95)*(1+'HIPOTESIS '!$N$100)^2/12,0)</f>
        <v>0</v>
      </c>
      <c r="BC206" s="810">
        <f>IF(AND(BC$151&gt;='HIPOTESIS '!$E90,BC$151&lt;='HIPOTESIS '!$F90),'HIPOTESIS '!$K90*'HIPOTESIS '!$D90*(1+'HIPOTESIS '!$N$90)*(1+'HIPOTESIS '!$N$95)*(1+'HIPOTESIS '!$N$100)^2/12,0)</f>
        <v>0</v>
      </c>
      <c r="BD206" s="810">
        <f>IF(AND(BD$151&gt;='HIPOTESIS '!$E90,BD$151&lt;='HIPOTESIS '!$F90),'HIPOTESIS '!$K90*'HIPOTESIS '!$D90*(1+'HIPOTESIS '!$N$90)*(1+'HIPOTESIS '!$N$95)*(1+'HIPOTESIS '!$N$100)^2/12,0)</f>
        <v>0</v>
      </c>
      <c r="BE206" s="810">
        <f>IF(AND(BE$151&gt;='HIPOTESIS '!$E90,BE$151&lt;='HIPOTESIS '!$F90),'HIPOTESIS '!$K90*'HIPOTESIS '!$D90*(1+'HIPOTESIS '!$N$90)*(1+'HIPOTESIS '!$N$95)*(1+'HIPOTESIS '!$N$100)^2/12,0)</f>
        <v>0</v>
      </c>
      <c r="BF206" s="810">
        <f>IF(AND(BF$151&gt;='HIPOTESIS '!$E90,BF$151&lt;='HIPOTESIS '!$F90),'HIPOTESIS '!$K90*'HIPOTESIS '!$D90*(1+'HIPOTESIS '!$N$90)*(1+'HIPOTESIS '!$N$95)*(1+'HIPOTESIS '!$N$100)^2/12,0)</f>
        <v>0</v>
      </c>
      <c r="BG206" s="810">
        <f>IF(AND(BG$151&gt;='HIPOTESIS '!$E90,BG$151&lt;='HIPOTESIS '!$F90),'HIPOTESIS '!$K90*'HIPOTESIS '!$D90*(1+'HIPOTESIS '!$N$90)*(1+'HIPOTESIS '!$N$95)*(1+'HIPOTESIS '!$N$100)^2/12,0)</f>
        <v>0</v>
      </c>
      <c r="BH206" s="810">
        <f>IF(AND(BH$151&gt;='HIPOTESIS '!$E90,BH$151&lt;='HIPOTESIS '!$F90),'HIPOTESIS '!$K90*'HIPOTESIS '!$D90*(1+'HIPOTESIS '!$N$90)*(1+'HIPOTESIS '!$N$95)*(1+'HIPOTESIS '!$N$100)^2/12,0)</f>
        <v>0</v>
      </c>
      <c r="BI206" s="810">
        <f>IF(AND(BI$151&gt;='HIPOTESIS '!$E90,BI$151&lt;='HIPOTESIS '!$F90),'HIPOTESIS '!$K90*'HIPOTESIS '!$D90*(1+'HIPOTESIS '!$N$90)*(1+'HIPOTESIS '!$N$95)*(1+'HIPOTESIS '!$N$100)^2/12,0)</f>
        <v>0</v>
      </c>
      <c r="BJ206" s="810">
        <f>IF(AND(BJ$151&gt;='HIPOTESIS '!$E90,BJ$151&lt;='HIPOTESIS '!$F90),'HIPOTESIS '!$K90*'HIPOTESIS '!$D90*(1+'HIPOTESIS '!$N$90)*(1+'HIPOTESIS '!$N$95)*(1+'HIPOTESIS '!$N$100)^2/12,0)</f>
        <v>0</v>
      </c>
      <c r="BK206" s="810">
        <f>IF(AND(BK$151&gt;='HIPOTESIS '!$E90,BK$151&lt;='HIPOTESIS '!$F90),'HIPOTESIS '!$K90*'HIPOTESIS '!$D90*(1+'HIPOTESIS '!$N$90)*(1+'HIPOTESIS '!$N$95)*(1+'HIPOTESIS '!$N$100)^2/12,0)</f>
        <v>0</v>
      </c>
    </row>
    <row r="207" spans="1:97" s="2" customFormat="1" ht="17" x14ac:dyDescent="0.2">
      <c r="B207" s="625" t="s">
        <v>116</v>
      </c>
      <c r="C207" s="813">
        <f>IF(AND(C$151&gt;='HIPOTESIS '!$E91,C$151&lt;='HIPOTESIS '!$F91),'HIPOTESIS '!$K91*'HIPOTESIS '!$D91/12,0)</f>
        <v>0</v>
      </c>
      <c r="D207" s="586">
        <f>IF(AND(D$151&gt;='HIPOTESIS '!$E91,D$151&lt;='HIPOTESIS '!$F91),'HIPOTESIS '!$K91*'HIPOTESIS '!$D91/12,0)</f>
        <v>0</v>
      </c>
      <c r="E207" s="586">
        <f>IF(AND(E$151&gt;='HIPOTESIS '!$E91,E$151&lt;='HIPOTESIS '!$F91),'HIPOTESIS '!$K91*'HIPOTESIS '!$D91/12,0)</f>
        <v>0</v>
      </c>
      <c r="F207" s="586">
        <f>IF(AND(F$151&gt;='HIPOTESIS '!$E91,F$151&lt;='HIPOTESIS '!$F91),'HIPOTESIS '!$K91*'HIPOTESIS '!$D91/12,0)</f>
        <v>0</v>
      </c>
      <c r="G207" s="586">
        <f>IF(AND(G$151&gt;='HIPOTESIS '!$E91,G$151&lt;='HIPOTESIS '!$F91),'HIPOTESIS '!$K91*'HIPOTESIS '!$D91/12,0)</f>
        <v>0</v>
      </c>
      <c r="H207" s="586">
        <f>IF(AND(H$151&gt;='HIPOTESIS '!$E91,H$151&lt;='HIPOTESIS '!$F91),'HIPOTESIS '!$K91*'HIPOTESIS '!$D91/12,0)</f>
        <v>0</v>
      </c>
      <c r="I207" s="586">
        <f>IF(AND(I$151&gt;='HIPOTESIS '!$E91,I$151&lt;='HIPOTESIS '!$F91),'HIPOTESIS '!$K91*'HIPOTESIS '!$D91/12,0)</f>
        <v>0</v>
      </c>
      <c r="J207" s="586">
        <f>IF(AND(J$151&gt;='HIPOTESIS '!$E91,J$151&lt;='HIPOTESIS '!$F91),'HIPOTESIS '!$K91*'HIPOTESIS '!$D91/12,0)</f>
        <v>0</v>
      </c>
      <c r="K207" s="586">
        <f>IF(AND(K$151&gt;='HIPOTESIS '!$E91,K$151&lt;='HIPOTESIS '!$F91),'HIPOTESIS '!$K91*'HIPOTESIS '!$D91/12,0)</f>
        <v>0</v>
      </c>
      <c r="L207" s="586">
        <f>IF(AND(L$151&gt;='HIPOTESIS '!$E91,L$151&lt;='HIPOTESIS '!$F91),'HIPOTESIS '!$K91*'HIPOTESIS '!$D91/12,0)</f>
        <v>0</v>
      </c>
      <c r="M207" s="586">
        <f>IF(AND(M$151&gt;='HIPOTESIS '!$E91,M$151&lt;='HIPOTESIS '!$F91),'HIPOTESIS '!$K91*'HIPOTESIS '!$D91/12,0)</f>
        <v>0</v>
      </c>
      <c r="N207" s="586">
        <f>IF(AND(N$151&gt;='HIPOTESIS '!$E91,N$151&lt;='HIPOTESIS '!$F91),'HIPOTESIS '!$K91*'HIPOTESIS '!$D91/12,0)</f>
        <v>0</v>
      </c>
      <c r="O207" s="814">
        <f>IF(AND(O$151&gt;='HIPOTESIS '!$E91,O$151&lt;='HIPOTESIS '!$F91),'HIPOTESIS '!$K91*'HIPOTESIS '!$D91/12,0)</f>
        <v>0</v>
      </c>
      <c r="P207" s="586">
        <f>IF(AND(P$151&gt;='HIPOTESIS '!$E91,P$151&lt;='HIPOTESIS '!$F91),'HIPOTESIS '!$K91*'HIPOTESIS '!$D91*(1+'HIPOTESIS '!$N$90)/12,0)</f>
        <v>0</v>
      </c>
      <c r="Q207" s="810">
        <f>IF(AND(Q$151&gt;='HIPOTESIS '!$E91,Q$151&lt;='HIPOTESIS '!$F91),'HIPOTESIS '!$K91*'HIPOTESIS '!$D91*(1+'HIPOTESIS '!$N$90)/12,0)</f>
        <v>0</v>
      </c>
      <c r="R207" s="810">
        <f>IF(AND(R$151&gt;='HIPOTESIS '!$E91,R$151&lt;='HIPOTESIS '!$F91),'HIPOTESIS '!$K91*'HIPOTESIS '!$D91*(1+'HIPOTESIS '!$N$90)/12,0)</f>
        <v>0</v>
      </c>
      <c r="S207" s="810">
        <f>IF(AND(S$151&gt;='HIPOTESIS '!$E91,S$151&lt;='HIPOTESIS '!$F91),'HIPOTESIS '!$K91*'HIPOTESIS '!$D91*(1+'HIPOTESIS '!$N$90)/12,0)</f>
        <v>0</v>
      </c>
      <c r="T207" s="810">
        <f>IF(AND(T$151&gt;='HIPOTESIS '!$E91,T$151&lt;='HIPOTESIS '!$F91),'HIPOTESIS '!$K91*'HIPOTESIS '!$D91*(1+'HIPOTESIS '!$N$90)/12,0)</f>
        <v>0</v>
      </c>
      <c r="U207" s="810">
        <f>IF(AND(U$151&gt;='HIPOTESIS '!$E91,U$151&lt;='HIPOTESIS '!$F91),'HIPOTESIS '!$K91*'HIPOTESIS '!$D91*(1+'HIPOTESIS '!$N$90)/12,0)</f>
        <v>0</v>
      </c>
      <c r="V207" s="810">
        <f>IF(AND(V$151&gt;='HIPOTESIS '!$E91,V$151&lt;='HIPOTESIS '!$F91),'HIPOTESIS '!$K91*'HIPOTESIS '!$D91*(1+'HIPOTESIS '!$N$90)/12,0)</f>
        <v>0</v>
      </c>
      <c r="W207" s="810">
        <f>IF(AND(W$151&gt;='HIPOTESIS '!$E91,W$151&lt;='HIPOTESIS '!$F91),'HIPOTESIS '!$K91*'HIPOTESIS '!$D91*(1+'HIPOTESIS '!$N$90)/12,0)</f>
        <v>0</v>
      </c>
      <c r="X207" s="810">
        <f>IF(AND(X$151&gt;='HIPOTESIS '!$E91,X$151&lt;='HIPOTESIS '!$F91),'HIPOTESIS '!$K91*'HIPOTESIS '!$D91*(1+'HIPOTESIS '!$N$90)/12,0)</f>
        <v>0</v>
      </c>
      <c r="Y207" s="810">
        <f>IF(AND(Y$151&gt;='HIPOTESIS '!$E91,Y$151&lt;='HIPOTESIS '!$F91),'HIPOTESIS '!$K91*'HIPOTESIS '!$D91*(1+'HIPOTESIS '!$N$90)/12,0)</f>
        <v>0</v>
      </c>
      <c r="Z207" s="810">
        <f>IF(AND(Z$151&gt;='HIPOTESIS '!$E91,Z$151&lt;='HIPOTESIS '!$F91),'HIPOTESIS '!$K91*'HIPOTESIS '!$D91*(1+'HIPOTESIS '!$N$90)/12,0)</f>
        <v>0</v>
      </c>
      <c r="AA207" s="810">
        <f>IF(AND(AA$151&gt;='HIPOTESIS '!$E91,AA$151&lt;='HIPOTESIS '!$F91),'HIPOTESIS '!$K91*'HIPOTESIS '!$D91*(1+'HIPOTESIS '!$N$90)/12,0)</f>
        <v>0</v>
      </c>
      <c r="AB207" s="810">
        <f>IF(AND(AB$151&gt;='HIPOTESIS '!$E91,AB$151&lt;='HIPOTESIS '!$F91),'HIPOTESIS '!$K91*'HIPOTESIS '!$D91*(1+'HIPOTESIS '!$N$90)*(1+'HIPOTESIS '!$N$95)/12,0)</f>
        <v>0</v>
      </c>
      <c r="AC207" s="810">
        <f>IF(AND(AC$151&gt;='HIPOTESIS '!$E91,AC$151&lt;='HIPOTESIS '!$F91),'HIPOTESIS '!$K91*'HIPOTESIS '!$D91*(1+'HIPOTESIS '!$N$90)*(1+'HIPOTESIS '!$N$95)/12,0)</f>
        <v>0</v>
      </c>
      <c r="AD207" s="810">
        <f>IF(AND(AD$151&gt;='HIPOTESIS '!$E91,AD$151&lt;='HIPOTESIS '!$F91),'HIPOTESIS '!$K91*'HIPOTESIS '!$D91*(1+'HIPOTESIS '!$N$90)*(1+'HIPOTESIS '!$N$95)/12,0)</f>
        <v>0</v>
      </c>
      <c r="AE207" s="810">
        <f>IF(AND(AE$151&gt;='HIPOTESIS '!$E91,AE$151&lt;='HIPOTESIS '!$F91),'HIPOTESIS '!$K91*'HIPOTESIS '!$D91*(1+'HIPOTESIS '!$N$90)*(1+'HIPOTESIS '!$N$95)/12,0)</f>
        <v>0</v>
      </c>
      <c r="AF207" s="810">
        <f>IF(AND(AF$151&gt;='HIPOTESIS '!$E91,AF$151&lt;='HIPOTESIS '!$F91),'HIPOTESIS '!$K91*'HIPOTESIS '!$D91*(1+'HIPOTESIS '!$N$90)*(1+'HIPOTESIS '!$N$95)/12,0)</f>
        <v>0</v>
      </c>
      <c r="AG207" s="810">
        <f>IF(AND(AG$151&gt;='HIPOTESIS '!$E91,AG$151&lt;='HIPOTESIS '!$F91),'HIPOTESIS '!$K91*'HIPOTESIS '!$D91*(1+'HIPOTESIS '!$N$90)*(1+'HIPOTESIS '!$N$95)/12,0)</f>
        <v>0</v>
      </c>
      <c r="AH207" s="810">
        <f>IF(AND(AH$151&gt;='HIPOTESIS '!$E91,AH$151&lt;='HIPOTESIS '!$F91),'HIPOTESIS '!$K91*'HIPOTESIS '!$D91*(1+'HIPOTESIS '!$N$90)*(1+'HIPOTESIS '!$N$95)/12,0)</f>
        <v>0</v>
      </c>
      <c r="AI207" s="810">
        <f>IF(AND(AI$151&gt;='HIPOTESIS '!$E91,AI$151&lt;='HIPOTESIS '!$F91),'HIPOTESIS '!$K91*'HIPOTESIS '!$D91*(1+'HIPOTESIS '!$N$90)*(1+'HIPOTESIS '!$N$95)/12,0)</f>
        <v>0</v>
      </c>
      <c r="AJ207" s="810">
        <f>IF(AND(AJ$151&gt;='HIPOTESIS '!$E91,AJ$151&lt;='HIPOTESIS '!$F91),'HIPOTESIS '!$K91*'HIPOTESIS '!$D91*(1+'HIPOTESIS '!$N$90)*(1+'HIPOTESIS '!$N$95)/12,0)</f>
        <v>0</v>
      </c>
      <c r="AK207" s="810">
        <f>IF(AND(AK$151&gt;='HIPOTESIS '!$E91,AK$151&lt;='HIPOTESIS '!$F91),'HIPOTESIS '!$K91*'HIPOTESIS '!$D91*(1+'HIPOTESIS '!$N$90)*(1+'HIPOTESIS '!$N$95)/12,0)</f>
        <v>0</v>
      </c>
      <c r="AL207" s="810">
        <f>IF(AND(AL$151&gt;='HIPOTESIS '!$E91,AL$151&lt;='HIPOTESIS '!$F91),'HIPOTESIS '!$K91*'HIPOTESIS '!$D91*(1+'HIPOTESIS '!$N$90)*(1+'HIPOTESIS '!$N$95)/12,0)</f>
        <v>0</v>
      </c>
      <c r="AM207" s="810">
        <f>IF(AND(AM$151&gt;='HIPOTESIS '!$E91,AM$151&lt;='HIPOTESIS '!$F91),'HIPOTESIS '!$K91*'HIPOTESIS '!$D91*(1+'HIPOTESIS '!$N$90)*(1+'HIPOTESIS '!$N$95)/12,0)</f>
        <v>0</v>
      </c>
      <c r="AN207" s="810">
        <f>IF(AND(AN$151&gt;='HIPOTESIS '!$E91,AN$151&lt;='HIPOTESIS '!$F91),'HIPOTESIS '!$K91*'HIPOTESIS '!$D91*(1+'HIPOTESIS '!$N$90)*(1+'HIPOTESIS '!$N$95)*(1+'HIPOTESIS '!$N$100)/12,0)</f>
        <v>0</v>
      </c>
      <c r="AO207" s="810">
        <f>IF(AND(AO$151&gt;='HIPOTESIS '!$E91,AO$151&lt;='HIPOTESIS '!$F91),'HIPOTESIS '!$K91*'HIPOTESIS '!$D91*(1+'HIPOTESIS '!$N$90)*(1+'HIPOTESIS '!$N$95)*(1+'HIPOTESIS '!$N$100)/12,0)</f>
        <v>0</v>
      </c>
      <c r="AP207" s="810">
        <f>IF(AND(AP$151&gt;='HIPOTESIS '!$E91,AP$151&lt;='HIPOTESIS '!$F91),'HIPOTESIS '!$K91*'HIPOTESIS '!$D91*(1+'HIPOTESIS '!$N$90)*(1+'HIPOTESIS '!$N$95)*(1+'HIPOTESIS '!$N$100)/12,0)</f>
        <v>0</v>
      </c>
      <c r="AQ207" s="810">
        <f>IF(AND(AQ$151&gt;='HIPOTESIS '!$E91,AQ$151&lt;='HIPOTESIS '!$F91),'HIPOTESIS '!$K91*'HIPOTESIS '!$D91*(1+'HIPOTESIS '!$N$90)*(1+'HIPOTESIS '!$N$95)*(1+'HIPOTESIS '!$N$100)/12,0)</f>
        <v>0</v>
      </c>
      <c r="AR207" s="810">
        <f>IF(AND(AR$151&gt;='HIPOTESIS '!$E91,AR$151&lt;='HIPOTESIS '!$F91),'HIPOTESIS '!$K91*'HIPOTESIS '!$D91*(1+'HIPOTESIS '!$N$90)*(1+'HIPOTESIS '!$N$95)*(1+'HIPOTESIS '!$N$100)/12,0)</f>
        <v>0</v>
      </c>
      <c r="AS207" s="810">
        <f>IF(AND(AS$151&gt;='HIPOTESIS '!$E91,AS$151&lt;='HIPOTESIS '!$F91),'HIPOTESIS '!$K91*'HIPOTESIS '!$D91*(1+'HIPOTESIS '!$N$90)*(1+'HIPOTESIS '!$N$95)*(1+'HIPOTESIS '!$N$100)/12,0)</f>
        <v>0</v>
      </c>
      <c r="AT207" s="810">
        <f>IF(AND(AT$151&gt;='HIPOTESIS '!$E91,AT$151&lt;='HIPOTESIS '!$F91),'HIPOTESIS '!$K91*'HIPOTESIS '!$D91*(1+'HIPOTESIS '!$N$90)*(1+'HIPOTESIS '!$N$95)*(1+'HIPOTESIS '!$N$100)/12,0)</f>
        <v>0</v>
      </c>
      <c r="AU207" s="810">
        <f>IF(AND(AU$151&gt;='HIPOTESIS '!$E91,AU$151&lt;='HIPOTESIS '!$F91),'HIPOTESIS '!$K91*'HIPOTESIS '!$D91*(1+'HIPOTESIS '!$N$90)*(1+'HIPOTESIS '!$N$95)*(1+'HIPOTESIS '!$N$100)/12,0)</f>
        <v>0</v>
      </c>
      <c r="AV207" s="810">
        <f>IF(AND(AV$151&gt;='HIPOTESIS '!$E91,AV$151&lt;='HIPOTESIS '!$F91),'HIPOTESIS '!$K91*'HIPOTESIS '!$D91*(1+'HIPOTESIS '!$N$90)*(1+'HIPOTESIS '!$N$95)*(1+'HIPOTESIS '!$N$100)/12,0)</f>
        <v>0</v>
      </c>
      <c r="AW207" s="810">
        <f>IF(AND(AW$151&gt;='HIPOTESIS '!$E91,AW$151&lt;='HIPOTESIS '!$F91),'HIPOTESIS '!$K91*'HIPOTESIS '!$D91*(1+'HIPOTESIS '!$N$90)*(1+'HIPOTESIS '!$N$95)*(1+'HIPOTESIS '!$N$100)/12,0)</f>
        <v>0</v>
      </c>
      <c r="AX207" s="810">
        <f>IF(AND(AX$151&gt;='HIPOTESIS '!$E91,AX$151&lt;='HIPOTESIS '!$F91),'HIPOTESIS '!$K91*'HIPOTESIS '!$D91*(1+'HIPOTESIS '!$N$90)*(1+'HIPOTESIS '!$N$95)*(1+'HIPOTESIS '!$N$100)/12,0)</f>
        <v>0</v>
      </c>
      <c r="AY207" s="810">
        <f>IF(AND(AY$151&gt;='HIPOTESIS '!$E91,AY$151&lt;='HIPOTESIS '!$F91),'HIPOTESIS '!$K91*'HIPOTESIS '!$D91*(1+'HIPOTESIS '!$N$90)*(1+'HIPOTESIS '!$N$95)*(1+'HIPOTESIS '!$N$100)/12,0)</f>
        <v>0</v>
      </c>
      <c r="AZ207" s="810">
        <f>IF(AND(AZ$151&gt;='HIPOTESIS '!$E91,AZ$151&lt;='HIPOTESIS '!$F91),'HIPOTESIS '!$K91*'HIPOTESIS '!$D91*(1+'HIPOTESIS '!$N$90)*(1+'HIPOTESIS '!$N$95)*(1+'HIPOTESIS '!$N$100)^2/12,0)</f>
        <v>0</v>
      </c>
      <c r="BA207" s="810">
        <f>IF(AND(BA$151&gt;='HIPOTESIS '!$E91,BA$151&lt;='HIPOTESIS '!$F91),'HIPOTESIS '!$K91*'HIPOTESIS '!$D91*(1+'HIPOTESIS '!$N$90)*(1+'HIPOTESIS '!$N$95)*(1+'HIPOTESIS '!$N$100)^2/12,0)</f>
        <v>0</v>
      </c>
      <c r="BB207" s="810">
        <f>IF(AND(BB$151&gt;='HIPOTESIS '!$E91,BB$151&lt;='HIPOTESIS '!$F91),'HIPOTESIS '!$K91*'HIPOTESIS '!$D91*(1+'HIPOTESIS '!$N$90)*(1+'HIPOTESIS '!$N$95)*(1+'HIPOTESIS '!$N$100)^2/12,0)</f>
        <v>0</v>
      </c>
      <c r="BC207" s="810">
        <f>IF(AND(BC$151&gt;='HIPOTESIS '!$E91,BC$151&lt;='HIPOTESIS '!$F91),'HIPOTESIS '!$K91*'HIPOTESIS '!$D91*(1+'HIPOTESIS '!$N$90)*(1+'HIPOTESIS '!$N$95)*(1+'HIPOTESIS '!$N$100)^2/12,0)</f>
        <v>0</v>
      </c>
      <c r="BD207" s="810">
        <f>IF(AND(BD$151&gt;='HIPOTESIS '!$E91,BD$151&lt;='HIPOTESIS '!$F91),'HIPOTESIS '!$K91*'HIPOTESIS '!$D91*(1+'HIPOTESIS '!$N$90)*(1+'HIPOTESIS '!$N$95)*(1+'HIPOTESIS '!$N$100)^2/12,0)</f>
        <v>0</v>
      </c>
      <c r="BE207" s="810">
        <f>IF(AND(BE$151&gt;='HIPOTESIS '!$E91,BE$151&lt;='HIPOTESIS '!$F91),'HIPOTESIS '!$K91*'HIPOTESIS '!$D91*(1+'HIPOTESIS '!$N$90)*(1+'HIPOTESIS '!$N$95)*(1+'HIPOTESIS '!$N$100)^2/12,0)</f>
        <v>0</v>
      </c>
      <c r="BF207" s="810">
        <f>IF(AND(BF$151&gt;='HIPOTESIS '!$E91,BF$151&lt;='HIPOTESIS '!$F91),'HIPOTESIS '!$K91*'HIPOTESIS '!$D91*(1+'HIPOTESIS '!$N$90)*(1+'HIPOTESIS '!$N$95)*(1+'HIPOTESIS '!$N$100)^2/12,0)</f>
        <v>0</v>
      </c>
      <c r="BG207" s="810">
        <f>IF(AND(BG$151&gt;='HIPOTESIS '!$E91,BG$151&lt;='HIPOTESIS '!$F91),'HIPOTESIS '!$K91*'HIPOTESIS '!$D91*(1+'HIPOTESIS '!$N$90)*(1+'HIPOTESIS '!$N$95)*(1+'HIPOTESIS '!$N$100)^2/12,0)</f>
        <v>0</v>
      </c>
      <c r="BH207" s="810">
        <f>IF(AND(BH$151&gt;='HIPOTESIS '!$E91,BH$151&lt;='HIPOTESIS '!$F91),'HIPOTESIS '!$K91*'HIPOTESIS '!$D91*(1+'HIPOTESIS '!$N$90)*(1+'HIPOTESIS '!$N$95)*(1+'HIPOTESIS '!$N$100)^2/12,0)</f>
        <v>0</v>
      </c>
      <c r="BI207" s="810">
        <f>IF(AND(BI$151&gt;='HIPOTESIS '!$E91,BI$151&lt;='HIPOTESIS '!$F91),'HIPOTESIS '!$K91*'HIPOTESIS '!$D91*(1+'HIPOTESIS '!$N$90)*(1+'HIPOTESIS '!$N$95)*(1+'HIPOTESIS '!$N$100)^2/12,0)</f>
        <v>0</v>
      </c>
      <c r="BJ207" s="810">
        <f>IF(AND(BJ$151&gt;='HIPOTESIS '!$E91,BJ$151&lt;='HIPOTESIS '!$F91),'HIPOTESIS '!$K91*'HIPOTESIS '!$D91*(1+'HIPOTESIS '!$N$90)*(1+'HIPOTESIS '!$N$95)*(1+'HIPOTESIS '!$N$100)^2/12,0)</f>
        <v>0</v>
      </c>
      <c r="BK207" s="810">
        <f>IF(AND(BK$151&gt;='HIPOTESIS '!$E91,BK$151&lt;='HIPOTESIS '!$F91),'HIPOTESIS '!$K91*'HIPOTESIS '!$D91*(1+'HIPOTESIS '!$N$90)*(1+'HIPOTESIS '!$N$95)*(1+'HIPOTESIS '!$N$100)^2/12,0)</f>
        <v>0</v>
      </c>
    </row>
    <row r="208" spans="1:97" s="2" customFormat="1" ht="17" x14ac:dyDescent="0.2">
      <c r="B208" s="625" t="s">
        <v>117</v>
      </c>
      <c r="C208" s="813">
        <f>IF(AND(C$151&gt;='HIPOTESIS '!$E92,C$151&lt;='HIPOTESIS '!$F92),'HIPOTESIS '!$K92*'HIPOTESIS '!$D92/12,0)</f>
        <v>0</v>
      </c>
      <c r="D208" s="586">
        <f>IF(AND(D$151&gt;='HIPOTESIS '!$E92,D$151&lt;='HIPOTESIS '!$F92),'HIPOTESIS '!$K92*'HIPOTESIS '!$D92/12,0)</f>
        <v>0</v>
      </c>
      <c r="E208" s="586">
        <f>IF(AND(E$151&gt;='HIPOTESIS '!$E92,E$151&lt;='HIPOTESIS '!$F92),'HIPOTESIS '!$K92*'HIPOTESIS '!$D92/12,0)</f>
        <v>0</v>
      </c>
      <c r="F208" s="586">
        <f>IF(AND(F$151&gt;='HIPOTESIS '!$E92,F$151&lt;='HIPOTESIS '!$F92),'HIPOTESIS '!$K92*'HIPOTESIS '!$D92/12,0)</f>
        <v>0</v>
      </c>
      <c r="G208" s="586">
        <f>IF(AND(G$151&gt;='HIPOTESIS '!$E92,G$151&lt;='HIPOTESIS '!$F92),'HIPOTESIS '!$K92*'HIPOTESIS '!$D92/12,0)</f>
        <v>0</v>
      </c>
      <c r="H208" s="586">
        <f>IF(AND(H$151&gt;='HIPOTESIS '!$E92,H$151&lt;='HIPOTESIS '!$F92),'HIPOTESIS '!$K92*'HIPOTESIS '!$D92/12,0)</f>
        <v>0</v>
      </c>
      <c r="I208" s="586">
        <f>IF(AND(I$151&gt;='HIPOTESIS '!$E92,I$151&lt;='HIPOTESIS '!$F92),'HIPOTESIS '!$K92*'HIPOTESIS '!$D92/12,0)</f>
        <v>0</v>
      </c>
      <c r="J208" s="586">
        <f>IF(AND(J$151&gt;='HIPOTESIS '!$E92,J$151&lt;='HIPOTESIS '!$F92),'HIPOTESIS '!$K92*'HIPOTESIS '!$D92/12,0)</f>
        <v>0</v>
      </c>
      <c r="K208" s="586">
        <f>IF(AND(K$151&gt;='HIPOTESIS '!$E92,K$151&lt;='HIPOTESIS '!$F92),'HIPOTESIS '!$K92*'HIPOTESIS '!$D92/12,0)</f>
        <v>0</v>
      </c>
      <c r="L208" s="586">
        <f>IF(AND(L$151&gt;='HIPOTESIS '!$E92,L$151&lt;='HIPOTESIS '!$F92),'HIPOTESIS '!$K92*'HIPOTESIS '!$D92/12,0)</f>
        <v>0</v>
      </c>
      <c r="M208" s="586">
        <f>IF(AND(M$151&gt;='HIPOTESIS '!$E92,M$151&lt;='HIPOTESIS '!$F92),'HIPOTESIS '!$K92*'HIPOTESIS '!$D92/12,0)</f>
        <v>0</v>
      </c>
      <c r="N208" s="586">
        <f>IF(AND(N$151&gt;='HIPOTESIS '!$E92,N$151&lt;='HIPOTESIS '!$F92),'HIPOTESIS '!$K92*'HIPOTESIS '!$D92/12,0)</f>
        <v>0</v>
      </c>
      <c r="O208" s="814">
        <f>IF(AND(O$151&gt;='HIPOTESIS '!$E92,O$151&lt;='HIPOTESIS '!$F92),'HIPOTESIS '!$K92*'HIPOTESIS '!$D92/12,0)</f>
        <v>0</v>
      </c>
      <c r="P208" s="586">
        <f>IF(AND(P$151&gt;='HIPOTESIS '!$E92,P$151&lt;='HIPOTESIS '!$F92),'HIPOTESIS '!$K92*'HIPOTESIS '!$D92*(1+'HIPOTESIS '!$N$90)/12,0)</f>
        <v>0</v>
      </c>
      <c r="Q208" s="810">
        <f>IF(AND(Q$151&gt;='HIPOTESIS '!$E92,Q$151&lt;='HIPOTESIS '!$F92),'HIPOTESIS '!$K92*'HIPOTESIS '!$D92*(1+'HIPOTESIS '!$N$90)/12,0)</f>
        <v>0</v>
      </c>
      <c r="R208" s="810">
        <f>IF(AND(R$151&gt;='HIPOTESIS '!$E92,R$151&lt;='HIPOTESIS '!$F92),'HIPOTESIS '!$K92*'HIPOTESIS '!$D92*(1+'HIPOTESIS '!$N$90)/12,0)</f>
        <v>0</v>
      </c>
      <c r="S208" s="810">
        <f>IF(AND(S$151&gt;='HIPOTESIS '!$E92,S$151&lt;='HIPOTESIS '!$F92),'HIPOTESIS '!$K92*'HIPOTESIS '!$D92*(1+'HIPOTESIS '!$N$90)/12,0)</f>
        <v>0</v>
      </c>
      <c r="T208" s="810">
        <f>IF(AND(T$151&gt;='HIPOTESIS '!$E92,T$151&lt;='HIPOTESIS '!$F92),'HIPOTESIS '!$K92*'HIPOTESIS '!$D92*(1+'HIPOTESIS '!$N$90)/12,0)</f>
        <v>0</v>
      </c>
      <c r="U208" s="810">
        <f>IF(AND(U$151&gt;='HIPOTESIS '!$E92,U$151&lt;='HIPOTESIS '!$F92),'HIPOTESIS '!$K92*'HIPOTESIS '!$D92*(1+'HIPOTESIS '!$N$90)/12,0)</f>
        <v>0</v>
      </c>
      <c r="V208" s="810">
        <f>IF(AND(V$151&gt;='HIPOTESIS '!$E92,V$151&lt;='HIPOTESIS '!$F92),'HIPOTESIS '!$K92*'HIPOTESIS '!$D92*(1+'HIPOTESIS '!$N$90)/12,0)</f>
        <v>0</v>
      </c>
      <c r="W208" s="810">
        <f>IF(AND(W$151&gt;='HIPOTESIS '!$E92,W$151&lt;='HIPOTESIS '!$F92),'HIPOTESIS '!$K92*'HIPOTESIS '!$D92*(1+'HIPOTESIS '!$N$90)/12,0)</f>
        <v>0</v>
      </c>
      <c r="X208" s="810">
        <f>IF(AND(X$151&gt;='HIPOTESIS '!$E92,X$151&lt;='HIPOTESIS '!$F92),'HIPOTESIS '!$K92*'HIPOTESIS '!$D92*(1+'HIPOTESIS '!$N$90)/12,0)</f>
        <v>0</v>
      </c>
      <c r="Y208" s="810">
        <f>IF(AND(Y$151&gt;='HIPOTESIS '!$E92,Y$151&lt;='HIPOTESIS '!$F92),'HIPOTESIS '!$K92*'HIPOTESIS '!$D92*(1+'HIPOTESIS '!$N$90)/12,0)</f>
        <v>0</v>
      </c>
      <c r="Z208" s="810">
        <f>IF(AND(Z$151&gt;='HIPOTESIS '!$E92,Z$151&lt;='HIPOTESIS '!$F92),'HIPOTESIS '!$K92*'HIPOTESIS '!$D92*(1+'HIPOTESIS '!$N$90)/12,0)</f>
        <v>0</v>
      </c>
      <c r="AA208" s="810">
        <f>IF(AND(AA$151&gt;='HIPOTESIS '!$E92,AA$151&lt;='HIPOTESIS '!$F92),'HIPOTESIS '!$K92*'HIPOTESIS '!$D92*(1+'HIPOTESIS '!$N$90)/12,0)</f>
        <v>0</v>
      </c>
      <c r="AB208" s="810">
        <f>IF(AND(AB$151&gt;='HIPOTESIS '!$E92,AB$151&lt;='HIPOTESIS '!$F92),'HIPOTESIS '!$K92*'HIPOTESIS '!$D92*(1+'HIPOTESIS '!$N$90)*(1+'HIPOTESIS '!$N$95)/12,0)</f>
        <v>0</v>
      </c>
      <c r="AC208" s="810">
        <f>IF(AND(AC$151&gt;='HIPOTESIS '!$E92,AC$151&lt;='HIPOTESIS '!$F92),'HIPOTESIS '!$K92*'HIPOTESIS '!$D92*(1+'HIPOTESIS '!$N$90)*(1+'HIPOTESIS '!$N$95)/12,0)</f>
        <v>0</v>
      </c>
      <c r="AD208" s="810">
        <f>IF(AND(AD$151&gt;='HIPOTESIS '!$E92,AD$151&lt;='HIPOTESIS '!$F92),'HIPOTESIS '!$K92*'HIPOTESIS '!$D92*(1+'HIPOTESIS '!$N$90)*(1+'HIPOTESIS '!$N$95)/12,0)</f>
        <v>0</v>
      </c>
      <c r="AE208" s="810">
        <f>IF(AND(AE$151&gt;='HIPOTESIS '!$E92,AE$151&lt;='HIPOTESIS '!$F92),'HIPOTESIS '!$K92*'HIPOTESIS '!$D92*(1+'HIPOTESIS '!$N$90)*(1+'HIPOTESIS '!$N$95)/12,0)</f>
        <v>0</v>
      </c>
      <c r="AF208" s="810">
        <f>IF(AND(AF$151&gt;='HIPOTESIS '!$E92,AF$151&lt;='HIPOTESIS '!$F92),'HIPOTESIS '!$K92*'HIPOTESIS '!$D92*(1+'HIPOTESIS '!$N$90)*(1+'HIPOTESIS '!$N$95)/12,0)</f>
        <v>0</v>
      </c>
      <c r="AG208" s="810">
        <f>IF(AND(AG$151&gt;='HIPOTESIS '!$E92,AG$151&lt;='HIPOTESIS '!$F92),'HIPOTESIS '!$K92*'HIPOTESIS '!$D92*(1+'HIPOTESIS '!$N$90)*(1+'HIPOTESIS '!$N$95)/12,0)</f>
        <v>0</v>
      </c>
      <c r="AH208" s="810">
        <f>IF(AND(AH$151&gt;='HIPOTESIS '!$E92,AH$151&lt;='HIPOTESIS '!$F92),'HIPOTESIS '!$K92*'HIPOTESIS '!$D92*(1+'HIPOTESIS '!$N$90)*(1+'HIPOTESIS '!$N$95)/12,0)</f>
        <v>0</v>
      </c>
      <c r="AI208" s="810">
        <f>IF(AND(AI$151&gt;='HIPOTESIS '!$E92,AI$151&lt;='HIPOTESIS '!$F92),'HIPOTESIS '!$K92*'HIPOTESIS '!$D92*(1+'HIPOTESIS '!$N$90)*(1+'HIPOTESIS '!$N$95)/12,0)</f>
        <v>0</v>
      </c>
      <c r="AJ208" s="810">
        <f>IF(AND(AJ$151&gt;='HIPOTESIS '!$E92,AJ$151&lt;='HIPOTESIS '!$F92),'HIPOTESIS '!$K92*'HIPOTESIS '!$D92*(1+'HIPOTESIS '!$N$90)*(1+'HIPOTESIS '!$N$95)/12,0)</f>
        <v>0</v>
      </c>
      <c r="AK208" s="810">
        <f>IF(AND(AK$151&gt;='HIPOTESIS '!$E92,AK$151&lt;='HIPOTESIS '!$F92),'HIPOTESIS '!$K92*'HIPOTESIS '!$D92*(1+'HIPOTESIS '!$N$90)*(1+'HIPOTESIS '!$N$95)/12,0)</f>
        <v>0</v>
      </c>
      <c r="AL208" s="810">
        <f>IF(AND(AL$151&gt;='HIPOTESIS '!$E92,AL$151&lt;='HIPOTESIS '!$F92),'HIPOTESIS '!$K92*'HIPOTESIS '!$D92*(1+'HIPOTESIS '!$N$90)*(1+'HIPOTESIS '!$N$95)/12,0)</f>
        <v>0</v>
      </c>
      <c r="AM208" s="810">
        <f>IF(AND(AM$151&gt;='HIPOTESIS '!$E92,AM$151&lt;='HIPOTESIS '!$F92),'HIPOTESIS '!$K92*'HIPOTESIS '!$D92*(1+'HIPOTESIS '!$N$90)*(1+'HIPOTESIS '!$N$95)/12,0)</f>
        <v>0</v>
      </c>
      <c r="AN208" s="810">
        <f>IF(AND(AN$151&gt;='HIPOTESIS '!$E92,AN$151&lt;='HIPOTESIS '!$F92),'HIPOTESIS '!$K92*'HIPOTESIS '!$D92*(1+'HIPOTESIS '!$N$90)*(1+'HIPOTESIS '!$N$95)*(1+'HIPOTESIS '!$N$100)/12,0)</f>
        <v>0</v>
      </c>
      <c r="AO208" s="810">
        <f>IF(AND(AO$151&gt;='HIPOTESIS '!$E92,AO$151&lt;='HIPOTESIS '!$F92),'HIPOTESIS '!$K92*'HIPOTESIS '!$D92*(1+'HIPOTESIS '!$N$90)*(1+'HIPOTESIS '!$N$95)*(1+'HIPOTESIS '!$N$100)/12,0)</f>
        <v>0</v>
      </c>
      <c r="AP208" s="810">
        <f>IF(AND(AP$151&gt;='HIPOTESIS '!$E92,AP$151&lt;='HIPOTESIS '!$F92),'HIPOTESIS '!$K92*'HIPOTESIS '!$D92*(1+'HIPOTESIS '!$N$90)*(1+'HIPOTESIS '!$N$95)*(1+'HIPOTESIS '!$N$100)/12,0)</f>
        <v>0</v>
      </c>
      <c r="AQ208" s="810">
        <f>IF(AND(AQ$151&gt;='HIPOTESIS '!$E92,AQ$151&lt;='HIPOTESIS '!$F92),'HIPOTESIS '!$K92*'HIPOTESIS '!$D92*(1+'HIPOTESIS '!$N$90)*(1+'HIPOTESIS '!$N$95)*(1+'HIPOTESIS '!$N$100)/12,0)</f>
        <v>0</v>
      </c>
      <c r="AR208" s="810">
        <f>IF(AND(AR$151&gt;='HIPOTESIS '!$E92,AR$151&lt;='HIPOTESIS '!$F92),'HIPOTESIS '!$K92*'HIPOTESIS '!$D92*(1+'HIPOTESIS '!$N$90)*(1+'HIPOTESIS '!$N$95)*(1+'HIPOTESIS '!$N$100)/12,0)</f>
        <v>0</v>
      </c>
      <c r="AS208" s="810">
        <f>IF(AND(AS$151&gt;='HIPOTESIS '!$E92,AS$151&lt;='HIPOTESIS '!$F92),'HIPOTESIS '!$K92*'HIPOTESIS '!$D92*(1+'HIPOTESIS '!$N$90)*(1+'HIPOTESIS '!$N$95)*(1+'HIPOTESIS '!$N$100)/12,0)</f>
        <v>0</v>
      </c>
      <c r="AT208" s="810">
        <f>IF(AND(AT$151&gt;='HIPOTESIS '!$E92,AT$151&lt;='HIPOTESIS '!$F92),'HIPOTESIS '!$K92*'HIPOTESIS '!$D92*(1+'HIPOTESIS '!$N$90)*(1+'HIPOTESIS '!$N$95)*(1+'HIPOTESIS '!$N$100)/12,0)</f>
        <v>0</v>
      </c>
      <c r="AU208" s="810">
        <f>IF(AND(AU$151&gt;='HIPOTESIS '!$E92,AU$151&lt;='HIPOTESIS '!$F92),'HIPOTESIS '!$K92*'HIPOTESIS '!$D92*(1+'HIPOTESIS '!$N$90)*(1+'HIPOTESIS '!$N$95)*(1+'HIPOTESIS '!$N$100)/12,0)</f>
        <v>0</v>
      </c>
      <c r="AV208" s="810">
        <f>IF(AND(AV$151&gt;='HIPOTESIS '!$E92,AV$151&lt;='HIPOTESIS '!$F92),'HIPOTESIS '!$K92*'HIPOTESIS '!$D92*(1+'HIPOTESIS '!$N$90)*(1+'HIPOTESIS '!$N$95)*(1+'HIPOTESIS '!$N$100)/12,0)</f>
        <v>0</v>
      </c>
      <c r="AW208" s="810">
        <f>IF(AND(AW$151&gt;='HIPOTESIS '!$E92,AW$151&lt;='HIPOTESIS '!$F92),'HIPOTESIS '!$K92*'HIPOTESIS '!$D92*(1+'HIPOTESIS '!$N$90)*(1+'HIPOTESIS '!$N$95)*(1+'HIPOTESIS '!$N$100)/12,0)</f>
        <v>0</v>
      </c>
      <c r="AX208" s="810">
        <f>IF(AND(AX$151&gt;='HIPOTESIS '!$E92,AX$151&lt;='HIPOTESIS '!$F92),'HIPOTESIS '!$K92*'HIPOTESIS '!$D92*(1+'HIPOTESIS '!$N$90)*(1+'HIPOTESIS '!$N$95)*(1+'HIPOTESIS '!$N$100)/12,0)</f>
        <v>0</v>
      </c>
      <c r="AY208" s="810">
        <f>IF(AND(AY$151&gt;='HIPOTESIS '!$E92,AY$151&lt;='HIPOTESIS '!$F92),'HIPOTESIS '!$K92*'HIPOTESIS '!$D92*(1+'HIPOTESIS '!$N$90)*(1+'HIPOTESIS '!$N$95)*(1+'HIPOTESIS '!$N$100)/12,0)</f>
        <v>0</v>
      </c>
      <c r="AZ208" s="810">
        <f>IF(AND(AZ$151&gt;='HIPOTESIS '!$E92,AZ$151&lt;='HIPOTESIS '!$F92),'HIPOTESIS '!$K92*'HIPOTESIS '!$D92*(1+'HIPOTESIS '!$N$90)*(1+'HIPOTESIS '!$N$95)*(1+'HIPOTESIS '!$N$100)^2/12,0)</f>
        <v>0</v>
      </c>
      <c r="BA208" s="810">
        <f>IF(AND(BA$151&gt;='HIPOTESIS '!$E92,BA$151&lt;='HIPOTESIS '!$F92),'HIPOTESIS '!$K92*'HIPOTESIS '!$D92*(1+'HIPOTESIS '!$N$90)*(1+'HIPOTESIS '!$N$95)*(1+'HIPOTESIS '!$N$100)^2/12,0)</f>
        <v>0</v>
      </c>
      <c r="BB208" s="810">
        <f>IF(AND(BB$151&gt;='HIPOTESIS '!$E92,BB$151&lt;='HIPOTESIS '!$F92),'HIPOTESIS '!$K92*'HIPOTESIS '!$D92*(1+'HIPOTESIS '!$N$90)*(1+'HIPOTESIS '!$N$95)*(1+'HIPOTESIS '!$N$100)^2/12,0)</f>
        <v>0</v>
      </c>
      <c r="BC208" s="810">
        <f>IF(AND(BC$151&gt;='HIPOTESIS '!$E92,BC$151&lt;='HIPOTESIS '!$F92),'HIPOTESIS '!$K92*'HIPOTESIS '!$D92*(1+'HIPOTESIS '!$N$90)*(1+'HIPOTESIS '!$N$95)*(1+'HIPOTESIS '!$N$100)^2/12,0)</f>
        <v>0</v>
      </c>
      <c r="BD208" s="810">
        <f>IF(AND(BD$151&gt;='HIPOTESIS '!$E92,BD$151&lt;='HIPOTESIS '!$F92),'HIPOTESIS '!$K92*'HIPOTESIS '!$D92*(1+'HIPOTESIS '!$N$90)*(1+'HIPOTESIS '!$N$95)*(1+'HIPOTESIS '!$N$100)^2/12,0)</f>
        <v>0</v>
      </c>
      <c r="BE208" s="810">
        <f>IF(AND(BE$151&gt;='HIPOTESIS '!$E92,BE$151&lt;='HIPOTESIS '!$F92),'HIPOTESIS '!$K92*'HIPOTESIS '!$D92*(1+'HIPOTESIS '!$N$90)*(1+'HIPOTESIS '!$N$95)*(1+'HIPOTESIS '!$N$100)^2/12,0)</f>
        <v>0</v>
      </c>
      <c r="BF208" s="810">
        <f>IF(AND(BF$151&gt;='HIPOTESIS '!$E92,BF$151&lt;='HIPOTESIS '!$F92),'HIPOTESIS '!$K92*'HIPOTESIS '!$D92*(1+'HIPOTESIS '!$N$90)*(1+'HIPOTESIS '!$N$95)*(1+'HIPOTESIS '!$N$100)^2/12,0)</f>
        <v>0</v>
      </c>
      <c r="BG208" s="810">
        <f>IF(AND(BG$151&gt;='HIPOTESIS '!$E92,BG$151&lt;='HIPOTESIS '!$F92),'HIPOTESIS '!$K92*'HIPOTESIS '!$D92*(1+'HIPOTESIS '!$N$90)*(1+'HIPOTESIS '!$N$95)*(1+'HIPOTESIS '!$N$100)^2/12,0)</f>
        <v>0</v>
      </c>
      <c r="BH208" s="810">
        <f>IF(AND(BH$151&gt;='HIPOTESIS '!$E92,BH$151&lt;='HIPOTESIS '!$F92),'HIPOTESIS '!$K92*'HIPOTESIS '!$D92*(1+'HIPOTESIS '!$N$90)*(1+'HIPOTESIS '!$N$95)*(1+'HIPOTESIS '!$N$100)^2/12,0)</f>
        <v>0</v>
      </c>
      <c r="BI208" s="810">
        <f>IF(AND(BI$151&gt;='HIPOTESIS '!$E92,BI$151&lt;='HIPOTESIS '!$F92),'HIPOTESIS '!$K92*'HIPOTESIS '!$D92*(1+'HIPOTESIS '!$N$90)*(1+'HIPOTESIS '!$N$95)*(1+'HIPOTESIS '!$N$100)^2/12,0)</f>
        <v>0</v>
      </c>
      <c r="BJ208" s="810">
        <f>IF(AND(BJ$151&gt;='HIPOTESIS '!$E92,BJ$151&lt;='HIPOTESIS '!$F92),'HIPOTESIS '!$K92*'HIPOTESIS '!$D92*(1+'HIPOTESIS '!$N$90)*(1+'HIPOTESIS '!$N$95)*(1+'HIPOTESIS '!$N$100)^2/12,0)</f>
        <v>0</v>
      </c>
      <c r="BK208" s="810">
        <f>IF(AND(BK$151&gt;='HIPOTESIS '!$E92,BK$151&lt;='HIPOTESIS '!$F92),'HIPOTESIS '!$K92*'HIPOTESIS '!$D92*(1+'HIPOTESIS '!$N$90)*(1+'HIPOTESIS '!$N$95)*(1+'HIPOTESIS '!$N$100)^2/12,0)</f>
        <v>0</v>
      </c>
    </row>
    <row r="209" spans="2:63" s="2" customFormat="1" ht="17" x14ac:dyDescent="0.2">
      <c r="B209" s="625" t="s">
        <v>118</v>
      </c>
      <c r="C209" s="813">
        <f>IF(AND(C$151&gt;='HIPOTESIS '!$E93,C$151&lt;='HIPOTESIS '!$F93),'HIPOTESIS '!$K93*'HIPOTESIS '!$D93/12,0)</f>
        <v>0</v>
      </c>
      <c r="D209" s="586">
        <f>IF(AND(D$151&gt;='HIPOTESIS '!$E93,D$151&lt;='HIPOTESIS '!$F93),'HIPOTESIS '!$K93*'HIPOTESIS '!$D93/12,0)</f>
        <v>0</v>
      </c>
      <c r="E209" s="586">
        <f>IF(AND(E$151&gt;='HIPOTESIS '!$E93,E$151&lt;='HIPOTESIS '!$F93),'HIPOTESIS '!$K93*'HIPOTESIS '!$D93/12,0)</f>
        <v>0</v>
      </c>
      <c r="F209" s="586">
        <f>IF(AND(F$151&gt;='HIPOTESIS '!$E93,F$151&lt;='HIPOTESIS '!$F93),'HIPOTESIS '!$K93*'HIPOTESIS '!$D93/12,0)</f>
        <v>0</v>
      </c>
      <c r="G209" s="586">
        <f>IF(AND(G$151&gt;='HIPOTESIS '!$E93,G$151&lt;='HIPOTESIS '!$F93),'HIPOTESIS '!$K93*'HIPOTESIS '!$D93/12,0)</f>
        <v>0</v>
      </c>
      <c r="H209" s="586">
        <f>IF(AND(H$151&gt;='HIPOTESIS '!$E93,H$151&lt;='HIPOTESIS '!$F93),'HIPOTESIS '!$K93*'HIPOTESIS '!$D93/12,0)</f>
        <v>0</v>
      </c>
      <c r="I209" s="586">
        <f>IF(AND(I$151&gt;='HIPOTESIS '!$E93,I$151&lt;='HIPOTESIS '!$F93),'HIPOTESIS '!$K93*'HIPOTESIS '!$D93/12,0)</f>
        <v>0</v>
      </c>
      <c r="J209" s="586">
        <f>IF(AND(J$151&gt;='HIPOTESIS '!$E93,J$151&lt;='HIPOTESIS '!$F93),'HIPOTESIS '!$K93*'HIPOTESIS '!$D93/12,0)</f>
        <v>0</v>
      </c>
      <c r="K209" s="586">
        <f>IF(AND(K$151&gt;='HIPOTESIS '!$E93,K$151&lt;='HIPOTESIS '!$F93),'HIPOTESIS '!$K93*'HIPOTESIS '!$D93/12,0)</f>
        <v>0</v>
      </c>
      <c r="L209" s="586">
        <f>IF(AND(L$151&gt;='HIPOTESIS '!$E93,L$151&lt;='HIPOTESIS '!$F93),'HIPOTESIS '!$K93*'HIPOTESIS '!$D93/12,0)</f>
        <v>0</v>
      </c>
      <c r="M209" s="586">
        <f>IF(AND(M$151&gt;='HIPOTESIS '!$E93,M$151&lt;='HIPOTESIS '!$F93),'HIPOTESIS '!$K93*'HIPOTESIS '!$D93/12,0)</f>
        <v>0</v>
      </c>
      <c r="N209" s="586">
        <f>IF(AND(N$151&gt;='HIPOTESIS '!$E93,N$151&lt;='HIPOTESIS '!$F93),'HIPOTESIS '!$K93*'HIPOTESIS '!$D93/12,0)</f>
        <v>0</v>
      </c>
      <c r="O209" s="814">
        <f>IF(AND(O$151&gt;='HIPOTESIS '!$E93,O$151&lt;='HIPOTESIS '!$F93),'HIPOTESIS '!$K93*'HIPOTESIS '!$D93/12,0)</f>
        <v>0</v>
      </c>
      <c r="P209" s="586">
        <f>IF(AND(P$151&gt;='HIPOTESIS '!$E93,P$151&lt;='HIPOTESIS '!$F93),'HIPOTESIS '!$K93*'HIPOTESIS '!$D93*(1+'HIPOTESIS '!$N$90)/12,0)</f>
        <v>0</v>
      </c>
      <c r="Q209" s="810">
        <f>IF(AND(Q$151&gt;='HIPOTESIS '!$E93,Q$151&lt;='HIPOTESIS '!$F93),'HIPOTESIS '!$K93*'HIPOTESIS '!$D93*(1+'HIPOTESIS '!$N$90)/12,0)</f>
        <v>0</v>
      </c>
      <c r="R209" s="810">
        <f>IF(AND(R$151&gt;='HIPOTESIS '!$E93,R$151&lt;='HIPOTESIS '!$F93),'HIPOTESIS '!$K93*'HIPOTESIS '!$D93*(1+'HIPOTESIS '!$N$90)/12,0)</f>
        <v>0</v>
      </c>
      <c r="S209" s="810">
        <f>IF(AND(S$151&gt;='HIPOTESIS '!$E93,S$151&lt;='HIPOTESIS '!$F93),'HIPOTESIS '!$K93*'HIPOTESIS '!$D93*(1+'HIPOTESIS '!$N$90)/12,0)</f>
        <v>0</v>
      </c>
      <c r="T209" s="810">
        <f>IF(AND(T$151&gt;='HIPOTESIS '!$E93,T$151&lt;='HIPOTESIS '!$F93),'HIPOTESIS '!$K93*'HIPOTESIS '!$D93*(1+'HIPOTESIS '!$N$90)/12,0)</f>
        <v>0</v>
      </c>
      <c r="U209" s="810">
        <f>IF(AND(U$151&gt;='HIPOTESIS '!$E93,U$151&lt;='HIPOTESIS '!$F93),'HIPOTESIS '!$K93*'HIPOTESIS '!$D93*(1+'HIPOTESIS '!$N$90)/12,0)</f>
        <v>0</v>
      </c>
      <c r="V209" s="810">
        <f>IF(AND(V$151&gt;='HIPOTESIS '!$E93,V$151&lt;='HIPOTESIS '!$F93),'HIPOTESIS '!$K93*'HIPOTESIS '!$D93*(1+'HIPOTESIS '!$N$90)/12,0)</f>
        <v>0</v>
      </c>
      <c r="W209" s="810">
        <f>IF(AND(W$151&gt;='HIPOTESIS '!$E93,W$151&lt;='HIPOTESIS '!$F93),'HIPOTESIS '!$K93*'HIPOTESIS '!$D93*(1+'HIPOTESIS '!$N$90)/12,0)</f>
        <v>0</v>
      </c>
      <c r="X209" s="810">
        <f>IF(AND(X$151&gt;='HIPOTESIS '!$E93,X$151&lt;='HIPOTESIS '!$F93),'HIPOTESIS '!$K93*'HIPOTESIS '!$D93*(1+'HIPOTESIS '!$N$90)/12,0)</f>
        <v>0</v>
      </c>
      <c r="Y209" s="810">
        <f>IF(AND(Y$151&gt;='HIPOTESIS '!$E93,Y$151&lt;='HIPOTESIS '!$F93),'HIPOTESIS '!$K93*'HIPOTESIS '!$D93*(1+'HIPOTESIS '!$N$90)/12,0)</f>
        <v>0</v>
      </c>
      <c r="Z209" s="810">
        <f>IF(AND(Z$151&gt;='HIPOTESIS '!$E93,Z$151&lt;='HIPOTESIS '!$F93),'HIPOTESIS '!$K93*'HIPOTESIS '!$D93*(1+'HIPOTESIS '!$N$90)/12,0)</f>
        <v>0</v>
      </c>
      <c r="AA209" s="810">
        <f>IF(AND(AA$151&gt;='HIPOTESIS '!$E93,AA$151&lt;='HIPOTESIS '!$F93),'HIPOTESIS '!$K93*'HIPOTESIS '!$D93*(1+'HIPOTESIS '!$N$90)/12,0)</f>
        <v>0</v>
      </c>
      <c r="AB209" s="810">
        <f>IF(AND(AB$151&gt;='HIPOTESIS '!$E93,AB$151&lt;='HIPOTESIS '!$F93),'HIPOTESIS '!$K93*'HIPOTESIS '!$D93*(1+'HIPOTESIS '!$N$90)*(1+'HIPOTESIS '!$N$95)/12,0)</f>
        <v>0</v>
      </c>
      <c r="AC209" s="810">
        <f>IF(AND(AC$151&gt;='HIPOTESIS '!$E93,AC$151&lt;='HIPOTESIS '!$F93),'HIPOTESIS '!$K93*'HIPOTESIS '!$D93*(1+'HIPOTESIS '!$N$90)*(1+'HIPOTESIS '!$N$95)/12,0)</f>
        <v>0</v>
      </c>
      <c r="AD209" s="810">
        <f>IF(AND(AD$151&gt;='HIPOTESIS '!$E93,AD$151&lt;='HIPOTESIS '!$F93),'HIPOTESIS '!$K93*'HIPOTESIS '!$D93*(1+'HIPOTESIS '!$N$90)*(1+'HIPOTESIS '!$N$95)/12,0)</f>
        <v>0</v>
      </c>
      <c r="AE209" s="810">
        <f>IF(AND(AE$151&gt;='HIPOTESIS '!$E93,AE$151&lt;='HIPOTESIS '!$F93),'HIPOTESIS '!$K93*'HIPOTESIS '!$D93*(1+'HIPOTESIS '!$N$90)*(1+'HIPOTESIS '!$N$95)/12,0)</f>
        <v>0</v>
      </c>
      <c r="AF209" s="810">
        <f>IF(AND(AF$151&gt;='HIPOTESIS '!$E93,AF$151&lt;='HIPOTESIS '!$F93),'HIPOTESIS '!$K93*'HIPOTESIS '!$D93*(1+'HIPOTESIS '!$N$90)*(1+'HIPOTESIS '!$N$95)/12,0)</f>
        <v>0</v>
      </c>
      <c r="AG209" s="810">
        <f>IF(AND(AG$151&gt;='HIPOTESIS '!$E93,AG$151&lt;='HIPOTESIS '!$F93),'HIPOTESIS '!$K93*'HIPOTESIS '!$D93*(1+'HIPOTESIS '!$N$90)*(1+'HIPOTESIS '!$N$95)/12,0)</f>
        <v>0</v>
      </c>
      <c r="AH209" s="810">
        <f>IF(AND(AH$151&gt;='HIPOTESIS '!$E93,AH$151&lt;='HIPOTESIS '!$F93),'HIPOTESIS '!$K93*'HIPOTESIS '!$D93*(1+'HIPOTESIS '!$N$90)*(1+'HIPOTESIS '!$N$95)/12,0)</f>
        <v>0</v>
      </c>
      <c r="AI209" s="810">
        <f>IF(AND(AI$151&gt;='HIPOTESIS '!$E93,AI$151&lt;='HIPOTESIS '!$F93),'HIPOTESIS '!$K93*'HIPOTESIS '!$D93*(1+'HIPOTESIS '!$N$90)*(1+'HIPOTESIS '!$N$95)/12,0)</f>
        <v>0</v>
      </c>
      <c r="AJ209" s="810">
        <f>IF(AND(AJ$151&gt;='HIPOTESIS '!$E93,AJ$151&lt;='HIPOTESIS '!$F93),'HIPOTESIS '!$K93*'HIPOTESIS '!$D93*(1+'HIPOTESIS '!$N$90)*(1+'HIPOTESIS '!$N$95)/12,0)</f>
        <v>0</v>
      </c>
      <c r="AK209" s="810">
        <f>IF(AND(AK$151&gt;='HIPOTESIS '!$E93,AK$151&lt;='HIPOTESIS '!$F93),'HIPOTESIS '!$K93*'HIPOTESIS '!$D93*(1+'HIPOTESIS '!$N$90)*(1+'HIPOTESIS '!$N$95)/12,0)</f>
        <v>0</v>
      </c>
      <c r="AL209" s="810">
        <f>IF(AND(AL$151&gt;='HIPOTESIS '!$E93,AL$151&lt;='HIPOTESIS '!$F93),'HIPOTESIS '!$K93*'HIPOTESIS '!$D93*(1+'HIPOTESIS '!$N$90)*(1+'HIPOTESIS '!$N$95)/12,0)</f>
        <v>0</v>
      </c>
      <c r="AM209" s="810">
        <f>IF(AND(AM$151&gt;='HIPOTESIS '!$E93,AM$151&lt;='HIPOTESIS '!$F93),'HIPOTESIS '!$K93*'HIPOTESIS '!$D93*(1+'HIPOTESIS '!$N$90)*(1+'HIPOTESIS '!$N$95)/12,0)</f>
        <v>0</v>
      </c>
      <c r="AN209" s="810">
        <f>IF(AND(AN$151&gt;='HIPOTESIS '!$E93,AN$151&lt;='HIPOTESIS '!$F93),'HIPOTESIS '!$K93*'HIPOTESIS '!$D93*(1+'HIPOTESIS '!$N$90)*(1+'HIPOTESIS '!$N$95)*(1+'HIPOTESIS '!$N$100)/12,0)</f>
        <v>0</v>
      </c>
      <c r="AO209" s="810">
        <f>IF(AND(AO$151&gt;='HIPOTESIS '!$E93,AO$151&lt;='HIPOTESIS '!$F93),'HIPOTESIS '!$K93*'HIPOTESIS '!$D93*(1+'HIPOTESIS '!$N$90)*(1+'HIPOTESIS '!$N$95)*(1+'HIPOTESIS '!$N$100)/12,0)</f>
        <v>0</v>
      </c>
      <c r="AP209" s="810">
        <f>IF(AND(AP$151&gt;='HIPOTESIS '!$E93,AP$151&lt;='HIPOTESIS '!$F93),'HIPOTESIS '!$K93*'HIPOTESIS '!$D93*(1+'HIPOTESIS '!$N$90)*(1+'HIPOTESIS '!$N$95)*(1+'HIPOTESIS '!$N$100)/12,0)</f>
        <v>0</v>
      </c>
      <c r="AQ209" s="810">
        <f>IF(AND(AQ$151&gt;='HIPOTESIS '!$E93,AQ$151&lt;='HIPOTESIS '!$F93),'HIPOTESIS '!$K93*'HIPOTESIS '!$D93*(1+'HIPOTESIS '!$N$90)*(1+'HIPOTESIS '!$N$95)*(1+'HIPOTESIS '!$N$100)/12,0)</f>
        <v>0</v>
      </c>
      <c r="AR209" s="810">
        <f>IF(AND(AR$151&gt;='HIPOTESIS '!$E93,AR$151&lt;='HIPOTESIS '!$F93),'HIPOTESIS '!$K93*'HIPOTESIS '!$D93*(1+'HIPOTESIS '!$N$90)*(1+'HIPOTESIS '!$N$95)*(1+'HIPOTESIS '!$N$100)/12,0)</f>
        <v>0</v>
      </c>
      <c r="AS209" s="810">
        <f>IF(AND(AS$151&gt;='HIPOTESIS '!$E93,AS$151&lt;='HIPOTESIS '!$F93),'HIPOTESIS '!$K93*'HIPOTESIS '!$D93*(1+'HIPOTESIS '!$N$90)*(1+'HIPOTESIS '!$N$95)*(1+'HIPOTESIS '!$N$100)/12,0)</f>
        <v>0</v>
      </c>
      <c r="AT209" s="810">
        <f>IF(AND(AT$151&gt;='HIPOTESIS '!$E93,AT$151&lt;='HIPOTESIS '!$F93),'HIPOTESIS '!$K93*'HIPOTESIS '!$D93*(1+'HIPOTESIS '!$N$90)*(1+'HIPOTESIS '!$N$95)*(1+'HIPOTESIS '!$N$100)/12,0)</f>
        <v>0</v>
      </c>
      <c r="AU209" s="810">
        <f>IF(AND(AU$151&gt;='HIPOTESIS '!$E93,AU$151&lt;='HIPOTESIS '!$F93),'HIPOTESIS '!$K93*'HIPOTESIS '!$D93*(1+'HIPOTESIS '!$N$90)*(1+'HIPOTESIS '!$N$95)*(1+'HIPOTESIS '!$N$100)/12,0)</f>
        <v>0</v>
      </c>
      <c r="AV209" s="810">
        <f>IF(AND(AV$151&gt;='HIPOTESIS '!$E93,AV$151&lt;='HIPOTESIS '!$F93),'HIPOTESIS '!$K93*'HIPOTESIS '!$D93*(1+'HIPOTESIS '!$N$90)*(1+'HIPOTESIS '!$N$95)*(1+'HIPOTESIS '!$N$100)/12,0)</f>
        <v>0</v>
      </c>
      <c r="AW209" s="810">
        <f>IF(AND(AW$151&gt;='HIPOTESIS '!$E93,AW$151&lt;='HIPOTESIS '!$F93),'HIPOTESIS '!$K93*'HIPOTESIS '!$D93*(1+'HIPOTESIS '!$N$90)*(1+'HIPOTESIS '!$N$95)*(1+'HIPOTESIS '!$N$100)/12,0)</f>
        <v>0</v>
      </c>
      <c r="AX209" s="810">
        <f>IF(AND(AX$151&gt;='HIPOTESIS '!$E93,AX$151&lt;='HIPOTESIS '!$F93),'HIPOTESIS '!$K93*'HIPOTESIS '!$D93*(1+'HIPOTESIS '!$N$90)*(1+'HIPOTESIS '!$N$95)*(1+'HIPOTESIS '!$N$100)/12,0)</f>
        <v>0</v>
      </c>
      <c r="AY209" s="810">
        <f>IF(AND(AY$151&gt;='HIPOTESIS '!$E93,AY$151&lt;='HIPOTESIS '!$F93),'HIPOTESIS '!$K93*'HIPOTESIS '!$D93*(1+'HIPOTESIS '!$N$90)*(1+'HIPOTESIS '!$N$95)*(1+'HIPOTESIS '!$N$100)/12,0)</f>
        <v>0</v>
      </c>
      <c r="AZ209" s="810">
        <f>IF(AND(AZ$151&gt;='HIPOTESIS '!$E93,AZ$151&lt;='HIPOTESIS '!$F93),'HIPOTESIS '!$K93*'HIPOTESIS '!$D93*(1+'HIPOTESIS '!$N$90)*(1+'HIPOTESIS '!$N$95)*(1+'HIPOTESIS '!$N$100)^2/12,0)</f>
        <v>0</v>
      </c>
      <c r="BA209" s="810">
        <f>IF(AND(BA$151&gt;='HIPOTESIS '!$E93,BA$151&lt;='HIPOTESIS '!$F93),'HIPOTESIS '!$K93*'HIPOTESIS '!$D93*(1+'HIPOTESIS '!$N$90)*(1+'HIPOTESIS '!$N$95)*(1+'HIPOTESIS '!$N$100)^2/12,0)</f>
        <v>0</v>
      </c>
      <c r="BB209" s="810">
        <f>IF(AND(BB$151&gt;='HIPOTESIS '!$E93,BB$151&lt;='HIPOTESIS '!$F93),'HIPOTESIS '!$K93*'HIPOTESIS '!$D93*(1+'HIPOTESIS '!$N$90)*(1+'HIPOTESIS '!$N$95)*(1+'HIPOTESIS '!$N$100)^2/12,0)</f>
        <v>0</v>
      </c>
      <c r="BC209" s="810">
        <f>IF(AND(BC$151&gt;='HIPOTESIS '!$E93,BC$151&lt;='HIPOTESIS '!$F93),'HIPOTESIS '!$K93*'HIPOTESIS '!$D93*(1+'HIPOTESIS '!$N$90)*(1+'HIPOTESIS '!$N$95)*(1+'HIPOTESIS '!$N$100)^2/12,0)</f>
        <v>0</v>
      </c>
      <c r="BD209" s="810">
        <f>IF(AND(BD$151&gt;='HIPOTESIS '!$E93,BD$151&lt;='HIPOTESIS '!$F93),'HIPOTESIS '!$K93*'HIPOTESIS '!$D93*(1+'HIPOTESIS '!$N$90)*(1+'HIPOTESIS '!$N$95)*(1+'HIPOTESIS '!$N$100)^2/12,0)</f>
        <v>0</v>
      </c>
      <c r="BE209" s="810">
        <f>IF(AND(BE$151&gt;='HIPOTESIS '!$E93,BE$151&lt;='HIPOTESIS '!$F93),'HIPOTESIS '!$K93*'HIPOTESIS '!$D93*(1+'HIPOTESIS '!$N$90)*(1+'HIPOTESIS '!$N$95)*(1+'HIPOTESIS '!$N$100)^2/12,0)</f>
        <v>0</v>
      </c>
      <c r="BF209" s="810">
        <f>IF(AND(BF$151&gt;='HIPOTESIS '!$E93,BF$151&lt;='HIPOTESIS '!$F93),'HIPOTESIS '!$K93*'HIPOTESIS '!$D93*(1+'HIPOTESIS '!$N$90)*(1+'HIPOTESIS '!$N$95)*(1+'HIPOTESIS '!$N$100)^2/12,0)</f>
        <v>0</v>
      </c>
      <c r="BG209" s="810">
        <f>IF(AND(BG$151&gt;='HIPOTESIS '!$E93,BG$151&lt;='HIPOTESIS '!$F93),'HIPOTESIS '!$K93*'HIPOTESIS '!$D93*(1+'HIPOTESIS '!$N$90)*(1+'HIPOTESIS '!$N$95)*(1+'HIPOTESIS '!$N$100)^2/12,0)</f>
        <v>0</v>
      </c>
      <c r="BH209" s="810">
        <f>IF(AND(BH$151&gt;='HIPOTESIS '!$E93,BH$151&lt;='HIPOTESIS '!$F93),'HIPOTESIS '!$K93*'HIPOTESIS '!$D93*(1+'HIPOTESIS '!$N$90)*(1+'HIPOTESIS '!$N$95)*(1+'HIPOTESIS '!$N$100)^2/12,0)</f>
        <v>0</v>
      </c>
      <c r="BI209" s="810">
        <f>IF(AND(BI$151&gt;='HIPOTESIS '!$E93,BI$151&lt;='HIPOTESIS '!$F93),'HIPOTESIS '!$K93*'HIPOTESIS '!$D93*(1+'HIPOTESIS '!$N$90)*(1+'HIPOTESIS '!$N$95)*(1+'HIPOTESIS '!$N$100)^2/12,0)</f>
        <v>0</v>
      </c>
      <c r="BJ209" s="810">
        <f>IF(AND(BJ$151&gt;='HIPOTESIS '!$E93,BJ$151&lt;='HIPOTESIS '!$F93),'HIPOTESIS '!$K93*'HIPOTESIS '!$D93*(1+'HIPOTESIS '!$N$90)*(1+'HIPOTESIS '!$N$95)*(1+'HIPOTESIS '!$N$100)^2/12,0)</f>
        <v>0</v>
      </c>
      <c r="BK209" s="810">
        <f>IF(AND(BK$151&gt;='HIPOTESIS '!$E93,BK$151&lt;='HIPOTESIS '!$F93),'HIPOTESIS '!$K93*'HIPOTESIS '!$D93*(1+'HIPOTESIS '!$N$90)*(1+'HIPOTESIS '!$N$95)*(1+'HIPOTESIS '!$N$100)^2/12,0)</f>
        <v>0</v>
      </c>
    </row>
    <row r="210" spans="2:63" s="2" customFormat="1" ht="17" x14ac:dyDescent="0.2">
      <c r="B210" s="627" t="s">
        <v>119</v>
      </c>
      <c r="C210" s="813">
        <f>IF(AND(C$151&gt;='HIPOTESIS '!$E94,C$151&lt;='HIPOTESIS '!$F94),'HIPOTESIS '!$K94*'HIPOTESIS '!$D94/12,0)</f>
        <v>0</v>
      </c>
      <c r="D210" s="586">
        <f>IF(AND(D$151&gt;='HIPOTESIS '!$E94,D$151&lt;='HIPOTESIS '!$F94),'HIPOTESIS '!$K94*'HIPOTESIS '!$D94/12,0)</f>
        <v>0</v>
      </c>
      <c r="E210" s="586">
        <f>IF(AND(E$151&gt;='HIPOTESIS '!$E94,E$151&lt;='HIPOTESIS '!$F94),'HIPOTESIS '!$K94*'HIPOTESIS '!$D94/12,0)</f>
        <v>0</v>
      </c>
      <c r="F210" s="586">
        <f>IF(AND(F$151&gt;='HIPOTESIS '!$E94,F$151&lt;='HIPOTESIS '!$F94),'HIPOTESIS '!$K94*'HIPOTESIS '!$D94/12,0)</f>
        <v>0</v>
      </c>
      <c r="G210" s="586">
        <f>IF(AND(G$151&gt;='HIPOTESIS '!$E94,G$151&lt;='HIPOTESIS '!$F94),'HIPOTESIS '!$K94*'HIPOTESIS '!$D94/12,0)</f>
        <v>0</v>
      </c>
      <c r="H210" s="586">
        <f>IF(AND(H$151&gt;='HIPOTESIS '!$E94,H$151&lt;='HIPOTESIS '!$F94),'HIPOTESIS '!$K94*'HIPOTESIS '!$D94/12,0)</f>
        <v>0</v>
      </c>
      <c r="I210" s="586">
        <f>IF(AND(I$151&gt;='HIPOTESIS '!$E94,I$151&lt;='HIPOTESIS '!$F94),'HIPOTESIS '!$K94*'HIPOTESIS '!$D94/12,0)</f>
        <v>0</v>
      </c>
      <c r="J210" s="586">
        <f>IF(AND(J$151&gt;='HIPOTESIS '!$E94,J$151&lt;='HIPOTESIS '!$F94),'HIPOTESIS '!$K94*'HIPOTESIS '!$D94/12,0)</f>
        <v>0</v>
      </c>
      <c r="K210" s="586">
        <f>IF(AND(K$151&gt;='HIPOTESIS '!$E94,K$151&lt;='HIPOTESIS '!$F94),'HIPOTESIS '!$K94*'HIPOTESIS '!$D94/12,0)</f>
        <v>0</v>
      </c>
      <c r="L210" s="586">
        <f>IF(AND(L$151&gt;='HIPOTESIS '!$E94,L$151&lt;='HIPOTESIS '!$F94),'HIPOTESIS '!$K94*'HIPOTESIS '!$D94/12,0)</f>
        <v>0</v>
      </c>
      <c r="M210" s="586">
        <f>IF(AND(M$151&gt;='HIPOTESIS '!$E94,M$151&lt;='HIPOTESIS '!$F94),'HIPOTESIS '!$K94*'HIPOTESIS '!$D94/12,0)</f>
        <v>0</v>
      </c>
      <c r="N210" s="586">
        <f>IF(AND(N$151&gt;='HIPOTESIS '!$E94,N$151&lt;='HIPOTESIS '!$F94),'HIPOTESIS '!$K94*'HIPOTESIS '!$D94/12,0)</f>
        <v>0</v>
      </c>
      <c r="O210" s="814">
        <f>IF(AND(O$151&gt;='HIPOTESIS '!$E94,O$151&lt;='HIPOTESIS '!$F94),'HIPOTESIS '!$K94*'HIPOTESIS '!$D94/12,0)</f>
        <v>0</v>
      </c>
      <c r="P210" s="586">
        <f>IF(AND(P$151&gt;='HIPOTESIS '!$E94,P$151&lt;='HIPOTESIS '!$F94),'HIPOTESIS '!$K94*'HIPOTESIS '!$D94*(1+'HIPOTESIS '!$N$90)/12,0)</f>
        <v>0</v>
      </c>
      <c r="Q210" s="810">
        <f>IF(AND(Q$151&gt;='HIPOTESIS '!$E94,Q$151&lt;='HIPOTESIS '!$F94),'HIPOTESIS '!$K94*'HIPOTESIS '!$D94*(1+'HIPOTESIS '!$N$90)/12,0)</f>
        <v>0</v>
      </c>
      <c r="R210" s="810">
        <f>IF(AND(R$151&gt;='HIPOTESIS '!$E94,R$151&lt;='HIPOTESIS '!$F94),'HIPOTESIS '!$K94*'HIPOTESIS '!$D94*(1+'HIPOTESIS '!$N$90)/12,0)</f>
        <v>0</v>
      </c>
      <c r="S210" s="810">
        <f>IF(AND(S$151&gt;='HIPOTESIS '!$E94,S$151&lt;='HIPOTESIS '!$F94),'HIPOTESIS '!$K94*'HIPOTESIS '!$D94*(1+'HIPOTESIS '!$N$90)/12,0)</f>
        <v>0</v>
      </c>
      <c r="T210" s="810">
        <f>IF(AND(T$151&gt;='HIPOTESIS '!$E94,T$151&lt;='HIPOTESIS '!$F94),'HIPOTESIS '!$K94*'HIPOTESIS '!$D94*(1+'HIPOTESIS '!$N$90)/12,0)</f>
        <v>0</v>
      </c>
      <c r="U210" s="810">
        <f>IF(AND(U$151&gt;='HIPOTESIS '!$E94,U$151&lt;='HIPOTESIS '!$F94),'HIPOTESIS '!$K94*'HIPOTESIS '!$D94*(1+'HIPOTESIS '!$N$90)/12,0)</f>
        <v>0</v>
      </c>
      <c r="V210" s="810">
        <f>IF(AND(V$151&gt;='HIPOTESIS '!$E94,V$151&lt;='HIPOTESIS '!$F94),'HIPOTESIS '!$K94*'HIPOTESIS '!$D94*(1+'HIPOTESIS '!$N$90)/12,0)</f>
        <v>0</v>
      </c>
      <c r="W210" s="810">
        <f>IF(AND(W$151&gt;='HIPOTESIS '!$E94,W$151&lt;='HIPOTESIS '!$F94),'HIPOTESIS '!$K94*'HIPOTESIS '!$D94*(1+'HIPOTESIS '!$N$90)/12,0)</f>
        <v>0</v>
      </c>
      <c r="X210" s="810">
        <f>IF(AND(X$151&gt;='HIPOTESIS '!$E94,X$151&lt;='HIPOTESIS '!$F94),'HIPOTESIS '!$K94*'HIPOTESIS '!$D94*(1+'HIPOTESIS '!$N$90)/12,0)</f>
        <v>0</v>
      </c>
      <c r="Y210" s="810">
        <f>IF(AND(Y$151&gt;='HIPOTESIS '!$E94,Y$151&lt;='HIPOTESIS '!$F94),'HIPOTESIS '!$K94*'HIPOTESIS '!$D94*(1+'HIPOTESIS '!$N$90)/12,0)</f>
        <v>0</v>
      </c>
      <c r="Z210" s="810">
        <f>IF(AND(Z$151&gt;='HIPOTESIS '!$E94,Z$151&lt;='HIPOTESIS '!$F94),'HIPOTESIS '!$K94*'HIPOTESIS '!$D94*(1+'HIPOTESIS '!$N$90)/12,0)</f>
        <v>0</v>
      </c>
      <c r="AA210" s="810">
        <f>IF(AND(AA$151&gt;='HIPOTESIS '!$E94,AA$151&lt;='HIPOTESIS '!$F94),'HIPOTESIS '!$K94*'HIPOTESIS '!$D94*(1+'HIPOTESIS '!$N$90)/12,0)</f>
        <v>0</v>
      </c>
      <c r="AB210" s="810">
        <f>IF(AND(AB$151&gt;='HIPOTESIS '!$E94,AB$151&lt;='HIPOTESIS '!$F94),'HIPOTESIS '!$K94*'HIPOTESIS '!$D94*(1+'HIPOTESIS '!$N$90)*(1+'HIPOTESIS '!$N$95)/12,0)</f>
        <v>0</v>
      </c>
      <c r="AC210" s="810">
        <f>IF(AND(AC$151&gt;='HIPOTESIS '!$E94,AC$151&lt;='HIPOTESIS '!$F94),'HIPOTESIS '!$K94*'HIPOTESIS '!$D94*(1+'HIPOTESIS '!$N$90)*(1+'HIPOTESIS '!$N$95)/12,0)</f>
        <v>0</v>
      </c>
      <c r="AD210" s="810">
        <f>IF(AND(AD$151&gt;='HIPOTESIS '!$E94,AD$151&lt;='HIPOTESIS '!$F94),'HIPOTESIS '!$K94*'HIPOTESIS '!$D94*(1+'HIPOTESIS '!$N$90)*(1+'HIPOTESIS '!$N$95)/12,0)</f>
        <v>0</v>
      </c>
      <c r="AE210" s="810">
        <f>IF(AND(AE$151&gt;='HIPOTESIS '!$E94,AE$151&lt;='HIPOTESIS '!$F94),'HIPOTESIS '!$K94*'HIPOTESIS '!$D94*(1+'HIPOTESIS '!$N$90)*(1+'HIPOTESIS '!$N$95)/12,0)</f>
        <v>0</v>
      </c>
      <c r="AF210" s="810">
        <f>IF(AND(AF$151&gt;='HIPOTESIS '!$E94,AF$151&lt;='HIPOTESIS '!$F94),'HIPOTESIS '!$K94*'HIPOTESIS '!$D94*(1+'HIPOTESIS '!$N$90)*(1+'HIPOTESIS '!$N$95)/12,0)</f>
        <v>0</v>
      </c>
      <c r="AG210" s="810">
        <f>IF(AND(AG$151&gt;='HIPOTESIS '!$E94,AG$151&lt;='HIPOTESIS '!$F94),'HIPOTESIS '!$K94*'HIPOTESIS '!$D94*(1+'HIPOTESIS '!$N$90)*(1+'HIPOTESIS '!$N$95)/12,0)</f>
        <v>0</v>
      </c>
      <c r="AH210" s="810">
        <f>IF(AND(AH$151&gt;='HIPOTESIS '!$E94,AH$151&lt;='HIPOTESIS '!$F94),'HIPOTESIS '!$K94*'HIPOTESIS '!$D94*(1+'HIPOTESIS '!$N$90)*(1+'HIPOTESIS '!$N$95)/12,0)</f>
        <v>0</v>
      </c>
      <c r="AI210" s="810">
        <f>IF(AND(AI$151&gt;='HIPOTESIS '!$E94,AI$151&lt;='HIPOTESIS '!$F94),'HIPOTESIS '!$K94*'HIPOTESIS '!$D94*(1+'HIPOTESIS '!$N$90)*(1+'HIPOTESIS '!$N$95)/12,0)</f>
        <v>0</v>
      </c>
      <c r="AJ210" s="810">
        <f>IF(AND(AJ$151&gt;='HIPOTESIS '!$E94,AJ$151&lt;='HIPOTESIS '!$F94),'HIPOTESIS '!$K94*'HIPOTESIS '!$D94*(1+'HIPOTESIS '!$N$90)*(1+'HIPOTESIS '!$N$95)/12,0)</f>
        <v>0</v>
      </c>
      <c r="AK210" s="810">
        <f>IF(AND(AK$151&gt;='HIPOTESIS '!$E94,AK$151&lt;='HIPOTESIS '!$F94),'HIPOTESIS '!$K94*'HIPOTESIS '!$D94*(1+'HIPOTESIS '!$N$90)*(1+'HIPOTESIS '!$N$95)/12,0)</f>
        <v>0</v>
      </c>
      <c r="AL210" s="810">
        <f>IF(AND(AL$151&gt;='HIPOTESIS '!$E94,AL$151&lt;='HIPOTESIS '!$F94),'HIPOTESIS '!$K94*'HIPOTESIS '!$D94*(1+'HIPOTESIS '!$N$90)*(1+'HIPOTESIS '!$N$95)/12,0)</f>
        <v>0</v>
      </c>
      <c r="AM210" s="810">
        <f>IF(AND(AM$151&gt;='HIPOTESIS '!$E94,AM$151&lt;='HIPOTESIS '!$F94),'HIPOTESIS '!$K94*'HIPOTESIS '!$D94*(1+'HIPOTESIS '!$N$90)*(1+'HIPOTESIS '!$N$95)/12,0)</f>
        <v>0</v>
      </c>
      <c r="AN210" s="810">
        <f>IF(AND(AN$151&gt;='HIPOTESIS '!$E94,AN$151&lt;='HIPOTESIS '!$F94),'HIPOTESIS '!$K94*'HIPOTESIS '!$D94*(1+'HIPOTESIS '!$N$90)*(1+'HIPOTESIS '!$N$95)*(1+'HIPOTESIS '!$N$100)/12,0)</f>
        <v>0</v>
      </c>
      <c r="AO210" s="810">
        <f>IF(AND(AO$151&gt;='HIPOTESIS '!$E94,AO$151&lt;='HIPOTESIS '!$F94),'HIPOTESIS '!$K94*'HIPOTESIS '!$D94*(1+'HIPOTESIS '!$N$90)*(1+'HIPOTESIS '!$N$95)*(1+'HIPOTESIS '!$N$100)/12,0)</f>
        <v>0</v>
      </c>
      <c r="AP210" s="810">
        <f>IF(AND(AP$151&gt;='HIPOTESIS '!$E94,AP$151&lt;='HIPOTESIS '!$F94),'HIPOTESIS '!$K94*'HIPOTESIS '!$D94*(1+'HIPOTESIS '!$N$90)*(1+'HIPOTESIS '!$N$95)*(1+'HIPOTESIS '!$N$100)/12,0)</f>
        <v>0</v>
      </c>
      <c r="AQ210" s="810">
        <f>IF(AND(AQ$151&gt;='HIPOTESIS '!$E94,AQ$151&lt;='HIPOTESIS '!$F94),'HIPOTESIS '!$K94*'HIPOTESIS '!$D94*(1+'HIPOTESIS '!$N$90)*(1+'HIPOTESIS '!$N$95)*(1+'HIPOTESIS '!$N$100)/12,0)</f>
        <v>0</v>
      </c>
      <c r="AR210" s="810">
        <f>IF(AND(AR$151&gt;='HIPOTESIS '!$E94,AR$151&lt;='HIPOTESIS '!$F94),'HIPOTESIS '!$K94*'HIPOTESIS '!$D94*(1+'HIPOTESIS '!$N$90)*(1+'HIPOTESIS '!$N$95)*(1+'HIPOTESIS '!$N$100)/12,0)</f>
        <v>0</v>
      </c>
      <c r="AS210" s="810">
        <f>IF(AND(AS$151&gt;='HIPOTESIS '!$E94,AS$151&lt;='HIPOTESIS '!$F94),'HIPOTESIS '!$K94*'HIPOTESIS '!$D94*(1+'HIPOTESIS '!$N$90)*(1+'HIPOTESIS '!$N$95)*(1+'HIPOTESIS '!$N$100)/12,0)</f>
        <v>0</v>
      </c>
      <c r="AT210" s="810">
        <f>IF(AND(AT$151&gt;='HIPOTESIS '!$E94,AT$151&lt;='HIPOTESIS '!$F94),'HIPOTESIS '!$K94*'HIPOTESIS '!$D94*(1+'HIPOTESIS '!$N$90)*(1+'HIPOTESIS '!$N$95)*(1+'HIPOTESIS '!$N$100)/12,0)</f>
        <v>0</v>
      </c>
      <c r="AU210" s="810">
        <f>IF(AND(AU$151&gt;='HIPOTESIS '!$E94,AU$151&lt;='HIPOTESIS '!$F94),'HIPOTESIS '!$K94*'HIPOTESIS '!$D94*(1+'HIPOTESIS '!$N$90)*(1+'HIPOTESIS '!$N$95)*(1+'HIPOTESIS '!$N$100)/12,0)</f>
        <v>0</v>
      </c>
      <c r="AV210" s="810">
        <f>IF(AND(AV$151&gt;='HIPOTESIS '!$E94,AV$151&lt;='HIPOTESIS '!$F94),'HIPOTESIS '!$K94*'HIPOTESIS '!$D94*(1+'HIPOTESIS '!$N$90)*(1+'HIPOTESIS '!$N$95)*(1+'HIPOTESIS '!$N$100)/12,0)</f>
        <v>0</v>
      </c>
      <c r="AW210" s="810">
        <f>IF(AND(AW$151&gt;='HIPOTESIS '!$E94,AW$151&lt;='HIPOTESIS '!$F94),'HIPOTESIS '!$K94*'HIPOTESIS '!$D94*(1+'HIPOTESIS '!$N$90)*(1+'HIPOTESIS '!$N$95)*(1+'HIPOTESIS '!$N$100)/12,0)</f>
        <v>0</v>
      </c>
      <c r="AX210" s="810">
        <f>IF(AND(AX$151&gt;='HIPOTESIS '!$E94,AX$151&lt;='HIPOTESIS '!$F94),'HIPOTESIS '!$K94*'HIPOTESIS '!$D94*(1+'HIPOTESIS '!$N$90)*(1+'HIPOTESIS '!$N$95)*(1+'HIPOTESIS '!$N$100)/12,0)</f>
        <v>0</v>
      </c>
      <c r="AY210" s="810">
        <f>IF(AND(AY$151&gt;='HIPOTESIS '!$E94,AY$151&lt;='HIPOTESIS '!$F94),'HIPOTESIS '!$K94*'HIPOTESIS '!$D94*(1+'HIPOTESIS '!$N$90)*(1+'HIPOTESIS '!$N$95)*(1+'HIPOTESIS '!$N$100)/12,0)</f>
        <v>0</v>
      </c>
      <c r="AZ210" s="810">
        <f>IF(AND(AZ$151&gt;='HIPOTESIS '!$E94,AZ$151&lt;='HIPOTESIS '!$F94),'HIPOTESIS '!$K94*'HIPOTESIS '!$D94*(1+'HIPOTESIS '!$N$90)*(1+'HIPOTESIS '!$N$95)*(1+'HIPOTESIS '!$N$100)^2/12,0)</f>
        <v>0</v>
      </c>
      <c r="BA210" s="810">
        <f>IF(AND(BA$151&gt;='HIPOTESIS '!$E94,BA$151&lt;='HIPOTESIS '!$F94),'HIPOTESIS '!$K94*'HIPOTESIS '!$D94*(1+'HIPOTESIS '!$N$90)*(1+'HIPOTESIS '!$N$95)*(1+'HIPOTESIS '!$N$100)^2/12,0)</f>
        <v>0</v>
      </c>
      <c r="BB210" s="810">
        <f>IF(AND(BB$151&gt;='HIPOTESIS '!$E94,BB$151&lt;='HIPOTESIS '!$F94),'HIPOTESIS '!$K94*'HIPOTESIS '!$D94*(1+'HIPOTESIS '!$N$90)*(1+'HIPOTESIS '!$N$95)*(1+'HIPOTESIS '!$N$100)^2/12,0)</f>
        <v>0</v>
      </c>
      <c r="BC210" s="810">
        <f>IF(AND(BC$151&gt;='HIPOTESIS '!$E94,BC$151&lt;='HIPOTESIS '!$F94),'HIPOTESIS '!$K94*'HIPOTESIS '!$D94*(1+'HIPOTESIS '!$N$90)*(1+'HIPOTESIS '!$N$95)*(1+'HIPOTESIS '!$N$100)^2/12,0)</f>
        <v>0</v>
      </c>
      <c r="BD210" s="810">
        <f>IF(AND(BD$151&gt;='HIPOTESIS '!$E94,BD$151&lt;='HIPOTESIS '!$F94),'HIPOTESIS '!$K94*'HIPOTESIS '!$D94*(1+'HIPOTESIS '!$N$90)*(1+'HIPOTESIS '!$N$95)*(1+'HIPOTESIS '!$N$100)^2/12,0)</f>
        <v>0</v>
      </c>
      <c r="BE210" s="810">
        <f>IF(AND(BE$151&gt;='HIPOTESIS '!$E94,BE$151&lt;='HIPOTESIS '!$F94),'HIPOTESIS '!$K94*'HIPOTESIS '!$D94*(1+'HIPOTESIS '!$N$90)*(1+'HIPOTESIS '!$N$95)*(1+'HIPOTESIS '!$N$100)^2/12,0)</f>
        <v>0</v>
      </c>
      <c r="BF210" s="810">
        <f>IF(AND(BF$151&gt;='HIPOTESIS '!$E94,BF$151&lt;='HIPOTESIS '!$F94),'HIPOTESIS '!$K94*'HIPOTESIS '!$D94*(1+'HIPOTESIS '!$N$90)*(1+'HIPOTESIS '!$N$95)*(1+'HIPOTESIS '!$N$100)^2/12,0)</f>
        <v>0</v>
      </c>
      <c r="BG210" s="810">
        <f>IF(AND(BG$151&gt;='HIPOTESIS '!$E94,BG$151&lt;='HIPOTESIS '!$F94),'HIPOTESIS '!$K94*'HIPOTESIS '!$D94*(1+'HIPOTESIS '!$N$90)*(1+'HIPOTESIS '!$N$95)*(1+'HIPOTESIS '!$N$100)^2/12,0)</f>
        <v>0</v>
      </c>
      <c r="BH210" s="810">
        <f>IF(AND(BH$151&gt;='HIPOTESIS '!$E94,BH$151&lt;='HIPOTESIS '!$F94),'HIPOTESIS '!$K94*'HIPOTESIS '!$D94*(1+'HIPOTESIS '!$N$90)*(1+'HIPOTESIS '!$N$95)*(1+'HIPOTESIS '!$N$100)^2/12,0)</f>
        <v>0</v>
      </c>
      <c r="BI210" s="810">
        <f>IF(AND(BI$151&gt;='HIPOTESIS '!$E94,BI$151&lt;='HIPOTESIS '!$F94),'HIPOTESIS '!$K94*'HIPOTESIS '!$D94*(1+'HIPOTESIS '!$N$90)*(1+'HIPOTESIS '!$N$95)*(1+'HIPOTESIS '!$N$100)^2/12,0)</f>
        <v>0</v>
      </c>
      <c r="BJ210" s="810">
        <f>IF(AND(BJ$151&gt;='HIPOTESIS '!$E94,BJ$151&lt;='HIPOTESIS '!$F94),'HIPOTESIS '!$K94*'HIPOTESIS '!$D94*(1+'HIPOTESIS '!$N$90)*(1+'HIPOTESIS '!$N$95)*(1+'HIPOTESIS '!$N$100)^2/12,0)</f>
        <v>0</v>
      </c>
      <c r="BK210" s="810">
        <f>IF(AND(BK$151&gt;='HIPOTESIS '!$E94,BK$151&lt;='HIPOTESIS '!$F94),'HIPOTESIS '!$K94*'HIPOTESIS '!$D94*(1+'HIPOTESIS '!$N$90)*(1+'HIPOTESIS '!$N$95)*(1+'HIPOTESIS '!$N$100)^2/12,0)</f>
        <v>0</v>
      </c>
    </row>
    <row r="211" spans="2:63" s="2" customFormat="1" ht="17" x14ac:dyDescent="0.2">
      <c r="B211" s="746" t="s">
        <v>120</v>
      </c>
      <c r="C211" s="807">
        <f>IF(AND(C$151&gt;='HIPOTESIS '!$E95,C$151&lt;='HIPOTESIS '!$F95),'HIPOTESIS '!$K95*'HIPOTESIS '!$D95/12,0)</f>
        <v>0</v>
      </c>
      <c r="D211" s="808">
        <f>IF(AND(D$151&gt;='HIPOTESIS '!$E95,D$151&lt;='HIPOTESIS '!$F95),'HIPOTESIS '!$K95*'HIPOTESIS '!$D95/12,0)</f>
        <v>0</v>
      </c>
      <c r="E211" s="808">
        <f>IF(AND(E$151&gt;='HIPOTESIS '!$E95,E$151&lt;='HIPOTESIS '!$F95),'HIPOTESIS '!$K95*'HIPOTESIS '!$D95/12,0)</f>
        <v>0</v>
      </c>
      <c r="F211" s="808">
        <f>IF(AND(F$151&gt;='HIPOTESIS '!$E95,F$151&lt;='HIPOTESIS '!$F95),'HIPOTESIS '!$K95*'HIPOTESIS '!$D95/12,0)</f>
        <v>0</v>
      </c>
      <c r="G211" s="808">
        <f>IF(AND(G$151&gt;='HIPOTESIS '!$E95,G$151&lt;='HIPOTESIS '!$F95),'HIPOTESIS '!$K95*'HIPOTESIS '!$D95/12,0)</f>
        <v>0</v>
      </c>
      <c r="H211" s="808">
        <f>IF(AND(H$151&gt;='HIPOTESIS '!$E95,H$151&lt;='HIPOTESIS '!$F95),'HIPOTESIS '!$K95*'HIPOTESIS '!$D95/12,0)</f>
        <v>0</v>
      </c>
      <c r="I211" s="808">
        <f>IF(AND(I$151&gt;='HIPOTESIS '!$E95,I$151&lt;='HIPOTESIS '!$F95),'HIPOTESIS '!$K95*'HIPOTESIS '!$D95/12,0)</f>
        <v>0</v>
      </c>
      <c r="J211" s="808">
        <f>IF(AND(J$151&gt;='HIPOTESIS '!$E95,J$151&lt;='HIPOTESIS '!$F95),'HIPOTESIS '!$K95*'HIPOTESIS '!$D95/12,0)</f>
        <v>0</v>
      </c>
      <c r="K211" s="808">
        <f>IF(AND(K$151&gt;='HIPOTESIS '!$E95,K$151&lt;='HIPOTESIS '!$F95),'HIPOTESIS '!$K95*'HIPOTESIS '!$D95/12,0)</f>
        <v>0</v>
      </c>
      <c r="L211" s="808">
        <f>IF(AND(L$151&gt;='HIPOTESIS '!$E95,L$151&lt;='HIPOTESIS '!$F95),'HIPOTESIS '!$K95*'HIPOTESIS '!$D95/12,0)</f>
        <v>0</v>
      </c>
      <c r="M211" s="808">
        <f>IF(AND(M$151&gt;='HIPOTESIS '!$E95,M$151&lt;='HIPOTESIS '!$F95),'HIPOTESIS '!$K95*'HIPOTESIS '!$D95/12,0)</f>
        <v>0</v>
      </c>
      <c r="N211" s="808">
        <f>IF(AND(N$151&gt;='HIPOTESIS '!$E95,N$151&lt;='HIPOTESIS '!$F95),'HIPOTESIS '!$K95*'HIPOTESIS '!$D95/12,0)</f>
        <v>0</v>
      </c>
      <c r="O211" s="809">
        <f>IF(AND(O$151&gt;='HIPOTESIS '!$E95,O$151&lt;='HIPOTESIS '!$F95),'HIPOTESIS '!$K95*'HIPOTESIS '!$D95/12,0)</f>
        <v>0</v>
      </c>
      <c r="P211" s="586">
        <f>IF(AND(P$151&gt;='HIPOTESIS '!$E95,P$151&lt;='HIPOTESIS '!$F95),'HIPOTESIS '!$K95*'HIPOTESIS '!$D95*(1+'HIPOTESIS '!$N$90)/12,0)</f>
        <v>0</v>
      </c>
      <c r="Q211" s="810">
        <f>IF(AND(Q$151&gt;='HIPOTESIS '!$E95,Q$151&lt;='HIPOTESIS '!$F95),'HIPOTESIS '!$K95*'HIPOTESIS '!$D95*(1+'HIPOTESIS '!$N$90)/12,0)</f>
        <v>0</v>
      </c>
      <c r="R211" s="810">
        <f>IF(AND(R$151&gt;='HIPOTESIS '!$E95,R$151&lt;='HIPOTESIS '!$F95),'HIPOTESIS '!$K95*'HIPOTESIS '!$D95*(1+'HIPOTESIS '!$N$90)/12,0)</f>
        <v>0</v>
      </c>
      <c r="S211" s="810">
        <f>IF(AND(S$151&gt;='HIPOTESIS '!$E95,S$151&lt;='HIPOTESIS '!$F95),'HIPOTESIS '!$K95*'HIPOTESIS '!$D95*(1+'HIPOTESIS '!$N$90)/12,0)</f>
        <v>0</v>
      </c>
      <c r="T211" s="810">
        <f>IF(AND(T$151&gt;='HIPOTESIS '!$E95,T$151&lt;='HIPOTESIS '!$F95),'HIPOTESIS '!$K95*'HIPOTESIS '!$D95*(1+'HIPOTESIS '!$N$90)/12,0)</f>
        <v>0</v>
      </c>
      <c r="U211" s="810">
        <f>IF(AND(U$151&gt;='HIPOTESIS '!$E95,U$151&lt;='HIPOTESIS '!$F95),'HIPOTESIS '!$K95*'HIPOTESIS '!$D95*(1+'HIPOTESIS '!$N$90)/12,0)</f>
        <v>0</v>
      </c>
      <c r="V211" s="810">
        <f>IF(AND(V$151&gt;='HIPOTESIS '!$E95,V$151&lt;='HIPOTESIS '!$F95),'HIPOTESIS '!$K95*'HIPOTESIS '!$D95*(1+'HIPOTESIS '!$N$90)/12,0)</f>
        <v>0</v>
      </c>
      <c r="W211" s="810">
        <f>IF(AND(W$151&gt;='HIPOTESIS '!$E95,W$151&lt;='HIPOTESIS '!$F95),'HIPOTESIS '!$K95*'HIPOTESIS '!$D95*(1+'HIPOTESIS '!$N$90)/12,0)</f>
        <v>0</v>
      </c>
      <c r="X211" s="810">
        <f>IF(AND(X$151&gt;='HIPOTESIS '!$E95,X$151&lt;='HIPOTESIS '!$F95),'HIPOTESIS '!$K95*'HIPOTESIS '!$D95*(1+'HIPOTESIS '!$N$90)/12,0)</f>
        <v>0</v>
      </c>
      <c r="Y211" s="810">
        <f>IF(AND(Y$151&gt;='HIPOTESIS '!$E95,Y$151&lt;='HIPOTESIS '!$F95),'HIPOTESIS '!$K95*'HIPOTESIS '!$D95*(1+'HIPOTESIS '!$N$90)/12,0)</f>
        <v>0</v>
      </c>
      <c r="Z211" s="810">
        <f>IF(AND(Z$151&gt;='HIPOTESIS '!$E95,Z$151&lt;='HIPOTESIS '!$F95),'HIPOTESIS '!$K95*'HIPOTESIS '!$D95*(1+'HIPOTESIS '!$N$90)/12,0)</f>
        <v>0</v>
      </c>
      <c r="AA211" s="810">
        <f>IF(AND(AA$151&gt;='HIPOTESIS '!$E95,AA$151&lt;='HIPOTESIS '!$F95),'HIPOTESIS '!$K95*'HIPOTESIS '!$D95*(1+'HIPOTESIS '!$N$90)/12,0)</f>
        <v>0</v>
      </c>
      <c r="AB211" s="810">
        <f>IF(AND(AB$151&gt;='HIPOTESIS '!$E95,AB$151&lt;='HIPOTESIS '!$F95),'HIPOTESIS '!$K95*'HIPOTESIS '!$D95*(1+'HIPOTESIS '!$N$90)*(1+'HIPOTESIS '!$N$95)/12,0)</f>
        <v>0</v>
      </c>
      <c r="AC211" s="810">
        <f>IF(AND(AC$151&gt;='HIPOTESIS '!$E95,AC$151&lt;='HIPOTESIS '!$F95),'HIPOTESIS '!$K95*'HIPOTESIS '!$D95*(1+'HIPOTESIS '!$N$90)*(1+'HIPOTESIS '!$N$95)/12,0)</f>
        <v>0</v>
      </c>
      <c r="AD211" s="810">
        <f>IF(AND(AD$151&gt;='HIPOTESIS '!$E95,AD$151&lt;='HIPOTESIS '!$F95),'HIPOTESIS '!$K95*'HIPOTESIS '!$D95*(1+'HIPOTESIS '!$N$90)*(1+'HIPOTESIS '!$N$95)/12,0)</f>
        <v>0</v>
      </c>
      <c r="AE211" s="810">
        <f>IF(AND(AE$151&gt;='HIPOTESIS '!$E95,AE$151&lt;='HIPOTESIS '!$F95),'HIPOTESIS '!$K95*'HIPOTESIS '!$D95*(1+'HIPOTESIS '!$N$90)*(1+'HIPOTESIS '!$N$95)/12,0)</f>
        <v>0</v>
      </c>
      <c r="AF211" s="810">
        <f>IF(AND(AF$151&gt;='HIPOTESIS '!$E95,AF$151&lt;='HIPOTESIS '!$F95),'HIPOTESIS '!$K95*'HIPOTESIS '!$D95*(1+'HIPOTESIS '!$N$90)*(1+'HIPOTESIS '!$N$95)/12,0)</f>
        <v>0</v>
      </c>
      <c r="AG211" s="810">
        <f>IF(AND(AG$151&gt;='HIPOTESIS '!$E95,AG$151&lt;='HIPOTESIS '!$F95),'HIPOTESIS '!$K95*'HIPOTESIS '!$D95*(1+'HIPOTESIS '!$N$90)*(1+'HIPOTESIS '!$N$95)/12,0)</f>
        <v>0</v>
      </c>
      <c r="AH211" s="810">
        <f>IF(AND(AH$151&gt;='HIPOTESIS '!$E95,AH$151&lt;='HIPOTESIS '!$F95),'HIPOTESIS '!$K95*'HIPOTESIS '!$D95*(1+'HIPOTESIS '!$N$90)*(1+'HIPOTESIS '!$N$95)/12,0)</f>
        <v>0</v>
      </c>
      <c r="AI211" s="810">
        <f>IF(AND(AI$151&gt;='HIPOTESIS '!$E95,AI$151&lt;='HIPOTESIS '!$F95),'HIPOTESIS '!$K95*'HIPOTESIS '!$D95*(1+'HIPOTESIS '!$N$90)*(1+'HIPOTESIS '!$N$95)/12,0)</f>
        <v>0</v>
      </c>
      <c r="AJ211" s="810">
        <f>IF(AND(AJ$151&gt;='HIPOTESIS '!$E95,AJ$151&lt;='HIPOTESIS '!$F95),'HIPOTESIS '!$K95*'HIPOTESIS '!$D95*(1+'HIPOTESIS '!$N$90)*(1+'HIPOTESIS '!$N$95)/12,0)</f>
        <v>0</v>
      </c>
      <c r="AK211" s="810">
        <f>IF(AND(AK$151&gt;='HIPOTESIS '!$E95,AK$151&lt;='HIPOTESIS '!$F95),'HIPOTESIS '!$K95*'HIPOTESIS '!$D95*(1+'HIPOTESIS '!$N$90)*(1+'HIPOTESIS '!$N$95)/12,0)</f>
        <v>0</v>
      </c>
      <c r="AL211" s="810">
        <f>IF(AND(AL$151&gt;='HIPOTESIS '!$E95,AL$151&lt;='HIPOTESIS '!$F95),'HIPOTESIS '!$K95*'HIPOTESIS '!$D95*(1+'HIPOTESIS '!$N$90)*(1+'HIPOTESIS '!$N$95)/12,0)</f>
        <v>0</v>
      </c>
      <c r="AM211" s="810">
        <f>IF(AND(AM$151&gt;='HIPOTESIS '!$E95,AM$151&lt;='HIPOTESIS '!$F95),'HIPOTESIS '!$K95*'HIPOTESIS '!$D95*(1+'HIPOTESIS '!$N$90)*(1+'HIPOTESIS '!$N$95)/12,0)</f>
        <v>0</v>
      </c>
      <c r="AN211" s="810">
        <f>IF(AND(AN$151&gt;='HIPOTESIS '!$E95,AN$151&lt;='HIPOTESIS '!$F95),'HIPOTESIS '!$K95*'HIPOTESIS '!$D95*(1+'HIPOTESIS '!$N$90)*(1+'HIPOTESIS '!$N$95)*(1+'HIPOTESIS '!$N$100)/12,0)</f>
        <v>0</v>
      </c>
      <c r="AO211" s="810">
        <f>IF(AND(AO$151&gt;='HIPOTESIS '!$E95,AO$151&lt;='HIPOTESIS '!$F95),'HIPOTESIS '!$K95*'HIPOTESIS '!$D95*(1+'HIPOTESIS '!$N$90)*(1+'HIPOTESIS '!$N$95)*(1+'HIPOTESIS '!$N$100)/12,0)</f>
        <v>0</v>
      </c>
      <c r="AP211" s="810">
        <f>IF(AND(AP$151&gt;='HIPOTESIS '!$E95,AP$151&lt;='HIPOTESIS '!$F95),'HIPOTESIS '!$K95*'HIPOTESIS '!$D95*(1+'HIPOTESIS '!$N$90)*(1+'HIPOTESIS '!$N$95)*(1+'HIPOTESIS '!$N$100)/12,0)</f>
        <v>0</v>
      </c>
      <c r="AQ211" s="810">
        <f>IF(AND(AQ$151&gt;='HIPOTESIS '!$E95,AQ$151&lt;='HIPOTESIS '!$F95),'HIPOTESIS '!$K95*'HIPOTESIS '!$D95*(1+'HIPOTESIS '!$N$90)*(1+'HIPOTESIS '!$N$95)*(1+'HIPOTESIS '!$N$100)/12,0)</f>
        <v>0</v>
      </c>
      <c r="AR211" s="810">
        <f>IF(AND(AR$151&gt;='HIPOTESIS '!$E95,AR$151&lt;='HIPOTESIS '!$F95),'HIPOTESIS '!$K95*'HIPOTESIS '!$D95*(1+'HIPOTESIS '!$N$90)*(1+'HIPOTESIS '!$N$95)*(1+'HIPOTESIS '!$N$100)/12,0)</f>
        <v>0</v>
      </c>
      <c r="AS211" s="810">
        <f>IF(AND(AS$151&gt;='HIPOTESIS '!$E95,AS$151&lt;='HIPOTESIS '!$F95),'HIPOTESIS '!$K95*'HIPOTESIS '!$D95*(1+'HIPOTESIS '!$N$90)*(1+'HIPOTESIS '!$N$95)*(1+'HIPOTESIS '!$N$100)/12,0)</f>
        <v>0</v>
      </c>
      <c r="AT211" s="810">
        <f>IF(AND(AT$151&gt;='HIPOTESIS '!$E95,AT$151&lt;='HIPOTESIS '!$F95),'HIPOTESIS '!$K95*'HIPOTESIS '!$D95*(1+'HIPOTESIS '!$N$90)*(1+'HIPOTESIS '!$N$95)*(1+'HIPOTESIS '!$N$100)/12,0)</f>
        <v>0</v>
      </c>
      <c r="AU211" s="810">
        <f>IF(AND(AU$151&gt;='HIPOTESIS '!$E95,AU$151&lt;='HIPOTESIS '!$F95),'HIPOTESIS '!$K95*'HIPOTESIS '!$D95*(1+'HIPOTESIS '!$N$90)*(1+'HIPOTESIS '!$N$95)*(1+'HIPOTESIS '!$N$100)/12,0)</f>
        <v>0</v>
      </c>
      <c r="AV211" s="810">
        <f>IF(AND(AV$151&gt;='HIPOTESIS '!$E95,AV$151&lt;='HIPOTESIS '!$F95),'HIPOTESIS '!$K95*'HIPOTESIS '!$D95*(1+'HIPOTESIS '!$N$90)*(1+'HIPOTESIS '!$N$95)*(1+'HIPOTESIS '!$N$100)/12,0)</f>
        <v>0</v>
      </c>
      <c r="AW211" s="810">
        <f>IF(AND(AW$151&gt;='HIPOTESIS '!$E95,AW$151&lt;='HIPOTESIS '!$F95),'HIPOTESIS '!$K95*'HIPOTESIS '!$D95*(1+'HIPOTESIS '!$N$90)*(1+'HIPOTESIS '!$N$95)*(1+'HIPOTESIS '!$N$100)/12,0)</f>
        <v>0</v>
      </c>
      <c r="AX211" s="810">
        <f>IF(AND(AX$151&gt;='HIPOTESIS '!$E95,AX$151&lt;='HIPOTESIS '!$F95),'HIPOTESIS '!$K95*'HIPOTESIS '!$D95*(1+'HIPOTESIS '!$N$90)*(1+'HIPOTESIS '!$N$95)*(1+'HIPOTESIS '!$N$100)/12,0)</f>
        <v>0</v>
      </c>
      <c r="AY211" s="810">
        <f>IF(AND(AY$151&gt;='HIPOTESIS '!$E95,AY$151&lt;='HIPOTESIS '!$F95),'HIPOTESIS '!$K95*'HIPOTESIS '!$D95*(1+'HIPOTESIS '!$N$90)*(1+'HIPOTESIS '!$N$95)*(1+'HIPOTESIS '!$N$100)/12,0)</f>
        <v>0</v>
      </c>
      <c r="AZ211" s="810">
        <f>IF(AND(AZ$151&gt;='HIPOTESIS '!$E95,AZ$151&lt;='HIPOTESIS '!$F95),'HIPOTESIS '!$K95*'HIPOTESIS '!$D95*(1+'HIPOTESIS '!$N$90)*(1+'HIPOTESIS '!$N$95)*(1+'HIPOTESIS '!$N$100)^2/12,0)</f>
        <v>0</v>
      </c>
      <c r="BA211" s="810">
        <f>IF(AND(BA$151&gt;='HIPOTESIS '!$E95,BA$151&lt;='HIPOTESIS '!$F95),'HIPOTESIS '!$K95*'HIPOTESIS '!$D95*(1+'HIPOTESIS '!$N$90)*(1+'HIPOTESIS '!$N$95)*(1+'HIPOTESIS '!$N$100)^2/12,0)</f>
        <v>0</v>
      </c>
      <c r="BB211" s="810">
        <f>IF(AND(BB$151&gt;='HIPOTESIS '!$E95,BB$151&lt;='HIPOTESIS '!$F95),'HIPOTESIS '!$K95*'HIPOTESIS '!$D95*(1+'HIPOTESIS '!$N$90)*(1+'HIPOTESIS '!$N$95)*(1+'HIPOTESIS '!$N$100)^2/12,0)</f>
        <v>0</v>
      </c>
      <c r="BC211" s="810">
        <f>IF(AND(BC$151&gt;='HIPOTESIS '!$E95,BC$151&lt;='HIPOTESIS '!$F95),'HIPOTESIS '!$K95*'HIPOTESIS '!$D95*(1+'HIPOTESIS '!$N$90)*(1+'HIPOTESIS '!$N$95)*(1+'HIPOTESIS '!$N$100)^2/12,0)</f>
        <v>0</v>
      </c>
      <c r="BD211" s="810">
        <f>IF(AND(BD$151&gt;='HIPOTESIS '!$E95,BD$151&lt;='HIPOTESIS '!$F95),'HIPOTESIS '!$K95*'HIPOTESIS '!$D95*(1+'HIPOTESIS '!$N$90)*(1+'HIPOTESIS '!$N$95)*(1+'HIPOTESIS '!$N$100)^2/12,0)</f>
        <v>0</v>
      </c>
      <c r="BE211" s="810">
        <f>IF(AND(BE$151&gt;='HIPOTESIS '!$E95,BE$151&lt;='HIPOTESIS '!$F95),'HIPOTESIS '!$K95*'HIPOTESIS '!$D95*(1+'HIPOTESIS '!$N$90)*(1+'HIPOTESIS '!$N$95)*(1+'HIPOTESIS '!$N$100)^2/12,0)</f>
        <v>0</v>
      </c>
      <c r="BF211" s="810">
        <f>IF(AND(BF$151&gt;='HIPOTESIS '!$E95,BF$151&lt;='HIPOTESIS '!$F95),'HIPOTESIS '!$K95*'HIPOTESIS '!$D95*(1+'HIPOTESIS '!$N$90)*(1+'HIPOTESIS '!$N$95)*(1+'HIPOTESIS '!$N$100)^2/12,0)</f>
        <v>0</v>
      </c>
      <c r="BG211" s="810">
        <f>IF(AND(BG$151&gt;='HIPOTESIS '!$E95,BG$151&lt;='HIPOTESIS '!$F95),'HIPOTESIS '!$K95*'HIPOTESIS '!$D95*(1+'HIPOTESIS '!$N$90)*(1+'HIPOTESIS '!$N$95)*(1+'HIPOTESIS '!$N$100)^2/12,0)</f>
        <v>0</v>
      </c>
      <c r="BH211" s="810">
        <f>IF(AND(BH$151&gt;='HIPOTESIS '!$E95,BH$151&lt;='HIPOTESIS '!$F95),'HIPOTESIS '!$K95*'HIPOTESIS '!$D95*(1+'HIPOTESIS '!$N$90)*(1+'HIPOTESIS '!$N$95)*(1+'HIPOTESIS '!$N$100)^2/12,0)</f>
        <v>0</v>
      </c>
      <c r="BI211" s="810">
        <f>IF(AND(BI$151&gt;='HIPOTESIS '!$E95,BI$151&lt;='HIPOTESIS '!$F95),'HIPOTESIS '!$K95*'HIPOTESIS '!$D95*(1+'HIPOTESIS '!$N$90)*(1+'HIPOTESIS '!$N$95)*(1+'HIPOTESIS '!$N$100)^2/12,0)</f>
        <v>0</v>
      </c>
      <c r="BJ211" s="810">
        <f>IF(AND(BJ$151&gt;='HIPOTESIS '!$E95,BJ$151&lt;='HIPOTESIS '!$F95),'HIPOTESIS '!$K95*'HIPOTESIS '!$D95*(1+'HIPOTESIS '!$N$90)*(1+'HIPOTESIS '!$N$95)*(1+'HIPOTESIS '!$N$100)^2/12,0)</f>
        <v>0</v>
      </c>
      <c r="BK211" s="810">
        <f>IF(AND(BK$151&gt;='HIPOTESIS '!$E95,BK$151&lt;='HIPOTESIS '!$F95),'HIPOTESIS '!$K95*'HIPOTESIS '!$D95*(1+'HIPOTESIS '!$N$90)*(1+'HIPOTESIS '!$N$95)*(1+'HIPOTESIS '!$N$100)^2/12,0)</f>
        <v>0</v>
      </c>
    </row>
    <row r="212" spans="2:63" s="2" customFormat="1" ht="17" x14ac:dyDescent="0.2">
      <c r="B212" s="625" t="s">
        <v>121</v>
      </c>
      <c r="C212" s="813">
        <f>IF(AND(C$151&gt;='HIPOTESIS '!$E96,C$151&lt;='HIPOTESIS '!$F96),'HIPOTESIS '!$K96*'HIPOTESIS '!$D96/12,0)</f>
        <v>0</v>
      </c>
      <c r="D212" s="586">
        <f>IF(AND(D$151&gt;='HIPOTESIS '!$E96,D$151&lt;='HIPOTESIS '!$F96),'HIPOTESIS '!$K96*'HIPOTESIS '!$D96/12,0)</f>
        <v>0</v>
      </c>
      <c r="E212" s="586">
        <f>IF(AND(E$151&gt;='HIPOTESIS '!$E96,E$151&lt;='HIPOTESIS '!$F96),'HIPOTESIS '!$K96*'HIPOTESIS '!$D96/12,0)</f>
        <v>0</v>
      </c>
      <c r="F212" s="586">
        <f>IF(AND(F$151&gt;='HIPOTESIS '!$E96,F$151&lt;='HIPOTESIS '!$F96),'HIPOTESIS '!$K96*'HIPOTESIS '!$D96/12,0)</f>
        <v>0</v>
      </c>
      <c r="G212" s="586">
        <f>IF(AND(G$151&gt;='HIPOTESIS '!$E96,G$151&lt;='HIPOTESIS '!$F96),'HIPOTESIS '!$K96*'HIPOTESIS '!$D96/12,0)</f>
        <v>0</v>
      </c>
      <c r="H212" s="586">
        <f>IF(AND(H$151&gt;='HIPOTESIS '!$E96,H$151&lt;='HIPOTESIS '!$F96),'HIPOTESIS '!$K96*'HIPOTESIS '!$D96/12,0)</f>
        <v>0</v>
      </c>
      <c r="I212" s="586">
        <f>IF(AND(I$151&gt;='HIPOTESIS '!$E96,I$151&lt;='HIPOTESIS '!$F96),'HIPOTESIS '!$K96*'HIPOTESIS '!$D96/12,0)</f>
        <v>0</v>
      </c>
      <c r="J212" s="586">
        <f>IF(AND(J$151&gt;='HIPOTESIS '!$E96,J$151&lt;='HIPOTESIS '!$F96),'HIPOTESIS '!$K96*'HIPOTESIS '!$D96/12,0)</f>
        <v>0</v>
      </c>
      <c r="K212" s="586">
        <f>IF(AND(K$151&gt;='HIPOTESIS '!$E96,K$151&lt;='HIPOTESIS '!$F96),'HIPOTESIS '!$K96*'HIPOTESIS '!$D96/12,0)</f>
        <v>0</v>
      </c>
      <c r="L212" s="586">
        <f>IF(AND(L$151&gt;='HIPOTESIS '!$E96,L$151&lt;='HIPOTESIS '!$F96),'HIPOTESIS '!$K96*'HIPOTESIS '!$D96/12,0)</f>
        <v>0</v>
      </c>
      <c r="M212" s="586">
        <f>IF(AND(M$151&gt;='HIPOTESIS '!$E96,M$151&lt;='HIPOTESIS '!$F96),'HIPOTESIS '!$K96*'HIPOTESIS '!$D96/12,0)</f>
        <v>0</v>
      </c>
      <c r="N212" s="586">
        <f>IF(AND(N$151&gt;='HIPOTESIS '!$E96,N$151&lt;='HIPOTESIS '!$F96),'HIPOTESIS '!$K96*'HIPOTESIS '!$D96/12,0)</f>
        <v>0</v>
      </c>
      <c r="O212" s="814">
        <f>IF(AND(O$151&gt;='HIPOTESIS '!$E96,O$151&lt;='HIPOTESIS '!$F96),'HIPOTESIS '!$K96*'HIPOTESIS '!$D96/12,0)</f>
        <v>0</v>
      </c>
      <c r="P212" s="586">
        <f>IF(AND(P$151&gt;='HIPOTESIS '!$E96,P$151&lt;='HIPOTESIS '!$F96),'HIPOTESIS '!$K96*'HIPOTESIS '!$D96*(1+'HIPOTESIS '!$N$90)/12,0)</f>
        <v>0</v>
      </c>
      <c r="Q212" s="810">
        <f>IF(AND(Q$151&gt;='HIPOTESIS '!$E96,Q$151&lt;='HIPOTESIS '!$F96),'HIPOTESIS '!$K96*'HIPOTESIS '!$D96*(1+'HIPOTESIS '!$N$90)/12,0)</f>
        <v>0</v>
      </c>
      <c r="R212" s="810">
        <f>IF(AND(R$151&gt;='HIPOTESIS '!$E96,R$151&lt;='HIPOTESIS '!$F96),'HIPOTESIS '!$K96*'HIPOTESIS '!$D96*(1+'HIPOTESIS '!$N$90)/12,0)</f>
        <v>0</v>
      </c>
      <c r="S212" s="810">
        <f>IF(AND(S$151&gt;='HIPOTESIS '!$E96,S$151&lt;='HIPOTESIS '!$F96),'HIPOTESIS '!$K96*'HIPOTESIS '!$D96*(1+'HIPOTESIS '!$N$90)/12,0)</f>
        <v>0</v>
      </c>
      <c r="T212" s="810">
        <f>IF(AND(T$151&gt;='HIPOTESIS '!$E96,T$151&lt;='HIPOTESIS '!$F96),'HIPOTESIS '!$K96*'HIPOTESIS '!$D96*(1+'HIPOTESIS '!$N$90)/12,0)</f>
        <v>0</v>
      </c>
      <c r="U212" s="810">
        <f>IF(AND(U$151&gt;='HIPOTESIS '!$E96,U$151&lt;='HIPOTESIS '!$F96),'HIPOTESIS '!$K96*'HIPOTESIS '!$D96*(1+'HIPOTESIS '!$N$90)/12,0)</f>
        <v>0</v>
      </c>
      <c r="V212" s="810">
        <f>IF(AND(V$151&gt;='HIPOTESIS '!$E96,V$151&lt;='HIPOTESIS '!$F96),'HIPOTESIS '!$K96*'HIPOTESIS '!$D96*(1+'HIPOTESIS '!$N$90)/12,0)</f>
        <v>0</v>
      </c>
      <c r="W212" s="810">
        <f>IF(AND(W$151&gt;='HIPOTESIS '!$E96,W$151&lt;='HIPOTESIS '!$F96),'HIPOTESIS '!$K96*'HIPOTESIS '!$D96*(1+'HIPOTESIS '!$N$90)/12,0)</f>
        <v>0</v>
      </c>
      <c r="X212" s="810">
        <f>IF(AND(X$151&gt;='HIPOTESIS '!$E96,X$151&lt;='HIPOTESIS '!$F96),'HIPOTESIS '!$K96*'HIPOTESIS '!$D96*(1+'HIPOTESIS '!$N$90)/12,0)</f>
        <v>0</v>
      </c>
      <c r="Y212" s="810">
        <f>IF(AND(Y$151&gt;='HIPOTESIS '!$E96,Y$151&lt;='HIPOTESIS '!$F96),'HIPOTESIS '!$K96*'HIPOTESIS '!$D96*(1+'HIPOTESIS '!$N$90)/12,0)</f>
        <v>0</v>
      </c>
      <c r="Z212" s="810">
        <f>IF(AND(Z$151&gt;='HIPOTESIS '!$E96,Z$151&lt;='HIPOTESIS '!$F96),'HIPOTESIS '!$K96*'HIPOTESIS '!$D96*(1+'HIPOTESIS '!$N$90)/12,0)</f>
        <v>0</v>
      </c>
      <c r="AA212" s="810">
        <f>IF(AND(AA$151&gt;='HIPOTESIS '!$E96,AA$151&lt;='HIPOTESIS '!$F96),'HIPOTESIS '!$K96*'HIPOTESIS '!$D96*(1+'HIPOTESIS '!$N$90)/12,0)</f>
        <v>0</v>
      </c>
      <c r="AB212" s="810">
        <f>IF(AND(AB$151&gt;='HIPOTESIS '!$E96,AB$151&lt;='HIPOTESIS '!$F96),'HIPOTESIS '!$K96*'HIPOTESIS '!$D96*(1+'HIPOTESIS '!$N$90)*(1+'HIPOTESIS '!$N$95)/12,0)</f>
        <v>0</v>
      </c>
      <c r="AC212" s="810">
        <f>IF(AND(AC$151&gt;='HIPOTESIS '!$E96,AC$151&lt;='HIPOTESIS '!$F96),'HIPOTESIS '!$K96*'HIPOTESIS '!$D96*(1+'HIPOTESIS '!$N$90)*(1+'HIPOTESIS '!$N$95)/12,0)</f>
        <v>0</v>
      </c>
      <c r="AD212" s="810">
        <f>IF(AND(AD$151&gt;='HIPOTESIS '!$E96,AD$151&lt;='HIPOTESIS '!$F96),'HIPOTESIS '!$K96*'HIPOTESIS '!$D96*(1+'HIPOTESIS '!$N$90)*(1+'HIPOTESIS '!$N$95)/12,0)</f>
        <v>0</v>
      </c>
      <c r="AE212" s="810">
        <f>IF(AND(AE$151&gt;='HIPOTESIS '!$E96,AE$151&lt;='HIPOTESIS '!$F96),'HIPOTESIS '!$K96*'HIPOTESIS '!$D96*(1+'HIPOTESIS '!$N$90)*(1+'HIPOTESIS '!$N$95)/12,0)</f>
        <v>0</v>
      </c>
      <c r="AF212" s="810">
        <f>IF(AND(AF$151&gt;='HIPOTESIS '!$E96,AF$151&lt;='HIPOTESIS '!$F96),'HIPOTESIS '!$K96*'HIPOTESIS '!$D96*(1+'HIPOTESIS '!$N$90)*(1+'HIPOTESIS '!$N$95)/12,0)</f>
        <v>0</v>
      </c>
      <c r="AG212" s="810">
        <f>IF(AND(AG$151&gt;='HIPOTESIS '!$E96,AG$151&lt;='HIPOTESIS '!$F96),'HIPOTESIS '!$K96*'HIPOTESIS '!$D96*(1+'HIPOTESIS '!$N$90)*(1+'HIPOTESIS '!$N$95)/12,0)</f>
        <v>0</v>
      </c>
      <c r="AH212" s="810">
        <f>IF(AND(AH$151&gt;='HIPOTESIS '!$E96,AH$151&lt;='HIPOTESIS '!$F96),'HIPOTESIS '!$K96*'HIPOTESIS '!$D96*(1+'HIPOTESIS '!$N$90)*(1+'HIPOTESIS '!$N$95)/12,0)</f>
        <v>0</v>
      </c>
      <c r="AI212" s="810">
        <f>IF(AND(AI$151&gt;='HIPOTESIS '!$E96,AI$151&lt;='HIPOTESIS '!$F96),'HIPOTESIS '!$K96*'HIPOTESIS '!$D96*(1+'HIPOTESIS '!$N$90)*(1+'HIPOTESIS '!$N$95)/12,0)</f>
        <v>0</v>
      </c>
      <c r="AJ212" s="810">
        <f>IF(AND(AJ$151&gt;='HIPOTESIS '!$E96,AJ$151&lt;='HIPOTESIS '!$F96),'HIPOTESIS '!$K96*'HIPOTESIS '!$D96*(1+'HIPOTESIS '!$N$90)*(1+'HIPOTESIS '!$N$95)/12,0)</f>
        <v>0</v>
      </c>
      <c r="AK212" s="810">
        <f>IF(AND(AK$151&gt;='HIPOTESIS '!$E96,AK$151&lt;='HIPOTESIS '!$F96),'HIPOTESIS '!$K96*'HIPOTESIS '!$D96*(1+'HIPOTESIS '!$N$90)*(1+'HIPOTESIS '!$N$95)/12,0)</f>
        <v>0</v>
      </c>
      <c r="AL212" s="810">
        <f>IF(AND(AL$151&gt;='HIPOTESIS '!$E96,AL$151&lt;='HIPOTESIS '!$F96),'HIPOTESIS '!$K96*'HIPOTESIS '!$D96*(1+'HIPOTESIS '!$N$90)*(1+'HIPOTESIS '!$N$95)/12,0)</f>
        <v>0</v>
      </c>
      <c r="AM212" s="810">
        <f>IF(AND(AM$151&gt;='HIPOTESIS '!$E96,AM$151&lt;='HIPOTESIS '!$F96),'HIPOTESIS '!$K96*'HIPOTESIS '!$D96*(1+'HIPOTESIS '!$N$90)*(1+'HIPOTESIS '!$N$95)/12,0)</f>
        <v>0</v>
      </c>
      <c r="AN212" s="810">
        <f>IF(AND(AN$151&gt;='HIPOTESIS '!$E96,AN$151&lt;='HIPOTESIS '!$F96),'HIPOTESIS '!$K96*'HIPOTESIS '!$D96*(1+'HIPOTESIS '!$N$90)*(1+'HIPOTESIS '!$N$95)*(1+'HIPOTESIS '!$N$100)/12,0)</f>
        <v>0</v>
      </c>
      <c r="AO212" s="810">
        <f>IF(AND(AO$151&gt;='HIPOTESIS '!$E96,AO$151&lt;='HIPOTESIS '!$F96),'HIPOTESIS '!$K96*'HIPOTESIS '!$D96*(1+'HIPOTESIS '!$N$90)*(1+'HIPOTESIS '!$N$95)*(1+'HIPOTESIS '!$N$100)/12,0)</f>
        <v>0</v>
      </c>
      <c r="AP212" s="810">
        <f>IF(AND(AP$151&gt;='HIPOTESIS '!$E96,AP$151&lt;='HIPOTESIS '!$F96),'HIPOTESIS '!$K96*'HIPOTESIS '!$D96*(1+'HIPOTESIS '!$N$90)*(1+'HIPOTESIS '!$N$95)*(1+'HIPOTESIS '!$N$100)/12,0)</f>
        <v>0</v>
      </c>
      <c r="AQ212" s="810">
        <f>IF(AND(AQ$151&gt;='HIPOTESIS '!$E96,AQ$151&lt;='HIPOTESIS '!$F96),'HIPOTESIS '!$K96*'HIPOTESIS '!$D96*(1+'HIPOTESIS '!$N$90)*(1+'HIPOTESIS '!$N$95)*(1+'HIPOTESIS '!$N$100)/12,0)</f>
        <v>0</v>
      </c>
      <c r="AR212" s="810">
        <f>IF(AND(AR$151&gt;='HIPOTESIS '!$E96,AR$151&lt;='HIPOTESIS '!$F96),'HIPOTESIS '!$K96*'HIPOTESIS '!$D96*(1+'HIPOTESIS '!$N$90)*(1+'HIPOTESIS '!$N$95)*(1+'HIPOTESIS '!$N$100)/12,0)</f>
        <v>0</v>
      </c>
      <c r="AS212" s="810">
        <f>IF(AND(AS$151&gt;='HIPOTESIS '!$E96,AS$151&lt;='HIPOTESIS '!$F96),'HIPOTESIS '!$K96*'HIPOTESIS '!$D96*(1+'HIPOTESIS '!$N$90)*(1+'HIPOTESIS '!$N$95)*(1+'HIPOTESIS '!$N$100)/12,0)</f>
        <v>0</v>
      </c>
      <c r="AT212" s="810">
        <f>IF(AND(AT$151&gt;='HIPOTESIS '!$E96,AT$151&lt;='HIPOTESIS '!$F96),'HIPOTESIS '!$K96*'HIPOTESIS '!$D96*(1+'HIPOTESIS '!$N$90)*(1+'HIPOTESIS '!$N$95)*(1+'HIPOTESIS '!$N$100)/12,0)</f>
        <v>0</v>
      </c>
      <c r="AU212" s="810">
        <f>IF(AND(AU$151&gt;='HIPOTESIS '!$E96,AU$151&lt;='HIPOTESIS '!$F96),'HIPOTESIS '!$K96*'HIPOTESIS '!$D96*(1+'HIPOTESIS '!$N$90)*(1+'HIPOTESIS '!$N$95)*(1+'HIPOTESIS '!$N$100)/12,0)</f>
        <v>0</v>
      </c>
      <c r="AV212" s="810">
        <f>IF(AND(AV$151&gt;='HIPOTESIS '!$E96,AV$151&lt;='HIPOTESIS '!$F96),'HIPOTESIS '!$K96*'HIPOTESIS '!$D96*(1+'HIPOTESIS '!$N$90)*(1+'HIPOTESIS '!$N$95)*(1+'HIPOTESIS '!$N$100)/12,0)</f>
        <v>0</v>
      </c>
      <c r="AW212" s="810">
        <f>IF(AND(AW$151&gt;='HIPOTESIS '!$E96,AW$151&lt;='HIPOTESIS '!$F96),'HIPOTESIS '!$K96*'HIPOTESIS '!$D96*(1+'HIPOTESIS '!$N$90)*(1+'HIPOTESIS '!$N$95)*(1+'HIPOTESIS '!$N$100)/12,0)</f>
        <v>0</v>
      </c>
      <c r="AX212" s="810">
        <f>IF(AND(AX$151&gt;='HIPOTESIS '!$E96,AX$151&lt;='HIPOTESIS '!$F96),'HIPOTESIS '!$K96*'HIPOTESIS '!$D96*(1+'HIPOTESIS '!$N$90)*(1+'HIPOTESIS '!$N$95)*(1+'HIPOTESIS '!$N$100)/12,0)</f>
        <v>0</v>
      </c>
      <c r="AY212" s="810">
        <f>IF(AND(AY$151&gt;='HIPOTESIS '!$E96,AY$151&lt;='HIPOTESIS '!$F96),'HIPOTESIS '!$K96*'HIPOTESIS '!$D96*(1+'HIPOTESIS '!$N$90)*(1+'HIPOTESIS '!$N$95)*(1+'HIPOTESIS '!$N$100)/12,0)</f>
        <v>0</v>
      </c>
      <c r="AZ212" s="810">
        <f>IF(AND(AZ$151&gt;='HIPOTESIS '!$E96,AZ$151&lt;='HIPOTESIS '!$F96),'HIPOTESIS '!$K96*'HIPOTESIS '!$D96*(1+'HIPOTESIS '!$N$90)*(1+'HIPOTESIS '!$N$95)*(1+'HIPOTESIS '!$N$100)^2/12,0)</f>
        <v>0</v>
      </c>
      <c r="BA212" s="810">
        <f>IF(AND(BA$151&gt;='HIPOTESIS '!$E96,BA$151&lt;='HIPOTESIS '!$F96),'HIPOTESIS '!$K96*'HIPOTESIS '!$D96*(1+'HIPOTESIS '!$N$90)*(1+'HIPOTESIS '!$N$95)*(1+'HIPOTESIS '!$N$100)^2/12,0)</f>
        <v>0</v>
      </c>
      <c r="BB212" s="810">
        <f>IF(AND(BB$151&gt;='HIPOTESIS '!$E96,BB$151&lt;='HIPOTESIS '!$F96),'HIPOTESIS '!$K96*'HIPOTESIS '!$D96*(1+'HIPOTESIS '!$N$90)*(1+'HIPOTESIS '!$N$95)*(1+'HIPOTESIS '!$N$100)^2/12,0)</f>
        <v>0</v>
      </c>
      <c r="BC212" s="810">
        <f>IF(AND(BC$151&gt;='HIPOTESIS '!$E96,BC$151&lt;='HIPOTESIS '!$F96),'HIPOTESIS '!$K96*'HIPOTESIS '!$D96*(1+'HIPOTESIS '!$N$90)*(1+'HIPOTESIS '!$N$95)*(1+'HIPOTESIS '!$N$100)^2/12,0)</f>
        <v>0</v>
      </c>
      <c r="BD212" s="810">
        <f>IF(AND(BD$151&gt;='HIPOTESIS '!$E96,BD$151&lt;='HIPOTESIS '!$F96),'HIPOTESIS '!$K96*'HIPOTESIS '!$D96*(1+'HIPOTESIS '!$N$90)*(1+'HIPOTESIS '!$N$95)*(1+'HIPOTESIS '!$N$100)^2/12,0)</f>
        <v>0</v>
      </c>
      <c r="BE212" s="810">
        <f>IF(AND(BE$151&gt;='HIPOTESIS '!$E96,BE$151&lt;='HIPOTESIS '!$F96),'HIPOTESIS '!$K96*'HIPOTESIS '!$D96*(1+'HIPOTESIS '!$N$90)*(1+'HIPOTESIS '!$N$95)*(1+'HIPOTESIS '!$N$100)^2/12,0)</f>
        <v>0</v>
      </c>
      <c r="BF212" s="810">
        <f>IF(AND(BF$151&gt;='HIPOTESIS '!$E96,BF$151&lt;='HIPOTESIS '!$F96),'HIPOTESIS '!$K96*'HIPOTESIS '!$D96*(1+'HIPOTESIS '!$N$90)*(1+'HIPOTESIS '!$N$95)*(1+'HIPOTESIS '!$N$100)^2/12,0)</f>
        <v>0</v>
      </c>
      <c r="BG212" s="810">
        <f>IF(AND(BG$151&gt;='HIPOTESIS '!$E96,BG$151&lt;='HIPOTESIS '!$F96),'HIPOTESIS '!$K96*'HIPOTESIS '!$D96*(1+'HIPOTESIS '!$N$90)*(1+'HIPOTESIS '!$N$95)*(1+'HIPOTESIS '!$N$100)^2/12,0)</f>
        <v>0</v>
      </c>
      <c r="BH212" s="810">
        <f>IF(AND(BH$151&gt;='HIPOTESIS '!$E96,BH$151&lt;='HIPOTESIS '!$F96),'HIPOTESIS '!$K96*'HIPOTESIS '!$D96*(1+'HIPOTESIS '!$N$90)*(1+'HIPOTESIS '!$N$95)*(1+'HIPOTESIS '!$N$100)^2/12,0)</f>
        <v>0</v>
      </c>
      <c r="BI212" s="810">
        <f>IF(AND(BI$151&gt;='HIPOTESIS '!$E96,BI$151&lt;='HIPOTESIS '!$F96),'HIPOTESIS '!$K96*'HIPOTESIS '!$D96*(1+'HIPOTESIS '!$N$90)*(1+'HIPOTESIS '!$N$95)*(1+'HIPOTESIS '!$N$100)^2/12,0)</f>
        <v>0</v>
      </c>
      <c r="BJ212" s="810">
        <f>IF(AND(BJ$151&gt;='HIPOTESIS '!$E96,BJ$151&lt;='HIPOTESIS '!$F96),'HIPOTESIS '!$K96*'HIPOTESIS '!$D96*(1+'HIPOTESIS '!$N$90)*(1+'HIPOTESIS '!$N$95)*(1+'HIPOTESIS '!$N$100)^2/12,0)</f>
        <v>0</v>
      </c>
      <c r="BK212" s="810">
        <f>IF(AND(BK$151&gt;='HIPOTESIS '!$E96,BK$151&lt;='HIPOTESIS '!$F96),'HIPOTESIS '!$K96*'HIPOTESIS '!$D96*(1+'HIPOTESIS '!$N$90)*(1+'HIPOTESIS '!$N$95)*(1+'HIPOTESIS '!$N$100)^2/12,0)</f>
        <v>0</v>
      </c>
    </row>
    <row r="213" spans="2:63" s="2" customFormat="1" ht="17" x14ac:dyDescent="0.2">
      <c r="B213" s="625" t="s">
        <v>122</v>
      </c>
      <c r="C213" s="813">
        <f>IF(AND(C$151&gt;='HIPOTESIS '!$E97,C$151&lt;='HIPOTESIS '!$F97),'HIPOTESIS '!$K97*'HIPOTESIS '!$D97/12,0)</f>
        <v>0</v>
      </c>
      <c r="D213" s="586">
        <f>IF(AND(D$151&gt;='HIPOTESIS '!$E97,D$151&lt;='HIPOTESIS '!$F97),'HIPOTESIS '!$K97*'HIPOTESIS '!$D97/12,0)</f>
        <v>0</v>
      </c>
      <c r="E213" s="586">
        <f>IF(AND(E$151&gt;='HIPOTESIS '!$E97,E$151&lt;='HIPOTESIS '!$F97),'HIPOTESIS '!$K97*'HIPOTESIS '!$D97/12,0)</f>
        <v>0</v>
      </c>
      <c r="F213" s="586">
        <f>IF(AND(F$151&gt;='HIPOTESIS '!$E97,F$151&lt;='HIPOTESIS '!$F97),'HIPOTESIS '!$K97*'HIPOTESIS '!$D97/12,0)</f>
        <v>0</v>
      </c>
      <c r="G213" s="586">
        <f>IF(AND(G$151&gt;='HIPOTESIS '!$E97,G$151&lt;='HIPOTESIS '!$F97),'HIPOTESIS '!$K97*'HIPOTESIS '!$D97/12,0)</f>
        <v>0</v>
      </c>
      <c r="H213" s="586">
        <f>IF(AND(H$151&gt;='HIPOTESIS '!$E97,H$151&lt;='HIPOTESIS '!$F97),'HIPOTESIS '!$K97*'HIPOTESIS '!$D97/12,0)</f>
        <v>0</v>
      </c>
      <c r="I213" s="586">
        <f>IF(AND(I$151&gt;='HIPOTESIS '!$E97,I$151&lt;='HIPOTESIS '!$F97),'HIPOTESIS '!$K97*'HIPOTESIS '!$D97/12,0)</f>
        <v>0</v>
      </c>
      <c r="J213" s="586">
        <f>IF(AND(J$151&gt;='HIPOTESIS '!$E97,J$151&lt;='HIPOTESIS '!$F97),'HIPOTESIS '!$K97*'HIPOTESIS '!$D97/12,0)</f>
        <v>0</v>
      </c>
      <c r="K213" s="586">
        <f>IF(AND(K$151&gt;='HIPOTESIS '!$E97,K$151&lt;='HIPOTESIS '!$F97),'HIPOTESIS '!$K97*'HIPOTESIS '!$D97/12,0)</f>
        <v>0</v>
      </c>
      <c r="L213" s="586">
        <f>IF(AND(L$151&gt;='HIPOTESIS '!$E97,L$151&lt;='HIPOTESIS '!$F97),'HIPOTESIS '!$K97*'HIPOTESIS '!$D97/12,0)</f>
        <v>0</v>
      </c>
      <c r="M213" s="586">
        <f>IF(AND(M$151&gt;='HIPOTESIS '!$E97,M$151&lt;='HIPOTESIS '!$F97),'HIPOTESIS '!$K97*'HIPOTESIS '!$D97/12,0)</f>
        <v>0</v>
      </c>
      <c r="N213" s="586">
        <f>IF(AND(N$151&gt;='HIPOTESIS '!$E97,N$151&lt;='HIPOTESIS '!$F97),'HIPOTESIS '!$K97*'HIPOTESIS '!$D97/12,0)</f>
        <v>0</v>
      </c>
      <c r="O213" s="814">
        <f>IF(AND(O$151&gt;='HIPOTESIS '!$E97,O$151&lt;='HIPOTESIS '!$F97),'HIPOTESIS '!$K97*'HIPOTESIS '!$D97/12,0)</f>
        <v>0</v>
      </c>
      <c r="P213" s="586">
        <f>IF(AND(P$151&gt;='HIPOTESIS '!$E97,P$151&lt;='HIPOTESIS '!$F97),'HIPOTESIS '!$K97*'HIPOTESIS '!$D97*(1+'HIPOTESIS '!$N$90)/12,0)</f>
        <v>0</v>
      </c>
      <c r="Q213" s="810">
        <f>IF(AND(Q$151&gt;='HIPOTESIS '!$E97,Q$151&lt;='HIPOTESIS '!$F97),'HIPOTESIS '!$K97*'HIPOTESIS '!$D97*(1+'HIPOTESIS '!$N$90)/12,0)</f>
        <v>0</v>
      </c>
      <c r="R213" s="810">
        <f>IF(AND(R$151&gt;='HIPOTESIS '!$E97,R$151&lt;='HIPOTESIS '!$F97),'HIPOTESIS '!$K97*'HIPOTESIS '!$D97*(1+'HIPOTESIS '!$N$90)/12,0)</f>
        <v>0</v>
      </c>
      <c r="S213" s="810">
        <f>IF(AND(S$151&gt;='HIPOTESIS '!$E97,S$151&lt;='HIPOTESIS '!$F97),'HIPOTESIS '!$K97*'HIPOTESIS '!$D97*(1+'HIPOTESIS '!$N$90)/12,0)</f>
        <v>0</v>
      </c>
      <c r="T213" s="810">
        <f>IF(AND(T$151&gt;='HIPOTESIS '!$E97,T$151&lt;='HIPOTESIS '!$F97),'HIPOTESIS '!$K97*'HIPOTESIS '!$D97*(1+'HIPOTESIS '!$N$90)/12,0)</f>
        <v>0</v>
      </c>
      <c r="U213" s="810">
        <f>IF(AND(U$151&gt;='HIPOTESIS '!$E97,U$151&lt;='HIPOTESIS '!$F97),'HIPOTESIS '!$K97*'HIPOTESIS '!$D97*(1+'HIPOTESIS '!$N$90)/12,0)</f>
        <v>0</v>
      </c>
      <c r="V213" s="810">
        <f>IF(AND(V$151&gt;='HIPOTESIS '!$E97,V$151&lt;='HIPOTESIS '!$F97),'HIPOTESIS '!$K97*'HIPOTESIS '!$D97*(1+'HIPOTESIS '!$N$90)/12,0)</f>
        <v>0</v>
      </c>
      <c r="W213" s="810">
        <f>IF(AND(W$151&gt;='HIPOTESIS '!$E97,W$151&lt;='HIPOTESIS '!$F97),'HIPOTESIS '!$K97*'HIPOTESIS '!$D97*(1+'HIPOTESIS '!$N$90)/12,0)</f>
        <v>0</v>
      </c>
      <c r="X213" s="810">
        <f>IF(AND(X$151&gt;='HIPOTESIS '!$E97,X$151&lt;='HIPOTESIS '!$F97),'HIPOTESIS '!$K97*'HIPOTESIS '!$D97*(1+'HIPOTESIS '!$N$90)/12,0)</f>
        <v>0</v>
      </c>
      <c r="Y213" s="810">
        <f>IF(AND(Y$151&gt;='HIPOTESIS '!$E97,Y$151&lt;='HIPOTESIS '!$F97),'HIPOTESIS '!$K97*'HIPOTESIS '!$D97*(1+'HIPOTESIS '!$N$90)/12,0)</f>
        <v>0</v>
      </c>
      <c r="Z213" s="810">
        <f>IF(AND(Z$151&gt;='HIPOTESIS '!$E97,Z$151&lt;='HIPOTESIS '!$F97),'HIPOTESIS '!$K97*'HIPOTESIS '!$D97*(1+'HIPOTESIS '!$N$90)/12,0)</f>
        <v>0</v>
      </c>
      <c r="AA213" s="810">
        <f>IF(AND(AA$151&gt;='HIPOTESIS '!$E97,AA$151&lt;='HIPOTESIS '!$F97),'HIPOTESIS '!$K97*'HIPOTESIS '!$D97*(1+'HIPOTESIS '!$N$90)/12,0)</f>
        <v>0</v>
      </c>
      <c r="AB213" s="810">
        <f>IF(AND(AB$151&gt;='HIPOTESIS '!$E97,AB$151&lt;='HIPOTESIS '!$F97),'HIPOTESIS '!$K97*'HIPOTESIS '!$D97*(1+'HIPOTESIS '!$N$90)*(1+'HIPOTESIS '!$N$95)/12,0)</f>
        <v>0</v>
      </c>
      <c r="AC213" s="810">
        <f>IF(AND(AC$151&gt;='HIPOTESIS '!$E97,AC$151&lt;='HIPOTESIS '!$F97),'HIPOTESIS '!$K97*'HIPOTESIS '!$D97*(1+'HIPOTESIS '!$N$90)*(1+'HIPOTESIS '!$N$95)/12,0)</f>
        <v>0</v>
      </c>
      <c r="AD213" s="810">
        <f>IF(AND(AD$151&gt;='HIPOTESIS '!$E97,AD$151&lt;='HIPOTESIS '!$F97),'HIPOTESIS '!$K97*'HIPOTESIS '!$D97*(1+'HIPOTESIS '!$N$90)*(1+'HIPOTESIS '!$N$95)/12,0)</f>
        <v>0</v>
      </c>
      <c r="AE213" s="810">
        <f>IF(AND(AE$151&gt;='HIPOTESIS '!$E97,AE$151&lt;='HIPOTESIS '!$F97),'HIPOTESIS '!$K97*'HIPOTESIS '!$D97*(1+'HIPOTESIS '!$N$90)*(1+'HIPOTESIS '!$N$95)/12,0)</f>
        <v>0</v>
      </c>
      <c r="AF213" s="810">
        <f>IF(AND(AF$151&gt;='HIPOTESIS '!$E97,AF$151&lt;='HIPOTESIS '!$F97),'HIPOTESIS '!$K97*'HIPOTESIS '!$D97*(1+'HIPOTESIS '!$N$90)*(1+'HIPOTESIS '!$N$95)/12,0)</f>
        <v>0</v>
      </c>
      <c r="AG213" s="810">
        <f>IF(AND(AG$151&gt;='HIPOTESIS '!$E97,AG$151&lt;='HIPOTESIS '!$F97),'HIPOTESIS '!$K97*'HIPOTESIS '!$D97*(1+'HIPOTESIS '!$N$90)*(1+'HIPOTESIS '!$N$95)/12,0)</f>
        <v>0</v>
      </c>
      <c r="AH213" s="810">
        <f>IF(AND(AH$151&gt;='HIPOTESIS '!$E97,AH$151&lt;='HIPOTESIS '!$F97),'HIPOTESIS '!$K97*'HIPOTESIS '!$D97*(1+'HIPOTESIS '!$N$90)*(1+'HIPOTESIS '!$N$95)/12,0)</f>
        <v>0</v>
      </c>
      <c r="AI213" s="810">
        <f>IF(AND(AI$151&gt;='HIPOTESIS '!$E97,AI$151&lt;='HIPOTESIS '!$F97),'HIPOTESIS '!$K97*'HIPOTESIS '!$D97*(1+'HIPOTESIS '!$N$90)*(1+'HIPOTESIS '!$N$95)/12,0)</f>
        <v>0</v>
      </c>
      <c r="AJ213" s="810">
        <f>IF(AND(AJ$151&gt;='HIPOTESIS '!$E97,AJ$151&lt;='HIPOTESIS '!$F97),'HIPOTESIS '!$K97*'HIPOTESIS '!$D97*(1+'HIPOTESIS '!$N$90)*(1+'HIPOTESIS '!$N$95)/12,0)</f>
        <v>0</v>
      </c>
      <c r="AK213" s="810">
        <f>IF(AND(AK$151&gt;='HIPOTESIS '!$E97,AK$151&lt;='HIPOTESIS '!$F97),'HIPOTESIS '!$K97*'HIPOTESIS '!$D97*(1+'HIPOTESIS '!$N$90)*(1+'HIPOTESIS '!$N$95)/12,0)</f>
        <v>0</v>
      </c>
      <c r="AL213" s="810">
        <f>IF(AND(AL$151&gt;='HIPOTESIS '!$E97,AL$151&lt;='HIPOTESIS '!$F97),'HIPOTESIS '!$K97*'HIPOTESIS '!$D97*(1+'HIPOTESIS '!$N$90)*(1+'HIPOTESIS '!$N$95)/12,0)</f>
        <v>0</v>
      </c>
      <c r="AM213" s="810">
        <f>IF(AND(AM$151&gt;='HIPOTESIS '!$E97,AM$151&lt;='HIPOTESIS '!$F97),'HIPOTESIS '!$K97*'HIPOTESIS '!$D97*(1+'HIPOTESIS '!$N$90)*(1+'HIPOTESIS '!$N$95)/12,0)</f>
        <v>0</v>
      </c>
      <c r="AN213" s="810">
        <f>IF(AND(AN$151&gt;='HIPOTESIS '!$E97,AN$151&lt;='HIPOTESIS '!$F97),'HIPOTESIS '!$K97*'HIPOTESIS '!$D97*(1+'HIPOTESIS '!$N$90)*(1+'HIPOTESIS '!$N$95)*(1+'HIPOTESIS '!$N$100)/12,0)</f>
        <v>0</v>
      </c>
      <c r="AO213" s="810">
        <f>IF(AND(AO$151&gt;='HIPOTESIS '!$E97,AO$151&lt;='HIPOTESIS '!$F97),'HIPOTESIS '!$K97*'HIPOTESIS '!$D97*(1+'HIPOTESIS '!$N$90)*(1+'HIPOTESIS '!$N$95)*(1+'HIPOTESIS '!$N$100)/12,0)</f>
        <v>0</v>
      </c>
      <c r="AP213" s="810">
        <f>IF(AND(AP$151&gt;='HIPOTESIS '!$E97,AP$151&lt;='HIPOTESIS '!$F97),'HIPOTESIS '!$K97*'HIPOTESIS '!$D97*(1+'HIPOTESIS '!$N$90)*(1+'HIPOTESIS '!$N$95)*(1+'HIPOTESIS '!$N$100)/12,0)</f>
        <v>0</v>
      </c>
      <c r="AQ213" s="810">
        <f>IF(AND(AQ$151&gt;='HIPOTESIS '!$E97,AQ$151&lt;='HIPOTESIS '!$F97),'HIPOTESIS '!$K97*'HIPOTESIS '!$D97*(1+'HIPOTESIS '!$N$90)*(1+'HIPOTESIS '!$N$95)*(1+'HIPOTESIS '!$N$100)/12,0)</f>
        <v>0</v>
      </c>
      <c r="AR213" s="810">
        <f>IF(AND(AR$151&gt;='HIPOTESIS '!$E97,AR$151&lt;='HIPOTESIS '!$F97),'HIPOTESIS '!$K97*'HIPOTESIS '!$D97*(1+'HIPOTESIS '!$N$90)*(1+'HIPOTESIS '!$N$95)*(1+'HIPOTESIS '!$N$100)/12,0)</f>
        <v>0</v>
      </c>
      <c r="AS213" s="810">
        <f>IF(AND(AS$151&gt;='HIPOTESIS '!$E97,AS$151&lt;='HIPOTESIS '!$F97),'HIPOTESIS '!$K97*'HIPOTESIS '!$D97*(1+'HIPOTESIS '!$N$90)*(1+'HIPOTESIS '!$N$95)*(1+'HIPOTESIS '!$N$100)/12,0)</f>
        <v>0</v>
      </c>
      <c r="AT213" s="810">
        <f>IF(AND(AT$151&gt;='HIPOTESIS '!$E97,AT$151&lt;='HIPOTESIS '!$F97),'HIPOTESIS '!$K97*'HIPOTESIS '!$D97*(1+'HIPOTESIS '!$N$90)*(1+'HIPOTESIS '!$N$95)*(1+'HIPOTESIS '!$N$100)/12,0)</f>
        <v>0</v>
      </c>
      <c r="AU213" s="810">
        <f>IF(AND(AU$151&gt;='HIPOTESIS '!$E97,AU$151&lt;='HIPOTESIS '!$F97),'HIPOTESIS '!$K97*'HIPOTESIS '!$D97*(1+'HIPOTESIS '!$N$90)*(1+'HIPOTESIS '!$N$95)*(1+'HIPOTESIS '!$N$100)/12,0)</f>
        <v>0</v>
      </c>
      <c r="AV213" s="810">
        <f>IF(AND(AV$151&gt;='HIPOTESIS '!$E97,AV$151&lt;='HIPOTESIS '!$F97),'HIPOTESIS '!$K97*'HIPOTESIS '!$D97*(1+'HIPOTESIS '!$N$90)*(1+'HIPOTESIS '!$N$95)*(1+'HIPOTESIS '!$N$100)/12,0)</f>
        <v>0</v>
      </c>
      <c r="AW213" s="810">
        <f>IF(AND(AW$151&gt;='HIPOTESIS '!$E97,AW$151&lt;='HIPOTESIS '!$F97),'HIPOTESIS '!$K97*'HIPOTESIS '!$D97*(1+'HIPOTESIS '!$N$90)*(1+'HIPOTESIS '!$N$95)*(1+'HIPOTESIS '!$N$100)/12,0)</f>
        <v>0</v>
      </c>
      <c r="AX213" s="810">
        <f>IF(AND(AX$151&gt;='HIPOTESIS '!$E97,AX$151&lt;='HIPOTESIS '!$F97),'HIPOTESIS '!$K97*'HIPOTESIS '!$D97*(1+'HIPOTESIS '!$N$90)*(1+'HIPOTESIS '!$N$95)*(1+'HIPOTESIS '!$N$100)/12,0)</f>
        <v>0</v>
      </c>
      <c r="AY213" s="810">
        <f>IF(AND(AY$151&gt;='HIPOTESIS '!$E97,AY$151&lt;='HIPOTESIS '!$F97),'HIPOTESIS '!$K97*'HIPOTESIS '!$D97*(1+'HIPOTESIS '!$N$90)*(1+'HIPOTESIS '!$N$95)*(1+'HIPOTESIS '!$N$100)/12,0)</f>
        <v>0</v>
      </c>
      <c r="AZ213" s="810">
        <f>IF(AND(AZ$151&gt;='HIPOTESIS '!$E97,AZ$151&lt;='HIPOTESIS '!$F97),'HIPOTESIS '!$K97*'HIPOTESIS '!$D97*(1+'HIPOTESIS '!$N$90)*(1+'HIPOTESIS '!$N$95)*(1+'HIPOTESIS '!$N$100)^2/12,0)</f>
        <v>0</v>
      </c>
      <c r="BA213" s="810">
        <f>IF(AND(BA$151&gt;='HIPOTESIS '!$E97,BA$151&lt;='HIPOTESIS '!$F97),'HIPOTESIS '!$K97*'HIPOTESIS '!$D97*(1+'HIPOTESIS '!$N$90)*(1+'HIPOTESIS '!$N$95)*(1+'HIPOTESIS '!$N$100)^2/12,0)</f>
        <v>0</v>
      </c>
      <c r="BB213" s="810">
        <f>IF(AND(BB$151&gt;='HIPOTESIS '!$E97,BB$151&lt;='HIPOTESIS '!$F97),'HIPOTESIS '!$K97*'HIPOTESIS '!$D97*(1+'HIPOTESIS '!$N$90)*(1+'HIPOTESIS '!$N$95)*(1+'HIPOTESIS '!$N$100)^2/12,0)</f>
        <v>0</v>
      </c>
      <c r="BC213" s="810">
        <f>IF(AND(BC$151&gt;='HIPOTESIS '!$E97,BC$151&lt;='HIPOTESIS '!$F97),'HIPOTESIS '!$K97*'HIPOTESIS '!$D97*(1+'HIPOTESIS '!$N$90)*(1+'HIPOTESIS '!$N$95)*(1+'HIPOTESIS '!$N$100)^2/12,0)</f>
        <v>0</v>
      </c>
      <c r="BD213" s="810">
        <f>IF(AND(BD$151&gt;='HIPOTESIS '!$E97,BD$151&lt;='HIPOTESIS '!$F97),'HIPOTESIS '!$K97*'HIPOTESIS '!$D97*(1+'HIPOTESIS '!$N$90)*(1+'HIPOTESIS '!$N$95)*(1+'HIPOTESIS '!$N$100)^2/12,0)</f>
        <v>0</v>
      </c>
      <c r="BE213" s="810">
        <f>IF(AND(BE$151&gt;='HIPOTESIS '!$E97,BE$151&lt;='HIPOTESIS '!$F97),'HIPOTESIS '!$K97*'HIPOTESIS '!$D97*(1+'HIPOTESIS '!$N$90)*(1+'HIPOTESIS '!$N$95)*(1+'HIPOTESIS '!$N$100)^2/12,0)</f>
        <v>0</v>
      </c>
      <c r="BF213" s="810">
        <f>IF(AND(BF$151&gt;='HIPOTESIS '!$E97,BF$151&lt;='HIPOTESIS '!$F97),'HIPOTESIS '!$K97*'HIPOTESIS '!$D97*(1+'HIPOTESIS '!$N$90)*(1+'HIPOTESIS '!$N$95)*(1+'HIPOTESIS '!$N$100)^2/12,0)</f>
        <v>0</v>
      </c>
      <c r="BG213" s="810">
        <f>IF(AND(BG$151&gt;='HIPOTESIS '!$E97,BG$151&lt;='HIPOTESIS '!$F97),'HIPOTESIS '!$K97*'HIPOTESIS '!$D97*(1+'HIPOTESIS '!$N$90)*(1+'HIPOTESIS '!$N$95)*(1+'HIPOTESIS '!$N$100)^2/12,0)</f>
        <v>0</v>
      </c>
      <c r="BH213" s="810">
        <f>IF(AND(BH$151&gt;='HIPOTESIS '!$E97,BH$151&lt;='HIPOTESIS '!$F97),'HIPOTESIS '!$K97*'HIPOTESIS '!$D97*(1+'HIPOTESIS '!$N$90)*(1+'HIPOTESIS '!$N$95)*(1+'HIPOTESIS '!$N$100)^2/12,0)</f>
        <v>0</v>
      </c>
      <c r="BI213" s="810">
        <f>IF(AND(BI$151&gt;='HIPOTESIS '!$E97,BI$151&lt;='HIPOTESIS '!$F97),'HIPOTESIS '!$K97*'HIPOTESIS '!$D97*(1+'HIPOTESIS '!$N$90)*(1+'HIPOTESIS '!$N$95)*(1+'HIPOTESIS '!$N$100)^2/12,0)</f>
        <v>0</v>
      </c>
      <c r="BJ213" s="810">
        <f>IF(AND(BJ$151&gt;='HIPOTESIS '!$E97,BJ$151&lt;='HIPOTESIS '!$F97),'HIPOTESIS '!$K97*'HIPOTESIS '!$D97*(1+'HIPOTESIS '!$N$90)*(1+'HIPOTESIS '!$N$95)*(1+'HIPOTESIS '!$N$100)^2/12,0)</f>
        <v>0</v>
      </c>
      <c r="BK213" s="810">
        <f>IF(AND(BK$151&gt;='HIPOTESIS '!$E97,BK$151&lt;='HIPOTESIS '!$F97),'HIPOTESIS '!$K97*'HIPOTESIS '!$D97*(1+'HIPOTESIS '!$N$90)*(1+'HIPOTESIS '!$N$95)*(1+'HIPOTESIS '!$N$100)^2/12,0)</f>
        <v>0</v>
      </c>
    </row>
    <row r="214" spans="2:63" s="2" customFormat="1" ht="17" x14ac:dyDescent="0.2">
      <c r="B214" s="625" t="s">
        <v>123</v>
      </c>
      <c r="C214" s="813">
        <f>IF(AND(C$151&gt;='HIPOTESIS '!$E98,C$151&lt;='HIPOTESIS '!$F98),'HIPOTESIS '!$K98*'HIPOTESIS '!$D98/12,0)</f>
        <v>0</v>
      </c>
      <c r="D214" s="586">
        <f>IF(AND(D$151&gt;='HIPOTESIS '!$E98,D$151&lt;='HIPOTESIS '!$F98),'HIPOTESIS '!$K98*'HIPOTESIS '!$D98/12,0)</f>
        <v>0</v>
      </c>
      <c r="E214" s="586">
        <f>IF(AND(E$151&gt;='HIPOTESIS '!$E98,E$151&lt;='HIPOTESIS '!$F98),'HIPOTESIS '!$K98*'HIPOTESIS '!$D98/12,0)</f>
        <v>0</v>
      </c>
      <c r="F214" s="586">
        <f>IF(AND(F$151&gt;='HIPOTESIS '!$E98,F$151&lt;='HIPOTESIS '!$F98),'HIPOTESIS '!$K98*'HIPOTESIS '!$D98/12,0)</f>
        <v>0</v>
      </c>
      <c r="G214" s="586">
        <f>IF(AND(G$151&gt;='HIPOTESIS '!$E98,G$151&lt;='HIPOTESIS '!$F98),'HIPOTESIS '!$K98*'HIPOTESIS '!$D98/12,0)</f>
        <v>0</v>
      </c>
      <c r="H214" s="586">
        <f>IF(AND(H$151&gt;='HIPOTESIS '!$E98,H$151&lt;='HIPOTESIS '!$F98),'HIPOTESIS '!$K98*'HIPOTESIS '!$D98/12,0)</f>
        <v>0</v>
      </c>
      <c r="I214" s="586">
        <f>IF(AND(I$151&gt;='HIPOTESIS '!$E98,I$151&lt;='HIPOTESIS '!$F98),'HIPOTESIS '!$K98*'HIPOTESIS '!$D98/12,0)</f>
        <v>0</v>
      </c>
      <c r="J214" s="586">
        <f>IF(AND(J$151&gt;='HIPOTESIS '!$E98,J$151&lt;='HIPOTESIS '!$F98),'HIPOTESIS '!$K98*'HIPOTESIS '!$D98/12,0)</f>
        <v>0</v>
      </c>
      <c r="K214" s="586">
        <f>IF(AND(K$151&gt;='HIPOTESIS '!$E98,K$151&lt;='HIPOTESIS '!$F98),'HIPOTESIS '!$K98*'HIPOTESIS '!$D98/12,0)</f>
        <v>0</v>
      </c>
      <c r="L214" s="586">
        <f>IF(AND(L$151&gt;='HIPOTESIS '!$E98,L$151&lt;='HIPOTESIS '!$F98),'HIPOTESIS '!$K98*'HIPOTESIS '!$D98/12,0)</f>
        <v>0</v>
      </c>
      <c r="M214" s="586">
        <f>IF(AND(M$151&gt;='HIPOTESIS '!$E98,M$151&lt;='HIPOTESIS '!$F98),'HIPOTESIS '!$K98*'HIPOTESIS '!$D98/12,0)</f>
        <v>0</v>
      </c>
      <c r="N214" s="586">
        <f>IF(AND(N$151&gt;='HIPOTESIS '!$E98,N$151&lt;='HIPOTESIS '!$F98),'HIPOTESIS '!$K98*'HIPOTESIS '!$D98/12,0)</f>
        <v>0</v>
      </c>
      <c r="O214" s="814">
        <f>IF(AND(O$151&gt;='HIPOTESIS '!$E98,O$151&lt;='HIPOTESIS '!$F98),'HIPOTESIS '!$K98*'HIPOTESIS '!$D98/12,0)</f>
        <v>0</v>
      </c>
      <c r="P214" s="586">
        <f>IF(AND(P$151&gt;='HIPOTESIS '!$E98,P$151&lt;='HIPOTESIS '!$F98),'HIPOTESIS '!$K98*'HIPOTESIS '!$D98*(1+'HIPOTESIS '!$N$90)/12,0)</f>
        <v>0</v>
      </c>
      <c r="Q214" s="810">
        <f>IF(AND(Q$151&gt;='HIPOTESIS '!$E98,Q$151&lt;='HIPOTESIS '!$F98),'HIPOTESIS '!$K98*'HIPOTESIS '!$D98*(1+'HIPOTESIS '!$N$90)/12,0)</f>
        <v>0</v>
      </c>
      <c r="R214" s="810">
        <f>IF(AND(R$151&gt;='HIPOTESIS '!$E98,R$151&lt;='HIPOTESIS '!$F98),'HIPOTESIS '!$K98*'HIPOTESIS '!$D98*(1+'HIPOTESIS '!$N$90)/12,0)</f>
        <v>0</v>
      </c>
      <c r="S214" s="810">
        <f>IF(AND(S$151&gt;='HIPOTESIS '!$E98,S$151&lt;='HIPOTESIS '!$F98),'HIPOTESIS '!$K98*'HIPOTESIS '!$D98*(1+'HIPOTESIS '!$N$90)/12,0)</f>
        <v>0</v>
      </c>
      <c r="T214" s="810">
        <f>IF(AND(T$151&gt;='HIPOTESIS '!$E98,T$151&lt;='HIPOTESIS '!$F98),'HIPOTESIS '!$K98*'HIPOTESIS '!$D98*(1+'HIPOTESIS '!$N$90)/12,0)</f>
        <v>0</v>
      </c>
      <c r="U214" s="810">
        <f>IF(AND(U$151&gt;='HIPOTESIS '!$E98,U$151&lt;='HIPOTESIS '!$F98),'HIPOTESIS '!$K98*'HIPOTESIS '!$D98*(1+'HIPOTESIS '!$N$90)/12,0)</f>
        <v>0</v>
      </c>
      <c r="V214" s="810">
        <f>IF(AND(V$151&gt;='HIPOTESIS '!$E98,V$151&lt;='HIPOTESIS '!$F98),'HIPOTESIS '!$K98*'HIPOTESIS '!$D98*(1+'HIPOTESIS '!$N$90)/12,0)</f>
        <v>0</v>
      </c>
      <c r="W214" s="810">
        <f>IF(AND(W$151&gt;='HIPOTESIS '!$E98,W$151&lt;='HIPOTESIS '!$F98),'HIPOTESIS '!$K98*'HIPOTESIS '!$D98*(1+'HIPOTESIS '!$N$90)/12,0)</f>
        <v>0</v>
      </c>
      <c r="X214" s="810">
        <f>IF(AND(X$151&gt;='HIPOTESIS '!$E98,X$151&lt;='HIPOTESIS '!$F98),'HIPOTESIS '!$K98*'HIPOTESIS '!$D98*(1+'HIPOTESIS '!$N$90)/12,0)</f>
        <v>0</v>
      </c>
      <c r="Y214" s="810">
        <f>IF(AND(Y$151&gt;='HIPOTESIS '!$E98,Y$151&lt;='HIPOTESIS '!$F98),'HIPOTESIS '!$K98*'HIPOTESIS '!$D98*(1+'HIPOTESIS '!$N$90)/12,0)</f>
        <v>0</v>
      </c>
      <c r="Z214" s="810">
        <f>IF(AND(Z$151&gt;='HIPOTESIS '!$E98,Z$151&lt;='HIPOTESIS '!$F98),'HIPOTESIS '!$K98*'HIPOTESIS '!$D98*(1+'HIPOTESIS '!$N$90)/12,0)</f>
        <v>0</v>
      </c>
      <c r="AA214" s="810">
        <f>IF(AND(AA$151&gt;='HIPOTESIS '!$E98,AA$151&lt;='HIPOTESIS '!$F98),'HIPOTESIS '!$K98*'HIPOTESIS '!$D98*(1+'HIPOTESIS '!$N$90)/12,0)</f>
        <v>0</v>
      </c>
      <c r="AB214" s="810">
        <f>IF(AND(AB$151&gt;='HIPOTESIS '!$E98,AB$151&lt;='HIPOTESIS '!$F98),'HIPOTESIS '!$K98*'HIPOTESIS '!$D98*(1+'HIPOTESIS '!$N$90)*(1+'HIPOTESIS '!$N$95)/12,0)</f>
        <v>0</v>
      </c>
      <c r="AC214" s="810">
        <f>IF(AND(AC$151&gt;='HIPOTESIS '!$E98,AC$151&lt;='HIPOTESIS '!$F98),'HIPOTESIS '!$K98*'HIPOTESIS '!$D98*(1+'HIPOTESIS '!$N$90)*(1+'HIPOTESIS '!$N$95)/12,0)</f>
        <v>0</v>
      </c>
      <c r="AD214" s="810">
        <f>IF(AND(AD$151&gt;='HIPOTESIS '!$E98,AD$151&lt;='HIPOTESIS '!$F98),'HIPOTESIS '!$K98*'HIPOTESIS '!$D98*(1+'HIPOTESIS '!$N$90)*(1+'HIPOTESIS '!$N$95)/12,0)</f>
        <v>0</v>
      </c>
      <c r="AE214" s="810">
        <f>IF(AND(AE$151&gt;='HIPOTESIS '!$E98,AE$151&lt;='HIPOTESIS '!$F98),'HIPOTESIS '!$K98*'HIPOTESIS '!$D98*(1+'HIPOTESIS '!$N$90)*(1+'HIPOTESIS '!$N$95)/12,0)</f>
        <v>0</v>
      </c>
      <c r="AF214" s="810">
        <f>IF(AND(AF$151&gt;='HIPOTESIS '!$E98,AF$151&lt;='HIPOTESIS '!$F98),'HIPOTESIS '!$K98*'HIPOTESIS '!$D98*(1+'HIPOTESIS '!$N$90)*(1+'HIPOTESIS '!$N$95)/12,0)</f>
        <v>0</v>
      </c>
      <c r="AG214" s="810">
        <f>IF(AND(AG$151&gt;='HIPOTESIS '!$E98,AG$151&lt;='HIPOTESIS '!$F98),'HIPOTESIS '!$K98*'HIPOTESIS '!$D98*(1+'HIPOTESIS '!$N$90)*(1+'HIPOTESIS '!$N$95)/12,0)</f>
        <v>0</v>
      </c>
      <c r="AH214" s="810">
        <f>IF(AND(AH$151&gt;='HIPOTESIS '!$E98,AH$151&lt;='HIPOTESIS '!$F98),'HIPOTESIS '!$K98*'HIPOTESIS '!$D98*(1+'HIPOTESIS '!$N$90)*(1+'HIPOTESIS '!$N$95)/12,0)</f>
        <v>0</v>
      </c>
      <c r="AI214" s="810">
        <f>IF(AND(AI$151&gt;='HIPOTESIS '!$E98,AI$151&lt;='HIPOTESIS '!$F98),'HIPOTESIS '!$K98*'HIPOTESIS '!$D98*(1+'HIPOTESIS '!$N$90)*(1+'HIPOTESIS '!$N$95)/12,0)</f>
        <v>0</v>
      </c>
      <c r="AJ214" s="810">
        <f>IF(AND(AJ$151&gt;='HIPOTESIS '!$E98,AJ$151&lt;='HIPOTESIS '!$F98),'HIPOTESIS '!$K98*'HIPOTESIS '!$D98*(1+'HIPOTESIS '!$N$90)*(1+'HIPOTESIS '!$N$95)/12,0)</f>
        <v>0</v>
      </c>
      <c r="AK214" s="810">
        <f>IF(AND(AK$151&gt;='HIPOTESIS '!$E98,AK$151&lt;='HIPOTESIS '!$F98),'HIPOTESIS '!$K98*'HIPOTESIS '!$D98*(1+'HIPOTESIS '!$N$90)*(1+'HIPOTESIS '!$N$95)/12,0)</f>
        <v>0</v>
      </c>
      <c r="AL214" s="810">
        <f>IF(AND(AL$151&gt;='HIPOTESIS '!$E98,AL$151&lt;='HIPOTESIS '!$F98),'HIPOTESIS '!$K98*'HIPOTESIS '!$D98*(1+'HIPOTESIS '!$N$90)*(1+'HIPOTESIS '!$N$95)/12,0)</f>
        <v>0</v>
      </c>
      <c r="AM214" s="810">
        <f>IF(AND(AM$151&gt;='HIPOTESIS '!$E98,AM$151&lt;='HIPOTESIS '!$F98),'HIPOTESIS '!$K98*'HIPOTESIS '!$D98*(1+'HIPOTESIS '!$N$90)*(1+'HIPOTESIS '!$N$95)/12,0)</f>
        <v>0</v>
      </c>
      <c r="AN214" s="810">
        <f>IF(AND(AN$151&gt;='HIPOTESIS '!$E98,AN$151&lt;='HIPOTESIS '!$F98),'HIPOTESIS '!$K98*'HIPOTESIS '!$D98*(1+'HIPOTESIS '!$N$90)*(1+'HIPOTESIS '!$N$95)*(1+'HIPOTESIS '!$N$100)/12,0)</f>
        <v>0</v>
      </c>
      <c r="AO214" s="810">
        <f>IF(AND(AO$151&gt;='HIPOTESIS '!$E98,AO$151&lt;='HIPOTESIS '!$F98),'HIPOTESIS '!$K98*'HIPOTESIS '!$D98*(1+'HIPOTESIS '!$N$90)*(1+'HIPOTESIS '!$N$95)*(1+'HIPOTESIS '!$N$100)/12,0)</f>
        <v>0</v>
      </c>
      <c r="AP214" s="810">
        <f>IF(AND(AP$151&gt;='HIPOTESIS '!$E98,AP$151&lt;='HIPOTESIS '!$F98),'HIPOTESIS '!$K98*'HIPOTESIS '!$D98*(1+'HIPOTESIS '!$N$90)*(1+'HIPOTESIS '!$N$95)*(1+'HIPOTESIS '!$N$100)/12,0)</f>
        <v>0</v>
      </c>
      <c r="AQ214" s="810">
        <f>IF(AND(AQ$151&gt;='HIPOTESIS '!$E98,AQ$151&lt;='HIPOTESIS '!$F98),'HIPOTESIS '!$K98*'HIPOTESIS '!$D98*(1+'HIPOTESIS '!$N$90)*(1+'HIPOTESIS '!$N$95)*(1+'HIPOTESIS '!$N$100)/12,0)</f>
        <v>0</v>
      </c>
      <c r="AR214" s="810">
        <f>IF(AND(AR$151&gt;='HIPOTESIS '!$E98,AR$151&lt;='HIPOTESIS '!$F98),'HIPOTESIS '!$K98*'HIPOTESIS '!$D98*(1+'HIPOTESIS '!$N$90)*(1+'HIPOTESIS '!$N$95)*(1+'HIPOTESIS '!$N$100)/12,0)</f>
        <v>0</v>
      </c>
      <c r="AS214" s="810">
        <f>IF(AND(AS$151&gt;='HIPOTESIS '!$E98,AS$151&lt;='HIPOTESIS '!$F98),'HIPOTESIS '!$K98*'HIPOTESIS '!$D98*(1+'HIPOTESIS '!$N$90)*(1+'HIPOTESIS '!$N$95)*(1+'HIPOTESIS '!$N$100)/12,0)</f>
        <v>0</v>
      </c>
      <c r="AT214" s="810">
        <f>IF(AND(AT$151&gt;='HIPOTESIS '!$E98,AT$151&lt;='HIPOTESIS '!$F98),'HIPOTESIS '!$K98*'HIPOTESIS '!$D98*(1+'HIPOTESIS '!$N$90)*(1+'HIPOTESIS '!$N$95)*(1+'HIPOTESIS '!$N$100)/12,0)</f>
        <v>0</v>
      </c>
      <c r="AU214" s="810">
        <f>IF(AND(AU$151&gt;='HIPOTESIS '!$E98,AU$151&lt;='HIPOTESIS '!$F98),'HIPOTESIS '!$K98*'HIPOTESIS '!$D98*(1+'HIPOTESIS '!$N$90)*(1+'HIPOTESIS '!$N$95)*(1+'HIPOTESIS '!$N$100)/12,0)</f>
        <v>0</v>
      </c>
      <c r="AV214" s="810">
        <f>IF(AND(AV$151&gt;='HIPOTESIS '!$E98,AV$151&lt;='HIPOTESIS '!$F98),'HIPOTESIS '!$K98*'HIPOTESIS '!$D98*(1+'HIPOTESIS '!$N$90)*(1+'HIPOTESIS '!$N$95)*(1+'HIPOTESIS '!$N$100)/12,0)</f>
        <v>0</v>
      </c>
      <c r="AW214" s="810">
        <f>IF(AND(AW$151&gt;='HIPOTESIS '!$E98,AW$151&lt;='HIPOTESIS '!$F98),'HIPOTESIS '!$K98*'HIPOTESIS '!$D98*(1+'HIPOTESIS '!$N$90)*(1+'HIPOTESIS '!$N$95)*(1+'HIPOTESIS '!$N$100)/12,0)</f>
        <v>0</v>
      </c>
      <c r="AX214" s="810">
        <f>IF(AND(AX$151&gt;='HIPOTESIS '!$E98,AX$151&lt;='HIPOTESIS '!$F98),'HIPOTESIS '!$K98*'HIPOTESIS '!$D98*(1+'HIPOTESIS '!$N$90)*(1+'HIPOTESIS '!$N$95)*(1+'HIPOTESIS '!$N$100)/12,0)</f>
        <v>0</v>
      </c>
      <c r="AY214" s="810">
        <f>IF(AND(AY$151&gt;='HIPOTESIS '!$E98,AY$151&lt;='HIPOTESIS '!$F98),'HIPOTESIS '!$K98*'HIPOTESIS '!$D98*(1+'HIPOTESIS '!$N$90)*(1+'HIPOTESIS '!$N$95)*(1+'HIPOTESIS '!$N$100)/12,0)</f>
        <v>0</v>
      </c>
      <c r="AZ214" s="810">
        <f>IF(AND(AZ$151&gt;='HIPOTESIS '!$E98,AZ$151&lt;='HIPOTESIS '!$F98),'HIPOTESIS '!$K98*'HIPOTESIS '!$D98*(1+'HIPOTESIS '!$N$90)*(1+'HIPOTESIS '!$N$95)*(1+'HIPOTESIS '!$N$100)^2/12,0)</f>
        <v>0</v>
      </c>
      <c r="BA214" s="810">
        <f>IF(AND(BA$151&gt;='HIPOTESIS '!$E98,BA$151&lt;='HIPOTESIS '!$F98),'HIPOTESIS '!$K98*'HIPOTESIS '!$D98*(1+'HIPOTESIS '!$N$90)*(1+'HIPOTESIS '!$N$95)*(1+'HIPOTESIS '!$N$100)^2/12,0)</f>
        <v>0</v>
      </c>
      <c r="BB214" s="810">
        <f>IF(AND(BB$151&gt;='HIPOTESIS '!$E98,BB$151&lt;='HIPOTESIS '!$F98),'HIPOTESIS '!$K98*'HIPOTESIS '!$D98*(1+'HIPOTESIS '!$N$90)*(1+'HIPOTESIS '!$N$95)*(1+'HIPOTESIS '!$N$100)^2/12,0)</f>
        <v>0</v>
      </c>
      <c r="BC214" s="810">
        <f>IF(AND(BC$151&gt;='HIPOTESIS '!$E98,BC$151&lt;='HIPOTESIS '!$F98),'HIPOTESIS '!$K98*'HIPOTESIS '!$D98*(1+'HIPOTESIS '!$N$90)*(1+'HIPOTESIS '!$N$95)*(1+'HIPOTESIS '!$N$100)^2/12,0)</f>
        <v>0</v>
      </c>
      <c r="BD214" s="810">
        <f>IF(AND(BD$151&gt;='HIPOTESIS '!$E98,BD$151&lt;='HIPOTESIS '!$F98),'HIPOTESIS '!$K98*'HIPOTESIS '!$D98*(1+'HIPOTESIS '!$N$90)*(1+'HIPOTESIS '!$N$95)*(1+'HIPOTESIS '!$N$100)^2/12,0)</f>
        <v>0</v>
      </c>
      <c r="BE214" s="810">
        <f>IF(AND(BE$151&gt;='HIPOTESIS '!$E98,BE$151&lt;='HIPOTESIS '!$F98),'HIPOTESIS '!$K98*'HIPOTESIS '!$D98*(1+'HIPOTESIS '!$N$90)*(1+'HIPOTESIS '!$N$95)*(1+'HIPOTESIS '!$N$100)^2/12,0)</f>
        <v>0</v>
      </c>
      <c r="BF214" s="810">
        <f>IF(AND(BF$151&gt;='HIPOTESIS '!$E98,BF$151&lt;='HIPOTESIS '!$F98),'HIPOTESIS '!$K98*'HIPOTESIS '!$D98*(1+'HIPOTESIS '!$N$90)*(1+'HIPOTESIS '!$N$95)*(1+'HIPOTESIS '!$N$100)^2/12,0)</f>
        <v>0</v>
      </c>
      <c r="BG214" s="810">
        <f>IF(AND(BG$151&gt;='HIPOTESIS '!$E98,BG$151&lt;='HIPOTESIS '!$F98),'HIPOTESIS '!$K98*'HIPOTESIS '!$D98*(1+'HIPOTESIS '!$N$90)*(1+'HIPOTESIS '!$N$95)*(1+'HIPOTESIS '!$N$100)^2/12,0)</f>
        <v>0</v>
      </c>
      <c r="BH214" s="810">
        <f>IF(AND(BH$151&gt;='HIPOTESIS '!$E98,BH$151&lt;='HIPOTESIS '!$F98),'HIPOTESIS '!$K98*'HIPOTESIS '!$D98*(1+'HIPOTESIS '!$N$90)*(1+'HIPOTESIS '!$N$95)*(1+'HIPOTESIS '!$N$100)^2/12,0)</f>
        <v>0</v>
      </c>
      <c r="BI214" s="810">
        <f>IF(AND(BI$151&gt;='HIPOTESIS '!$E98,BI$151&lt;='HIPOTESIS '!$F98),'HIPOTESIS '!$K98*'HIPOTESIS '!$D98*(1+'HIPOTESIS '!$N$90)*(1+'HIPOTESIS '!$N$95)*(1+'HIPOTESIS '!$N$100)^2/12,0)</f>
        <v>0</v>
      </c>
      <c r="BJ214" s="810">
        <f>IF(AND(BJ$151&gt;='HIPOTESIS '!$E98,BJ$151&lt;='HIPOTESIS '!$F98),'HIPOTESIS '!$K98*'HIPOTESIS '!$D98*(1+'HIPOTESIS '!$N$90)*(1+'HIPOTESIS '!$N$95)*(1+'HIPOTESIS '!$N$100)^2/12,0)</f>
        <v>0</v>
      </c>
      <c r="BK214" s="810">
        <f>IF(AND(BK$151&gt;='HIPOTESIS '!$E98,BK$151&lt;='HIPOTESIS '!$F98),'HIPOTESIS '!$K98*'HIPOTESIS '!$D98*(1+'HIPOTESIS '!$N$90)*(1+'HIPOTESIS '!$N$95)*(1+'HIPOTESIS '!$N$100)^2/12,0)</f>
        <v>0</v>
      </c>
    </row>
    <row r="215" spans="2:63" s="2" customFormat="1" ht="17" x14ac:dyDescent="0.2">
      <c r="B215" s="627" t="s">
        <v>124</v>
      </c>
      <c r="C215" s="813">
        <f>IF(AND(C$151&gt;='HIPOTESIS '!$E99,C$151&lt;='HIPOTESIS '!$F99),'HIPOTESIS '!$K99*'HIPOTESIS '!$D99/12,0)</f>
        <v>0</v>
      </c>
      <c r="D215" s="586">
        <f>IF(AND(D$151&gt;='HIPOTESIS '!$E99,D$151&lt;='HIPOTESIS '!$F99),'HIPOTESIS '!$K99*'HIPOTESIS '!$D99/12,0)</f>
        <v>0</v>
      </c>
      <c r="E215" s="586">
        <f>IF(AND(E$151&gt;='HIPOTESIS '!$E99,E$151&lt;='HIPOTESIS '!$F99),'HIPOTESIS '!$K99*'HIPOTESIS '!$D99/12,0)</f>
        <v>0</v>
      </c>
      <c r="F215" s="586">
        <f>IF(AND(F$151&gt;='HIPOTESIS '!$E99,F$151&lt;='HIPOTESIS '!$F99),'HIPOTESIS '!$K99*'HIPOTESIS '!$D99/12,0)</f>
        <v>0</v>
      </c>
      <c r="G215" s="586">
        <f>IF(AND(G$151&gt;='HIPOTESIS '!$E99,G$151&lt;='HIPOTESIS '!$F99),'HIPOTESIS '!$K99*'HIPOTESIS '!$D99/12,0)</f>
        <v>0</v>
      </c>
      <c r="H215" s="586">
        <f>IF(AND(H$151&gt;='HIPOTESIS '!$E99,H$151&lt;='HIPOTESIS '!$F99),'HIPOTESIS '!$K99*'HIPOTESIS '!$D99/12,0)</f>
        <v>0</v>
      </c>
      <c r="I215" s="586">
        <f>IF(AND(I$151&gt;='HIPOTESIS '!$E99,I$151&lt;='HIPOTESIS '!$F99),'HIPOTESIS '!$K99*'HIPOTESIS '!$D99/12,0)</f>
        <v>0</v>
      </c>
      <c r="J215" s="586">
        <f>IF(AND(J$151&gt;='HIPOTESIS '!$E99,J$151&lt;='HIPOTESIS '!$F99),'HIPOTESIS '!$K99*'HIPOTESIS '!$D99/12,0)</f>
        <v>0</v>
      </c>
      <c r="K215" s="586">
        <f>IF(AND(K$151&gt;='HIPOTESIS '!$E99,K$151&lt;='HIPOTESIS '!$F99),'HIPOTESIS '!$K99*'HIPOTESIS '!$D99/12,0)</f>
        <v>0</v>
      </c>
      <c r="L215" s="586">
        <f>IF(AND(L$151&gt;='HIPOTESIS '!$E99,L$151&lt;='HIPOTESIS '!$F99),'HIPOTESIS '!$K99*'HIPOTESIS '!$D99/12,0)</f>
        <v>0</v>
      </c>
      <c r="M215" s="586">
        <f>IF(AND(M$151&gt;='HIPOTESIS '!$E99,M$151&lt;='HIPOTESIS '!$F99),'HIPOTESIS '!$K99*'HIPOTESIS '!$D99/12,0)</f>
        <v>0</v>
      </c>
      <c r="N215" s="586">
        <f>IF(AND(N$151&gt;='HIPOTESIS '!$E99,N$151&lt;='HIPOTESIS '!$F99),'HIPOTESIS '!$K99*'HIPOTESIS '!$D99/12,0)</f>
        <v>0</v>
      </c>
      <c r="O215" s="814">
        <f>IF(AND(O$151&gt;='HIPOTESIS '!$E99,O$151&lt;='HIPOTESIS '!$F99),'HIPOTESIS '!$K99*'HIPOTESIS '!$D99/12,0)</f>
        <v>0</v>
      </c>
      <c r="P215" s="586">
        <f>IF(AND(P$151&gt;='HIPOTESIS '!$E99,P$151&lt;='HIPOTESIS '!$F99),'HIPOTESIS '!$K99*'HIPOTESIS '!$D99*(1+'HIPOTESIS '!$N$90)/12,0)</f>
        <v>0</v>
      </c>
      <c r="Q215" s="810">
        <f>IF(AND(Q$151&gt;='HIPOTESIS '!$E99,Q$151&lt;='HIPOTESIS '!$F99),'HIPOTESIS '!$K99*'HIPOTESIS '!$D99*(1+'HIPOTESIS '!$N$90)/12,0)</f>
        <v>0</v>
      </c>
      <c r="R215" s="810">
        <f>IF(AND(R$151&gt;='HIPOTESIS '!$E99,R$151&lt;='HIPOTESIS '!$F99),'HIPOTESIS '!$K99*'HIPOTESIS '!$D99*(1+'HIPOTESIS '!$N$90)/12,0)</f>
        <v>0</v>
      </c>
      <c r="S215" s="810">
        <f>IF(AND(S$151&gt;='HIPOTESIS '!$E99,S$151&lt;='HIPOTESIS '!$F99),'HIPOTESIS '!$K99*'HIPOTESIS '!$D99*(1+'HIPOTESIS '!$N$90)/12,0)</f>
        <v>0</v>
      </c>
      <c r="T215" s="810">
        <f>IF(AND(T$151&gt;='HIPOTESIS '!$E99,T$151&lt;='HIPOTESIS '!$F99),'HIPOTESIS '!$K99*'HIPOTESIS '!$D99*(1+'HIPOTESIS '!$N$90)/12,0)</f>
        <v>0</v>
      </c>
      <c r="U215" s="810">
        <f>IF(AND(U$151&gt;='HIPOTESIS '!$E99,U$151&lt;='HIPOTESIS '!$F99),'HIPOTESIS '!$K99*'HIPOTESIS '!$D99*(1+'HIPOTESIS '!$N$90)/12,0)</f>
        <v>0</v>
      </c>
      <c r="V215" s="810">
        <f>IF(AND(V$151&gt;='HIPOTESIS '!$E99,V$151&lt;='HIPOTESIS '!$F99),'HIPOTESIS '!$K99*'HIPOTESIS '!$D99*(1+'HIPOTESIS '!$N$90)/12,0)</f>
        <v>0</v>
      </c>
      <c r="W215" s="810">
        <f>IF(AND(W$151&gt;='HIPOTESIS '!$E99,W$151&lt;='HIPOTESIS '!$F99),'HIPOTESIS '!$K99*'HIPOTESIS '!$D99*(1+'HIPOTESIS '!$N$90)/12,0)</f>
        <v>0</v>
      </c>
      <c r="X215" s="810">
        <f>IF(AND(X$151&gt;='HIPOTESIS '!$E99,X$151&lt;='HIPOTESIS '!$F99),'HIPOTESIS '!$K99*'HIPOTESIS '!$D99*(1+'HIPOTESIS '!$N$90)/12,0)</f>
        <v>0</v>
      </c>
      <c r="Y215" s="810">
        <f>IF(AND(Y$151&gt;='HIPOTESIS '!$E99,Y$151&lt;='HIPOTESIS '!$F99),'HIPOTESIS '!$K99*'HIPOTESIS '!$D99*(1+'HIPOTESIS '!$N$90)/12,0)</f>
        <v>0</v>
      </c>
      <c r="Z215" s="810">
        <f>IF(AND(Z$151&gt;='HIPOTESIS '!$E99,Z$151&lt;='HIPOTESIS '!$F99),'HIPOTESIS '!$K99*'HIPOTESIS '!$D99*(1+'HIPOTESIS '!$N$90)/12,0)</f>
        <v>0</v>
      </c>
      <c r="AA215" s="810">
        <f>IF(AND(AA$151&gt;='HIPOTESIS '!$E99,AA$151&lt;='HIPOTESIS '!$F99),'HIPOTESIS '!$K99*'HIPOTESIS '!$D99*(1+'HIPOTESIS '!$N$90)/12,0)</f>
        <v>0</v>
      </c>
      <c r="AB215" s="810">
        <f>IF(AND(AB$151&gt;='HIPOTESIS '!$E99,AB$151&lt;='HIPOTESIS '!$F99),'HIPOTESIS '!$K99*'HIPOTESIS '!$D99*(1+'HIPOTESIS '!$N$90)*(1+'HIPOTESIS '!$N$95)/12,0)</f>
        <v>0</v>
      </c>
      <c r="AC215" s="810">
        <f>IF(AND(AC$151&gt;='HIPOTESIS '!$E99,AC$151&lt;='HIPOTESIS '!$F99),'HIPOTESIS '!$K99*'HIPOTESIS '!$D99*(1+'HIPOTESIS '!$N$90)*(1+'HIPOTESIS '!$N$95)/12,0)</f>
        <v>0</v>
      </c>
      <c r="AD215" s="810">
        <f>IF(AND(AD$151&gt;='HIPOTESIS '!$E99,AD$151&lt;='HIPOTESIS '!$F99),'HIPOTESIS '!$K99*'HIPOTESIS '!$D99*(1+'HIPOTESIS '!$N$90)*(1+'HIPOTESIS '!$N$95)/12,0)</f>
        <v>0</v>
      </c>
      <c r="AE215" s="810">
        <f>IF(AND(AE$151&gt;='HIPOTESIS '!$E99,AE$151&lt;='HIPOTESIS '!$F99),'HIPOTESIS '!$K99*'HIPOTESIS '!$D99*(1+'HIPOTESIS '!$N$90)*(1+'HIPOTESIS '!$N$95)/12,0)</f>
        <v>0</v>
      </c>
      <c r="AF215" s="810">
        <f>IF(AND(AF$151&gt;='HIPOTESIS '!$E99,AF$151&lt;='HIPOTESIS '!$F99),'HIPOTESIS '!$K99*'HIPOTESIS '!$D99*(1+'HIPOTESIS '!$N$90)*(1+'HIPOTESIS '!$N$95)/12,0)</f>
        <v>0</v>
      </c>
      <c r="AG215" s="810">
        <f>IF(AND(AG$151&gt;='HIPOTESIS '!$E99,AG$151&lt;='HIPOTESIS '!$F99),'HIPOTESIS '!$K99*'HIPOTESIS '!$D99*(1+'HIPOTESIS '!$N$90)*(1+'HIPOTESIS '!$N$95)/12,0)</f>
        <v>0</v>
      </c>
      <c r="AH215" s="810">
        <f>IF(AND(AH$151&gt;='HIPOTESIS '!$E99,AH$151&lt;='HIPOTESIS '!$F99),'HIPOTESIS '!$K99*'HIPOTESIS '!$D99*(1+'HIPOTESIS '!$N$90)*(1+'HIPOTESIS '!$N$95)/12,0)</f>
        <v>0</v>
      </c>
      <c r="AI215" s="810">
        <f>IF(AND(AI$151&gt;='HIPOTESIS '!$E99,AI$151&lt;='HIPOTESIS '!$F99),'HIPOTESIS '!$K99*'HIPOTESIS '!$D99*(1+'HIPOTESIS '!$N$90)*(1+'HIPOTESIS '!$N$95)/12,0)</f>
        <v>0</v>
      </c>
      <c r="AJ215" s="810">
        <f>IF(AND(AJ$151&gt;='HIPOTESIS '!$E99,AJ$151&lt;='HIPOTESIS '!$F99),'HIPOTESIS '!$K99*'HIPOTESIS '!$D99*(1+'HIPOTESIS '!$N$90)*(1+'HIPOTESIS '!$N$95)/12,0)</f>
        <v>0</v>
      </c>
      <c r="AK215" s="810">
        <f>IF(AND(AK$151&gt;='HIPOTESIS '!$E99,AK$151&lt;='HIPOTESIS '!$F99),'HIPOTESIS '!$K99*'HIPOTESIS '!$D99*(1+'HIPOTESIS '!$N$90)*(1+'HIPOTESIS '!$N$95)/12,0)</f>
        <v>0</v>
      </c>
      <c r="AL215" s="810">
        <f>IF(AND(AL$151&gt;='HIPOTESIS '!$E99,AL$151&lt;='HIPOTESIS '!$F99),'HIPOTESIS '!$K99*'HIPOTESIS '!$D99*(1+'HIPOTESIS '!$N$90)*(1+'HIPOTESIS '!$N$95)/12,0)</f>
        <v>0</v>
      </c>
      <c r="AM215" s="810">
        <f>IF(AND(AM$151&gt;='HIPOTESIS '!$E99,AM$151&lt;='HIPOTESIS '!$F99),'HIPOTESIS '!$K99*'HIPOTESIS '!$D99*(1+'HIPOTESIS '!$N$90)*(1+'HIPOTESIS '!$N$95)/12,0)</f>
        <v>0</v>
      </c>
      <c r="AN215" s="810">
        <f>IF(AND(AN$151&gt;='HIPOTESIS '!$E99,AN$151&lt;='HIPOTESIS '!$F99),'HIPOTESIS '!$K99*'HIPOTESIS '!$D99*(1+'HIPOTESIS '!$N$90)*(1+'HIPOTESIS '!$N$95)*(1+'HIPOTESIS '!$N$100)/12,0)</f>
        <v>0</v>
      </c>
      <c r="AO215" s="810">
        <f>IF(AND(AO$151&gt;='HIPOTESIS '!$E99,AO$151&lt;='HIPOTESIS '!$F99),'HIPOTESIS '!$K99*'HIPOTESIS '!$D99*(1+'HIPOTESIS '!$N$90)*(1+'HIPOTESIS '!$N$95)*(1+'HIPOTESIS '!$N$100)/12,0)</f>
        <v>0</v>
      </c>
      <c r="AP215" s="810">
        <f>IF(AND(AP$151&gt;='HIPOTESIS '!$E99,AP$151&lt;='HIPOTESIS '!$F99),'HIPOTESIS '!$K99*'HIPOTESIS '!$D99*(1+'HIPOTESIS '!$N$90)*(1+'HIPOTESIS '!$N$95)*(1+'HIPOTESIS '!$N$100)/12,0)</f>
        <v>0</v>
      </c>
      <c r="AQ215" s="810">
        <f>IF(AND(AQ$151&gt;='HIPOTESIS '!$E99,AQ$151&lt;='HIPOTESIS '!$F99),'HIPOTESIS '!$K99*'HIPOTESIS '!$D99*(1+'HIPOTESIS '!$N$90)*(1+'HIPOTESIS '!$N$95)*(1+'HIPOTESIS '!$N$100)/12,0)</f>
        <v>0</v>
      </c>
      <c r="AR215" s="810">
        <f>IF(AND(AR$151&gt;='HIPOTESIS '!$E99,AR$151&lt;='HIPOTESIS '!$F99),'HIPOTESIS '!$K99*'HIPOTESIS '!$D99*(1+'HIPOTESIS '!$N$90)*(1+'HIPOTESIS '!$N$95)*(1+'HIPOTESIS '!$N$100)/12,0)</f>
        <v>0</v>
      </c>
      <c r="AS215" s="810">
        <f>IF(AND(AS$151&gt;='HIPOTESIS '!$E99,AS$151&lt;='HIPOTESIS '!$F99),'HIPOTESIS '!$K99*'HIPOTESIS '!$D99*(1+'HIPOTESIS '!$N$90)*(1+'HIPOTESIS '!$N$95)*(1+'HIPOTESIS '!$N$100)/12,0)</f>
        <v>0</v>
      </c>
      <c r="AT215" s="810">
        <f>IF(AND(AT$151&gt;='HIPOTESIS '!$E99,AT$151&lt;='HIPOTESIS '!$F99),'HIPOTESIS '!$K99*'HIPOTESIS '!$D99*(1+'HIPOTESIS '!$N$90)*(1+'HIPOTESIS '!$N$95)*(1+'HIPOTESIS '!$N$100)/12,0)</f>
        <v>0</v>
      </c>
      <c r="AU215" s="810">
        <f>IF(AND(AU$151&gt;='HIPOTESIS '!$E99,AU$151&lt;='HIPOTESIS '!$F99),'HIPOTESIS '!$K99*'HIPOTESIS '!$D99*(1+'HIPOTESIS '!$N$90)*(1+'HIPOTESIS '!$N$95)*(1+'HIPOTESIS '!$N$100)/12,0)</f>
        <v>0</v>
      </c>
      <c r="AV215" s="810">
        <f>IF(AND(AV$151&gt;='HIPOTESIS '!$E99,AV$151&lt;='HIPOTESIS '!$F99),'HIPOTESIS '!$K99*'HIPOTESIS '!$D99*(1+'HIPOTESIS '!$N$90)*(1+'HIPOTESIS '!$N$95)*(1+'HIPOTESIS '!$N$100)/12,0)</f>
        <v>0</v>
      </c>
      <c r="AW215" s="810">
        <f>IF(AND(AW$151&gt;='HIPOTESIS '!$E99,AW$151&lt;='HIPOTESIS '!$F99),'HIPOTESIS '!$K99*'HIPOTESIS '!$D99*(1+'HIPOTESIS '!$N$90)*(1+'HIPOTESIS '!$N$95)*(1+'HIPOTESIS '!$N$100)/12,0)</f>
        <v>0</v>
      </c>
      <c r="AX215" s="810">
        <f>IF(AND(AX$151&gt;='HIPOTESIS '!$E99,AX$151&lt;='HIPOTESIS '!$F99),'HIPOTESIS '!$K99*'HIPOTESIS '!$D99*(1+'HIPOTESIS '!$N$90)*(1+'HIPOTESIS '!$N$95)*(1+'HIPOTESIS '!$N$100)/12,0)</f>
        <v>0</v>
      </c>
      <c r="AY215" s="810">
        <f>IF(AND(AY$151&gt;='HIPOTESIS '!$E99,AY$151&lt;='HIPOTESIS '!$F99),'HIPOTESIS '!$K99*'HIPOTESIS '!$D99*(1+'HIPOTESIS '!$N$90)*(1+'HIPOTESIS '!$N$95)*(1+'HIPOTESIS '!$N$100)/12,0)</f>
        <v>0</v>
      </c>
      <c r="AZ215" s="810">
        <f>IF(AND(AZ$151&gt;='HIPOTESIS '!$E99,AZ$151&lt;='HIPOTESIS '!$F99),'HIPOTESIS '!$K99*'HIPOTESIS '!$D99*(1+'HIPOTESIS '!$N$90)*(1+'HIPOTESIS '!$N$95)*(1+'HIPOTESIS '!$N$100)^2/12,0)</f>
        <v>0</v>
      </c>
      <c r="BA215" s="810">
        <f>IF(AND(BA$151&gt;='HIPOTESIS '!$E99,BA$151&lt;='HIPOTESIS '!$F99),'HIPOTESIS '!$K99*'HIPOTESIS '!$D99*(1+'HIPOTESIS '!$N$90)*(1+'HIPOTESIS '!$N$95)*(1+'HIPOTESIS '!$N$100)^2/12,0)</f>
        <v>0</v>
      </c>
      <c r="BB215" s="810">
        <f>IF(AND(BB$151&gt;='HIPOTESIS '!$E99,BB$151&lt;='HIPOTESIS '!$F99),'HIPOTESIS '!$K99*'HIPOTESIS '!$D99*(1+'HIPOTESIS '!$N$90)*(1+'HIPOTESIS '!$N$95)*(1+'HIPOTESIS '!$N$100)^2/12,0)</f>
        <v>0</v>
      </c>
      <c r="BC215" s="810">
        <f>IF(AND(BC$151&gt;='HIPOTESIS '!$E99,BC$151&lt;='HIPOTESIS '!$F99),'HIPOTESIS '!$K99*'HIPOTESIS '!$D99*(1+'HIPOTESIS '!$N$90)*(1+'HIPOTESIS '!$N$95)*(1+'HIPOTESIS '!$N$100)^2/12,0)</f>
        <v>0</v>
      </c>
      <c r="BD215" s="810">
        <f>IF(AND(BD$151&gt;='HIPOTESIS '!$E99,BD$151&lt;='HIPOTESIS '!$F99),'HIPOTESIS '!$K99*'HIPOTESIS '!$D99*(1+'HIPOTESIS '!$N$90)*(1+'HIPOTESIS '!$N$95)*(1+'HIPOTESIS '!$N$100)^2/12,0)</f>
        <v>0</v>
      </c>
      <c r="BE215" s="810">
        <f>IF(AND(BE$151&gt;='HIPOTESIS '!$E99,BE$151&lt;='HIPOTESIS '!$F99),'HIPOTESIS '!$K99*'HIPOTESIS '!$D99*(1+'HIPOTESIS '!$N$90)*(1+'HIPOTESIS '!$N$95)*(1+'HIPOTESIS '!$N$100)^2/12,0)</f>
        <v>0</v>
      </c>
      <c r="BF215" s="810">
        <f>IF(AND(BF$151&gt;='HIPOTESIS '!$E99,BF$151&lt;='HIPOTESIS '!$F99),'HIPOTESIS '!$K99*'HIPOTESIS '!$D99*(1+'HIPOTESIS '!$N$90)*(1+'HIPOTESIS '!$N$95)*(1+'HIPOTESIS '!$N$100)^2/12,0)</f>
        <v>0</v>
      </c>
      <c r="BG215" s="810">
        <f>IF(AND(BG$151&gt;='HIPOTESIS '!$E99,BG$151&lt;='HIPOTESIS '!$F99),'HIPOTESIS '!$K99*'HIPOTESIS '!$D99*(1+'HIPOTESIS '!$N$90)*(1+'HIPOTESIS '!$N$95)*(1+'HIPOTESIS '!$N$100)^2/12,0)</f>
        <v>0</v>
      </c>
      <c r="BH215" s="810">
        <f>IF(AND(BH$151&gt;='HIPOTESIS '!$E99,BH$151&lt;='HIPOTESIS '!$F99),'HIPOTESIS '!$K99*'HIPOTESIS '!$D99*(1+'HIPOTESIS '!$N$90)*(1+'HIPOTESIS '!$N$95)*(1+'HIPOTESIS '!$N$100)^2/12,0)</f>
        <v>0</v>
      </c>
      <c r="BI215" s="810">
        <f>IF(AND(BI$151&gt;='HIPOTESIS '!$E99,BI$151&lt;='HIPOTESIS '!$F99),'HIPOTESIS '!$K99*'HIPOTESIS '!$D99*(1+'HIPOTESIS '!$N$90)*(1+'HIPOTESIS '!$N$95)*(1+'HIPOTESIS '!$N$100)^2/12,0)</f>
        <v>0</v>
      </c>
      <c r="BJ215" s="810">
        <f>IF(AND(BJ$151&gt;='HIPOTESIS '!$E99,BJ$151&lt;='HIPOTESIS '!$F99),'HIPOTESIS '!$K99*'HIPOTESIS '!$D99*(1+'HIPOTESIS '!$N$90)*(1+'HIPOTESIS '!$N$95)*(1+'HIPOTESIS '!$N$100)^2/12,0)</f>
        <v>0</v>
      </c>
      <c r="BK215" s="810">
        <f>IF(AND(BK$151&gt;='HIPOTESIS '!$E99,BK$151&lt;='HIPOTESIS '!$F99),'HIPOTESIS '!$K99*'HIPOTESIS '!$D99*(1+'HIPOTESIS '!$N$90)*(1+'HIPOTESIS '!$N$95)*(1+'HIPOTESIS '!$N$100)^2/12,0)</f>
        <v>0</v>
      </c>
    </row>
    <row r="216" spans="2:63" s="2" customFormat="1" ht="17" x14ac:dyDescent="0.2">
      <c r="B216" s="746" t="s">
        <v>125</v>
      </c>
      <c r="C216" s="807">
        <f>IF(AND(C$151&gt;='HIPOTESIS '!$E100,C$151&lt;='HIPOTESIS '!$F100),'HIPOTESIS '!$K100*'HIPOTESIS '!$D100/12,0)</f>
        <v>0</v>
      </c>
      <c r="D216" s="808">
        <f>IF(AND(D$151&gt;='HIPOTESIS '!$E100,D$151&lt;='HIPOTESIS '!$F100),'HIPOTESIS '!$K100*'HIPOTESIS '!$D100/12,0)</f>
        <v>0</v>
      </c>
      <c r="E216" s="808">
        <f>IF(AND(E$151&gt;='HIPOTESIS '!$E100,E$151&lt;='HIPOTESIS '!$F100),'HIPOTESIS '!$K100*'HIPOTESIS '!$D100/12,0)</f>
        <v>0</v>
      </c>
      <c r="F216" s="808">
        <f>IF(AND(F$151&gt;='HIPOTESIS '!$E100,F$151&lt;='HIPOTESIS '!$F100),'HIPOTESIS '!$K100*'HIPOTESIS '!$D100/12,0)</f>
        <v>0</v>
      </c>
      <c r="G216" s="808">
        <f>IF(AND(G$151&gt;='HIPOTESIS '!$E100,G$151&lt;='HIPOTESIS '!$F100),'HIPOTESIS '!$K100*'HIPOTESIS '!$D100/12,0)</f>
        <v>0</v>
      </c>
      <c r="H216" s="808">
        <f>IF(AND(H$151&gt;='HIPOTESIS '!$E100,H$151&lt;='HIPOTESIS '!$F100),'HIPOTESIS '!$K100*'HIPOTESIS '!$D100/12,0)</f>
        <v>0</v>
      </c>
      <c r="I216" s="808">
        <f>IF(AND(I$151&gt;='HIPOTESIS '!$E100,I$151&lt;='HIPOTESIS '!$F100),'HIPOTESIS '!$K100*'HIPOTESIS '!$D100/12,0)</f>
        <v>0</v>
      </c>
      <c r="J216" s="808">
        <f>IF(AND(J$151&gt;='HIPOTESIS '!$E100,J$151&lt;='HIPOTESIS '!$F100),'HIPOTESIS '!$K100*'HIPOTESIS '!$D100/12,0)</f>
        <v>0</v>
      </c>
      <c r="K216" s="808">
        <f>IF(AND(K$151&gt;='HIPOTESIS '!$E100,K$151&lt;='HIPOTESIS '!$F100),'HIPOTESIS '!$K100*'HIPOTESIS '!$D100/12,0)</f>
        <v>0</v>
      </c>
      <c r="L216" s="808">
        <f>IF(AND(L$151&gt;='HIPOTESIS '!$E100,L$151&lt;='HIPOTESIS '!$F100),'HIPOTESIS '!$K100*'HIPOTESIS '!$D100/12,0)</f>
        <v>0</v>
      </c>
      <c r="M216" s="808">
        <f>IF(AND(M$151&gt;='HIPOTESIS '!$E100,M$151&lt;='HIPOTESIS '!$F100),'HIPOTESIS '!$K100*'HIPOTESIS '!$D100/12,0)</f>
        <v>0</v>
      </c>
      <c r="N216" s="808">
        <f>IF(AND(N$151&gt;='HIPOTESIS '!$E100,N$151&lt;='HIPOTESIS '!$F100),'HIPOTESIS '!$K100*'HIPOTESIS '!$D100/12,0)</f>
        <v>0</v>
      </c>
      <c r="O216" s="809">
        <f>IF(AND(O$151&gt;='HIPOTESIS '!$E100,O$151&lt;='HIPOTESIS '!$F100),'HIPOTESIS '!$K100*'HIPOTESIS '!$D100/12,0)</f>
        <v>0</v>
      </c>
      <c r="P216" s="586">
        <f>IF(AND(P$151&gt;='HIPOTESIS '!$E100,P$151&lt;='HIPOTESIS '!$F100),'HIPOTESIS '!$K100*'HIPOTESIS '!$D100*(1+'HIPOTESIS '!$N$90)/12,0)</f>
        <v>0</v>
      </c>
      <c r="Q216" s="810">
        <f>IF(AND(Q$151&gt;='HIPOTESIS '!$E100,Q$151&lt;='HIPOTESIS '!$F100),'HIPOTESIS '!$K100*'HIPOTESIS '!$D100*(1+'HIPOTESIS '!$N$90)/12,0)</f>
        <v>0</v>
      </c>
      <c r="R216" s="810">
        <f>IF(AND(R$151&gt;='HIPOTESIS '!$E100,R$151&lt;='HIPOTESIS '!$F100),'HIPOTESIS '!$K100*'HIPOTESIS '!$D100*(1+'HIPOTESIS '!$N$90)/12,0)</f>
        <v>0</v>
      </c>
      <c r="S216" s="810">
        <f>IF(AND(S$151&gt;='HIPOTESIS '!$E100,S$151&lt;='HIPOTESIS '!$F100),'HIPOTESIS '!$K100*'HIPOTESIS '!$D100*(1+'HIPOTESIS '!$N$90)/12,0)</f>
        <v>0</v>
      </c>
      <c r="T216" s="810">
        <f>IF(AND(T$151&gt;='HIPOTESIS '!$E100,T$151&lt;='HIPOTESIS '!$F100),'HIPOTESIS '!$K100*'HIPOTESIS '!$D100*(1+'HIPOTESIS '!$N$90)/12,0)</f>
        <v>0</v>
      </c>
      <c r="U216" s="810">
        <f>IF(AND(U$151&gt;='HIPOTESIS '!$E100,U$151&lt;='HIPOTESIS '!$F100),'HIPOTESIS '!$K100*'HIPOTESIS '!$D100*(1+'HIPOTESIS '!$N$90)/12,0)</f>
        <v>0</v>
      </c>
      <c r="V216" s="810">
        <f>IF(AND(V$151&gt;='HIPOTESIS '!$E100,V$151&lt;='HIPOTESIS '!$F100),'HIPOTESIS '!$K100*'HIPOTESIS '!$D100*(1+'HIPOTESIS '!$N$90)/12,0)</f>
        <v>0</v>
      </c>
      <c r="W216" s="810">
        <f>IF(AND(W$151&gt;='HIPOTESIS '!$E100,W$151&lt;='HIPOTESIS '!$F100),'HIPOTESIS '!$K100*'HIPOTESIS '!$D100*(1+'HIPOTESIS '!$N$90)/12,0)</f>
        <v>0</v>
      </c>
      <c r="X216" s="810">
        <f>IF(AND(X$151&gt;='HIPOTESIS '!$E100,X$151&lt;='HIPOTESIS '!$F100),'HIPOTESIS '!$K100*'HIPOTESIS '!$D100*(1+'HIPOTESIS '!$N$90)/12,0)</f>
        <v>0</v>
      </c>
      <c r="Y216" s="810">
        <f>IF(AND(Y$151&gt;='HIPOTESIS '!$E100,Y$151&lt;='HIPOTESIS '!$F100),'HIPOTESIS '!$K100*'HIPOTESIS '!$D100*(1+'HIPOTESIS '!$N$90)/12,0)</f>
        <v>0</v>
      </c>
      <c r="Z216" s="810">
        <f>IF(AND(Z$151&gt;='HIPOTESIS '!$E100,Z$151&lt;='HIPOTESIS '!$F100),'HIPOTESIS '!$K100*'HIPOTESIS '!$D100*(1+'HIPOTESIS '!$N$90)/12,0)</f>
        <v>0</v>
      </c>
      <c r="AA216" s="810">
        <f>IF(AND(AA$151&gt;='HIPOTESIS '!$E100,AA$151&lt;='HIPOTESIS '!$F100),'HIPOTESIS '!$K100*'HIPOTESIS '!$D100*(1+'HIPOTESIS '!$N$90)/12,0)</f>
        <v>0</v>
      </c>
      <c r="AB216" s="810">
        <f>IF(AND(AB$151&gt;='HIPOTESIS '!$E100,AB$151&lt;='HIPOTESIS '!$F100),'HIPOTESIS '!$K100*'HIPOTESIS '!$D100*(1+'HIPOTESIS '!$N$90)*(1+'HIPOTESIS '!$N$95)/12,0)</f>
        <v>0</v>
      </c>
      <c r="AC216" s="810">
        <f>IF(AND(AC$151&gt;='HIPOTESIS '!$E100,AC$151&lt;='HIPOTESIS '!$F100),'HIPOTESIS '!$K100*'HIPOTESIS '!$D100*(1+'HIPOTESIS '!$N$90)*(1+'HIPOTESIS '!$N$95)/12,0)</f>
        <v>0</v>
      </c>
      <c r="AD216" s="810">
        <f>IF(AND(AD$151&gt;='HIPOTESIS '!$E100,AD$151&lt;='HIPOTESIS '!$F100),'HIPOTESIS '!$K100*'HIPOTESIS '!$D100*(1+'HIPOTESIS '!$N$90)*(1+'HIPOTESIS '!$N$95)/12,0)</f>
        <v>0</v>
      </c>
      <c r="AE216" s="810">
        <f>IF(AND(AE$151&gt;='HIPOTESIS '!$E100,AE$151&lt;='HIPOTESIS '!$F100),'HIPOTESIS '!$K100*'HIPOTESIS '!$D100*(1+'HIPOTESIS '!$N$90)*(1+'HIPOTESIS '!$N$95)/12,0)</f>
        <v>0</v>
      </c>
      <c r="AF216" s="810">
        <f>IF(AND(AF$151&gt;='HIPOTESIS '!$E100,AF$151&lt;='HIPOTESIS '!$F100),'HIPOTESIS '!$K100*'HIPOTESIS '!$D100*(1+'HIPOTESIS '!$N$90)*(1+'HIPOTESIS '!$N$95)/12,0)</f>
        <v>0</v>
      </c>
      <c r="AG216" s="810">
        <f>IF(AND(AG$151&gt;='HIPOTESIS '!$E100,AG$151&lt;='HIPOTESIS '!$F100),'HIPOTESIS '!$K100*'HIPOTESIS '!$D100*(1+'HIPOTESIS '!$N$90)*(1+'HIPOTESIS '!$N$95)/12,0)</f>
        <v>0</v>
      </c>
      <c r="AH216" s="810">
        <f>IF(AND(AH$151&gt;='HIPOTESIS '!$E100,AH$151&lt;='HIPOTESIS '!$F100),'HIPOTESIS '!$K100*'HIPOTESIS '!$D100*(1+'HIPOTESIS '!$N$90)*(1+'HIPOTESIS '!$N$95)/12,0)</f>
        <v>0</v>
      </c>
      <c r="AI216" s="810">
        <f>IF(AND(AI$151&gt;='HIPOTESIS '!$E100,AI$151&lt;='HIPOTESIS '!$F100),'HIPOTESIS '!$K100*'HIPOTESIS '!$D100*(1+'HIPOTESIS '!$N$90)*(1+'HIPOTESIS '!$N$95)/12,0)</f>
        <v>0</v>
      </c>
      <c r="AJ216" s="810">
        <f>IF(AND(AJ$151&gt;='HIPOTESIS '!$E100,AJ$151&lt;='HIPOTESIS '!$F100),'HIPOTESIS '!$K100*'HIPOTESIS '!$D100*(1+'HIPOTESIS '!$N$90)*(1+'HIPOTESIS '!$N$95)/12,0)</f>
        <v>0</v>
      </c>
      <c r="AK216" s="810">
        <f>IF(AND(AK$151&gt;='HIPOTESIS '!$E100,AK$151&lt;='HIPOTESIS '!$F100),'HIPOTESIS '!$K100*'HIPOTESIS '!$D100*(1+'HIPOTESIS '!$N$90)*(1+'HIPOTESIS '!$N$95)/12,0)</f>
        <v>0</v>
      </c>
      <c r="AL216" s="810">
        <f>IF(AND(AL$151&gt;='HIPOTESIS '!$E100,AL$151&lt;='HIPOTESIS '!$F100),'HIPOTESIS '!$K100*'HIPOTESIS '!$D100*(1+'HIPOTESIS '!$N$90)*(1+'HIPOTESIS '!$N$95)/12,0)</f>
        <v>0</v>
      </c>
      <c r="AM216" s="810">
        <f>IF(AND(AM$151&gt;='HIPOTESIS '!$E100,AM$151&lt;='HIPOTESIS '!$F100),'HIPOTESIS '!$K100*'HIPOTESIS '!$D100*(1+'HIPOTESIS '!$N$90)*(1+'HIPOTESIS '!$N$95)/12,0)</f>
        <v>0</v>
      </c>
      <c r="AN216" s="810">
        <f>IF(AND(AN$151&gt;='HIPOTESIS '!$E100,AN$151&lt;='HIPOTESIS '!$F100),'HIPOTESIS '!$K100*'HIPOTESIS '!$D100*(1+'HIPOTESIS '!$N$90)*(1+'HIPOTESIS '!$N$95)*(1+'HIPOTESIS '!$N$100)/12,0)</f>
        <v>0</v>
      </c>
      <c r="AO216" s="810">
        <f>IF(AND(AO$151&gt;='HIPOTESIS '!$E100,AO$151&lt;='HIPOTESIS '!$F100),'HIPOTESIS '!$K100*'HIPOTESIS '!$D100*(1+'HIPOTESIS '!$N$90)*(1+'HIPOTESIS '!$N$95)*(1+'HIPOTESIS '!$N$100)/12,0)</f>
        <v>0</v>
      </c>
      <c r="AP216" s="810">
        <f>IF(AND(AP$151&gt;='HIPOTESIS '!$E100,AP$151&lt;='HIPOTESIS '!$F100),'HIPOTESIS '!$K100*'HIPOTESIS '!$D100*(1+'HIPOTESIS '!$N$90)*(1+'HIPOTESIS '!$N$95)*(1+'HIPOTESIS '!$N$100)/12,0)</f>
        <v>0</v>
      </c>
      <c r="AQ216" s="810">
        <f>IF(AND(AQ$151&gt;='HIPOTESIS '!$E100,AQ$151&lt;='HIPOTESIS '!$F100),'HIPOTESIS '!$K100*'HIPOTESIS '!$D100*(1+'HIPOTESIS '!$N$90)*(1+'HIPOTESIS '!$N$95)*(1+'HIPOTESIS '!$N$100)/12,0)</f>
        <v>0</v>
      </c>
      <c r="AR216" s="810">
        <f>IF(AND(AR$151&gt;='HIPOTESIS '!$E100,AR$151&lt;='HIPOTESIS '!$F100),'HIPOTESIS '!$K100*'HIPOTESIS '!$D100*(1+'HIPOTESIS '!$N$90)*(1+'HIPOTESIS '!$N$95)*(1+'HIPOTESIS '!$N$100)/12,0)</f>
        <v>0</v>
      </c>
      <c r="AS216" s="810">
        <f>IF(AND(AS$151&gt;='HIPOTESIS '!$E100,AS$151&lt;='HIPOTESIS '!$F100),'HIPOTESIS '!$K100*'HIPOTESIS '!$D100*(1+'HIPOTESIS '!$N$90)*(1+'HIPOTESIS '!$N$95)*(1+'HIPOTESIS '!$N$100)/12,0)</f>
        <v>0</v>
      </c>
      <c r="AT216" s="810">
        <f>IF(AND(AT$151&gt;='HIPOTESIS '!$E100,AT$151&lt;='HIPOTESIS '!$F100),'HIPOTESIS '!$K100*'HIPOTESIS '!$D100*(1+'HIPOTESIS '!$N$90)*(1+'HIPOTESIS '!$N$95)*(1+'HIPOTESIS '!$N$100)/12,0)</f>
        <v>0</v>
      </c>
      <c r="AU216" s="810">
        <f>IF(AND(AU$151&gt;='HIPOTESIS '!$E100,AU$151&lt;='HIPOTESIS '!$F100),'HIPOTESIS '!$K100*'HIPOTESIS '!$D100*(1+'HIPOTESIS '!$N$90)*(1+'HIPOTESIS '!$N$95)*(1+'HIPOTESIS '!$N$100)/12,0)</f>
        <v>0</v>
      </c>
      <c r="AV216" s="810">
        <f>IF(AND(AV$151&gt;='HIPOTESIS '!$E100,AV$151&lt;='HIPOTESIS '!$F100),'HIPOTESIS '!$K100*'HIPOTESIS '!$D100*(1+'HIPOTESIS '!$N$90)*(1+'HIPOTESIS '!$N$95)*(1+'HIPOTESIS '!$N$100)/12,0)</f>
        <v>0</v>
      </c>
      <c r="AW216" s="810">
        <f>IF(AND(AW$151&gt;='HIPOTESIS '!$E100,AW$151&lt;='HIPOTESIS '!$F100),'HIPOTESIS '!$K100*'HIPOTESIS '!$D100*(1+'HIPOTESIS '!$N$90)*(1+'HIPOTESIS '!$N$95)*(1+'HIPOTESIS '!$N$100)/12,0)</f>
        <v>0</v>
      </c>
      <c r="AX216" s="810">
        <f>IF(AND(AX$151&gt;='HIPOTESIS '!$E100,AX$151&lt;='HIPOTESIS '!$F100),'HIPOTESIS '!$K100*'HIPOTESIS '!$D100*(1+'HIPOTESIS '!$N$90)*(1+'HIPOTESIS '!$N$95)*(1+'HIPOTESIS '!$N$100)/12,0)</f>
        <v>0</v>
      </c>
      <c r="AY216" s="810">
        <f>IF(AND(AY$151&gt;='HIPOTESIS '!$E100,AY$151&lt;='HIPOTESIS '!$F100),'HIPOTESIS '!$K100*'HIPOTESIS '!$D100*(1+'HIPOTESIS '!$N$90)*(1+'HIPOTESIS '!$N$95)*(1+'HIPOTESIS '!$N$100)/12,0)</f>
        <v>0</v>
      </c>
      <c r="AZ216" s="810">
        <f>IF(AND(AZ$151&gt;='HIPOTESIS '!$E100,AZ$151&lt;='HIPOTESIS '!$F100),'HIPOTESIS '!$K100*'HIPOTESIS '!$D100*(1+'HIPOTESIS '!$N$90)*(1+'HIPOTESIS '!$N$95)*(1+'HIPOTESIS '!$N$100)^2/12,0)</f>
        <v>0</v>
      </c>
      <c r="BA216" s="810">
        <f>IF(AND(BA$151&gt;='HIPOTESIS '!$E100,BA$151&lt;='HIPOTESIS '!$F100),'HIPOTESIS '!$K100*'HIPOTESIS '!$D100*(1+'HIPOTESIS '!$N$90)*(1+'HIPOTESIS '!$N$95)*(1+'HIPOTESIS '!$N$100)^2/12,0)</f>
        <v>0</v>
      </c>
      <c r="BB216" s="810">
        <f>IF(AND(BB$151&gt;='HIPOTESIS '!$E100,BB$151&lt;='HIPOTESIS '!$F100),'HIPOTESIS '!$K100*'HIPOTESIS '!$D100*(1+'HIPOTESIS '!$N$90)*(1+'HIPOTESIS '!$N$95)*(1+'HIPOTESIS '!$N$100)^2/12,0)</f>
        <v>0</v>
      </c>
      <c r="BC216" s="810">
        <f>IF(AND(BC$151&gt;='HIPOTESIS '!$E100,BC$151&lt;='HIPOTESIS '!$F100),'HIPOTESIS '!$K100*'HIPOTESIS '!$D100*(1+'HIPOTESIS '!$N$90)*(1+'HIPOTESIS '!$N$95)*(1+'HIPOTESIS '!$N$100)^2/12,0)</f>
        <v>0</v>
      </c>
      <c r="BD216" s="810">
        <f>IF(AND(BD$151&gt;='HIPOTESIS '!$E100,BD$151&lt;='HIPOTESIS '!$F100),'HIPOTESIS '!$K100*'HIPOTESIS '!$D100*(1+'HIPOTESIS '!$N$90)*(1+'HIPOTESIS '!$N$95)*(1+'HIPOTESIS '!$N$100)^2/12,0)</f>
        <v>0</v>
      </c>
      <c r="BE216" s="810">
        <f>IF(AND(BE$151&gt;='HIPOTESIS '!$E100,BE$151&lt;='HIPOTESIS '!$F100),'HIPOTESIS '!$K100*'HIPOTESIS '!$D100*(1+'HIPOTESIS '!$N$90)*(1+'HIPOTESIS '!$N$95)*(1+'HIPOTESIS '!$N$100)^2/12,0)</f>
        <v>0</v>
      </c>
      <c r="BF216" s="810">
        <f>IF(AND(BF$151&gt;='HIPOTESIS '!$E100,BF$151&lt;='HIPOTESIS '!$F100),'HIPOTESIS '!$K100*'HIPOTESIS '!$D100*(1+'HIPOTESIS '!$N$90)*(1+'HIPOTESIS '!$N$95)*(1+'HIPOTESIS '!$N$100)^2/12,0)</f>
        <v>0</v>
      </c>
      <c r="BG216" s="810">
        <f>IF(AND(BG$151&gt;='HIPOTESIS '!$E100,BG$151&lt;='HIPOTESIS '!$F100),'HIPOTESIS '!$K100*'HIPOTESIS '!$D100*(1+'HIPOTESIS '!$N$90)*(1+'HIPOTESIS '!$N$95)*(1+'HIPOTESIS '!$N$100)^2/12,0)</f>
        <v>0</v>
      </c>
      <c r="BH216" s="810">
        <f>IF(AND(BH$151&gt;='HIPOTESIS '!$E100,BH$151&lt;='HIPOTESIS '!$F100),'HIPOTESIS '!$K100*'HIPOTESIS '!$D100*(1+'HIPOTESIS '!$N$90)*(1+'HIPOTESIS '!$N$95)*(1+'HIPOTESIS '!$N$100)^2/12,0)</f>
        <v>0</v>
      </c>
      <c r="BI216" s="810">
        <f>IF(AND(BI$151&gt;='HIPOTESIS '!$E100,BI$151&lt;='HIPOTESIS '!$F100),'HIPOTESIS '!$K100*'HIPOTESIS '!$D100*(1+'HIPOTESIS '!$N$90)*(1+'HIPOTESIS '!$N$95)*(1+'HIPOTESIS '!$N$100)^2/12,0)</f>
        <v>0</v>
      </c>
      <c r="BJ216" s="810">
        <f>IF(AND(BJ$151&gt;='HIPOTESIS '!$E100,BJ$151&lt;='HIPOTESIS '!$F100),'HIPOTESIS '!$K100*'HIPOTESIS '!$D100*(1+'HIPOTESIS '!$N$90)*(1+'HIPOTESIS '!$N$95)*(1+'HIPOTESIS '!$N$100)^2/12,0)</f>
        <v>0</v>
      </c>
      <c r="BK216" s="810">
        <f>IF(AND(BK$151&gt;='HIPOTESIS '!$E100,BK$151&lt;='HIPOTESIS '!$F100),'HIPOTESIS '!$K100*'HIPOTESIS '!$D100*(1+'HIPOTESIS '!$N$90)*(1+'HIPOTESIS '!$N$95)*(1+'HIPOTESIS '!$N$100)^2/12,0)</f>
        <v>0</v>
      </c>
    </row>
    <row r="217" spans="2:63" s="2" customFormat="1" ht="17" x14ac:dyDescent="0.2">
      <c r="B217" s="625" t="s">
        <v>126</v>
      </c>
      <c r="C217" s="813">
        <f>IF(AND(C$151&gt;='HIPOTESIS '!$E101,C$151&lt;='HIPOTESIS '!$F101),'HIPOTESIS '!$K101*'HIPOTESIS '!$D101/12,0)</f>
        <v>0</v>
      </c>
      <c r="D217" s="586">
        <f>IF(AND(D$151&gt;='HIPOTESIS '!$E101,D$151&lt;='HIPOTESIS '!$F101),'HIPOTESIS '!$K101*'HIPOTESIS '!$D101/12,0)</f>
        <v>0</v>
      </c>
      <c r="E217" s="586">
        <f>IF(AND(E$151&gt;='HIPOTESIS '!$E101,E$151&lt;='HIPOTESIS '!$F101),'HIPOTESIS '!$K101*'HIPOTESIS '!$D101/12,0)</f>
        <v>0</v>
      </c>
      <c r="F217" s="586">
        <f>IF(AND(F$151&gt;='HIPOTESIS '!$E101,F$151&lt;='HIPOTESIS '!$F101),'HIPOTESIS '!$K101*'HIPOTESIS '!$D101/12,0)</f>
        <v>0</v>
      </c>
      <c r="G217" s="586">
        <f>IF(AND(G$151&gt;='HIPOTESIS '!$E101,G$151&lt;='HIPOTESIS '!$F101),'HIPOTESIS '!$K101*'HIPOTESIS '!$D101/12,0)</f>
        <v>0</v>
      </c>
      <c r="H217" s="586">
        <f>IF(AND(H$151&gt;='HIPOTESIS '!$E101,H$151&lt;='HIPOTESIS '!$F101),'HIPOTESIS '!$K101*'HIPOTESIS '!$D101/12,0)</f>
        <v>0</v>
      </c>
      <c r="I217" s="586">
        <f>IF(AND(I$151&gt;='HIPOTESIS '!$E101,I$151&lt;='HIPOTESIS '!$F101),'HIPOTESIS '!$K101*'HIPOTESIS '!$D101/12,0)</f>
        <v>0</v>
      </c>
      <c r="J217" s="586">
        <f>IF(AND(J$151&gt;='HIPOTESIS '!$E101,J$151&lt;='HIPOTESIS '!$F101),'HIPOTESIS '!$K101*'HIPOTESIS '!$D101/12,0)</f>
        <v>0</v>
      </c>
      <c r="K217" s="586">
        <f>IF(AND(K$151&gt;='HIPOTESIS '!$E101,K$151&lt;='HIPOTESIS '!$F101),'HIPOTESIS '!$K101*'HIPOTESIS '!$D101/12,0)</f>
        <v>0</v>
      </c>
      <c r="L217" s="586">
        <f>IF(AND(L$151&gt;='HIPOTESIS '!$E101,L$151&lt;='HIPOTESIS '!$F101),'HIPOTESIS '!$K101*'HIPOTESIS '!$D101/12,0)</f>
        <v>0</v>
      </c>
      <c r="M217" s="586">
        <f>IF(AND(M$151&gt;='HIPOTESIS '!$E101,M$151&lt;='HIPOTESIS '!$F101),'HIPOTESIS '!$K101*'HIPOTESIS '!$D101/12,0)</f>
        <v>0</v>
      </c>
      <c r="N217" s="586">
        <f>IF(AND(N$151&gt;='HIPOTESIS '!$E101,N$151&lt;='HIPOTESIS '!$F101),'HIPOTESIS '!$K101*'HIPOTESIS '!$D101/12,0)</f>
        <v>0</v>
      </c>
      <c r="O217" s="814">
        <f>IF(AND(O$151&gt;='HIPOTESIS '!$E101,O$151&lt;='HIPOTESIS '!$F101),'HIPOTESIS '!$K101*'HIPOTESIS '!$D101/12,0)</f>
        <v>0</v>
      </c>
      <c r="P217" s="586">
        <f>IF(AND(P$151&gt;='HIPOTESIS '!$E101,P$151&lt;='HIPOTESIS '!$F101),'HIPOTESIS '!$K101*'HIPOTESIS '!$D101*(1+'HIPOTESIS '!$N$90)/12,0)</f>
        <v>0</v>
      </c>
      <c r="Q217" s="810">
        <f>IF(AND(Q$151&gt;='HIPOTESIS '!$E101,Q$151&lt;='HIPOTESIS '!$F101),'HIPOTESIS '!$K101*'HIPOTESIS '!$D101*(1+'HIPOTESIS '!$N$90)/12,0)</f>
        <v>0</v>
      </c>
      <c r="R217" s="810">
        <f>IF(AND(R$151&gt;='HIPOTESIS '!$E101,R$151&lt;='HIPOTESIS '!$F101),'HIPOTESIS '!$K101*'HIPOTESIS '!$D101*(1+'HIPOTESIS '!$N$90)/12,0)</f>
        <v>0</v>
      </c>
      <c r="S217" s="810">
        <f>IF(AND(S$151&gt;='HIPOTESIS '!$E101,S$151&lt;='HIPOTESIS '!$F101),'HIPOTESIS '!$K101*'HIPOTESIS '!$D101*(1+'HIPOTESIS '!$N$90)/12,0)</f>
        <v>0</v>
      </c>
      <c r="T217" s="810">
        <f>IF(AND(T$151&gt;='HIPOTESIS '!$E101,T$151&lt;='HIPOTESIS '!$F101),'HIPOTESIS '!$K101*'HIPOTESIS '!$D101*(1+'HIPOTESIS '!$N$90)/12,0)</f>
        <v>0</v>
      </c>
      <c r="U217" s="810">
        <f>IF(AND(U$151&gt;='HIPOTESIS '!$E101,U$151&lt;='HIPOTESIS '!$F101),'HIPOTESIS '!$K101*'HIPOTESIS '!$D101*(1+'HIPOTESIS '!$N$90)/12,0)</f>
        <v>0</v>
      </c>
      <c r="V217" s="810">
        <f>IF(AND(V$151&gt;='HIPOTESIS '!$E101,V$151&lt;='HIPOTESIS '!$F101),'HIPOTESIS '!$K101*'HIPOTESIS '!$D101*(1+'HIPOTESIS '!$N$90)/12,0)</f>
        <v>0</v>
      </c>
      <c r="W217" s="810">
        <f>IF(AND(W$151&gt;='HIPOTESIS '!$E101,W$151&lt;='HIPOTESIS '!$F101),'HIPOTESIS '!$K101*'HIPOTESIS '!$D101*(1+'HIPOTESIS '!$N$90)/12,0)</f>
        <v>0</v>
      </c>
      <c r="X217" s="810">
        <f>IF(AND(X$151&gt;='HIPOTESIS '!$E101,X$151&lt;='HIPOTESIS '!$F101),'HIPOTESIS '!$K101*'HIPOTESIS '!$D101*(1+'HIPOTESIS '!$N$90)/12,0)</f>
        <v>0</v>
      </c>
      <c r="Y217" s="810">
        <f>IF(AND(Y$151&gt;='HIPOTESIS '!$E101,Y$151&lt;='HIPOTESIS '!$F101),'HIPOTESIS '!$K101*'HIPOTESIS '!$D101*(1+'HIPOTESIS '!$N$90)/12,0)</f>
        <v>0</v>
      </c>
      <c r="Z217" s="810">
        <f>IF(AND(Z$151&gt;='HIPOTESIS '!$E101,Z$151&lt;='HIPOTESIS '!$F101),'HIPOTESIS '!$K101*'HIPOTESIS '!$D101*(1+'HIPOTESIS '!$N$90)/12,0)</f>
        <v>0</v>
      </c>
      <c r="AA217" s="810">
        <f>IF(AND(AA$151&gt;='HIPOTESIS '!$E101,AA$151&lt;='HIPOTESIS '!$F101),'HIPOTESIS '!$K101*'HIPOTESIS '!$D101*(1+'HIPOTESIS '!$N$90)/12,0)</f>
        <v>0</v>
      </c>
      <c r="AB217" s="810">
        <f>IF(AND(AB$151&gt;='HIPOTESIS '!$E101,AB$151&lt;='HIPOTESIS '!$F101),'HIPOTESIS '!$K101*'HIPOTESIS '!$D101*(1+'HIPOTESIS '!$N$90)*(1+'HIPOTESIS '!$N$95)/12,0)</f>
        <v>0</v>
      </c>
      <c r="AC217" s="810">
        <f>IF(AND(AC$151&gt;='HIPOTESIS '!$E101,AC$151&lt;='HIPOTESIS '!$F101),'HIPOTESIS '!$K101*'HIPOTESIS '!$D101*(1+'HIPOTESIS '!$N$90)*(1+'HIPOTESIS '!$N$95)/12,0)</f>
        <v>0</v>
      </c>
      <c r="AD217" s="810">
        <f>IF(AND(AD$151&gt;='HIPOTESIS '!$E101,AD$151&lt;='HIPOTESIS '!$F101),'HIPOTESIS '!$K101*'HIPOTESIS '!$D101*(1+'HIPOTESIS '!$N$90)*(1+'HIPOTESIS '!$N$95)/12,0)</f>
        <v>0</v>
      </c>
      <c r="AE217" s="810">
        <f>IF(AND(AE$151&gt;='HIPOTESIS '!$E101,AE$151&lt;='HIPOTESIS '!$F101),'HIPOTESIS '!$K101*'HIPOTESIS '!$D101*(1+'HIPOTESIS '!$N$90)*(1+'HIPOTESIS '!$N$95)/12,0)</f>
        <v>0</v>
      </c>
      <c r="AF217" s="810">
        <f>IF(AND(AF$151&gt;='HIPOTESIS '!$E101,AF$151&lt;='HIPOTESIS '!$F101),'HIPOTESIS '!$K101*'HIPOTESIS '!$D101*(1+'HIPOTESIS '!$N$90)*(1+'HIPOTESIS '!$N$95)/12,0)</f>
        <v>0</v>
      </c>
      <c r="AG217" s="810">
        <f>IF(AND(AG$151&gt;='HIPOTESIS '!$E101,AG$151&lt;='HIPOTESIS '!$F101),'HIPOTESIS '!$K101*'HIPOTESIS '!$D101*(1+'HIPOTESIS '!$N$90)*(1+'HIPOTESIS '!$N$95)/12,0)</f>
        <v>0</v>
      </c>
      <c r="AH217" s="810">
        <f>IF(AND(AH$151&gt;='HIPOTESIS '!$E101,AH$151&lt;='HIPOTESIS '!$F101),'HIPOTESIS '!$K101*'HIPOTESIS '!$D101*(1+'HIPOTESIS '!$N$90)*(1+'HIPOTESIS '!$N$95)/12,0)</f>
        <v>0</v>
      </c>
      <c r="AI217" s="810">
        <f>IF(AND(AI$151&gt;='HIPOTESIS '!$E101,AI$151&lt;='HIPOTESIS '!$F101),'HIPOTESIS '!$K101*'HIPOTESIS '!$D101*(1+'HIPOTESIS '!$N$90)*(1+'HIPOTESIS '!$N$95)/12,0)</f>
        <v>0</v>
      </c>
      <c r="AJ217" s="810">
        <f>IF(AND(AJ$151&gt;='HIPOTESIS '!$E101,AJ$151&lt;='HIPOTESIS '!$F101),'HIPOTESIS '!$K101*'HIPOTESIS '!$D101*(1+'HIPOTESIS '!$N$90)*(1+'HIPOTESIS '!$N$95)/12,0)</f>
        <v>0</v>
      </c>
      <c r="AK217" s="810">
        <f>IF(AND(AK$151&gt;='HIPOTESIS '!$E101,AK$151&lt;='HIPOTESIS '!$F101),'HIPOTESIS '!$K101*'HIPOTESIS '!$D101*(1+'HIPOTESIS '!$N$90)*(1+'HIPOTESIS '!$N$95)/12,0)</f>
        <v>0</v>
      </c>
      <c r="AL217" s="810">
        <f>IF(AND(AL$151&gt;='HIPOTESIS '!$E101,AL$151&lt;='HIPOTESIS '!$F101),'HIPOTESIS '!$K101*'HIPOTESIS '!$D101*(1+'HIPOTESIS '!$N$90)*(1+'HIPOTESIS '!$N$95)/12,0)</f>
        <v>0</v>
      </c>
      <c r="AM217" s="810">
        <f>IF(AND(AM$151&gt;='HIPOTESIS '!$E101,AM$151&lt;='HIPOTESIS '!$F101),'HIPOTESIS '!$K101*'HIPOTESIS '!$D101*(1+'HIPOTESIS '!$N$90)*(1+'HIPOTESIS '!$N$95)/12,0)</f>
        <v>0</v>
      </c>
      <c r="AN217" s="810">
        <f>IF(AND(AN$151&gt;='HIPOTESIS '!$E101,AN$151&lt;='HIPOTESIS '!$F101),'HIPOTESIS '!$K101*'HIPOTESIS '!$D101*(1+'HIPOTESIS '!$N$90)*(1+'HIPOTESIS '!$N$95)*(1+'HIPOTESIS '!$N$100)/12,0)</f>
        <v>0</v>
      </c>
      <c r="AO217" s="810">
        <f>IF(AND(AO$151&gt;='HIPOTESIS '!$E101,AO$151&lt;='HIPOTESIS '!$F101),'HIPOTESIS '!$K101*'HIPOTESIS '!$D101*(1+'HIPOTESIS '!$N$90)*(1+'HIPOTESIS '!$N$95)*(1+'HIPOTESIS '!$N$100)/12,0)</f>
        <v>0</v>
      </c>
      <c r="AP217" s="810">
        <f>IF(AND(AP$151&gt;='HIPOTESIS '!$E101,AP$151&lt;='HIPOTESIS '!$F101),'HIPOTESIS '!$K101*'HIPOTESIS '!$D101*(1+'HIPOTESIS '!$N$90)*(1+'HIPOTESIS '!$N$95)*(1+'HIPOTESIS '!$N$100)/12,0)</f>
        <v>0</v>
      </c>
      <c r="AQ217" s="810">
        <f>IF(AND(AQ$151&gt;='HIPOTESIS '!$E101,AQ$151&lt;='HIPOTESIS '!$F101),'HIPOTESIS '!$K101*'HIPOTESIS '!$D101*(1+'HIPOTESIS '!$N$90)*(1+'HIPOTESIS '!$N$95)*(1+'HIPOTESIS '!$N$100)/12,0)</f>
        <v>0</v>
      </c>
      <c r="AR217" s="810">
        <f>IF(AND(AR$151&gt;='HIPOTESIS '!$E101,AR$151&lt;='HIPOTESIS '!$F101),'HIPOTESIS '!$K101*'HIPOTESIS '!$D101*(1+'HIPOTESIS '!$N$90)*(1+'HIPOTESIS '!$N$95)*(1+'HIPOTESIS '!$N$100)/12,0)</f>
        <v>0</v>
      </c>
      <c r="AS217" s="810">
        <f>IF(AND(AS$151&gt;='HIPOTESIS '!$E101,AS$151&lt;='HIPOTESIS '!$F101),'HIPOTESIS '!$K101*'HIPOTESIS '!$D101*(1+'HIPOTESIS '!$N$90)*(1+'HIPOTESIS '!$N$95)*(1+'HIPOTESIS '!$N$100)/12,0)</f>
        <v>0</v>
      </c>
      <c r="AT217" s="810">
        <f>IF(AND(AT$151&gt;='HIPOTESIS '!$E101,AT$151&lt;='HIPOTESIS '!$F101),'HIPOTESIS '!$K101*'HIPOTESIS '!$D101*(1+'HIPOTESIS '!$N$90)*(1+'HIPOTESIS '!$N$95)*(1+'HIPOTESIS '!$N$100)/12,0)</f>
        <v>0</v>
      </c>
      <c r="AU217" s="810">
        <f>IF(AND(AU$151&gt;='HIPOTESIS '!$E101,AU$151&lt;='HIPOTESIS '!$F101),'HIPOTESIS '!$K101*'HIPOTESIS '!$D101*(1+'HIPOTESIS '!$N$90)*(1+'HIPOTESIS '!$N$95)*(1+'HIPOTESIS '!$N$100)/12,0)</f>
        <v>0</v>
      </c>
      <c r="AV217" s="810">
        <f>IF(AND(AV$151&gt;='HIPOTESIS '!$E101,AV$151&lt;='HIPOTESIS '!$F101),'HIPOTESIS '!$K101*'HIPOTESIS '!$D101*(1+'HIPOTESIS '!$N$90)*(1+'HIPOTESIS '!$N$95)*(1+'HIPOTESIS '!$N$100)/12,0)</f>
        <v>0</v>
      </c>
      <c r="AW217" s="810">
        <f>IF(AND(AW$151&gt;='HIPOTESIS '!$E101,AW$151&lt;='HIPOTESIS '!$F101),'HIPOTESIS '!$K101*'HIPOTESIS '!$D101*(1+'HIPOTESIS '!$N$90)*(1+'HIPOTESIS '!$N$95)*(1+'HIPOTESIS '!$N$100)/12,0)</f>
        <v>0</v>
      </c>
      <c r="AX217" s="810">
        <f>IF(AND(AX$151&gt;='HIPOTESIS '!$E101,AX$151&lt;='HIPOTESIS '!$F101),'HIPOTESIS '!$K101*'HIPOTESIS '!$D101*(1+'HIPOTESIS '!$N$90)*(1+'HIPOTESIS '!$N$95)*(1+'HIPOTESIS '!$N$100)/12,0)</f>
        <v>0</v>
      </c>
      <c r="AY217" s="810">
        <f>IF(AND(AY$151&gt;='HIPOTESIS '!$E101,AY$151&lt;='HIPOTESIS '!$F101),'HIPOTESIS '!$K101*'HIPOTESIS '!$D101*(1+'HIPOTESIS '!$N$90)*(1+'HIPOTESIS '!$N$95)*(1+'HIPOTESIS '!$N$100)/12,0)</f>
        <v>0</v>
      </c>
      <c r="AZ217" s="810">
        <f>IF(AND(AZ$151&gt;='HIPOTESIS '!$E101,AZ$151&lt;='HIPOTESIS '!$F101),'HIPOTESIS '!$K101*'HIPOTESIS '!$D101*(1+'HIPOTESIS '!$N$90)*(1+'HIPOTESIS '!$N$95)*(1+'HIPOTESIS '!$N$100)^2/12,0)</f>
        <v>0</v>
      </c>
      <c r="BA217" s="810">
        <f>IF(AND(BA$151&gt;='HIPOTESIS '!$E101,BA$151&lt;='HIPOTESIS '!$F101),'HIPOTESIS '!$K101*'HIPOTESIS '!$D101*(1+'HIPOTESIS '!$N$90)*(1+'HIPOTESIS '!$N$95)*(1+'HIPOTESIS '!$N$100)^2/12,0)</f>
        <v>0</v>
      </c>
      <c r="BB217" s="810">
        <f>IF(AND(BB$151&gt;='HIPOTESIS '!$E101,BB$151&lt;='HIPOTESIS '!$F101),'HIPOTESIS '!$K101*'HIPOTESIS '!$D101*(1+'HIPOTESIS '!$N$90)*(1+'HIPOTESIS '!$N$95)*(1+'HIPOTESIS '!$N$100)^2/12,0)</f>
        <v>0</v>
      </c>
      <c r="BC217" s="810">
        <f>IF(AND(BC$151&gt;='HIPOTESIS '!$E101,BC$151&lt;='HIPOTESIS '!$F101),'HIPOTESIS '!$K101*'HIPOTESIS '!$D101*(1+'HIPOTESIS '!$N$90)*(1+'HIPOTESIS '!$N$95)*(1+'HIPOTESIS '!$N$100)^2/12,0)</f>
        <v>0</v>
      </c>
      <c r="BD217" s="810">
        <f>IF(AND(BD$151&gt;='HIPOTESIS '!$E101,BD$151&lt;='HIPOTESIS '!$F101),'HIPOTESIS '!$K101*'HIPOTESIS '!$D101*(1+'HIPOTESIS '!$N$90)*(1+'HIPOTESIS '!$N$95)*(1+'HIPOTESIS '!$N$100)^2/12,0)</f>
        <v>0</v>
      </c>
      <c r="BE217" s="810">
        <f>IF(AND(BE$151&gt;='HIPOTESIS '!$E101,BE$151&lt;='HIPOTESIS '!$F101),'HIPOTESIS '!$K101*'HIPOTESIS '!$D101*(1+'HIPOTESIS '!$N$90)*(1+'HIPOTESIS '!$N$95)*(1+'HIPOTESIS '!$N$100)^2/12,0)</f>
        <v>0</v>
      </c>
      <c r="BF217" s="810">
        <f>IF(AND(BF$151&gt;='HIPOTESIS '!$E101,BF$151&lt;='HIPOTESIS '!$F101),'HIPOTESIS '!$K101*'HIPOTESIS '!$D101*(1+'HIPOTESIS '!$N$90)*(1+'HIPOTESIS '!$N$95)*(1+'HIPOTESIS '!$N$100)^2/12,0)</f>
        <v>0</v>
      </c>
      <c r="BG217" s="810">
        <f>IF(AND(BG$151&gt;='HIPOTESIS '!$E101,BG$151&lt;='HIPOTESIS '!$F101),'HIPOTESIS '!$K101*'HIPOTESIS '!$D101*(1+'HIPOTESIS '!$N$90)*(1+'HIPOTESIS '!$N$95)*(1+'HIPOTESIS '!$N$100)^2/12,0)</f>
        <v>0</v>
      </c>
      <c r="BH217" s="810">
        <f>IF(AND(BH$151&gt;='HIPOTESIS '!$E101,BH$151&lt;='HIPOTESIS '!$F101),'HIPOTESIS '!$K101*'HIPOTESIS '!$D101*(1+'HIPOTESIS '!$N$90)*(1+'HIPOTESIS '!$N$95)*(1+'HIPOTESIS '!$N$100)^2/12,0)</f>
        <v>0</v>
      </c>
      <c r="BI217" s="810">
        <f>IF(AND(BI$151&gt;='HIPOTESIS '!$E101,BI$151&lt;='HIPOTESIS '!$F101),'HIPOTESIS '!$K101*'HIPOTESIS '!$D101*(1+'HIPOTESIS '!$N$90)*(1+'HIPOTESIS '!$N$95)*(1+'HIPOTESIS '!$N$100)^2/12,0)</f>
        <v>0</v>
      </c>
      <c r="BJ217" s="810">
        <f>IF(AND(BJ$151&gt;='HIPOTESIS '!$E101,BJ$151&lt;='HIPOTESIS '!$F101),'HIPOTESIS '!$K101*'HIPOTESIS '!$D101*(1+'HIPOTESIS '!$N$90)*(1+'HIPOTESIS '!$N$95)*(1+'HIPOTESIS '!$N$100)^2/12,0)</f>
        <v>0</v>
      </c>
      <c r="BK217" s="810">
        <f>IF(AND(BK$151&gt;='HIPOTESIS '!$E101,BK$151&lt;='HIPOTESIS '!$F101),'HIPOTESIS '!$K101*'HIPOTESIS '!$D101*(1+'HIPOTESIS '!$N$90)*(1+'HIPOTESIS '!$N$95)*(1+'HIPOTESIS '!$N$100)^2/12,0)</f>
        <v>0</v>
      </c>
    </row>
    <row r="218" spans="2:63" s="2" customFormat="1" ht="17" x14ac:dyDescent="0.2">
      <c r="B218" s="625" t="s">
        <v>127</v>
      </c>
      <c r="C218" s="813">
        <f>IF(AND(C$151&gt;='HIPOTESIS '!$E102,C$151&lt;='HIPOTESIS '!$F102),'HIPOTESIS '!$K102*'HIPOTESIS '!$D102/12,0)</f>
        <v>0</v>
      </c>
      <c r="D218" s="586">
        <f>IF(AND(D$151&gt;='HIPOTESIS '!$E102,D$151&lt;='HIPOTESIS '!$F102),'HIPOTESIS '!$K102*'HIPOTESIS '!$D102/12,0)</f>
        <v>0</v>
      </c>
      <c r="E218" s="586">
        <f>IF(AND(E$151&gt;='HIPOTESIS '!$E102,E$151&lt;='HIPOTESIS '!$F102),'HIPOTESIS '!$K102*'HIPOTESIS '!$D102/12,0)</f>
        <v>0</v>
      </c>
      <c r="F218" s="586">
        <f>IF(AND(F$151&gt;='HIPOTESIS '!$E102,F$151&lt;='HIPOTESIS '!$F102),'HIPOTESIS '!$K102*'HIPOTESIS '!$D102/12,0)</f>
        <v>0</v>
      </c>
      <c r="G218" s="586">
        <f>IF(AND(G$151&gt;='HIPOTESIS '!$E102,G$151&lt;='HIPOTESIS '!$F102),'HIPOTESIS '!$K102*'HIPOTESIS '!$D102/12,0)</f>
        <v>0</v>
      </c>
      <c r="H218" s="586">
        <f>IF(AND(H$151&gt;='HIPOTESIS '!$E102,H$151&lt;='HIPOTESIS '!$F102),'HIPOTESIS '!$K102*'HIPOTESIS '!$D102/12,0)</f>
        <v>0</v>
      </c>
      <c r="I218" s="586">
        <f>IF(AND(I$151&gt;='HIPOTESIS '!$E102,I$151&lt;='HIPOTESIS '!$F102),'HIPOTESIS '!$K102*'HIPOTESIS '!$D102/12,0)</f>
        <v>0</v>
      </c>
      <c r="J218" s="586">
        <f>IF(AND(J$151&gt;='HIPOTESIS '!$E102,J$151&lt;='HIPOTESIS '!$F102),'HIPOTESIS '!$K102*'HIPOTESIS '!$D102/12,0)</f>
        <v>0</v>
      </c>
      <c r="K218" s="586">
        <f>IF(AND(K$151&gt;='HIPOTESIS '!$E102,K$151&lt;='HIPOTESIS '!$F102),'HIPOTESIS '!$K102*'HIPOTESIS '!$D102/12,0)</f>
        <v>0</v>
      </c>
      <c r="L218" s="586">
        <f>IF(AND(L$151&gt;='HIPOTESIS '!$E102,L$151&lt;='HIPOTESIS '!$F102),'HIPOTESIS '!$K102*'HIPOTESIS '!$D102/12,0)</f>
        <v>0</v>
      </c>
      <c r="M218" s="586">
        <f>IF(AND(M$151&gt;='HIPOTESIS '!$E102,M$151&lt;='HIPOTESIS '!$F102),'HIPOTESIS '!$K102*'HIPOTESIS '!$D102/12,0)</f>
        <v>0</v>
      </c>
      <c r="N218" s="586">
        <f>IF(AND(N$151&gt;='HIPOTESIS '!$E102,N$151&lt;='HIPOTESIS '!$F102),'HIPOTESIS '!$K102*'HIPOTESIS '!$D102/12,0)</f>
        <v>0</v>
      </c>
      <c r="O218" s="814">
        <f>IF(AND(O$151&gt;='HIPOTESIS '!$E102,O$151&lt;='HIPOTESIS '!$F102),'HIPOTESIS '!$K102*'HIPOTESIS '!$D102/12,0)</f>
        <v>0</v>
      </c>
      <c r="P218" s="586">
        <f>IF(AND(P$151&gt;='HIPOTESIS '!$E102,P$151&lt;='HIPOTESIS '!$F102),'HIPOTESIS '!$K102*'HIPOTESIS '!$D102*(1+'HIPOTESIS '!$N$90)/12,0)</f>
        <v>0</v>
      </c>
      <c r="Q218" s="810">
        <f>IF(AND(Q$151&gt;='HIPOTESIS '!$E102,Q$151&lt;='HIPOTESIS '!$F102),'HIPOTESIS '!$K102*'HIPOTESIS '!$D102*(1+'HIPOTESIS '!$N$90)/12,0)</f>
        <v>0</v>
      </c>
      <c r="R218" s="810">
        <f>IF(AND(R$151&gt;='HIPOTESIS '!$E102,R$151&lt;='HIPOTESIS '!$F102),'HIPOTESIS '!$K102*'HIPOTESIS '!$D102*(1+'HIPOTESIS '!$N$90)/12,0)</f>
        <v>0</v>
      </c>
      <c r="S218" s="810">
        <f>IF(AND(S$151&gt;='HIPOTESIS '!$E102,S$151&lt;='HIPOTESIS '!$F102),'HIPOTESIS '!$K102*'HIPOTESIS '!$D102*(1+'HIPOTESIS '!$N$90)/12,0)</f>
        <v>0</v>
      </c>
      <c r="T218" s="810">
        <f>IF(AND(T$151&gt;='HIPOTESIS '!$E102,T$151&lt;='HIPOTESIS '!$F102),'HIPOTESIS '!$K102*'HIPOTESIS '!$D102*(1+'HIPOTESIS '!$N$90)/12,0)</f>
        <v>0</v>
      </c>
      <c r="U218" s="810">
        <f>IF(AND(U$151&gt;='HIPOTESIS '!$E102,U$151&lt;='HIPOTESIS '!$F102),'HIPOTESIS '!$K102*'HIPOTESIS '!$D102*(1+'HIPOTESIS '!$N$90)/12,0)</f>
        <v>0</v>
      </c>
      <c r="V218" s="810">
        <f>IF(AND(V$151&gt;='HIPOTESIS '!$E102,V$151&lt;='HIPOTESIS '!$F102),'HIPOTESIS '!$K102*'HIPOTESIS '!$D102*(1+'HIPOTESIS '!$N$90)/12,0)</f>
        <v>0</v>
      </c>
      <c r="W218" s="810">
        <f>IF(AND(W$151&gt;='HIPOTESIS '!$E102,W$151&lt;='HIPOTESIS '!$F102),'HIPOTESIS '!$K102*'HIPOTESIS '!$D102*(1+'HIPOTESIS '!$N$90)/12,0)</f>
        <v>0</v>
      </c>
      <c r="X218" s="810">
        <f>IF(AND(X$151&gt;='HIPOTESIS '!$E102,X$151&lt;='HIPOTESIS '!$F102),'HIPOTESIS '!$K102*'HIPOTESIS '!$D102*(1+'HIPOTESIS '!$N$90)/12,0)</f>
        <v>0</v>
      </c>
      <c r="Y218" s="810">
        <f>IF(AND(Y$151&gt;='HIPOTESIS '!$E102,Y$151&lt;='HIPOTESIS '!$F102),'HIPOTESIS '!$K102*'HIPOTESIS '!$D102*(1+'HIPOTESIS '!$N$90)/12,0)</f>
        <v>0</v>
      </c>
      <c r="Z218" s="810">
        <f>IF(AND(Z$151&gt;='HIPOTESIS '!$E102,Z$151&lt;='HIPOTESIS '!$F102),'HIPOTESIS '!$K102*'HIPOTESIS '!$D102*(1+'HIPOTESIS '!$N$90)/12,0)</f>
        <v>0</v>
      </c>
      <c r="AA218" s="810">
        <f>IF(AND(AA$151&gt;='HIPOTESIS '!$E102,AA$151&lt;='HIPOTESIS '!$F102),'HIPOTESIS '!$K102*'HIPOTESIS '!$D102*(1+'HIPOTESIS '!$N$90)/12,0)</f>
        <v>0</v>
      </c>
      <c r="AB218" s="810">
        <f>IF(AND(AB$151&gt;='HIPOTESIS '!$E102,AB$151&lt;='HIPOTESIS '!$F102),'HIPOTESIS '!$K102*'HIPOTESIS '!$D102*(1+'HIPOTESIS '!$N$90)*(1+'HIPOTESIS '!$N$95)/12,0)</f>
        <v>0</v>
      </c>
      <c r="AC218" s="810">
        <f>IF(AND(AC$151&gt;='HIPOTESIS '!$E102,AC$151&lt;='HIPOTESIS '!$F102),'HIPOTESIS '!$K102*'HIPOTESIS '!$D102*(1+'HIPOTESIS '!$N$90)*(1+'HIPOTESIS '!$N$95)/12,0)</f>
        <v>0</v>
      </c>
      <c r="AD218" s="810">
        <f>IF(AND(AD$151&gt;='HIPOTESIS '!$E102,AD$151&lt;='HIPOTESIS '!$F102),'HIPOTESIS '!$K102*'HIPOTESIS '!$D102*(1+'HIPOTESIS '!$N$90)*(1+'HIPOTESIS '!$N$95)/12,0)</f>
        <v>0</v>
      </c>
      <c r="AE218" s="810">
        <f>IF(AND(AE$151&gt;='HIPOTESIS '!$E102,AE$151&lt;='HIPOTESIS '!$F102),'HIPOTESIS '!$K102*'HIPOTESIS '!$D102*(1+'HIPOTESIS '!$N$90)*(1+'HIPOTESIS '!$N$95)/12,0)</f>
        <v>0</v>
      </c>
      <c r="AF218" s="810">
        <f>IF(AND(AF$151&gt;='HIPOTESIS '!$E102,AF$151&lt;='HIPOTESIS '!$F102),'HIPOTESIS '!$K102*'HIPOTESIS '!$D102*(1+'HIPOTESIS '!$N$90)*(1+'HIPOTESIS '!$N$95)/12,0)</f>
        <v>0</v>
      </c>
      <c r="AG218" s="810">
        <f>IF(AND(AG$151&gt;='HIPOTESIS '!$E102,AG$151&lt;='HIPOTESIS '!$F102),'HIPOTESIS '!$K102*'HIPOTESIS '!$D102*(1+'HIPOTESIS '!$N$90)*(1+'HIPOTESIS '!$N$95)/12,0)</f>
        <v>0</v>
      </c>
      <c r="AH218" s="810">
        <f>IF(AND(AH$151&gt;='HIPOTESIS '!$E102,AH$151&lt;='HIPOTESIS '!$F102),'HIPOTESIS '!$K102*'HIPOTESIS '!$D102*(1+'HIPOTESIS '!$N$90)*(1+'HIPOTESIS '!$N$95)/12,0)</f>
        <v>0</v>
      </c>
      <c r="AI218" s="810">
        <f>IF(AND(AI$151&gt;='HIPOTESIS '!$E102,AI$151&lt;='HIPOTESIS '!$F102),'HIPOTESIS '!$K102*'HIPOTESIS '!$D102*(1+'HIPOTESIS '!$N$90)*(1+'HIPOTESIS '!$N$95)/12,0)</f>
        <v>0</v>
      </c>
      <c r="AJ218" s="810">
        <f>IF(AND(AJ$151&gt;='HIPOTESIS '!$E102,AJ$151&lt;='HIPOTESIS '!$F102),'HIPOTESIS '!$K102*'HIPOTESIS '!$D102*(1+'HIPOTESIS '!$N$90)*(1+'HIPOTESIS '!$N$95)/12,0)</f>
        <v>0</v>
      </c>
      <c r="AK218" s="810">
        <f>IF(AND(AK$151&gt;='HIPOTESIS '!$E102,AK$151&lt;='HIPOTESIS '!$F102),'HIPOTESIS '!$K102*'HIPOTESIS '!$D102*(1+'HIPOTESIS '!$N$90)*(1+'HIPOTESIS '!$N$95)/12,0)</f>
        <v>0</v>
      </c>
      <c r="AL218" s="810">
        <f>IF(AND(AL$151&gt;='HIPOTESIS '!$E102,AL$151&lt;='HIPOTESIS '!$F102),'HIPOTESIS '!$K102*'HIPOTESIS '!$D102*(1+'HIPOTESIS '!$N$90)*(1+'HIPOTESIS '!$N$95)/12,0)</f>
        <v>0</v>
      </c>
      <c r="AM218" s="810">
        <f>IF(AND(AM$151&gt;='HIPOTESIS '!$E102,AM$151&lt;='HIPOTESIS '!$F102),'HIPOTESIS '!$K102*'HIPOTESIS '!$D102*(1+'HIPOTESIS '!$N$90)*(1+'HIPOTESIS '!$N$95)/12,0)</f>
        <v>0</v>
      </c>
      <c r="AN218" s="810">
        <f>IF(AND(AN$151&gt;='HIPOTESIS '!$E102,AN$151&lt;='HIPOTESIS '!$F102),'HIPOTESIS '!$K102*'HIPOTESIS '!$D102*(1+'HIPOTESIS '!$N$90)*(1+'HIPOTESIS '!$N$95)*(1+'HIPOTESIS '!$N$100)/12,0)</f>
        <v>0</v>
      </c>
      <c r="AO218" s="810">
        <f>IF(AND(AO$151&gt;='HIPOTESIS '!$E102,AO$151&lt;='HIPOTESIS '!$F102),'HIPOTESIS '!$K102*'HIPOTESIS '!$D102*(1+'HIPOTESIS '!$N$90)*(1+'HIPOTESIS '!$N$95)*(1+'HIPOTESIS '!$N$100)/12,0)</f>
        <v>0</v>
      </c>
      <c r="AP218" s="810">
        <f>IF(AND(AP$151&gt;='HIPOTESIS '!$E102,AP$151&lt;='HIPOTESIS '!$F102),'HIPOTESIS '!$K102*'HIPOTESIS '!$D102*(1+'HIPOTESIS '!$N$90)*(1+'HIPOTESIS '!$N$95)*(1+'HIPOTESIS '!$N$100)/12,0)</f>
        <v>0</v>
      </c>
      <c r="AQ218" s="810">
        <f>IF(AND(AQ$151&gt;='HIPOTESIS '!$E102,AQ$151&lt;='HIPOTESIS '!$F102),'HIPOTESIS '!$K102*'HIPOTESIS '!$D102*(1+'HIPOTESIS '!$N$90)*(1+'HIPOTESIS '!$N$95)*(1+'HIPOTESIS '!$N$100)/12,0)</f>
        <v>0</v>
      </c>
      <c r="AR218" s="810">
        <f>IF(AND(AR$151&gt;='HIPOTESIS '!$E102,AR$151&lt;='HIPOTESIS '!$F102),'HIPOTESIS '!$K102*'HIPOTESIS '!$D102*(1+'HIPOTESIS '!$N$90)*(1+'HIPOTESIS '!$N$95)*(1+'HIPOTESIS '!$N$100)/12,0)</f>
        <v>0</v>
      </c>
      <c r="AS218" s="810">
        <f>IF(AND(AS$151&gt;='HIPOTESIS '!$E102,AS$151&lt;='HIPOTESIS '!$F102),'HIPOTESIS '!$K102*'HIPOTESIS '!$D102*(1+'HIPOTESIS '!$N$90)*(1+'HIPOTESIS '!$N$95)*(1+'HIPOTESIS '!$N$100)/12,0)</f>
        <v>0</v>
      </c>
      <c r="AT218" s="810">
        <f>IF(AND(AT$151&gt;='HIPOTESIS '!$E102,AT$151&lt;='HIPOTESIS '!$F102),'HIPOTESIS '!$K102*'HIPOTESIS '!$D102*(1+'HIPOTESIS '!$N$90)*(1+'HIPOTESIS '!$N$95)*(1+'HIPOTESIS '!$N$100)/12,0)</f>
        <v>0</v>
      </c>
      <c r="AU218" s="810">
        <f>IF(AND(AU$151&gt;='HIPOTESIS '!$E102,AU$151&lt;='HIPOTESIS '!$F102),'HIPOTESIS '!$K102*'HIPOTESIS '!$D102*(1+'HIPOTESIS '!$N$90)*(1+'HIPOTESIS '!$N$95)*(1+'HIPOTESIS '!$N$100)/12,0)</f>
        <v>0</v>
      </c>
      <c r="AV218" s="810">
        <f>IF(AND(AV$151&gt;='HIPOTESIS '!$E102,AV$151&lt;='HIPOTESIS '!$F102),'HIPOTESIS '!$K102*'HIPOTESIS '!$D102*(1+'HIPOTESIS '!$N$90)*(1+'HIPOTESIS '!$N$95)*(1+'HIPOTESIS '!$N$100)/12,0)</f>
        <v>0</v>
      </c>
      <c r="AW218" s="810">
        <f>IF(AND(AW$151&gt;='HIPOTESIS '!$E102,AW$151&lt;='HIPOTESIS '!$F102),'HIPOTESIS '!$K102*'HIPOTESIS '!$D102*(1+'HIPOTESIS '!$N$90)*(1+'HIPOTESIS '!$N$95)*(1+'HIPOTESIS '!$N$100)/12,0)</f>
        <v>0</v>
      </c>
      <c r="AX218" s="810">
        <f>IF(AND(AX$151&gt;='HIPOTESIS '!$E102,AX$151&lt;='HIPOTESIS '!$F102),'HIPOTESIS '!$K102*'HIPOTESIS '!$D102*(1+'HIPOTESIS '!$N$90)*(1+'HIPOTESIS '!$N$95)*(1+'HIPOTESIS '!$N$100)/12,0)</f>
        <v>0</v>
      </c>
      <c r="AY218" s="810">
        <f>IF(AND(AY$151&gt;='HIPOTESIS '!$E102,AY$151&lt;='HIPOTESIS '!$F102),'HIPOTESIS '!$K102*'HIPOTESIS '!$D102*(1+'HIPOTESIS '!$N$90)*(1+'HIPOTESIS '!$N$95)*(1+'HIPOTESIS '!$N$100)/12,0)</f>
        <v>0</v>
      </c>
      <c r="AZ218" s="810">
        <f>IF(AND(AZ$151&gt;='HIPOTESIS '!$E102,AZ$151&lt;='HIPOTESIS '!$F102),'HIPOTESIS '!$K102*'HIPOTESIS '!$D102*(1+'HIPOTESIS '!$N$90)*(1+'HIPOTESIS '!$N$95)*(1+'HIPOTESIS '!$N$100)^2/12,0)</f>
        <v>0</v>
      </c>
      <c r="BA218" s="810">
        <f>IF(AND(BA$151&gt;='HIPOTESIS '!$E102,BA$151&lt;='HIPOTESIS '!$F102),'HIPOTESIS '!$K102*'HIPOTESIS '!$D102*(1+'HIPOTESIS '!$N$90)*(1+'HIPOTESIS '!$N$95)*(1+'HIPOTESIS '!$N$100)^2/12,0)</f>
        <v>0</v>
      </c>
      <c r="BB218" s="810">
        <f>IF(AND(BB$151&gt;='HIPOTESIS '!$E102,BB$151&lt;='HIPOTESIS '!$F102),'HIPOTESIS '!$K102*'HIPOTESIS '!$D102*(1+'HIPOTESIS '!$N$90)*(1+'HIPOTESIS '!$N$95)*(1+'HIPOTESIS '!$N$100)^2/12,0)</f>
        <v>0</v>
      </c>
      <c r="BC218" s="810">
        <f>IF(AND(BC$151&gt;='HIPOTESIS '!$E102,BC$151&lt;='HIPOTESIS '!$F102),'HIPOTESIS '!$K102*'HIPOTESIS '!$D102*(1+'HIPOTESIS '!$N$90)*(1+'HIPOTESIS '!$N$95)*(1+'HIPOTESIS '!$N$100)^2/12,0)</f>
        <v>0</v>
      </c>
      <c r="BD218" s="810">
        <f>IF(AND(BD$151&gt;='HIPOTESIS '!$E102,BD$151&lt;='HIPOTESIS '!$F102),'HIPOTESIS '!$K102*'HIPOTESIS '!$D102*(1+'HIPOTESIS '!$N$90)*(1+'HIPOTESIS '!$N$95)*(1+'HIPOTESIS '!$N$100)^2/12,0)</f>
        <v>0</v>
      </c>
      <c r="BE218" s="810">
        <f>IF(AND(BE$151&gt;='HIPOTESIS '!$E102,BE$151&lt;='HIPOTESIS '!$F102),'HIPOTESIS '!$K102*'HIPOTESIS '!$D102*(1+'HIPOTESIS '!$N$90)*(1+'HIPOTESIS '!$N$95)*(1+'HIPOTESIS '!$N$100)^2/12,0)</f>
        <v>0</v>
      </c>
      <c r="BF218" s="810">
        <f>IF(AND(BF$151&gt;='HIPOTESIS '!$E102,BF$151&lt;='HIPOTESIS '!$F102),'HIPOTESIS '!$K102*'HIPOTESIS '!$D102*(1+'HIPOTESIS '!$N$90)*(1+'HIPOTESIS '!$N$95)*(1+'HIPOTESIS '!$N$100)^2/12,0)</f>
        <v>0</v>
      </c>
      <c r="BG218" s="810">
        <f>IF(AND(BG$151&gt;='HIPOTESIS '!$E102,BG$151&lt;='HIPOTESIS '!$F102),'HIPOTESIS '!$K102*'HIPOTESIS '!$D102*(1+'HIPOTESIS '!$N$90)*(1+'HIPOTESIS '!$N$95)*(1+'HIPOTESIS '!$N$100)^2/12,0)</f>
        <v>0</v>
      </c>
      <c r="BH218" s="810">
        <f>IF(AND(BH$151&gt;='HIPOTESIS '!$E102,BH$151&lt;='HIPOTESIS '!$F102),'HIPOTESIS '!$K102*'HIPOTESIS '!$D102*(1+'HIPOTESIS '!$N$90)*(1+'HIPOTESIS '!$N$95)*(1+'HIPOTESIS '!$N$100)^2/12,0)</f>
        <v>0</v>
      </c>
      <c r="BI218" s="810">
        <f>IF(AND(BI$151&gt;='HIPOTESIS '!$E102,BI$151&lt;='HIPOTESIS '!$F102),'HIPOTESIS '!$K102*'HIPOTESIS '!$D102*(1+'HIPOTESIS '!$N$90)*(1+'HIPOTESIS '!$N$95)*(1+'HIPOTESIS '!$N$100)^2/12,0)</f>
        <v>0</v>
      </c>
      <c r="BJ218" s="810">
        <f>IF(AND(BJ$151&gt;='HIPOTESIS '!$E102,BJ$151&lt;='HIPOTESIS '!$F102),'HIPOTESIS '!$K102*'HIPOTESIS '!$D102*(1+'HIPOTESIS '!$N$90)*(1+'HIPOTESIS '!$N$95)*(1+'HIPOTESIS '!$N$100)^2/12,0)</f>
        <v>0</v>
      </c>
      <c r="BK218" s="810">
        <f>IF(AND(BK$151&gt;='HIPOTESIS '!$E102,BK$151&lt;='HIPOTESIS '!$F102),'HIPOTESIS '!$K102*'HIPOTESIS '!$D102*(1+'HIPOTESIS '!$N$90)*(1+'HIPOTESIS '!$N$95)*(1+'HIPOTESIS '!$N$100)^2/12,0)</f>
        <v>0</v>
      </c>
    </row>
    <row r="219" spans="2:63" s="2" customFormat="1" ht="17" x14ac:dyDescent="0.2">
      <c r="B219" s="625" t="s">
        <v>128</v>
      </c>
      <c r="C219" s="813">
        <f>IF(AND(C$151&gt;='HIPOTESIS '!$E103,C$151&lt;='HIPOTESIS '!$F103),'HIPOTESIS '!$K103*'HIPOTESIS '!$D103/12,0)</f>
        <v>0</v>
      </c>
      <c r="D219" s="586">
        <f>IF(AND(D$151&gt;='HIPOTESIS '!$E103,D$151&lt;='HIPOTESIS '!$F103),'HIPOTESIS '!$K103*'HIPOTESIS '!$D103/12,0)</f>
        <v>0</v>
      </c>
      <c r="E219" s="586">
        <f>IF(AND(E$151&gt;='HIPOTESIS '!$E103,E$151&lt;='HIPOTESIS '!$F103),'HIPOTESIS '!$K103*'HIPOTESIS '!$D103/12,0)</f>
        <v>0</v>
      </c>
      <c r="F219" s="586">
        <f>IF(AND(F$151&gt;='HIPOTESIS '!$E103,F$151&lt;='HIPOTESIS '!$F103),'HIPOTESIS '!$K103*'HIPOTESIS '!$D103/12,0)</f>
        <v>0</v>
      </c>
      <c r="G219" s="586">
        <f>IF(AND(G$151&gt;='HIPOTESIS '!$E103,G$151&lt;='HIPOTESIS '!$F103),'HIPOTESIS '!$K103*'HIPOTESIS '!$D103/12,0)</f>
        <v>0</v>
      </c>
      <c r="H219" s="586">
        <f>IF(AND(H$151&gt;='HIPOTESIS '!$E103,H$151&lt;='HIPOTESIS '!$F103),'HIPOTESIS '!$K103*'HIPOTESIS '!$D103/12,0)</f>
        <v>0</v>
      </c>
      <c r="I219" s="586">
        <f>IF(AND(I$151&gt;='HIPOTESIS '!$E103,I$151&lt;='HIPOTESIS '!$F103),'HIPOTESIS '!$K103*'HIPOTESIS '!$D103/12,0)</f>
        <v>0</v>
      </c>
      <c r="J219" s="586">
        <f>IF(AND(J$151&gt;='HIPOTESIS '!$E103,J$151&lt;='HIPOTESIS '!$F103),'HIPOTESIS '!$K103*'HIPOTESIS '!$D103/12,0)</f>
        <v>0</v>
      </c>
      <c r="K219" s="586">
        <f>IF(AND(K$151&gt;='HIPOTESIS '!$E103,K$151&lt;='HIPOTESIS '!$F103),'HIPOTESIS '!$K103*'HIPOTESIS '!$D103/12,0)</f>
        <v>0</v>
      </c>
      <c r="L219" s="586">
        <f>IF(AND(L$151&gt;='HIPOTESIS '!$E103,L$151&lt;='HIPOTESIS '!$F103),'HIPOTESIS '!$K103*'HIPOTESIS '!$D103/12,0)</f>
        <v>0</v>
      </c>
      <c r="M219" s="586">
        <f>IF(AND(M$151&gt;='HIPOTESIS '!$E103,M$151&lt;='HIPOTESIS '!$F103),'HIPOTESIS '!$K103*'HIPOTESIS '!$D103/12,0)</f>
        <v>0</v>
      </c>
      <c r="N219" s="586">
        <f>IF(AND(N$151&gt;='HIPOTESIS '!$E103,N$151&lt;='HIPOTESIS '!$F103),'HIPOTESIS '!$K103*'HIPOTESIS '!$D103/12,0)</f>
        <v>0</v>
      </c>
      <c r="O219" s="814">
        <f>IF(AND(O$151&gt;='HIPOTESIS '!$E103,O$151&lt;='HIPOTESIS '!$F103),'HIPOTESIS '!$K103*'HIPOTESIS '!$D103/12,0)</f>
        <v>0</v>
      </c>
      <c r="P219" s="586">
        <f>IF(AND(P$151&gt;='HIPOTESIS '!$E103,P$151&lt;='HIPOTESIS '!$F103),'HIPOTESIS '!$K103*'HIPOTESIS '!$D103*(1+'HIPOTESIS '!$N$90)/12,0)</f>
        <v>0</v>
      </c>
      <c r="Q219" s="810">
        <f>IF(AND(Q$151&gt;='HIPOTESIS '!$E103,Q$151&lt;='HIPOTESIS '!$F103),'HIPOTESIS '!$K103*'HIPOTESIS '!$D103*(1+'HIPOTESIS '!$N$90)/12,0)</f>
        <v>0</v>
      </c>
      <c r="R219" s="810">
        <f>IF(AND(R$151&gt;='HIPOTESIS '!$E103,R$151&lt;='HIPOTESIS '!$F103),'HIPOTESIS '!$K103*'HIPOTESIS '!$D103*(1+'HIPOTESIS '!$N$90)/12,0)</f>
        <v>0</v>
      </c>
      <c r="S219" s="810">
        <f>IF(AND(S$151&gt;='HIPOTESIS '!$E103,S$151&lt;='HIPOTESIS '!$F103),'HIPOTESIS '!$K103*'HIPOTESIS '!$D103*(1+'HIPOTESIS '!$N$90)/12,0)</f>
        <v>0</v>
      </c>
      <c r="T219" s="810">
        <f>IF(AND(T$151&gt;='HIPOTESIS '!$E103,T$151&lt;='HIPOTESIS '!$F103),'HIPOTESIS '!$K103*'HIPOTESIS '!$D103*(1+'HIPOTESIS '!$N$90)/12,0)</f>
        <v>0</v>
      </c>
      <c r="U219" s="810">
        <f>IF(AND(U$151&gt;='HIPOTESIS '!$E103,U$151&lt;='HIPOTESIS '!$F103),'HIPOTESIS '!$K103*'HIPOTESIS '!$D103*(1+'HIPOTESIS '!$N$90)/12,0)</f>
        <v>0</v>
      </c>
      <c r="V219" s="810">
        <f>IF(AND(V$151&gt;='HIPOTESIS '!$E103,V$151&lt;='HIPOTESIS '!$F103),'HIPOTESIS '!$K103*'HIPOTESIS '!$D103*(1+'HIPOTESIS '!$N$90)/12,0)</f>
        <v>0</v>
      </c>
      <c r="W219" s="810">
        <f>IF(AND(W$151&gt;='HIPOTESIS '!$E103,W$151&lt;='HIPOTESIS '!$F103),'HIPOTESIS '!$K103*'HIPOTESIS '!$D103*(1+'HIPOTESIS '!$N$90)/12,0)</f>
        <v>0</v>
      </c>
      <c r="X219" s="810">
        <f>IF(AND(X$151&gt;='HIPOTESIS '!$E103,X$151&lt;='HIPOTESIS '!$F103),'HIPOTESIS '!$K103*'HIPOTESIS '!$D103*(1+'HIPOTESIS '!$N$90)/12,0)</f>
        <v>0</v>
      </c>
      <c r="Y219" s="810">
        <f>IF(AND(Y$151&gt;='HIPOTESIS '!$E103,Y$151&lt;='HIPOTESIS '!$F103),'HIPOTESIS '!$K103*'HIPOTESIS '!$D103*(1+'HIPOTESIS '!$N$90)/12,0)</f>
        <v>0</v>
      </c>
      <c r="Z219" s="810">
        <f>IF(AND(Z$151&gt;='HIPOTESIS '!$E103,Z$151&lt;='HIPOTESIS '!$F103),'HIPOTESIS '!$K103*'HIPOTESIS '!$D103*(1+'HIPOTESIS '!$N$90)/12,0)</f>
        <v>0</v>
      </c>
      <c r="AA219" s="810">
        <f>IF(AND(AA$151&gt;='HIPOTESIS '!$E103,AA$151&lt;='HIPOTESIS '!$F103),'HIPOTESIS '!$K103*'HIPOTESIS '!$D103*(1+'HIPOTESIS '!$N$90)/12,0)</f>
        <v>0</v>
      </c>
      <c r="AB219" s="810">
        <f>IF(AND(AB$151&gt;='HIPOTESIS '!$E103,AB$151&lt;='HIPOTESIS '!$F103),'HIPOTESIS '!$K103*'HIPOTESIS '!$D103*(1+'HIPOTESIS '!$N$90)*(1+'HIPOTESIS '!$N$95)/12,0)</f>
        <v>0</v>
      </c>
      <c r="AC219" s="810">
        <f>IF(AND(AC$151&gt;='HIPOTESIS '!$E103,AC$151&lt;='HIPOTESIS '!$F103),'HIPOTESIS '!$K103*'HIPOTESIS '!$D103*(1+'HIPOTESIS '!$N$90)*(1+'HIPOTESIS '!$N$95)/12,0)</f>
        <v>0</v>
      </c>
      <c r="AD219" s="810">
        <f>IF(AND(AD$151&gt;='HIPOTESIS '!$E103,AD$151&lt;='HIPOTESIS '!$F103),'HIPOTESIS '!$K103*'HIPOTESIS '!$D103*(1+'HIPOTESIS '!$N$90)*(1+'HIPOTESIS '!$N$95)/12,0)</f>
        <v>0</v>
      </c>
      <c r="AE219" s="810">
        <f>IF(AND(AE$151&gt;='HIPOTESIS '!$E103,AE$151&lt;='HIPOTESIS '!$F103),'HIPOTESIS '!$K103*'HIPOTESIS '!$D103*(1+'HIPOTESIS '!$N$90)*(1+'HIPOTESIS '!$N$95)/12,0)</f>
        <v>0</v>
      </c>
      <c r="AF219" s="810">
        <f>IF(AND(AF$151&gt;='HIPOTESIS '!$E103,AF$151&lt;='HIPOTESIS '!$F103),'HIPOTESIS '!$K103*'HIPOTESIS '!$D103*(1+'HIPOTESIS '!$N$90)*(1+'HIPOTESIS '!$N$95)/12,0)</f>
        <v>0</v>
      </c>
      <c r="AG219" s="810">
        <f>IF(AND(AG$151&gt;='HIPOTESIS '!$E103,AG$151&lt;='HIPOTESIS '!$F103),'HIPOTESIS '!$K103*'HIPOTESIS '!$D103*(1+'HIPOTESIS '!$N$90)*(1+'HIPOTESIS '!$N$95)/12,0)</f>
        <v>0</v>
      </c>
      <c r="AH219" s="810">
        <f>IF(AND(AH$151&gt;='HIPOTESIS '!$E103,AH$151&lt;='HIPOTESIS '!$F103),'HIPOTESIS '!$K103*'HIPOTESIS '!$D103*(1+'HIPOTESIS '!$N$90)*(1+'HIPOTESIS '!$N$95)/12,0)</f>
        <v>0</v>
      </c>
      <c r="AI219" s="810">
        <f>IF(AND(AI$151&gt;='HIPOTESIS '!$E103,AI$151&lt;='HIPOTESIS '!$F103),'HIPOTESIS '!$K103*'HIPOTESIS '!$D103*(1+'HIPOTESIS '!$N$90)*(1+'HIPOTESIS '!$N$95)/12,0)</f>
        <v>0</v>
      </c>
      <c r="AJ219" s="810">
        <f>IF(AND(AJ$151&gt;='HIPOTESIS '!$E103,AJ$151&lt;='HIPOTESIS '!$F103),'HIPOTESIS '!$K103*'HIPOTESIS '!$D103*(1+'HIPOTESIS '!$N$90)*(1+'HIPOTESIS '!$N$95)/12,0)</f>
        <v>0</v>
      </c>
      <c r="AK219" s="810">
        <f>IF(AND(AK$151&gt;='HIPOTESIS '!$E103,AK$151&lt;='HIPOTESIS '!$F103),'HIPOTESIS '!$K103*'HIPOTESIS '!$D103*(1+'HIPOTESIS '!$N$90)*(1+'HIPOTESIS '!$N$95)/12,0)</f>
        <v>0</v>
      </c>
      <c r="AL219" s="810">
        <f>IF(AND(AL$151&gt;='HIPOTESIS '!$E103,AL$151&lt;='HIPOTESIS '!$F103),'HIPOTESIS '!$K103*'HIPOTESIS '!$D103*(1+'HIPOTESIS '!$N$90)*(1+'HIPOTESIS '!$N$95)/12,0)</f>
        <v>0</v>
      </c>
      <c r="AM219" s="810">
        <f>IF(AND(AM$151&gt;='HIPOTESIS '!$E103,AM$151&lt;='HIPOTESIS '!$F103),'HIPOTESIS '!$K103*'HIPOTESIS '!$D103*(1+'HIPOTESIS '!$N$90)*(1+'HIPOTESIS '!$N$95)/12,0)</f>
        <v>0</v>
      </c>
      <c r="AN219" s="810">
        <f>IF(AND(AN$151&gt;='HIPOTESIS '!$E103,AN$151&lt;='HIPOTESIS '!$F103),'HIPOTESIS '!$K103*'HIPOTESIS '!$D103*(1+'HIPOTESIS '!$N$90)*(1+'HIPOTESIS '!$N$95)*(1+'HIPOTESIS '!$N$100)/12,0)</f>
        <v>0</v>
      </c>
      <c r="AO219" s="810">
        <f>IF(AND(AO$151&gt;='HIPOTESIS '!$E103,AO$151&lt;='HIPOTESIS '!$F103),'HIPOTESIS '!$K103*'HIPOTESIS '!$D103*(1+'HIPOTESIS '!$N$90)*(1+'HIPOTESIS '!$N$95)*(1+'HIPOTESIS '!$N$100)/12,0)</f>
        <v>0</v>
      </c>
      <c r="AP219" s="810">
        <f>IF(AND(AP$151&gt;='HIPOTESIS '!$E103,AP$151&lt;='HIPOTESIS '!$F103),'HIPOTESIS '!$K103*'HIPOTESIS '!$D103*(1+'HIPOTESIS '!$N$90)*(1+'HIPOTESIS '!$N$95)*(1+'HIPOTESIS '!$N$100)/12,0)</f>
        <v>0</v>
      </c>
      <c r="AQ219" s="810">
        <f>IF(AND(AQ$151&gt;='HIPOTESIS '!$E103,AQ$151&lt;='HIPOTESIS '!$F103),'HIPOTESIS '!$K103*'HIPOTESIS '!$D103*(1+'HIPOTESIS '!$N$90)*(1+'HIPOTESIS '!$N$95)*(1+'HIPOTESIS '!$N$100)/12,0)</f>
        <v>0</v>
      </c>
      <c r="AR219" s="810">
        <f>IF(AND(AR$151&gt;='HIPOTESIS '!$E103,AR$151&lt;='HIPOTESIS '!$F103),'HIPOTESIS '!$K103*'HIPOTESIS '!$D103*(1+'HIPOTESIS '!$N$90)*(1+'HIPOTESIS '!$N$95)*(1+'HIPOTESIS '!$N$100)/12,0)</f>
        <v>0</v>
      </c>
      <c r="AS219" s="810">
        <f>IF(AND(AS$151&gt;='HIPOTESIS '!$E103,AS$151&lt;='HIPOTESIS '!$F103),'HIPOTESIS '!$K103*'HIPOTESIS '!$D103*(1+'HIPOTESIS '!$N$90)*(1+'HIPOTESIS '!$N$95)*(1+'HIPOTESIS '!$N$100)/12,0)</f>
        <v>0</v>
      </c>
      <c r="AT219" s="810">
        <f>IF(AND(AT$151&gt;='HIPOTESIS '!$E103,AT$151&lt;='HIPOTESIS '!$F103),'HIPOTESIS '!$K103*'HIPOTESIS '!$D103*(1+'HIPOTESIS '!$N$90)*(1+'HIPOTESIS '!$N$95)*(1+'HIPOTESIS '!$N$100)/12,0)</f>
        <v>0</v>
      </c>
      <c r="AU219" s="810">
        <f>IF(AND(AU$151&gt;='HIPOTESIS '!$E103,AU$151&lt;='HIPOTESIS '!$F103),'HIPOTESIS '!$K103*'HIPOTESIS '!$D103*(1+'HIPOTESIS '!$N$90)*(1+'HIPOTESIS '!$N$95)*(1+'HIPOTESIS '!$N$100)/12,0)</f>
        <v>0</v>
      </c>
      <c r="AV219" s="810">
        <f>IF(AND(AV$151&gt;='HIPOTESIS '!$E103,AV$151&lt;='HIPOTESIS '!$F103),'HIPOTESIS '!$K103*'HIPOTESIS '!$D103*(1+'HIPOTESIS '!$N$90)*(1+'HIPOTESIS '!$N$95)*(1+'HIPOTESIS '!$N$100)/12,0)</f>
        <v>0</v>
      </c>
      <c r="AW219" s="810">
        <f>IF(AND(AW$151&gt;='HIPOTESIS '!$E103,AW$151&lt;='HIPOTESIS '!$F103),'HIPOTESIS '!$K103*'HIPOTESIS '!$D103*(1+'HIPOTESIS '!$N$90)*(1+'HIPOTESIS '!$N$95)*(1+'HIPOTESIS '!$N$100)/12,0)</f>
        <v>0</v>
      </c>
      <c r="AX219" s="810">
        <f>IF(AND(AX$151&gt;='HIPOTESIS '!$E103,AX$151&lt;='HIPOTESIS '!$F103),'HIPOTESIS '!$K103*'HIPOTESIS '!$D103*(1+'HIPOTESIS '!$N$90)*(1+'HIPOTESIS '!$N$95)*(1+'HIPOTESIS '!$N$100)/12,0)</f>
        <v>0</v>
      </c>
      <c r="AY219" s="810">
        <f>IF(AND(AY$151&gt;='HIPOTESIS '!$E103,AY$151&lt;='HIPOTESIS '!$F103),'HIPOTESIS '!$K103*'HIPOTESIS '!$D103*(1+'HIPOTESIS '!$N$90)*(1+'HIPOTESIS '!$N$95)*(1+'HIPOTESIS '!$N$100)/12,0)</f>
        <v>0</v>
      </c>
      <c r="AZ219" s="810">
        <f>IF(AND(AZ$151&gt;='HIPOTESIS '!$E103,AZ$151&lt;='HIPOTESIS '!$F103),'HIPOTESIS '!$K103*'HIPOTESIS '!$D103*(1+'HIPOTESIS '!$N$90)*(1+'HIPOTESIS '!$N$95)*(1+'HIPOTESIS '!$N$100)^2/12,0)</f>
        <v>0</v>
      </c>
      <c r="BA219" s="810">
        <f>IF(AND(BA$151&gt;='HIPOTESIS '!$E103,BA$151&lt;='HIPOTESIS '!$F103),'HIPOTESIS '!$K103*'HIPOTESIS '!$D103*(1+'HIPOTESIS '!$N$90)*(1+'HIPOTESIS '!$N$95)*(1+'HIPOTESIS '!$N$100)^2/12,0)</f>
        <v>0</v>
      </c>
      <c r="BB219" s="810">
        <f>IF(AND(BB$151&gt;='HIPOTESIS '!$E103,BB$151&lt;='HIPOTESIS '!$F103),'HIPOTESIS '!$K103*'HIPOTESIS '!$D103*(1+'HIPOTESIS '!$N$90)*(1+'HIPOTESIS '!$N$95)*(1+'HIPOTESIS '!$N$100)^2/12,0)</f>
        <v>0</v>
      </c>
      <c r="BC219" s="810">
        <f>IF(AND(BC$151&gt;='HIPOTESIS '!$E103,BC$151&lt;='HIPOTESIS '!$F103),'HIPOTESIS '!$K103*'HIPOTESIS '!$D103*(1+'HIPOTESIS '!$N$90)*(1+'HIPOTESIS '!$N$95)*(1+'HIPOTESIS '!$N$100)^2/12,0)</f>
        <v>0</v>
      </c>
      <c r="BD219" s="810">
        <f>IF(AND(BD$151&gt;='HIPOTESIS '!$E103,BD$151&lt;='HIPOTESIS '!$F103),'HIPOTESIS '!$K103*'HIPOTESIS '!$D103*(1+'HIPOTESIS '!$N$90)*(1+'HIPOTESIS '!$N$95)*(1+'HIPOTESIS '!$N$100)^2/12,0)</f>
        <v>0</v>
      </c>
      <c r="BE219" s="810">
        <f>IF(AND(BE$151&gt;='HIPOTESIS '!$E103,BE$151&lt;='HIPOTESIS '!$F103),'HIPOTESIS '!$K103*'HIPOTESIS '!$D103*(1+'HIPOTESIS '!$N$90)*(1+'HIPOTESIS '!$N$95)*(1+'HIPOTESIS '!$N$100)^2/12,0)</f>
        <v>0</v>
      </c>
      <c r="BF219" s="810">
        <f>IF(AND(BF$151&gt;='HIPOTESIS '!$E103,BF$151&lt;='HIPOTESIS '!$F103),'HIPOTESIS '!$K103*'HIPOTESIS '!$D103*(1+'HIPOTESIS '!$N$90)*(1+'HIPOTESIS '!$N$95)*(1+'HIPOTESIS '!$N$100)^2/12,0)</f>
        <v>0</v>
      </c>
      <c r="BG219" s="810">
        <f>IF(AND(BG$151&gt;='HIPOTESIS '!$E103,BG$151&lt;='HIPOTESIS '!$F103),'HIPOTESIS '!$K103*'HIPOTESIS '!$D103*(1+'HIPOTESIS '!$N$90)*(1+'HIPOTESIS '!$N$95)*(1+'HIPOTESIS '!$N$100)^2/12,0)</f>
        <v>0</v>
      </c>
      <c r="BH219" s="810">
        <f>IF(AND(BH$151&gt;='HIPOTESIS '!$E103,BH$151&lt;='HIPOTESIS '!$F103),'HIPOTESIS '!$K103*'HIPOTESIS '!$D103*(1+'HIPOTESIS '!$N$90)*(1+'HIPOTESIS '!$N$95)*(1+'HIPOTESIS '!$N$100)^2/12,0)</f>
        <v>0</v>
      </c>
      <c r="BI219" s="810">
        <f>IF(AND(BI$151&gt;='HIPOTESIS '!$E103,BI$151&lt;='HIPOTESIS '!$F103),'HIPOTESIS '!$K103*'HIPOTESIS '!$D103*(1+'HIPOTESIS '!$N$90)*(1+'HIPOTESIS '!$N$95)*(1+'HIPOTESIS '!$N$100)^2/12,0)</f>
        <v>0</v>
      </c>
      <c r="BJ219" s="810">
        <f>IF(AND(BJ$151&gt;='HIPOTESIS '!$E103,BJ$151&lt;='HIPOTESIS '!$F103),'HIPOTESIS '!$K103*'HIPOTESIS '!$D103*(1+'HIPOTESIS '!$N$90)*(1+'HIPOTESIS '!$N$95)*(1+'HIPOTESIS '!$N$100)^2/12,0)</f>
        <v>0</v>
      </c>
      <c r="BK219" s="810">
        <f>IF(AND(BK$151&gt;='HIPOTESIS '!$E103,BK$151&lt;='HIPOTESIS '!$F103),'HIPOTESIS '!$K103*'HIPOTESIS '!$D103*(1+'HIPOTESIS '!$N$90)*(1+'HIPOTESIS '!$N$95)*(1+'HIPOTESIS '!$N$100)^2/12,0)</f>
        <v>0</v>
      </c>
    </row>
    <row r="220" spans="2:63" s="2" customFormat="1" ht="17" x14ac:dyDescent="0.2">
      <c r="B220" s="627" t="s">
        <v>129</v>
      </c>
      <c r="C220" s="816">
        <f>IF(AND(C$151&gt;='HIPOTESIS '!$E104,C$151&lt;='HIPOTESIS '!$F104),'HIPOTESIS '!$K104*'HIPOTESIS '!$D104/12,0)</f>
        <v>0</v>
      </c>
      <c r="D220" s="817">
        <f>IF(AND(D$151&gt;='HIPOTESIS '!$E104,D$151&lt;='HIPOTESIS '!$F104),'HIPOTESIS '!$K104*'HIPOTESIS '!$D104/12,0)</f>
        <v>0</v>
      </c>
      <c r="E220" s="817">
        <f>IF(AND(E$151&gt;='HIPOTESIS '!$E104,E$151&lt;='HIPOTESIS '!$F104),'HIPOTESIS '!$K104*'HIPOTESIS '!$D104/12,0)</f>
        <v>0</v>
      </c>
      <c r="F220" s="817">
        <f>IF(AND(F$151&gt;='HIPOTESIS '!$E104,F$151&lt;='HIPOTESIS '!$F104),'HIPOTESIS '!$K104*'HIPOTESIS '!$D104/12,0)</f>
        <v>0</v>
      </c>
      <c r="G220" s="817">
        <f>IF(AND(G$151&gt;='HIPOTESIS '!$E104,G$151&lt;='HIPOTESIS '!$F104),'HIPOTESIS '!$K104*'HIPOTESIS '!$D104/12,0)</f>
        <v>0</v>
      </c>
      <c r="H220" s="817">
        <f>IF(AND(H$151&gt;='HIPOTESIS '!$E104,H$151&lt;='HIPOTESIS '!$F104),'HIPOTESIS '!$K104*'HIPOTESIS '!$D104/12,0)</f>
        <v>0</v>
      </c>
      <c r="I220" s="817">
        <f>IF(AND(I$151&gt;='HIPOTESIS '!$E104,I$151&lt;='HIPOTESIS '!$F104),'HIPOTESIS '!$K104*'HIPOTESIS '!$D104/12,0)</f>
        <v>0</v>
      </c>
      <c r="J220" s="817">
        <f>IF(AND(J$151&gt;='HIPOTESIS '!$E104,J$151&lt;='HIPOTESIS '!$F104),'HIPOTESIS '!$K104*'HIPOTESIS '!$D104/12,0)</f>
        <v>0</v>
      </c>
      <c r="K220" s="817">
        <f>IF(AND(K$151&gt;='HIPOTESIS '!$E104,K$151&lt;='HIPOTESIS '!$F104),'HIPOTESIS '!$K104*'HIPOTESIS '!$D104/12,0)</f>
        <v>0</v>
      </c>
      <c r="L220" s="817">
        <f>IF(AND(L$151&gt;='HIPOTESIS '!$E104,L$151&lt;='HIPOTESIS '!$F104),'HIPOTESIS '!$K104*'HIPOTESIS '!$D104/12,0)</f>
        <v>0</v>
      </c>
      <c r="M220" s="817">
        <f>IF(AND(M$151&gt;='HIPOTESIS '!$E104,M$151&lt;='HIPOTESIS '!$F104),'HIPOTESIS '!$K104*'HIPOTESIS '!$D104/12,0)</f>
        <v>0</v>
      </c>
      <c r="N220" s="817">
        <f>IF(AND(N$151&gt;='HIPOTESIS '!$E104,N$151&lt;='HIPOTESIS '!$F104),'HIPOTESIS '!$K104*'HIPOTESIS '!$D104/12,0)</f>
        <v>0</v>
      </c>
      <c r="O220" s="818">
        <f>IF(AND(O$151&gt;='HIPOTESIS '!$E104,O$151&lt;='HIPOTESIS '!$F104),'HIPOTESIS '!$K104*'HIPOTESIS '!$D104/12,0)</f>
        <v>0</v>
      </c>
      <c r="P220" s="586">
        <f>IF(AND(P$151&gt;='HIPOTESIS '!$E104,P$151&lt;='HIPOTESIS '!$F104),'HIPOTESIS '!$K104*'HIPOTESIS '!$D104*(1+'HIPOTESIS '!$N$90)/12,0)</f>
        <v>0</v>
      </c>
      <c r="Q220" s="810">
        <f>IF(AND(Q$151&gt;='HIPOTESIS '!$E104,Q$151&lt;='HIPOTESIS '!$F104),'HIPOTESIS '!$K104*'HIPOTESIS '!$D104*(1+'HIPOTESIS '!$N$90)/12,0)</f>
        <v>0</v>
      </c>
      <c r="R220" s="810">
        <f>IF(AND(R$151&gt;='HIPOTESIS '!$E104,R$151&lt;='HIPOTESIS '!$F104),'HIPOTESIS '!$K104*'HIPOTESIS '!$D104*(1+'HIPOTESIS '!$N$90)/12,0)</f>
        <v>0</v>
      </c>
      <c r="S220" s="810">
        <f>IF(AND(S$151&gt;='HIPOTESIS '!$E104,S$151&lt;='HIPOTESIS '!$F104),'HIPOTESIS '!$K104*'HIPOTESIS '!$D104*(1+'HIPOTESIS '!$N$90)/12,0)</f>
        <v>0</v>
      </c>
      <c r="T220" s="810">
        <f>IF(AND(T$151&gt;='HIPOTESIS '!$E104,T$151&lt;='HIPOTESIS '!$F104),'HIPOTESIS '!$K104*'HIPOTESIS '!$D104*(1+'HIPOTESIS '!$N$90)/12,0)</f>
        <v>0</v>
      </c>
      <c r="U220" s="810">
        <f>IF(AND(U$151&gt;='HIPOTESIS '!$E104,U$151&lt;='HIPOTESIS '!$F104),'HIPOTESIS '!$K104*'HIPOTESIS '!$D104*(1+'HIPOTESIS '!$N$90)/12,0)</f>
        <v>0</v>
      </c>
      <c r="V220" s="810">
        <f>IF(AND(V$151&gt;='HIPOTESIS '!$E104,V$151&lt;='HIPOTESIS '!$F104),'HIPOTESIS '!$K104*'HIPOTESIS '!$D104*(1+'HIPOTESIS '!$N$90)/12,0)</f>
        <v>0</v>
      </c>
      <c r="W220" s="810">
        <f>IF(AND(W$151&gt;='HIPOTESIS '!$E104,W$151&lt;='HIPOTESIS '!$F104),'HIPOTESIS '!$K104*'HIPOTESIS '!$D104*(1+'HIPOTESIS '!$N$90)/12,0)</f>
        <v>0</v>
      </c>
      <c r="X220" s="810">
        <f>IF(AND(X$151&gt;='HIPOTESIS '!$E104,X$151&lt;='HIPOTESIS '!$F104),'HIPOTESIS '!$K104*'HIPOTESIS '!$D104*(1+'HIPOTESIS '!$N$90)/12,0)</f>
        <v>0</v>
      </c>
      <c r="Y220" s="810">
        <f>IF(AND(Y$151&gt;='HIPOTESIS '!$E104,Y$151&lt;='HIPOTESIS '!$F104),'HIPOTESIS '!$K104*'HIPOTESIS '!$D104*(1+'HIPOTESIS '!$N$90)/12,0)</f>
        <v>0</v>
      </c>
      <c r="Z220" s="810">
        <f>IF(AND(Z$151&gt;='HIPOTESIS '!$E104,Z$151&lt;='HIPOTESIS '!$F104),'HIPOTESIS '!$K104*'HIPOTESIS '!$D104*(1+'HIPOTESIS '!$N$90)/12,0)</f>
        <v>0</v>
      </c>
      <c r="AA220" s="810">
        <f>IF(AND(AA$151&gt;='HIPOTESIS '!$E104,AA$151&lt;='HIPOTESIS '!$F104),'HIPOTESIS '!$K104*'HIPOTESIS '!$D104*(1+'HIPOTESIS '!$N$90)/12,0)</f>
        <v>0</v>
      </c>
      <c r="AB220" s="810">
        <f>IF(AND(AB$151&gt;='HIPOTESIS '!$E104,AB$151&lt;='HIPOTESIS '!$F104),'HIPOTESIS '!$K104*'HIPOTESIS '!$D104*(1+'HIPOTESIS '!$N$90)*(1+'HIPOTESIS '!$N$95)/12,0)</f>
        <v>0</v>
      </c>
      <c r="AC220" s="810">
        <f>IF(AND(AC$151&gt;='HIPOTESIS '!$E104,AC$151&lt;='HIPOTESIS '!$F104),'HIPOTESIS '!$K104*'HIPOTESIS '!$D104*(1+'HIPOTESIS '!$N$90)*(1+'HIPOTESIS '!$N$95)/12,0)</f>
        <v>0</v>
      </c>
      <c r="AD220" s="810">
        <f>IF(AND(AD$151&gt;='HIPOTESIS '!$E104,AD$151&lt;='HIPOTESIS '!$F104),'HIPOTESIS '!$K104*'HIPOTESIS '!$D104*(1+'HIPOTESIS '!$N$90)*(1+'HIPOTESIS '!$N$95)/12,0)</f>
        <v>0</v>
      </c>
      <c r="AE220" s="810">
        <f>IF(AND(AE$151&gt;='HIPOTESIS '!$E104,AE$151&lt;='HIPOTESIS '!$F104),'HIPOTESIS '!$K104*'HIPOTESIS '!$D104*(1+'HIPOTESIS '!$N$90)*(1+'HIPOTESIS '!$N$95)/12,0)</f>
        <v>0</v>
      </c>
      <c r="AF220" s="810">
        <f>IF(AND(AF$151&gt;='HIPOTESIS '!$E104,AF$151&lt;='HIPOTESIS '!$F104),'HIPOTESIS '!$K104*'HIPOTESIS '!$D104*(1+'HIPOTESIS '!$N$90)*(1+'HIPOTESIS '!$N$95)/12,0)</f>
        <v>0</v>
      </c>
      <c r="AG220" s="810">
        <f>IF(AND(AG$151&gt;='HIPOTESIS '!$E104,AG$151&lt;='HIPOTESIS '!$F104),'HIPOTESIS '!$K104*'HIPOTESIS '!$D104*(1+'HIPOTESIS '!$N$90)*(1+'HIPOTESIS '!$N$95)/12,0)</f>
        <v>0</v>
      </c>
      <c r="AH220" s="810">
        <f>IF(AND(AH$151&gt;='HIPOTESIS '!$E104,AH$151&lt;='HIPOTESIS '!$F104),'HIPOTESIS '!$K104*'HIPOTESIS '!$D104*(1+'HIPOTESIS '!$N$90)*(1+'HIPOTESIS '!$N$95)/12,0)</f>
        <v>0</v>
      </c>
      <c r="AI220" s="810">
        <f>IF(AND(AI$151&gt;='HIPOTESIS '!$E104,AI$151&lt;='HIPOTESIS '!$F104),'HIPOTESIS '!$K104*'HIPOTESIS '!$D104*(1+'HIPOTESIS '!$N$90)*(1+'HIPOTESIS '!$N$95)/12,0)</f>
        <v>0</v>
      </c>
      <c r="AJ220" s="810">
        <f>IF(AND(AJ$151&gt;='HIPOTESIS '!$E104,AJ$151&lt;='HIPOTESIS '!$F104),'HIPOTESIS '!$K104*'HIPOTESIS '!$D104*(1+'HIPOTESIS '!$N$90)*(1+'HIPOTESIS '!$N$95)/12,0)</f>
        <v>0</v>
      </c>
      <c r="AK220" s="810">
        <f>IF(AND(AK$151&gt;='HIPOTESIS '!$E104,AK$151&lt;='HIPOTESIS '!$F104),'HIPOTESIS '!$K104*'HIPOTESIS '!$D104*(1+'HIPOTESIS '!$N$90)*(1+'HIPOTESIS '!$N$95)/12,0)</f>
        <v>0</v>
      </c>
      <c r="AL220" s="810">
        <f>IF(AND(AL$151&gt;='HIPOTESIS '!$E104,AL$151&lt;='HIPOTESIS '!$F104),'HIPOTESIS '!$K104*'HIPOTESIS '!$D104*(1+'HIPOTESIS '!$N$90)*(1+'HIPOTESIS '!$N$95)/12,0)</f>
        <v>0</v>
      </c>
      <c r="AM220" s="810">
        <f>IF(AND(AM$151&gt;='HIPOTESIS '!$E104,AM$151&lt;='HIPOTESIS '!$F104),'HIPOTESIS '!$K104*'HIPOTESIS '!$D104*(1+'HIPOTESIS '!$N$90)*(1+'HIPOTESIS '!$N$95)/12,0)</f>
        <v>0</v>
      </c>
      <c r="AN220" s="810">
        <f>IF(AND(AN$151&gt;='HIPOTESIS '!$E104,AN$151&lt;='HIPOTESIS '!$F104),'HIPOTESIS '!$K104*'HIPOTESIS '!$D104*(1+'HIPOTESIS '!$N$90)*(1+'HIPOTESIS '!$N$95)*(1+'HIPOTESIS '!$N$100)/12,0)</f>
        <v>0</v>
      </c>
      <c r="AO220" s="810">
        <f>IF(AND(AO$151&gt;='HIPOTESIS '!$E104,AO$151&lt;='HIPOTESIS '!$F104),'HIPOTESIS '!$K104*'HIPOTESIS '!$D104*(1+'HIPOTESIS '!$N$90)*(1+'HIPOTESIS '!$N$95)*(1+'HIPOTESIS '!$N$100)/12,0)</f>
        <v>0</v>
      </c>
      <c r="AP220" s="810">
        <f>IF(AND(AP$151&gt;='HIPOTESIS '!$E104,AP$151&lt;='HIPOTESIS '!$F104),'HIPOTESIS '!$K104*'HIPOTESIS '!$D104*(1+'HIPOTESIS '!$N$90)*(1+'HIPOTESIS '!$N$95)*(1+'HIPOTESIS '!$N$100)/12,0)</f>
        <v>0</v>
      </c>
      <c r="AQ220" s="810">
        <f>IF(AND(AQ$151&gt;='HIPOTESIS '!$E104,AQ$151&lt;='HIPOTESIS '!$F104),'HIPOTESIS '!$K104*'HIPOTESIS '!$D104*(1+'HIPOTESIS '!$N$90)*(1+'HIPOTESIS '!$N$95)*(1+'HIPOTESIS '!$N$100)/12,0)</f>
        <v>0</v>
      </c>
      <c r="AR220" s="810">
        <f>IF(AND(AR$151&gt;='HIPOTESIS '!$E104,AR$151&lt;='HIPOTESIS '!$F104),'HIPOTESIS '!$K104*'HIPOTESIS '!$D104*(1+'HIPOTESIS '!$N$90)*(1+'HIPOTESIS '!$N$95)*(1+'HIPOTESIS '!$N$100)/12,0)</f>
        <v>0</v>
      </c>
      <c r="AS220" s="810">
        <f>IF(AND(AS$151&gt;='HIPOTESIS '!$E104,AS$151&lt;='HIPOTESIS '!$F104),'HIPOTESIS '!$K104*'HIPOTESIS '!$D104*(1+'HIPOTESIS '!$N$90)*(1+'HIPOTESIS '!$N$95)*(1+'HIPOTESIS '!$N$100)/12,0)</f>
        <v>0</v>
      </c>
      <c r="AT220" s="810">
        <f>IF(AND(AT$151&gt;='HIPOTESIS '!$E104,AT$151&lt;='HIPOTESIS '!$F104),'HIPOTESIS '!$K104*'HIPOTESIS '!$D104*(1+'HIPOTESIS '!$N$90)*(1+'HIPOTESIS '!$N$95)*(1+'HIPOTESIS '!$N$100)/12,0)</f>
        <v>0</v>
      </c>
      <c r="AU220" s="810">
        <f>IF(AND(AU$151&gt;='HIPOTESIS '!$E104,AU$151&lt;='HIPOTESIS '!$F104),'HIPOTESIS '!$K104*'HIPOTESIS '!$D104*(1+'HIPOTESIS '!$N$90)*(1+'HIPOTESIS '!$N$95)*(1+'HIPOTESIS '!$N$100)/12,0)</f>
        <v>0</v>
      </c>
      <c r="AV220" s="810">
        <f>IF(AND(AV$151&gt;='HIPOTESIS '!$E104,AV$151&lt;='HIPOTESIS '!$F104),'HIPOTESIS '!$K104*'HIPOTESIS '!$D104*(1+'HIPOTESIS '!$N$90)*(1+'HIPOTESIS '!$N$95)*(1+'HIPOTESIS '!$N$100)/12,0)</f>
        <v>0</v>
      </c>
      <c r="AW220" s="810">
        <f>IF(AND(AW$151&gt;='HIPOTESIS '!$E104,AW$151&lt;='HIPOTESIS '!$F104),'HIPOTESIS '!$K104*'HIPOTESIS '!$D104*(1+'HIPOTESIS '!$N$90)*(1+'HIPOTESIS '!$N$95)*(1+'HIPOTESIS '!$N$100)/12,0)</f>
        <v>0</v>
      </c>
      <c r="AX220" s="810">
        <f>IF(AND(AX$151&gt;='HIPOTESIS '!$E104,AX$151&lt;='HIPOTESIS '!$F104),'HIPOTESIS '!$K104*'HIPOTESIS '!$D104*(1+'HIPOTESIS '!$N$90)*(1+'HIPOTESIS '!$N$95)*(1+'HIPOTESIS '!$N$100)/12,0)</f>
        <v>0</v>
      </c>
      <c r="AY220" s="810">
        <f>IF(AND(AY$151&gt;='HIPOTESIS '!$E104,AY$151&lt;='HIPOTESIS '!$F104),'HIPOTESIS '!$K104*'HIPOTESIS '!$D104*(1+'HIPOTESIS '!$N$90)*(1+'HIPOTESIS '!$N$95)*(1+'HIPOTESIS '!$N$100)/12,0)</f>
        <v>0</v>
      </c>
      <c r="AZ220" s="810">
        <f>IF(AND(AZ$151&gt;='HIPOTESIS '!$E104,AZ$151&lt;='HIPOTESIS '!$F104),'HIPOTESIS '!$K104*'HIPOTESIS '!$D104*(1+'HIPOTESIS '!$N$90)*(1+'HIPOTESIS '!$N$95)*(1+'HIPOTESIS '!$N$100)^2/12,0)</f>
        <v>0</v>
      </c>
      <c r="BA220" s="810">
        <f>IF(AND(BA$151&gt;='HIPOTESIS '!$E104,BA$151&lt;='HIPOTESIS '!$F104),'HIPOTESIS '!$K104*'HIPOTESIS '!$D104*(1+'HIPOTESIS '!$N$90)*(1+'HIPOTESIS '!$N$95)*(1+'HIPOTESIS '!$N$100)^2/12,0)</f>
        <v>0</v>
      </c>
      <c r="BB220" s="810">
        <f>IF(AND(BB$151&gt;='HIPOTESIS '!$E104,BB$151&lt;='HIPOTESIS '!$F104),'HIPOTESIS '!$K104*'HIPOTESIS '!$D104*(1+'HIPOTESIS '!$N$90)*(1+'HIPOTESIS '!$N$95)*(1+'HIPOTESIS '!$N$100)^2/12,0)</f>
        <v>0</v>
      </c>
      <c r="BC220" s="810">
        <f>IF(AND(BC$151&gt;='HIPOTESIS '!$E104,BC$151&lt;='HIPOTESIS '!$F104),'HIPOTESIS '!$K104*'HIPOTESIS '!$D104*(1+'HIPOTESIS '!$N$90)*(1+'HIPOTESIS '!$N$95)*(1+'HIPOTESIS '!$N$100)^2/12,0)</f>
        <v>0</v>
      </c>
      <c r="BD220" s="810">
        <f>IF(AND(BD$151&gt;='HIPOTESIS '!$E104,BD$151&lt;='HIPOTESIS '!$F104),'HIPOTESIS '!$K104*'HIPOTESIS '!$D104*(1+'HIPOTESIS '!$N$90)*(1+'HIPOTESIS '!$N$95)*(1+'HIPOTESIS '!$N$100)^2/12,0)</f>
        <v>0</v>
      </c>
      <c r="BE220" s="810">
        <f>IF(AND(BE$151&gt;='HIPOTESIS '!$E104,BE$151&lt;='HIPOTESIS '!$F104),'HIPOTESIS '!$K104*'HIPOTESIS '!$D104*(1+'HIPOTESIS '!$N$90)*(1+'HIPOTESIS '!$N$95)*(1+'HIPOTESIS '!$N$100)^2/12,0)</f>
        <v>0</v>
      </c>
      <c r="BF220" s="810">
        <f>IF(AND(BF$151&gt;='HIPOTESIS '!$E104,BF$151&lt;='HIPOTESIS '!$F104),'HIPOTESIS '!$K104*'HIPOTESIS '!$D104*(1+'HIPOTESIS '!$N$90)*(1+'HIPOTESIS '!$N$95)*(1+'HIPOTESIS '!$N$100)^2/12,0)</f>
        <v>0</v>
      </c>
      <c r="BG220" s="810">
        <f>IF(AND(BG$151&gt;='HIPOTESIS '!$E104,BG$151&lt;='HIPOTESIS '!$F104),'HIPOTESIS '!$K104*'HIPOTESIS '!$D104*(1+'HIPOTESIS '!$N$90)*(1+'HIPOTESIS '!$N$95)*(1+'HIPOTESIS '!$N$100)^2/12,0)</f>
        <v>0</v>
      </c>
      <c r="BH220" s="810">
        <f>IF(AND(BH$151&gt;='HIPOTESIS '!$E104,BH$151&lt;='HIPOTESIS '!$F104),'HIPOTESIS '!$K104*'HIPOTESIS '!$D104*(1+'HIPOTESIS '!$N$90)*(1+'HIPOTESIS '!$N$95)*(1+'HIPOTESIS '!$N$100)^2/12,0)</f>
        <v>0</v>
      </c>
      <c r="BI220" s="810">
        <f>IF(AND(BI$151&gt;='HIPOTESIS '!$E104,BI$151&lt;='HIPOTESIS '!$F104),'HIPOTESIS '!$K104*'HIPOTESIS '!$D104*(1+'HIPOTESIS '!$N$90)*(1+'HIPOTESIS '!$N$95)*(1+'HIPOTESIS '!$N$100)^2/12,0)</f>
        <v>0</v>
      </c>
      <c r="BJ220" s="810">
        <f>IF(AND(BJ$151&gt;='HIPOTESIS '!$E104,BJ$151&lt;='HIPOTESIS '!$F104),'HIPOTESIS '!$K104*'HIPOTESIS '!$D104*(1+'HIPOTESIS '!$N$90)*(1+'HIPOTESIS '!$N$95)*(1+'HIPOTESIS '!$N$100)^2/12,0)</f>
        <v>0</v>
      </c>
      <c r="BK220" s="810">
        <f>IF(AND(BK$151&gt;='HIPOTESIS '!$E104,BK$151&lt;='HIPOTESIS '!$F104),'HIPOTESIS '!$K104*'HIPOTESIS '!$D104*(1+'HIPOTESIS '!$N$90)*(1+'HIPOTESIS '!$N$95)*(1+'HIPOTESIS '!$N$100)^2/12,0)</f>
        <v>0</v>
      </c>
    </row>
    <row r="221" spans="2:63" s="2" customFormat="1" ht="17" x14ac:dyDescent="0.2">
      <c r="B221" s="744" t="s">
        <v>423</v>
      </c>
      <c r="C221" s="825">
        <f t="shared" ref="C221" si="352">SUM(C206:C220)</f>
        <v>0</v>
      </c>
      <c r="D221" s="826">
        <f>SUM(D206:D220)</f>
        <v>0</v>
      </c>
      <c r="E221" s="826">
        <f t="shared" ref="E221" si="353">SUM(E206:E220)</f>
        <v>0</v>
      </c>
      <c r="F221" s="826">
        <f t="shared" ref="F221" si="354">SUM(F206:F220)</f>
        <v>0</v>
      </c>
      <c r="G221" s="826">
        <f t="shared" ref="G221" si="355">SUM(G206:G220)</f>
        <v>0</v>
      </c>
      <c r="H221" s="826">
        <f t="shared" ref="H221" si="356">SUM(H206:H220)</f>
        <v>0</v>
      </c>
      <c r="I221" s="826">
        <f t="shared" ref="I221" si="357">SUM(I206:I220)</f>
        <v>0</v>
      </c>
      <c r="J221" s="826">
        <f t="shared" ref="J221" si="358">SUM(J206:J220)</f>
        <v>0</v>
      </c>
      <c r="K221" s="826">
        <f t="shared" ref="K221" si="359">SUM(K206:K220)</f>
        <v>0</v>
      </c>
      <c r="L221" s="826">
        <f t="shared" ref="L221" si="360">SUM(L206:L220)</f>
        <v>0</v>
      </c>
      <c r="M221" s="826">
        <f t="shared" ref="M221" si="361">SUM(M206:M220)</f>
        <v>0</v>
      </c>
      <c r="N221" s="826">
        <f t="shared" ref="N221" si="362">SUM(N206:N220)</f>
        <v>0</v>
      </c>
      <c r="O221" s="826">
        <f t="shared" ref="O221" si="363">SUM(O206:O220)</f>
        <v>0</v>
      </c>
      <c r="P221" s="826">
        <f t="shared" ref="P221" si="364">SUM(P206:P220)</f>
        <v>0</v>
      </c>
      <c r="Q221" s="826">
        <f t="shared" ref="Q221" si="365">SUM(Q206:Q220)</f>
        <v>0</v>
      </c>
      <c r="R221" s="826">
        <f t="shared" ref="R221" si="366">SUM(R206:R220)</f>
        <v>0</v>
      </c>
      <c r="S221" s="826">
        <f t="shared" ref="S221" si="367">SUM(S206:S220)</f>
        <v>0</v>
      </c>
      <c r="T221" s="826">
        <f t="shared" ref="T221" si="368">SUM(T206:T220)</f>
        <v>0</v>
      </c>
      <c r="U221" s="826">
        <f t="shared" ref="U221" si="369">SUM(U206:U220)</f>
        <v>0</v>
      </c>
      <c r="V221" s="826">
        <f t="shared" ref="V221" si="370">SUM(V206:V220)</f>
        <v>0</v>
      </c>
      <c r="W221" s="826">
        <f t="shared" ref="W221" si="371">SUM(W206:W220)</f>
        <v>0</v>
      </c>
      <c r="X221" s="826">
        <f t="shared" ref="X221" si="372">SUM(X206:X220)</f>
        <v>0</v>
      </c>
      <c r="Y221" s="826">
        <f t="shared" ref="Y221" si="373">SUM(Y206:Y220)</f>
        <v>0</v>
      </c>
      <c r="Z221" s="826">
        <f t="shared" ref="Z221" si="374">SUM(Z206:Z220)</f>
        <v>0</v>
      </c>
      <c r="AA221" s="826">
        <f t="shared" ref="AA221" si="375">SUM(AA206:AA220)</f>
        <v>0</v>
      </c>
      <c r="AB221" s="826">
        <f t="shared" ref="AB221" si="376">SUM(AB206:AB220)</f>
        <v>0</v>
      </c>
      <c r="AC221" s="826">
        <f t="shared" ref="AC221" si="377">SUM(AC206:AC220)</f>
        <v>0</v>
      </c>
      <c r="AD221" s="826">
        <f t="shared" ref="AD221" si="378">SUM(AD206:AD220)</f>
        <v>0</v>
      </c>
      <c r="AE221" s="826">
        <f t="shared" ref="AE221" si="379">SUM(AE206:AE220)</f>
        <v>0</v>
      </c>
      <c r="AF221" s="826">
        <f t="shared" ref="AF221" si="380">SUM(AF206:AF220)</f>
        <v>0</v>
      </c>
      <c r="AG221" s="826">
        <f t="shared" ref="AG221" si="381">SUM(AG206:AG220)</f>
        <v>0</v>
      </c>
      <c r="AH221" s="826">
        <f t="shared" ref="AH221" si="382">SUM(AH206:AH220)</f>
        <v>0</v>
      </c>
      <c r="AI221" s="826">
        <f t="shared" ref="AI221" si="383">SUM(AI206:AI220)</f>
        <v>0</v>
      </c>
      <c r="AJ221" s="826">
        <f t="shared" ref="AJ221" si="384">SUM(AJ206:AJ220)</f>
        <v>0</v>
      </c>
      <c r="AK221" s="826">
        <f t="shared" ref="AK221" si="385">SUM(AK206:AK220)</f>
        <v>0</v>
      </c>
      <c r="AL221" s="826">
        <f t="shared" ref="AL221" si="386">SUM(AL206:AL220)</f>
        <v>0</v>
      </c>
      <c r="AM221" s="826">
        <f t="shared" ref="AM221" si="387">SUM(AM206:AM220)</f>
        <v>0</v>
      </c>
      <c r="AN221" s="826">
        <f t="shared" ref="AN221" si="388">SUM(AN206:AN220)</f>
        <v>0</v>
      </c>
      <c r="AO221" s="826">
        <f t="shared" ref="AO221" si="389">SUM(AO206:AO220)</f>
        <v>0</v>
      </c>
      <c r="AP221" s="826">
        <f t="shared" ref="AP221" si="390">SUM(AP206:AP220)</f>
        <v>0</v>
      </c>
      <c r="AQ221" s="826">
        <f t="shared" ref="AQ221" si="391">SUM(AQ206:AQ220)</f>
        <v>0</v>
      </c>
      <c r="AR221" s="826">
        <f t="shared" ref="AR221" si="392">SUM(AR206:AR220)</f>
        <v>0</v>
      </c>
      <c r="AS221" s="826">
        <f t="shared" ref="AS221" si="393">SUM(AS206:AS220)</f>
        <v>0</v>
      </c>
      <c r="AT221" s="826">
        <f t="shared" ref="AT221" si="394">SUM(AT206:AT220)</f>
        <v>0</v>
      </c>
      <c r="AU221" s="826">
        <f t="shared" ref="AU221" si="395">SUM(AU206:AU220)</f>
        <v>0</v>
      </c>
      <c r="AV221" s="826">
        <f t="shared" ref="AV221" si="396">SUM(AV206:AV220)</f>
        <v>0</v>
      </c>
      <c r="AW221" s="826">
        <f t="shared" ref="AW221" si="397">SUM(AW206:AW220)</f>
        <v>0</v>
      </c>
      <c r="AX221" s="826">
        <f t="shared" ref="AX221" si="398">SUM(AX206:AX220)</f>
        <v>0</v>
      </c>
      <c r="AY221" s="826">
        <f t="shared" ref="AY221" si="399">SUM(AY206:AY220)</f>
        <v>0</v>
      </c>
      <c r="AZ221" s="826">
        <f t="shared" ref="AZ221" si="400">SUM(AZ206:AZ220)</f>
        <v>0</v>
      </c>
      <c r="BA221" s="826">
        <f t="shared" ref="BA221" si="401">SUM(BA206:BA220)</f>
        <v>0</v>
      </c>
      <c r="BB221" s="826">
        <f t="shared" ref="BB221" si="402">SUM(BB206:BB220)</f>
        <v>0</v>
      </c>
      <c r="BC221" s="826">
        <f t="shared" ref="BC221" si="403">SUM(BC206:BC220)</f>
        <v>0</v>
      </c>
      <c r="BD221" s="826">
        <f t="shared" ref="BD221" si="404">SUM(BD206:BD220)</f>
        <v>0</v>
      </c>
      <c r="BE221" s="826">
        <f t="shared" ref="BE221" si="405">SUM(BE206:BE220)</f>
        <v>0</v>
      </c>
      <c r="BF221" s="826">
        <f t="shared" ref="BF221" si="406">SUM(BF206:BF220)</f>
        <v>0</v>
      </c>
      <c r="BG221" s="826">
        <f t="shared" ref="BG221" si="407">SUM(BG206:BG220)</f>
        <v>0</v>
      </c>
      <c r="BH221" s="826">
        <f t="shared" ref="BH221" si="408">SUM(BH206:BH220)</f>
        <v>0</v>
      </c>
      <c r="BI221" s="826">
        <f t="shared" ref="BI221" si="409">SUM(BI206:BI220)</f>
        <v>0</v>
      </c>
      <c r="BJ221" s="826">
        <f t="shared" ref="BJ221" si="410">SUM(BJ206:BJ220)</f>
        <v>0</v>
      </c>
      <c r="BK221" s="834">
        <f t="shared" ref="BK221" si="411">SUM(BK206:BK220)</f>
        <v>0</v>
      </c>
    </row>
    <row r="223" spans="2:63" ht="17" thickBot="1" x14ac:dyDescent="0.25"/>
    <row r="224" spans="2:63" ht="17" thickBot="1" x14ac:dyDescent="0.25">
      <c r="B224" s="928" t="s">
        <v>571</v>
      </c>
      <c r="C224">
        <v>0</v>
      </c>
      <c r="D224">
        <v>1</v>
      </c>
      <c r="E224">
        <v>2</v>
      </c>
      <c r="F224">
        <v>3</v>
      </c>
      <c r="G224">
        <v>4</v>
      </c>
      <c r="H224">
        <v>5</v>
      </c>
      <c r="I224">
        <v>6</v>
      </c>
      <c r="J224">
        <v>7</v>
      </c>
      <c r="K224">
        <v>8</v>
      </c>
      <c r="L224">
        <v>9</v>
      </c>
      <c r="M224">
        <v>10</v>
      </c>
      <c r="N224">
        <v>11</v>
      </c>
      <c r="O224" s="944">
        <v>12</v>
      </c>
      <c r="P224">
        <v>13</v>
      </c>
      <c r="Q224">
        <v>14</v>
      </c>
      <c r="R224">
        <v>15</v>
      </c>
      <c r="S224">
        <v>16</v>
      </c>
      <c r="T224">
        <v>17</v>
      </c>
      <c r="U224">
        <v>18</v>
      </c>
      <c r="V224">
        <v>19</v>
      </c>
      <c r="W224">
        <v>20</v>
      </c>
      <c r="X224">
        <v>21</v>
      </c>
      <c r="Y224">
        <v>22</v>
      </c>
      <c r="Z224">
        <v>23</v>
      </c>
      <c r="AA224" s="944">
        <v>24</v>
      </c>
      <c r="AB224">
        <v>25</v>
      </c>
      <c r="AC224">
        <v>26</v>
      </c>
      <c r="AD224">
        <v>27</v>
      </c>
      <c r="AE224">
        <v>28</v>
      </c>
      <c r="AF224">
        <v>29</v>
      </c>
      <c r="AG224">
        <v>30</v>
      </c>
      <c r="AH224">
        <v>31</v>
      </c>
      <c r="AI224">
        <v>32</v>
      </c>
      <c r="AJ224">
        <v>33</v>
      </c>
      <c r="AK224">
        <v>34</v>
      </c>
      <c r="AL224">
        <v>35</v>
      </c>
      <c r="AM224" s="944">
        <v>36</v>
      </c>
      <c r="AN224">
        <v>37</v>
      </c>
      <c r="AO224">
        <v>38</v>
      </c>
      <c r="AP224">
        <v>39</v>
      </c>
      <c r="AQ224">
        <v>40</v>
      </c>
      <c r="AR224">
        <v>41</v>
      </c>
      <c r="AS224">
        <v>42</v>
      </c>
      <c r="AT224">
        <v>43</v>
      </c>
      <c r="AU224">
        <v>44</v>
      </c>
      <c r="AV224">
        <v>45</v>
      </c>
      <c r="AW224">
        <v>46</v>
      </c>
      <c r="AX224">
        <v>47</v>
      </c>
      <c r="AY224" s="944">
        <v>48</v>
      </c>
      <c r="AZ224">
        <v>49</v>
      </c>
      <c r="BA224">
        <v>50</v>
      </c>
      <c r="BB224">
        <v>51</v>
      </c>
      <c r="BC224">
        <v>52</v>
      </c>
      <c r="BD224">
        <v>53</v>
      </c>
      <c r="BE224">
        <v>54</v>
      </c>
      <c r="BF224">
        <v>55</v>
      </c>
      <c r="BG224">
        <v>56</v>
      </c>
      <c r="BH224">
        <v>57</v>
      </c>
      <c r="BI224">
        <v>58</v>
      </c>
      <c r="BJ224">
        <v>59</v>
      </c>
      <c r="BK224" s="944">
        <v>60</v>
      </c>
    </row>
    <row r="225" spans="2:63" ht="17" x14ac:dyDescent="0.2">
      <c r="B225" s="747" t="s">
        <v>115</v>
      </c>
      <c r="C225" s="941">
        <v>0</v>
      </c>
      <c r="D225" s="942">
        <f>IF(AND(D$151&gt;='HIPOTESIS '!$E90,D$151&lt;='HIPOTESIS '!$F90),'HIPOTESIS '!$D90,0)</f>
        <v>0</v>
      </c>
      <c r="E225" s="942">
        <f>IF(AND(E$151&gt;='HIPOTESIS '!$E90,E$151&lt;='HIPOTESIS '!$F90),'HIPOTESIS '!$D90,0)</f>
        <v>0</v>
      </c>
      <c r="F225" s="942">
        <f>IF(AND(F$151&gt;='HIPOTESIS '!$E90,F$151&lt;='HIPOTESIS '!$F90),'HIPOTESIS '!$D90,0)</f>
        <v>0</v>
      </c>
      <c r="G225" s="942">
        <f>IF(AND(G$151&gt;='HIPOTESIS '!$E90,G$151&lt;='HIPOTESIS '!$F90),'HIPOTESIS '!$D90,0)</f>
        <v>0</v>
      </c>
      <c r="H225" s="942">
        <f>IF(AND(H$151&gt;='HIPOTESIS '!$E90,H$151&lt;='HIPOTESIS '!$F90),'HIPOTESIS '!$D90,0)</f>
        <v>0</v>
      </c>
      <c r="I225" s="942">
        <f>IF(AND(I$151&gt;='HIPOTESIS '!$E90,I$151&lt;='HIPOTESIS '!$F90),'HIPOTESIS '!$D90,0)</f>
        <v>0</v>
      </c>
      <c r="J225" s="942">
        <f>IF(AND(J$151&gt;='HIPOTESIS '!$E90,J$151&lt;='HIPOTESIS '!$F90),'HIPOTESIS '!$D90,0)</f>
        <v>0</v>
      </c>
      <c r="K225" s="942">
        <f>IF(AND(K$151&gt;='HIPOTESIS '!$E90,K$151&lt;='HIPOTESIS '!$F90),'HIPOTESIS '!$D90,0)</f>
        <v>0</v>
      </c>
      <c r="L225" s="942">
        <f>IF(AND(L$151&gt;='HIPOTESIS '!$E90,L$151&lt;='HIPOTESIS '!$F90),'HIPOTESIS '!$D90,0)</f>
        <v>0</v>
      </c>
      <c r="M225" s="942">
        <f>IF(AND(M$151&gt;='HIPOTESIS '!$E90,M$151&lt;='HIPOTESIS '!$F90),'HIPOTESIS '!$D90,0)</f>
        <v>0</v>
      </c>
      <c r="N225" s="942">
        <f>IF(AND(N$151&gt;='HIPOTESIS '!$E90,N$151&lt;='HIPOTESIS '!$F90),'HIPOTESIS '!$D90,0)</f>
        <v>0</v>
      </c>
      <c r="O225" s="942">
        <f>IF(AND(O$151&gt;='HIPOTESIS '!$E90,O$151&lt;='HIPOTESIS '!$F90),'HIPOTESIS '!$D90,0)</f>
        <v>0</v>
      </c>
      <c r="P225" s="941">
        <f>IF(AND(P$151&gt;='HIPOTESIS '!$E90,P$151&lt;='HIPOTESIS '!$F90),'HIPOTESIS '!$D90,0)</f>
        <v>0</v>
      </c>
      <c r="Q225" s="942">
        <f>IF(AND(Q$151&gt;='HIPOTESIS '!$E90,Q$151&lt;='HIPOTESIS '!$F90),'HIPOTESIS '!$D90,0)</f>
        <v>0</v>
      </c>
      <c r="R225" s="942">
        <f>IF(AND(R$151&gt;='HIPOTESIS '!$E90,R$151&lt;='HIPOTESIS '!$F90),'HIPOTESIS '!$D90,0)</f>
        <v>0</v>
      </c>
      <c r="S225" s="942">
        <f>IF(AND(S$151&gt;='HIPOTESIS '!$E90,S$151&lt;='HIPOTESIS '!$F90),'HIPOTESIS '!$D90,0)</f>
        <v>0</v>
      </c>
      <c r="T225" s="942">
        <f>IF(AND(T$151&gt;='HIPOTESIS '!$E90,T$151&lt;='HIPOTESIS '!$F90),'HIPOTESIS '!$D90,0)</f>
        <v>0</v>
      </c>
      <c r="U225" s="942">
        <f>IF(AND(U$151&gt;='HIPOTESIS '!$E90,U$151&lt;='HIPOTESIS '!$F90),'HIPOTESIS '!$D90,0)</f>
        <v>0</v>
      </c>
      <c r="V225" s="942">
        <f>IF(AND(V$151&gt;='HIPOTESIS '!$E90,V$151&lt;='HIPOTESIS '!$F90),'HIPOTESIS '!$D90,0)</f>
        <v>0</v>
      </c>
      <c r="W225" s="942">
        <f>IF(AND(W$151&gt;='HIPOTESIS '!$E90,W$151&lt;='HIPOTESIS '!$F90),'HIPOTESIS '!$D90,0)</f>
        <v>0</v>
      </c>
      <c r="X225" s="942">
        <f>IF(AND(X$151&gt;='HIPOTESIS '!$E90,X$151&lt;='HIPOTESIS '!$F90),'HIPOTESIS '!$D90,0)</f>
        <v>0</v>
      </c>
      <c r="Y225" s="942">
        <f>IF(AND(Y$151&gt;='HIPOTESIS '!$E90,Y$151&lt;='HIPOTESIS '!$F90),'HIPOTESIS '!$D90,0)</f>
        <v>0</v>
      </c>
      <c r="Z225" s="942">
        <f>IF(AND(Z$151&gt;='HIPOTESIS '!$E90,Z$151&lt;='HIPOTESIS '!$F90),'HIPOTESIS '!$D90,0)</f>
        <v>0</v>
      </c>
      <c r="AA225" s="942">
        <f>IF(AND(AA$151&gt;='HIPOTESIS '!$E90,AA$151&lt;='HIPOTESIS '!$F90),'HIPOTESIS '!$D90,0)</f>
        <v>0</v>
      </c>
      <c r="AB225" s="941">
        <f>IF(AND(AB$151&gt;='HIPOTESIS '!$E90,AB$151&lt;='HIPOTESIS '!$F90),'HIPOTESIS '!$D90,0)</f>
        <v>0</v>
      </c>
      <c r="AC225" s="942">
        <f>IF(AND(AC$151&gt;='HIPOTESIS '!$E90,AC$151&lt;='HIPOTESIS '!$F90),'HIPOTESIS '!$D90,0)</f>
        <v>0</v>
      </c>
      <c r="AD225" s="942">
        <f>IF(AND(AD$151&gt;='HIPOTESIS '!$E90,AD$151&lt;='HIPOTESIS '!$F90),'HIPOTESIS '!$D90,0)</f>
        <v>0</v>
      </c>
      <c r="AE225" s="942">
        <f>IF(AND(AE$151&gt;='HIPOTESIS '!$E90,AE$151&lt;='HIPOTESIS '!$F90),'HIPOTESIS '!$D90,0)</f>
        <v>0</v>
      </c>
      <c r="AF225" s="942">
        <f>IF(AND(AF$151&gt;='HIPOTESIS '!$E90,AF$151&lt;='HIPOTESIS '!$F90),'HIPOTESIS '!$D90,0)</f>
        <v>0</v>
      </c>
      <c r="AG225" s="942">
        <f>IF(AND(AG$151&gt;='HIPOTESIS '!$E90,AG$151&lt;='HIPOTESIS '!$F90),'HIPOTESIS '!$D90,0)</f>
        <v>0</v>
      </c>
      <c r="AH225" s="942">
        <f>IF(AND(AH$151&gt;='HIPOTESIS '!$E90,AH$151&lt;='HIPOTESIS '!$F90),'HIPOTESIS '!$D90,0)</f>
        <v>0</v>
      </c>
      <c r="AI225" s="942">
        <f>IF(AND(AI$151&gt;='HIPOTESIS '!$E90,AI$151&lt;='HIPOTESIS '!$F90),'HIPOTESIS '!$D90,0)</f>
        <v>0</v>
      </c>
      <c r="AJ225" s="942">
        <f>IF(AND(AJ$151&gt;='HIPOTESIS '!$E90,AJ$151&lt;='HIPOTESIS '!$F90),'HIPOTESIS '!$D90,0)</f>
        <v>0</v>
      </c>
      <c r="AK225" s="942">
        <f>IF(AND(AK$151&gt;='HIPOTESIS '!$E90,AK$151&lt;='HIPOTESIS '!$F90),'HIPOTESIS '!$D90,0)</f>
        <v>0</v>
      </c>
      <c r="AL225" s="942">
        <f>IF(AND(AL$151&gt;='HIPOTESIS '!$E90,AL$151&lt;='HIPOTESIS '!$F90),'HIPOTESIS '!$D90,0)</f>
        <v>0</v>
      </c>
      <c r="AM225" s="942">
        <f>IF(AND(AM$151&gt;='HIPOTESIS '!$E90,AM$151&lt;='HIPOTESIS '!$F90),'HIPOTESIS '!$D90,0)</f>
        <v>0</v>
      </c>
      <c r="AN225" s="941">
        <f>IF(AND(AN$151&gt;='HIPOTESIS '!$E90,AN$151&lt;='HIPOTESIS '!$F90),'HIPOTESIS '!$D90,0)</f>
        <v>0</v>
      </c>
      <c r="AO225" s="942">
        <f>IF(AND(AO$151&gt;='HIPOTESIS '!$E90,AO$151&lt;='HIPOTESIS '!$F90),'HIPOTESIS '!$D90,0)</f>
        <v>0</v>
      </c>
      <c r="AP225" s="942">
        <f>IF(AND(AP$151&gt;='HIPOTESIS '!$E90,AP$151&lt;='HIPOTESIS '!$F90),'HIPOTESIS '!$D90,0)</f>
        <v>0</v>
      </c>
      <c r="AQ225" s="942">
        <f>IF(AND(AQ$151&gt;='HIPOTESIS '!$E90,AQ$151&lt;='HIPOTESIS '!$F90),'HIPOTESIS '!$D90,0)</f>
        <v>0</v>
      </c>
      <c r="AR225" s="942">
        <f>IF(AND(AR$151&gt;='HIPOTESIS '!$E90,AR$151&lt;='HIPOTESIS '!$F90),'HIPOTESIS '!$D90,0)</f>
        <v>0</v>
      </c>
      <c r="AS225" s="942">
        <f>IF(AND(AS$151&gt;='HIPOTESIS '!$E90,AS$151&lt;='HIPOTESIS '!$F90),'HIPOTESIS '!$D90,0)</f>
        <v>0</v>
      </c>
      <c r="AT225" s="942">
        <f>IF(AND(AT$151&gt;='HIPOTESIS '!$E90,AT$151&lt;='HIPOTESIS '!$F90),'HIPOTESIS '!$D90,0)</f>
        <v>0</v>
      </c>
      <c r="AU225" s="942">
        <f>IF(AND(AU$151&gt;='HIPOTESIS '!$E90,AU$151&lt;='HIPOTESIS '!$F90),'HIPOTESIS '!$D90,0)</f>
        <v>0</v>
      </c>
      <c r="AV225" s="942">
        <f>IF(AND(AV$151&gt;='HIPOTESIS '!$E90,AV$151&lt;='HIPOTESIS '!$F90),'HIPOTESIS '!$D90,0)</f>
        <v>0</v>
      </c>
      <c r="AW225" s="942">
        <f>IF(AND(AW$151&gt;='HIPOTESIS '!$E90,AW$151&lt;='HIPOTESIS '!$F90),'HIPOTESIS '!$D90,0)</f>
        <v>0</v>
      </c>
      <c r="AX225" s="942">
        <f>IF(AND(AX$151&gt;='HIPOTESIS '!$E90,AX$151&lt;='HIPOTESIS '!$F90),'HIPOTESIS '!$D90,0)</f>
        <v>0</v>
      </c>
      <c r="AY225" s="942">
        <f>IF(AND(AY$151&gt;='HIPOTESIS '!$E90,AY$151&lt;='HIPOTESIS '!$F90),'HIPOTESIS '!$D90,0)</f>
        <v>0</v>
      </c>
      <c r="AZ225" s="941">
        <f>IF(AND(AZ$151&gt;='HIPOTESIS '!$E90,AZ$151&lt;='HIPOTESIS '!$F90),'HIPOTESIS '!$D90,0)</f>
        <v>0</v>
      </c>
      <c r="BA225" s="942">
        <f>IF(AND(BA$151&gt;='HIPOTESIS '!$E90,BA$151&lt;='HIPOTESIS '!$F90),'HIPOTESIS '!$D90,0)</f>
        <v>0</v>
      </c>
      <c r="BB225" s="942">
        <f>IF(AND(BB$151&gt;='HIPOTESIS '!$E90,BB$151&lt;='HIPOTESIS '!$F90),'HIPOTESIS '!$D90,0)</f>
        <v>0</v>
      </c>
      <c r="BC225" s="942">
        <f>IF(AND(BC$151&gt;='HIPOTESIS '!$E90,BC$151&lt;='HIPOTESIS '!$F90),'HIPOTESIS '!$D90,0)</f>
        <v>0</v>
      </c>
      <c r="BD225" s="942">
        <f>IF(AND(BD$151&gt;='HIPOTESIS '!$E90,BD$151&lt;='HIPOTESIS '!$F90),'HIPOTESIS '!$D90,0)</f>
        <v>0</v>
      </c>
      <c r="BE225" s="942">
        <f>IF(AND(BE$151&gt;='HIPOTESIS '!$E90,BE$151&lt;='HIPOTESIS '!$F90),'HIPOTESIS '!$D90,0)</f>
        <v>0</v>
      </c>
      <c r="BF225" s="942">
        <f>IF(AND(BF$151&gt;='HIPOTESIS '!$E90,BF$151&lt;='HIPOTESIS '!$F90),'HIPOTESIS '!$D90,0)</f>
        <v>0</v>
      </c>
      <c r="BG225" s="942">
        <f>IF(AND(BG$151&gt;='HIPOTESIS '!$E90,BG$151&lt;='HIPOTESIS '!$F90),'HIPOTESIS '!$D90,0)</f>
        <v>0</v>
      </c>
      <c r="BH225" s="942">
        <f>IF(AND(BH$151&gt;='HIPOTESIS '!$E90,BH$151&lt;='HIPOTESIS '!$F90),'HIPOTESIS '!$D90,0)</f>
        <v>0</v>
      </c>
      <c r="BI225" s="942">
        <f>IF(AND(BI$151&gt;='HIPOTESIS '!$E90,BI$151&lt;='HIPOTESIS '!$F90),'HIPOTESIS '!$D90,0)</f>
        <v>0</v>
      </c>
      <c r="BJ225" s="942">
        <f>IF(AND(BJ$151&gt;='HIPOTESIS '!$E90,BJ$151&lt;='HIPOTESIS '!$F90),'HIPOTESIS '!$D90,0)</f>
        <v>0</v>
      </c>
      <c r="BK225" s="945">
        <f>IF(AND(BK$151&gt;='HIPOTESIS '!$E90,BK$151&lt;='HIPOTESIS '!$F90),'HIPOTESIS '!$D90,0)</f>
        <v>0</v>
      </c>
    </row>
    <row r="226" spans="2:63" ht="17" x14ac:dyDescent="0.2">
      <c r="B226" s="748" t="s">
        <v>116</v>
      </c>
      <c r="C226" s="943">
        <v>0</v>
      </c>
      <c r="D226" s="948">
        <f>IF(AND(D$151&gt;='HIPOTESIS '!$E91,D$151&lt;='HIPOTESIS '!$F91),'HIPOTESIS '!$D91,0)</f>
        <v>0</v>
      </c>
      <c r="E226" s="948">
        <f>IF(AND(E$151&gt;='HIPOTESIS '!$E91,E$151&lt;='HIPOTESIS '!$F91),'HIPOTESIS '!$D91,0)</f>
        <v>0</v>
      </c>
      <c r="F226" s="948">
        <f>IF(AND(F$151&gt;='HIPOTESIS '!$E91,F$151&lt;='HIPOTESIS '!$F91),'HIPOTESIS '!$D91,0)</f>
        <v>0</v>
      </c>
      <c r="G226" s="948">
        <f>IF(AND(G$151&gt;='HIPOTESIS '!$E91,G$151&lt;='HIPOTESIS '!$F91),'HIPOTESIS '!$D91,0)</f>
        <v>0</v>
      </c>
      <c r="H226" s="948">
        <f>IF(AND(H$151&gt;='HIPOTESIS '!$E91,H$151&lt;='HIPOTESIS '!$F91),'HIPOTESIS '!$D91,0)</f>
        <v>0</v>
      </c>
      <c r="I226" s="948">
        <f>IF(AND(I$151&gt;='HIPOTESIS '!$E91,I$151&lt;='HIPOTESIS '!$F91),'HIPOTESIS '!$D91,0)</f>
        <v>0</v>
      </c>
      <c r="J226" s="948">
        <f>IF(AND(J$151&gt;='HIPOTESIS '!$E91,J$151&lt;='HIPOTESIS '!$F91),'HIPOTESIS '!$D91,0)</f>
        <v>0</v>
      </c>
      <c r="K226" s="948">
        <f>IF(AND(K$151&gt;='HIPOTESIS '!$E91,K$151&lt;='HIPOTESIS '!$F91),'HIPOTESIS '!$D91,0)</f>
        <v>0</v>
      </c>
      <c r="L226" s="948">
        <f>IF(AND(L$151&gt;='HIPOTESIS '!$E91,L$151&lt;='HIPOTESIS '!$F91),'HIPOTESIS '!$D91,0)</f>
        <v>0</v>
      </c>
      <c r="M226" s="948">
        <f>IF(AND(M$151&gt;='HIPOTESIS '!$E91,M$151&lt;='HIPOTESIS '!$F91),'HIPOTESIS '!$D91,0)</f>
        <v>0</v>
      </c>
      <c r="N226" s="948">
        <f>IF(AND(N$151&gt;='HIPOTESIS '!$E91,N$151&lt;='HIPOTESIS '!$F91),'HIPOTESIS '!$D91,0)</f>
        <v>0</v>
      </c>
      <c r="O226" s="948">
        <f>IF(AND(O$151&gt;='HIPOTESIS '!$E91,O$151&lt;='HIPOTESIS '!$F91),'HIPOTESIS '!$D91,0)</f>
        <v>0</v>
      </c>
      <c r="P226" s="943">
        <f>IF(AND(P$151&gt;='HIPOTESIS '!$E91,P$151&lt;='HIPOTESIS '!$F91),'HIPOTESIS '!$D91,0)</f>
        <v>0</v>
      </c>
      <c r="Q226" s="948">
        <f>IF(AND(Q$151&gt;='HIPOTESIS '!$E91,Q$151&lt;='HIPOTESIS '!$F91),'HIPOTESIS '!$D91,0)</f>
        <v>0</v>
      </c>
      <c r="R226" s="948">
        <f>IF(AND(R$151&gt;='HIPOTESIS '!$E91,R$151&lt;='HIPOTESIS '!$F91),'HIPOTESIS '!$D91,0)</f>
        <v>0</v>
      </c>
      <c r="S226" s="948">
        <f>IF(AND(S$151&gt;='HIPOTESIS '!$E91,S$151&lt;='HIPOTESIS '!$F91),'HIPOTESIS '!$D91,0)</f>
        <v>0</v>
      </c>
      <c r="T226" s="948">
        <f>IF(AND(T$151&gt;='HIPOTESIS '!$E91,T$151&lt;='HIPOTESIS '!$F91),'HIPOTESIS '!$D91,0)</f>
        <v>0</v>
      </c>
      <c r="U226" s="948">
        <f>IF(AND(U$151&gt;='HIPOTESIS '!$E91,U$151&lt;='HIPOTESIS '!$F91),'HIPOTESIS '!$D91,0)</f>
        <v>0</v>
      </c>
      <c r="V226" s="948">
        <f>IF(AND(V$151&gt;='HIPOTESIS '!$E91,V$151&lt;='HIPOTESIS '!$F91),'HIPOTESIS '!$D91,0)</f>
        <v>0</v>
      </c>
      <c r="W226" s="948">
        <f>IF(AND(W$151&gt;='HIPOTESIS '!$E91,W$151&lt;='HIPOTESIS '!$F91),'HIPOTESIS '!$D91,0)</f>
        <v>0</v>
      </c>
      <c r="X226" s="948">
        <f>IF(AND(X$151&gt;='HIPOTESIS '!$E91,X$151&lt;='HIPOTESIS '!$F91),'HIPOTESIS '!$D91,0)</f>
        <v>0</v>
      </c>
      <c r="Y226" s="948">
        <f>IF(AND(Y$151&gt;='HIPOTESIS '!$E91,Y$151&lt;='HIPOTESIS '!$F91),'HIPOTESIS '!$D91,0)</f>
        <v>0</v>
      </c>
      <c r="Z226" s="948">
        <f>IF(AND(Z$151&gt;='HIPOTESIS '!$E91,Z$151&lt;='HIPOTESIS '!$F91),'HIPOTESIS '!$D91,0)</f>
        <v>0</v>
      </c>
      <c r="AA226" s="948">
        <f>IF(AND(AA$151&gt;='HIPOTESIS '!$E91,AA$151&lt;='HIPOTESIS '!$F91),'HIPOTESIS '!$D91,0)</f>
        <v>0</v>
      </c>
      <c r="AB226" s="943">
        <f>IF(AND(AB$151&gt;='HIPOTESIS '!$E91,AB$151&lt;='HIPOTESIS '!$F91),'HIPOTESIS '!$D91,0)</f>
        <v>0</v>
      </c>
      <c r="AC226" s="948">
        <f>IF(AND(AC$151&gt;='HIPOTESIS '!$E91,AC$151&lt;='HIPOTESIS '!$F91),'HIPOTESIS '!$D91,0)</f>
        <v>0</v>
      </c>
      <c r="AD226" s="948">
        <f>IF(AND(AD$151&gt;='HIPOTESIS '!$E91,AD$151&lt;='HIPOTESIS '!$F91),'HIPOTESIS '!$D91,0)</f>
        <v>0</v>
      </c>
      <c r="AE226" s="948">
        <f>IF(AND(AE$151&gt;='HIPOTESIS '!$E91,AE$151&lt;='HIPOTESIS '!$F91),'HIPOTESIS '!$D91,0)</f>
        <v>0</v>
      </c>
      <c r="AF226" s="948">
        <f>IF(AND(AF$151&gt;='HIPOTESIS '!$E91,AF$151&lt;='HIPOTESIS '!$F91),'HIPOTESIS '!$D91,0)</f>
        <v>0</v>
      </c>
      <c r="AG226" s="948">
        <f>IF(AND(AG$151&gt;='HIPOTESIS '!$E91,AG$151&lt;='HIPOTESIS '!$F91),'HIPOTESIS '!$D91,0)</f>
        <v>0</v>
      </c>
      <c r="AH226" s="948">
        <f>IF(AND(AH$151&gt;='HIPOTESIS '!$E91,AH$151&lt;='HIPOTESIS '!$F91),'HIPOTESIS '!$D91,0)</f>
        <v>0</v>
      </c>
      <c r="AI226" s="948">
        <f>IF(AND(AI$151&gt;='HIPOTESIS '!$E91,AI$151&lt;='HIPOTESIS '!$F91),'HIPOTESIS '!$D91,0)</f>
        <v>0</v>
      </c>
      <c r="AJ226" s="948">
        <f>IF(AND(AJ$151&gt;='HIPOTESIS '!$E91,AJ$151&lt;='HIPOTESIS '!$F91),'HIPOTESIS '!$D91,0)</f>
        <v>0</v>
      </c>
      <c r="AK226" s="948">
        <f>IF(AND(AK$151&gt;='HIPOTESIS '!$E91,AK$151&lt;='HIPOTESIS '!$F91),'HIPOTESIS '!$D91,0)</f>
        <v>0</v>
      </c>
      <c r="AL226" s="948">
        <f>IF(AND(AL$151&gt;='HIPOTESIS '!$E91,AL$151&lt;='HIPOTESIS '!$F91),'HIPOTESIS '!$D91,0)</f>
        <v>0</v>
      </c>
      <c r="AM226" s="948">
        <f>IF(AND(AM$151&gt;='HIPOTESIS '!$E91,AM$151&lt;='HIPOTESIS '!$F91),'HIPOTESIS '!$D91,0)</f>
        <v>0</v>
      </c>
      <c r="AN226" s="943">
        <f>IF(AND(AN$151&gt;='HIPOTESIS '!$E91,AN$151&lt;='HIPOTESIS '!$F91),'HIPOTESIS '!$D91,0)</f>
        <v>0</v>
      </c>
      <c r="AO226" s="948">
        <f>IF(AND(AO$151&gt;='HIPOTESIS '!$E91,AO$151&lt;='HIPOTESIS '!$F91),'HIPOTESIS '!$D91,0)</f>
        <v>0</v>
      </c>
      <c r="AP226" s="948">
        <f>IF(AND(AP$151&gt;='HIPOTESIS '!$E91,AP$151&lt;='HIPOTESIS '!$F91),'HIPOTESIS '!$D91,0)</f>
        <v>0</v>
      </c>
      <c r="AQ226" s="948">
        <f>IF(AND(AQ$151&gt;='HIPOTESIS '!$E91,AQ$151&lt;='HIPOTESIS '!$F91),'HIPOTESIS '!$D91,0)</f>
        <v>0</v>
      </c>
      <c r="AR226" s="948">
        <f>IF(AND(AR$151&gt;='HIPOTESIS '!$E91,AR$151&lt;='HIPOTESIS '!$F91),'HIPOTESIS '!$D91,0)</f>
        <v>0</v>
      </c>
      <c r="AS226" s="948">
        <f>IF(AND(AS$151&gt;='HIPOTESIS '!$E91,AS$151&lt;='HIPOTESIS '!$F91),'HIPOTESIS '!$D91,0)</f>
        <v>0</v>
      </c>
      <c r="AT226" s="948">
        <f>IF(AND(AT$151&gt;='HIPOTESIS '!$E91,AT$151&lt;='HIPOTESIS '!$F91),'HIPOTESIS '!$D91,0)</f>
        <v>0</v>
      </c>
      <c r="AU226" s="948">
        <f>IF(AND(AU$151&gt;='HIPOTESIS '!$E91,AU$151&lt;='HIPOTESIS '!$F91),'HIPOTESIS '!$D91,0)</f>
        <v>0</v>
      </c>
      <c r="AV226" s="948">
        <f>IF(AND(AV$151&gt;='HIPOTESIS '!$E91,AV$151&lt;='HIPOTESIS '!$F91),'HIPOTESIS '!$D91,0)</f>
        <v>0</v>
      </c>
      <c r="AW226" s="948">
        <f>IF(AND(AW$151&gt;='HIPOTESIS '!$E91,AW$151&lt;='HIPOTESIS '!$F91),'HIPOTESIS '!$D91,0)</f>
        <v>0</v>
      </c>
      <c r="AX226" s="948">
        <f>IF(AND(AX$151&gt;='HIPOTESIS '!$E91,AX$151&lt;='HIPOTESIS '!$F91),'HIPOTESIS '!$D91,0)</f>
        <v>0</v>
      </c>
      <c r="AY226" s="948">
        <f>IF(AND(AY$151&gt;='HIPOTESIS '!$E91,AY$151&lt;='HIPOTESIS '!$F91),'HIPOTESIS '!$D91,0)</f>
        <v>0</v>
      </c>
      <c r="AZ226" s="943">
        <f>IF(AND(AZ$151&gt;='HIPOTESIS '!$E91,AZ$151&lt;='HIPOTESIS '!$F91),'HIPOTESIS '!$D91,0)</f>
        <v>0</v>
      </c>
      <c r="BA226" s="948">
        <f>IF(AND(BA$151&gt;='HIPOTESIS '!$E91,BA$151&lt;='HIPOTESIS '!$F91),'HIPOTESIS '!$D91,0)</f>
        <v>0</v>
      </c>
      <c r="BB226" s="948">
        <f>IF(AND(BB$151&gt;='HIPOTESIS '!$E91,BB$151&lt;='HIPOTESIS '!$F91),'HIPOTESIS '!$D91,0)</f>
        <v>0</v>
      </c>
      <c r="BC226" s="948">
        <f>IF(AND(BC$151&gt;='HIPOTESIS '!$E91,BC$151&lt;='HIPOTESIS '!$F91),'HIPOTESIS '!$D91,0)</f>
        <v>0</v>
      </c>
      <c r="BD226" s="948">
        <f>IF(AND(BD$151&gt;='HIPOTESIS '!$E91,BD$151&lt;='HIPOTESIS '!$F91),'HIPOTESIS '!$D91,0)</f>
        <v>0</v>
      </c>
      <c r="BE226" s="948">
        <f>IF(AND(BE$151&gt;='HIPOTESIS '!$E91,BE$151&lt;='HIPOTESIS '!$F91),'HIPOTESIS '!$D91,0)</f>
        <v>0</v>
      </c>
      <c r="BF226" s="948">
        <f>IF(AND(BF$151&gt;='HIPOTESIS '!$E91,BF$151&lt;='HIPOTESIS '!$F91),'HIPOTESIS '!$D91,0)</f>
        <v>0</v>
      </c>
      <c r="BG226" s="948">
        <f>IF(AND(BG$151&gt;='HIPOTESIS '!$E91,BG$151&lt;='HIPOTESIS '!$F91),'HIPOTESIS '!$D91,0)</f>
        <v>0</v>
      </c>
      <c r="BH226" s="948">
        <f>IF(AND(BH$151&gt;='HIPOTESIS '!$E91,BH$151&lt;='HIPOTESIS '!$F91),'HIPOTESIS '!$D91,0)</f>
        <v>0</v>
      </c>
      <c r="BI226" s="948">
        <f>IF(AND(BI$151&gt;='HIPOTESIS '!$E91,BI$151&lt;='HIPOTESIS '!$F91),'HIPOTESIS '!$D91,0)</f>
        <v>0</v>
      </c>
      <c r="BJ226" s="948">
        <f>IF(AND(BJ$151&gt;='HIPOTESIS '!$E91,BJ$151&lt;='HIPOTESIS '!$F91),'HIPOTESIS '!$D91,0)</f>
        <v>0</v>
      </c>
      <c r="BK226" s="949">
        <f>IF(AND(BK$151&gt;='HIPOTESIS '!$E91,BK$151&lt;='HIPOTESIS '!$F91),'HIPOTESIS '!$D91,0)</f>
        <v>0</v>
      </c>
    </row>
    <row r="227" spans="2:63" ht="17" x14ac:dyDescent="0.2">
      <c r="B227" s="748" t="s">
        <v>117</v>
      </c>
      <c r="C227" s="943">
        <v>0</v>
      </c>
      <c r="D227" s="948">
        <f>IF(AND(D$151&gt;='HIPOTESIS '!$E92,D$151&lt;='HIPOTESIS '!$F92),'HIPOTESIS '!$D92,0)</f>
        <v>0</v>
      </c>
      <c r="E227" s="948">
        <f>IF(AND(E$151&gt;='HIPOTESIS '!$E92,E$151&lt;='HIPOTESIS '!$F92),'HIPOTESIS '!$D92,0)</f>
        <v>0</v>
      </c>
      <c r="F227" s="948">
        <f>IF(AND(F$151&gt;='HIPOTESIS '!$E92,F$151&lt;='HIPOTESIS '!$F92),'HIPOTESIS '!$D92,0)</f>
        <v>0</v>
      </c>
      <c r="G227" s="948">
        <f>IF(AND(G$151&gt;='HIPOTESIS '!$E92,G$151&lt;='HIPOTESIS '!$F92),'HIPOTESIS '!$D92,0)</f>
        <v>0</v>
      </c>
      <c r="H227" s="948">
        <f>IF(AND(H$151&gt;='HIPOTESIS '!$E92,H$151&lt;='HIPOTESIS '!$F92),'HIPOTESIS '!$D92,0)</f>
        <v>0</v>
      </c>
      <c r="I227" s="948">
        <f>IF(AND(I$151&gt;='HIPOTESIS '!$E92,I$151&lt;='HIPOTESIS '!$F92),'HIPOTESIS '!$D92,0)</f>
        <v>0</v>
      </c>
      <c r="J227" s="948">
        <f>IF(AND(J$151&gt;='HIPOTESIS '!$E92,J$151&lt;='HIPOTESIS '!$F92),'HIPOTESIS '!$D92,0)</f>
        <v>0</v>
      </c>
      <c r="K227" s="948">
        <f>IF(AND(K$151&gt;='HIPOTESIS '!$E92,K$151&lt;='HIPOTESIS '!$F92),'HIPOTESIS '!$D92,0)</f>
        <v>0</v>
      </c>
      <c r="L227" s="948">
        <f>IF(AND(L$151&gt;='HIPOTESIS '!$E92,L$151&lt;='HIPOTESIS '!$F92),'HIPOTESIS '!$D92,0)</f>
        <v>0</v>
      </c>
      <c r="M227" s="948">
        <f>IF(AND(M$151&gt;='HIPOTESIS '!$E92,M$151&lt;='HIPOTESIS '!$F92),'HIPOTESIS '!$D92,0)</f>
        <v>0</v>
      </c>
      <c r="N227" s="948">
        <f>IF(AND(N$151&gt;='HIPOTESIS '!$E92,N$151&lt;='HIPOTESIS '!$F92),'HIPOTESIS '!$D92,0)</f>
        <v>0</v>
      </c>
      <c r="O227" s="948">
        <f>IF(AND(O$151&gt;='HIPOTESIS '!$E92,O$151&lt;='HIPOTESIS '!$F92),'HIPOTESIS '!$D92,0)</f>
        <v>0</v>
      </c>
      <c r="P227" s="943">
        <f>IF(AND(P$151&gt;='HIPOTESIS '!$E92,P$151&lt;='HIPOTESIS '!$F92),'HIPOTESIS '!$D92,0)</f>
        <v>0</v>
      </c>
      <c r="Q227" s="948">
        <f>IF(AND(Q$151&gt;='HIPOTESIS '!$E92,Q$151&lt;='HIPOTESIS '!$F92),'HIPOTESIS '!$D92,0)</f>
        <v>0</v>
      </c>
      <c r="R227" s="948">
        <f>IF(AND(R$151&gt;='HIPOTESIS '!$E92,R$151&lt;='HIPOTESIS '!$F92),'HIPOTESIS '!$D92,0)</f>
        <v>0</v>
      </c>
      <c r="S227" s="948">
        <f>IF(AND(S$151&gt;='HIPOTESIS '!$E92,S$151&lt;='HIPOTESIS '!$F92),'HIPOTESIS '!$D92,0)</f>
        <v>0</v>
      </c>
      <c r="T227" s="948">
        <f>IF(AND(T$151&gt;='HIPOTESIS '!$E92,T$151&lt;='HIPOTESIS '!$F92),'HIPOTESIS '!$D92,0)</f>
        <v>0</v>
      </c>
      <c r="U227" s="948">
        <f>IF(AND(U$151&gt;='HIPOTESIS '!$E92,U$151&lt;='HIPOTESIS '!$F92),'HIPOTESIS '!$D92,0)</f>
        <v>0</v>
      </c>
      <c r="V227" s="948">
        <f>IF(AND(V$151&gt;='HIPOTESIS '!$E92,V$151&lt;='HIPOTESIS '!$F92),'HIPOTESIS '!$D92,0)</f>
        <v>0</v>
      </c>
      <c r="W227" s="948">
        <f>IF(AND(W$151&gt;='HIPOTESIS '!$E92,W$151&lt;='HIPOTESIS '!$F92),'HIPOTESIS '!$D92,0)</f>
        <v>0</v>
      </c>
      <c r="X227" s="948">
        <f>IF(AND(X$151&gt;='HIPOTESIS '!$E92,X$151&lt;='HIPOTESIS '!$F92),'HIPOTESIS '!$D92,0)</f>
        <v>0</v>
      </c>
      <c r="Y227" s="948">
        <f>IF(AND(Y$151&gt;='HIPOTESIS '!$E92,Y$151&lt;='HIPOTESIS '!$F92),'HIPOTESIS '!$D92,0)</f>
        <v>0</v>
      </c>
      <c r="Z227" s="948">
        <f>IF(AND(Z$151&gt;='HIPOTESIS '!$E92,Z$151&lt;='HIPOTESIS '!$F92),'HIPOTESIS '!$D92,0)</f>
        <v>0</v>
      </c>
      <c r="AA227" s="948">
        <f>IF(AND(AA$151&gt;='HIPOTESIS '!$E92,AA$151&lt;='HIPOTESIS '!$F92),'HIPOTESIS '!$D92,0)</f>
        <v>0</v>
      </c>
      <c r="AB227" s="943">
        <f>IF(AND(AB$151&gt;='HIPOTESIS '!$E92,AB$151&lt;='HIPOTESIS '!$F92),'HIPOTESIS '!$D92,0)</f>
        <v>0</v>
      </c>
      <c r="AC227" s="948">
        <f>IF(AND(AC$151&gt;='HIPOTESIS '!$E92,AC$151&lt;='HIPOTESIS '!$F92),'HIPOTESIS '!$D92,0)</f>
        <v>0</v>
      </c>
      <c r="AD227" s="948">
        <f>IF(AND(AD$151&gt;='HIPOTESIS '!$E92,AD$151&lt;='HIPOTESIS '!$F92),'HIPOTESIS '!$D92,0)</f>
        <v>0</v>
      </c>
      <c r="AE227" s="948">
        <f>IF(AND(AE$151&gt;='HIPOTESIS '!$E92,AE$151&lt;='HIPOTESIS '!$F92),'HIPOTESIS '!$D92,0)</f>
        <v>0</v>
      </c>
      <c r="AF227" s="948">
        <f>IF(AND(AF$151&gt;='HIPOTESIS '!$E92,AF$151&lt;='HIPOTESIS '!$F92),'HIPOTESIS '!$D92,0)</f>
        <v>0</v>
      </c>
      <c r="AG227" s="948">
        <f>IF(AND(AG$151&gt;='HIPOTESIS '!$E92,AG$151&lt;='HIPOTESIS '!$F92),'HIPOTESIS '!$D92,0)</f>
        <v>0</v>
      </c>
      <c r="AH227" s="948">
        <f>IF(AND(AH$151&gt;='HIPOTESIS '!$E92,AH$151&lt;='HIPOTESIS '!$F92),'HIPOTESIS '!$D92,0)</f>
        <v>0</v>
      </c>
      <c r="AI227" s="948">
        <f>IF(AND(AI$151&gt;='HIPOTESIS '!$E92,AI$151&lt;='HIPOTESIS '!$F92),'HIPOTESIS '!$D92,0)</f>
        <v>0</v>
      </c>
      <c r="AJ227" s="948">
        <f>IF(AND(AJ$151&gt;='HIPOTESIS '!$E92,AJ$151&lt;='HIPOTESIS '!$F92),'HIPOTESIS '!$D92,0)</f>
        <v>0</v>
      </c>
      <c r="AK227" s="948">
        <f>IF(AND(AK$151&gt;='HIPOTESIS '!$E92,AK$151&lt;='HIPOTESIS '!$F92),'HIPOTESIS '!$D92,0)</f>
        <v>0</v>
      </c>
      <c r="AL227" s="948">
        <f>IF(AND(AL$151&gt;='HIPOTESIS '!$E92,AL$151&lt;='HIPOTESIS '!$F92),'HIPOTESIS '!$D92,0)</f>
        <v>0</v>
      </c>
      <c r="AM227" s="948">
        <f>IF(AND(AM$151&gt;='HIPOTESIS '!$E92,AM$151&lt;='HIPOTESIS '!$F92),'HIPOTESIS '!$D92,0)</f>
        <v>0</v>
      </c>
      <c r="AN227" s="943">
        <f>IF(AND(AN$151&gt;='HIPOTESIS '!$E92,AN$151&lt;='HIPOTESIS '!$F92),'HIPOTESIS '!$D92,0)</f>
        <v>0</v>
      </c>
      <c r="AO227" s="948">
        <f>IF(AND(AO$151&gt;='HIPOTESIS '!$E92,AO$151&lt;='HIPOTESIS '!$F92),'HIPOTESIS '!$D92,0)</f>
        <v>0</v>
      </c>
      <c r="AP227" s="948">
        <f>IF(AND(AP$151&gt;='HIPOTESIS '!$E92,AP$151&lt;='HIPOTESIS '!$F92),'HIPOTESIS '!$D92,0)</f>
        <v>0</v>
      </c>
      <c r="AQ227" s="948">
        <f>IF(AND(AQ$151&gt;='HIPOTESIS '!$E92,AQ$151&lt;='HIPOTESIS '!$F92),'HIPOTESIS '!$D92,0)</f>
        <v>0</v>
      </c>
      <c r="AR227" s="948">
        <f>IF(AND(AR$151&gt;='HIPOTESIS '!$E92,AR$151&lt;='HIPOTESIS '!$F92),'HIPOTESIS '!$D92,0)</f>
        <v>0</v>
      </c>
      <c r="AS227" s="948">
        <f>IF(AND(AS$151&gt;='HIPOTESIS '!$E92,AS$151&lt;='HIPOTESIS '!$F92),'HIPOTESIS '!$D92,0)</f>
        <v>0</v>
      </c>
      <c r="AT227" s="948">
        <f>IF(AND(AT$151&gt;='HIPOTESIS '!$E92,AT$151&lt;='HIPOTESIS '!$F92),'HIPOTESIS '!$D92,0)</f>
        <v>0</v>
      </c>
      <c r="AU227" s="948">
        <f>IF(AND(AU$151&gt;='HIPOTESIS '!$E92,AU$151&lt;='HIPOTESIS '!$F92),'HIPOTESIS '!$D92,0)</f>
        <v>0</v>
      </c>
      <c r="AV227" s="948">
        <f>IF(AND(AV$151&gt;='HIPOTESIS '!$E92,AV$151&lt;='HIPOTESIS '!$F92),'HIPOTESIS '!$D92,0)</f>
        <v>0</v>
      </c>
      <c r="AW227" s="948">
        <f>IF(AND(AW$151&gt;='HIPOTESIS '!$E92,AW$151&lt;='HIPOTESIS '!$F92),'HIPOTESIS '!$D92,0)</f>
        <v>0</v>
      </c>
      <c r="AX227" s="948">
        <f>IF(AND(AX$151&gt;='HIPOTESIS '!$E92,AX$151&lt;='HIPOTESIS '!$F92),'HIPOTESIS '!$D92,0)</f>
        <v>0</v>
      </c>
      <c r="AY227" s="948">
        <f>IF(AND(AY$151&gt;='HIPOTESIS '!$E92,AY$151&lt;='HIPOTESIS '!$F92),'HIPOTESIS '!$D92,0)</f>
        <v>0</v>
      </c>
      <c r="AZ227" s="943">
        <f>IF(AND(AZ$151&gt;='HIPOTESIS '!$E92,AZ$151&lt;='HIPOTESIS '!$F92),'HIPOTESIS '!$D92,0)</f>
        <v>0</v>
      </c>
      <c r="BA227" s="948">
        <f>IF(AND(BA$151&gt;='HIPOTESIS '!$E92,BA$151&lt;='HIPOTESIS '!$F92),'HIPOTESIS '!$D92,0)</f>
        <v>0</v>
      </c>
      <c r="BB227" s="948">
        <f>IF(AND(BB$151&gt;='HIPOTESIS '!$E92,BB$151&lt;='HIPOTESIS '!$F92),'HIPOTESIS '!$D92,0)</f>
        <v>0</v>
      </c>
      <c r="BC227" s="948">
        <f>IF(AND(BC$151&gt;='HIPOTESIS '!$E92,BC$151&lt;='HIPOTESIS '!$F92),'HIPOTESIS '!$D92,0)</f>
        <v>0</v>
      </c>
      <c r="BD227" s="948">
        <f>IF(AND(BD$151&gt;='HIPOTESIS '!$E92,BD$151&lt;='HIPOTESIS '!$F92),'HIPOTESIS '!$D92,0)</f>
        <v>0</v>
      </c>
      <c r="BE227" s="948">
        <f>IF(AND(BE$151&gt;='HIPOTESIS '!$E92,BE$151&lt;='HIPOTESIS '!$F92),'HIPOTESIS '!$D92,0)</f>
        <v>0</v>
      </c>
      <c r="BF227" s="948">
        <f>IF(AND(BF$151&gt;='HIPOTESIS '!$E92,BF$151&lt;='HIPOTESIS '!$F92),'HIPOTESIS '!$D92,0)</f>
        <v>0</v>
      </c>
      <c r="BG227" s="948">
        <f>IF(AND(BG$151&gt;='HIPOTESIS '!$E92,BG$151&lt;='HIPOTESIS '!$F92),'HIPOTESIS '!$D92,0)</f>
        <v>0</v>
      </c>
      <c r="BH227" s="948">
        <f>IF(AND(BH$151&gt;='HIPOTESIS '!$E92,BH$151&lt;='HIPOTESIS '!$F92),'HIPOTESIS '!$D92,0)</f>
        <v>0</v>
      </c>
      <c r="BI227" s="948">
        <f>IF(AND(BI$151&gt;='HIPOTESIS '!$E92,BI$151&lt;='HIPOTESIS '!$F92),'HIPOTESIS '!$D92,0)</f>
        <v>0</v>
      </c>
      <c r="BJ227" s="948">
        <f>IF(AND(BJ$151&gt;='HIPOTESIS '!$E92,BJ$151&lt;='HIPOTESIS '!$F92),'HIPOTESIS '!$D92,0)</f>
        <v>0</v>
      </c>
      <c r="BK227" s="949">
        <f>IF(AND(BK$151&gt;='HIPOTESIS '!$E92,BK$151&lt;='HIPOTESIS '!$F92),'HIPOTESIS '!$D92,0)</f>
        <v>0</v>
      </c>
    </row>
    <row r="228" spans="2:63" ht="17" x14ac:dyDescent="0.2">
      <c r="B228" s="748" t="s">
        <v>118</v>
      </c>
      <c r="C228" s="943">
        <v>0</v>
      </c>
      <c r="D228" s="948">
        <f>IF(AND(D$151&gt;='HIPOTESIS '!$E93,D$151&lt;='HIPOTESIS '!$F93),'HIPOTESIS '!$D93,0)</f>
        <v>0</v>
      </c>
      <c r="E228" s="948">
        <f>IF(AND(E$151&gt;='HIPOTESIS '!$E93,E$151&lt;='HIPOTESIS '!$F93),'HIPOTESIS '!$D93,0)</f>
        <v>0</v>
      </c>
      <c r="F228" s="948">
        <f>IF(AND(F$151&gt;='HIPOTESIS '!$E93,F$151&lt;='HIPOTESIS '!$F93),'HIPOTESIS '!$D93,0)</f>
        <v>0</v>
      </c>
      <c r="G228" s="948">
        <f>IF(AND(G$151&gt;='HIPOTESIS '!$E93,G$151&lt;='HIPOTESIS '!$F93),'HIPOTESIS '!$D93,0)</f>
        <v>0</v>
      </c>
      <c r="H228" s="948">
        <f>IF(AND(H$151&gt;='HIPOTESIS '!$E93,H$151&lt;='HIPOTESIS '!$F93),'HIPOTESIS '!$D93,0)</f>
        <v>0</v>
      </c>
      <c r="I228" s="948">
        <f>IF(AND(I$151&gt;='HIPOTESIS '!$E93,I$151&lt;='HIPOTESIS '!$F93),'HIPOTESIS '!$D93,0)</f>
        <v>0</v>
      </c>
      <c r="J228" s="948">
        <f>IF(AND(J$151&gt;='HIPOTESIS '!$E93,J$151&lt;='HIPOTESIS '!$F93),'HIPOTESIS '!$D93,0)</f>
        <v>0</v>
      </c>
      <c r="K228" s="948">
        <f>IF(AND(K$151&gt;='HIPOTESIS '!$E93,K$151&lt;='HIPOTESIS '!$F93),'HIPOTESIS '!$D93,0)</f>
        <v>0</v>
      </c>
      <c r="L228" s="948">
        <f>IF(AND(L$151&gt;='HIPOTESIS '!$E93,L$151&lt;='HIPOTESIS '!$F93),'HIPOTESIS '!$D93,0)</f>
        <v>0</v>
      </c>
      <c r="M228" s="948">
        <f>IF(AND(M$151&gt;='HIPOTESIS '!$E93,M$151&lt;='HIPOTESIS '!$F93),'HIPOTESIS '!$D93,0)</f>
        <v>0</v>
      </c>
      <c r="N228" s="948">
        <f>IF(AND(N$151&gt;='HIPOTESIS '!$E93,N$151&lt;='HIPOTESIS '!$F93),'HIPOTESIS '!$D93,0)</f>
        <v>0</v>
      </c>
      <c r="O228" s="948">
        <f>IF(AND(O$151&gt;='HIPOTESIS '!$E93,O$151&lt;='HIPOTESIS '!$F93),'HIPOTESIS '!$D93,0)</f>
        <v>0</v>
      </c>
      <c r="P228" s="943">
        <f>IF(AND(P$151&gt;='HIPOTESIS '!$E93,P$151&lt;='HIPOTESIS '!$F93),'HIPOTESIS '!$D93,0)</f>
        <v>0</v>
      </c>
      <c r="Q228" s="948">
        <f>IF(AND(Q$151&gt;='HIPOTESIS '!$E93,Q$151&lt;='HIPOTESIS '!$F93),'HIPOTESIS '!$D93,0)</f>
        <v>0</v>
      </c>
      <c r="R228" s="948">
        <f>IF(AND(R$151&gt;='HIPOTESIS '!$E93,R$151&lt;='HIPOTESIS '!$F93),'HIPOTESIS '!$D93,0)</f>
        <v>0</v>
      </c>
      <c r="S228" s="948">
        <f>IF(AND(S$151&gt;='HIPOTESIS '!$E93,S$151&lt;='HIPOTESIS '!$F93),'HIPOTESIS '!$D93,0)</f>
        <v>0</v>
      </c>
      <c r="T228" s="948">
        <f>IF(AND(T$151&gt;='HIPOTESIS '!$E93,T$151&lt;='HIPOTESIS '!$F93),'HIPOTESIS '!$D93,0)</f>
        <v>0</v>
      </c>
      <c r="U228" s="948">
        <f>IF(AND(U$151&gt;='HIPOTESIS '!$E93,U$151&lt;='HIPOTESIS '!$F93),'HIPOTESIS '!$D93,0)</f>
        <v>0</v>
      </c>
      <c r="V228" s="948">
        <f>IF(AND(V$151&gt;='HIPOTESIS '!$E93,V$151&lt;='HIPOTESIS '!$F93),'HIPOTESIS '!$D93,0)</f>
        <v>0</v>
      </c>
      <c r="W228" s="948">
        <f>IF(AND(W$151&gt;='HIPOTESIS '!$E93,W$151&lt;='HIPOTESIS '!$F93),'HIPOTESIS '!$D93,0)</f>
        <v>0</v>
      </c>
      <c r="X228" s="948">
        <f>IF(AND(X$151&gt;='HIPOTESIS '!$E93,X$151&lt;='HIPOTESIS '!$F93),'HIPOTESIS '!$D93,0)</f>
        <v>0</v>
      </c>
      <c r="Y228" s="948">
        <f>IF(AND(Y$151&gt;='HIPOTESIS '!$E93,Y$151&lt;='HIPOTESIS '!$F93),'HIPOTESIS '!$D93,0)</f>
        <v>0</v>
      </c>
      <c r="Z228" s="948">
        <f>IF(AND(Z$151&gt;='HIPOTESIS '!$E93,Z$151&lt;='HIPOTESIS '!$F93),'HIPOTESIS '!$D93,0)</f>
        <v>0</v>
      </c>
      <c r="AA228" s="948">
        <f>IF(AND(AA$151&gt;='HIPOTESIS '!$E93,AA$151&lt;='HIPOTESIS '!$F93),'HIPOTESIS '!$D93,0)</f>
        <v>0</v>
      </c>
      <c r="AB228" s="943">
        <f>IF(AND(AB$151&gt;='HIPOTESIS '!$E93,AB$151&lt;='HIPOTESIS '!$F93),'HIPOTESIS '!$D93,0)</f>
        <v>0</v>
      </c>
      <c r="AC228" s="948">
        <f>IF(AND(AC$151&gt;='HIPOTESIS '!$E93,AC$151&lt;='HIPOTESIS '!$F93),'HIPOTESIS '!$D93,0)</f>
        <v>0</v>
      </c>
      <c r="AD228" s="948">
        <f>IF(AND(AD$151&gt;='HIPOTESIS '!$E93,AD$151&lt;='HIPOTESIS '!$F93),'HIPOTESIS '!$D93,0)</f>
        <v>0</v>
      </c>
      <c r="AE228" s="948">
        <f>IF(AND(AE$151&gt;='HIPOTESIS '!$E93,AE$151&lt;='HIPOTESIS '!$F93),'HIPOTESIS '!$D93,0)</f>
        <v>0</v>
      </c>
      <c r="AF228" s="948">
        <f>IF(AND(AF$151&gt;='HIPOTESIS '!$E93,AF$151&lt;='HIPOTESIS '!$F93),'HIPOTESIS '!$D93,0)</f>
        <v>0</v>
      </c>
      <c r="AG228" s="948">
        <f>IF(AND(AG$151&gt;='HIPOTESIS '!$E93,AG$151&lt;='HIPOTESIS '!$F93),'HIPOTESIS '!$D93,0)</f>
        <v>0</v>
      </c>
      <c r="AH228" s="948">
        <f>IF(AND(AH$151&gt;='HIPOTESIS '!$E93,AH$151&lt;='HIPOTESIS '!$F93),'HIPOTESIS '!$D93,0)</f>
        <v>0</v>
      </c>
      <c r="AI228" s="948">
        <f>IF(AND(AI$151&gt;='HIPOTESIS '!$E93,AI$151&lt;='HIPOTESIS '!$F93),'HIPOTESIS '!$D93,0)</f>
        <v>0</v>
      </c>
      <c r="AJ228" s="948">
        <f>IF(AND(AJ$151&gt;='HIPOTESIS '!$E93,AJ$151&lt;='HIPOTESIS '!$F93),'HIPOTESIS '!$D93,0)</f>
        <v>0</v>
      </c>
      <c r="AK228" s="948">
        <f>IF(AND(AK$151&gt;='HIPOTESIS '!$E93,AK$151&lt;='HIPOTESIS '!$F93),'HIPOTESIS '!$D93,0)</f>
        <v>0</v>
      </c>
      <c r="AL228" s="948">
        <f>IF(AND(AL$151&gt;='HIPOTESIS '!$E93,AL$151&lt;='HIPOTESIS '!$F93),'HIPOTESIS '!$D93,0)</f>
        <v>0</v>
      </c>
      <c r="AM228" s="948">
        <f>IF(AND(AM$151&gt;='HIPOTESIS '!$E93,AM$151&lt;='HIPOTESIS '!$F93),'HIPOTESIS '!$D93,0)</f>
        <v>0</v>
      </c>
      <c r="AN228" s="943">
        <f>IF(AND(AN$151&gt;='HIPOTESIS '!$E93,AN$151&lt;='HIPOTESIS '!$F93),'HIPOTESIS '!$D93,0)</f>
        <v>0</v>
      </c>
      <c r="AO228" s="948">
        <f>IF(AND(AO$151&gt;='HIPOTESIS '!$E93,AO$151&lt;='HIPOTESIS '!$F93),'HIPOTESIS '!$D93,0)</f>
        <v>0</v>
      </c>
      <c r="AP228" s="948">
        <f>IF(AND(AP$151&gt;='HIPOTESIS '!$E93,AP$151&lt;='HIPOTESIS '!$F93),'HIPOTESIS '!$D93,0)</f>
        <v>0</v>
      </c>
      <c r="AQ228" s="948">
        <f>IF(AND(AQ$151&gt;='HIPOTESIS '!$E93,AQ$151&lt;='HIPOTESIS '!$F93),'HIPOTESIS '!$D93,0)</f>
        <v>0</v>
      </c>
      <c r="AR228" s="948">
        <f>IF(AND(AR$151&gt;='HIPOTESIS '!$E93,AR$151&lt;='HIPOTESIS '!$F93),'HIPOTESIS '!$D93,0)</f>
        <v>0</v>
      </c>
      <c r="AS228" s="948">
        <f>IF(AND(AS$151&gt;='HIPOTESIS '!$E93,AS$151&lt;='HIPOTESIS '!$F93),'HIPOTESIS '!$D93,0)</f>
        <v>0</v>
      </c>
      <c r="AT228" s="948">
        <f>IF(AND(AT$151&gt;='HIPOTESIS '!$E93,AT$151&lt;='HIPOTESIS '!$F93),'HIPOTESIS '!$D93,0)</f>
        <v>0</v>
      </c>
      <c r="AU228" s="948">
        <f>IF(AND(AU$151&gt;='HIPOTESIS '!$E93,AU$151&lt;='HIPOTESIS '!$F93),'HIPOTESIS '!$D93,0)</f>
        <v>0</v>
      </c>
      <c r="AV228" s="948">
        <f>IF(AND(AV$151&gt;='HIPOTESIS '!$E93,AV$151&lt;='HIPOTESIS '!$F93),'HIPOTESIS '!$D93,0)</f>
        <v>0</v>
      </c>
      <c r="AW228" s="948">
        <f>IF(AND(AW$151&gt;='HIPOTESIS '!$E93,AW$151&lt;='HIPOTESIS '!$F93),'HIPOTESIS '!$D93,0)</f>
        <v>0</v>
      </c>
      <c r="AX228" s="948">
        <f>IF(AND(AX$151&gt;='HIPOTESIS '!$E93,AX$151&lt;='HIPOTESIS '!$F93),'HIPOTESIS '!$D93,0)</f>
        <v>0</v>
      </c>
      <c r="AY228" s="948">
        <f>IF(AND(AY$151&gt;='HIPOTESIS '!$E93,AY$151&lt;='HIPOTESIS '!$F93),'HIPOTESIS '!$D93,0)</f>
        <v>0</v>
      </c>
      <c r="AZ228" s="943">
        <f>IF(AND(AZ$151&gt;='HIPOTESIS '!$E93,AZ$151&lt;='HIPOTESIS '!$F93),'HIPOTESIS '!$D93,0)</f>
        <v>0</v>
      </c>
      <c r="BA228" s="948">
        <f>IF(AND(BA$151&gt;='HIPOTESIS '!$E93,BA$151&lt;='HIPOTESIS '!$F93),'HIPOTESIS '!$D93,0)</f>
        <v>0</v>
      </c>
      <c r="BB228" s="948">
        <f>IF(AND(BB$151&gt;='HIPOTESIS '!$E93,BB$151&lt;='HIPOTESIS '!$F93),'HIPOTESIS '!$D93,0)</f>
        <v>0</v>
      </c>
      <c r="BC228" s="948">
        <f>IF(AND(BC$151&gt;='HIPOTESIS '!$E93,BC$151&lt;='HIPOTESIS '!$F93),'HIPOTESIS '!$D93,0)</f>
        <v>0</v>
      </c>
      <c r="BD228" s="948">
        <f>IF(AND(BD$151&gt;='HIPOTESIS '!$E93,BD$151&lt;='HIPOTESIS '!$F93),'HIPOTESIS '!$D93,0)</f>
        <v>0</v>
      </c>
      <c r="BE228" s="948">
        <f>IF(AND(BE$151&gt;='HIPOTESIS '!$E93,BE$151&lt;='HIPOTESIS '!$F93),'HIPOTESIS '!$D93,0)</f>
        <v>0</v>
      </c>
      <c r="BF228" s="948">
        <f>IF(AND(BF$151&gt;='HIPOTESIS '!$E93,BF$151&lt;='HIPOTESIS '!$F93),'HIPOTESIS '!$D93,0)</f>
        <v>0</v>
      </c>
      <c r="BG228" s="948">
        <f>IF(AND(BG$151&gt;='HIPOTESIS '!$E93,BG$151&lt;='HIPOTESIS '!$F93),'HIPOTESIS '!$D93,0)</f>
        <v>0</v>
      </c>
      <c r="BH228" s="948">
        <f>IF(AND(BH$151&gt;='HIPOTESIS '!$E93,BH$151&lt;='HIPOTESIS '!$F93),'HIPOTESIS '!$D93,0)</f>
        <v>0</v>
      </c>
      <c r="BI228" s="948">
        <f>IF(AND(BI$151&gt;='HIPOTESIS '!$E93,BI$151&lt;='HIPOTESIS '!$F93),'HIPOTESIS '!$D93,0)</f>
        <v>0</v>
      </c>
      <c r="BJ228" s="948">
        <f>IF(AND(BJ$151&gt;='HIPOTESIS '!$E93,BJ$151&lt;='HIPOTESIS '!$F93),'HIPOTESIS '!$D93,0)</f>
        <v>0</v>
      </c>
      <c r="BK228" s="949">
        <f>IF(AND(BK$151&gt;='HIPOTESIS '!$E93,BK$151&lt;='HIPOTESIS '!$F93),'HIPOTESIS '!$D93,0)</f>
        <v>0</v>
      </c>
    </row>
    <row r="229" spans="2:63" ht="17" x14ac:dyDescent="0.2">
      <c r="B229" s="749" t="s">
        <v>119</v>
      </c>
      <c r="C229" s="943">
        <v>0</v>
      </c>
      <c r="D229" s="948">
        <f>IF(AND(D$151&gt;='HIPOTESIS '!$E94,D$151&lt;='HIPOTESIS '!$F94),'HIPOTESIS '!$D94,0)</f>
        <v>0</v>
      </c>
      <c r="E229" s="948">
        <f>IF(AND(E$151&gt;='HIPOTESIS '!$E94,E$151&lt;='HIPOTESIS '!$F94),'HIPOTESIS '!$D94,0)</f>
        <v>0</v>
      </c>
      <c r="F229" s="948">
        <f>IF(AND(F$151&gt;='HIPOTESIS '!$E94,F$151&lt;='HIPOTESIS '!$F94),'HIPOTESIS '!$D94,0)</f>
        <v>0</v>
      </c>
      <c r="G229" s="948">
        <f>IF(AND(G$151&gt;='HIPOTESIS '!$E94,G$151&lt;='HIPOTESIS '!$F94),'HIPOTESIS '!$D94,0)</f>
        <v>0</v>
      </c>
      <c r="H229" s="948">
        <f>IF(AND(H$151&gt;='HIPOTESIS '!$E94,H$151&lt;='HIPOTESIS '!$F94),'HIPOTESIS '!$D94,0)</f>
        <v>0</v>
      </c>
      <c r="I229" s="948">
        <f>IF(AND(I$151&gt;='HIPOTESIS '!$E94,I$151&lt;='HIPOTESIS '!$F94),'HIPOTESIS '!$D94,0)</f>
        <v>0</v>
      </c>
      <c r="J229" s="948">
        <f>IF(AND(J$151&gt;='HIPOTESIS '!$E94,J$151&lt;='HIPOTESIS '!$F94),'HIPOTESIS '!$D94,0)</f>
        <v>0</v>
      </c>
      <c r="K229" s="948">
        <f>IF(AND(K$151&gt;='HIPOTESIS '!$E94,K$151&lt;='HIPOTESIS '!$F94),'HIPOTESIS '!$D94,0)</f>
        <v>0</v>
      </c>
      <c r="L229" s="948">
        <f>IF(AND(L$151&gt;='HIPOTESIS '!$E94,L$151&lt;='HIPOTESIS '!$F94),'HIPOTESIS '!$D94,0)</f>
        <v>0</v>
      </c>
      <c r="M229" s="948">
        <f>IF(AND(M$151&gt;='HIPOTESIS '!$E94,M$151&lt;='HIPOTESIS '!$F94),'HIPOTESIS '!$D94,0)</f>
        <v>0</v>
      </c>
      <c r="N229" s="948">
        <f>IF(AND(N$151&gt;='HIPOTESIS '!$E94,N$151&lt;='HIPOTESIS '!$F94),'HIPOTESIS '!$D94,0)</f>
        <v>0</v>
      </c>
      <c r="O229" s="948">
        <f>IF(AND(O$151&gt;='HIPOTESIS '!$E94,O$151&lt;='HIPOTESIS '!$F94),'HIPOTESIS '!$D94,0)</f>
        <v>0</v>
      </c>
      <c r="P229" s="943">
        <f>IF(AND(P$151&gt;='HIPOTESIS '!$E94,P$151&lt;='HIPOTESIS '!$F94),'HIPOTESIS '!$D94,0)</f>
        <v>0</v>
      </c>
      <c r="Q229" s="948">
        <f>IF(AND(Q$151&gt;='HIPOTESIS '!$E94,Q$151&lt;='HIPOTESIS '!$F94),'HIPOTESIS '!$D94,0)</f>
        <v>0</v>
      </c>
      <c r="R229" s="948">
        <f>IF(AND(R$151&gt;='HIPOTESIS '!$E94,R$151&lt;='HIPOTESIS '!$F94),'HIPOTESIS '!$D94,0)</f>
        <v>0</v>
      </c>
      <c r="S229" s="948">
        <f>IF(AND(S$151&gt;='HIPOTESIS '!$E94,S$151&lt;='HIPOTESIS '!$F94),'HIPOTESIS '!$D94,0)</f>
        <v>0</v>
      </c>
      <c r="T229" s="948">
        <f>IF(AND(T$151&gt;='HIPOTESIS '!$E94,T$151&lt;='HIPOTESIS '!$F94),'HIPOTESIS '!$D94,0)</f>
        <v>0</v>
      </c>
      <c r="U229" s="948">
        <f>IF(AND(U$151&gt;='HIPOTESIS '!$E94,U$151&lt;='HIPOTESIS '!$F94),'HIPOTESIS '!$D94,0)</f>
        <v>0</v>
      </c>
      <c r="V229" s="948">
        <f>IF(AND(V$151&gt;='HIPOTESIS '!$E94,V$151&lt;='HIPOTESIS '!$F94),'HIPOTESIS '!$D94,0)</f>
        <v>0</v>
      </c>
      <c r="W229" s="948">
        <f>IF(AND(W$151&gt;='HIPOTESIS '!$E94,W$151&lt;='HIPOTESIS '!$F94),'HIPOTESIS '!$D94,0)</f>
        <v>0</v>
      </c>
      <c r="X229" s="948">
        <f>IF(AND(X$151&gt;='HIPOTESIS '!$E94,X$151&lt;='HIPOTESIS '!$F94),'HIPOTESIS '!$D94,0)</f>
        <v>0</v>
      </c>
      <c r="Y229" s="948">
        <f>IF(AND(Y$151&gt;='HIPOTESIS '!$E94,Y$151&lt;='HIPOTESIS '!$F94),'HIPOTESIS '!$D94,0)</f>
        <v>0</v>
      </c>
      <c r="Z229" s="948">
        <f>IF(AND(Z$151&gt;='HIPOTESIS '!$E94,Z$151&lt;='HIPOTESIS '!$F94),'HIPOTESIS '!$D94,0)</f>
        <v>0</v>
      </c>
      <c r="AA229" s="948">
        <f>IF(AND(AA$151&gt;='HIPOTESIS '!$E94,AA$151&lt;='HIPOTESIS '!$F94),'HIPOTESIS '!$D94,0)</f>
        <v>0</v>
      </c>
      <c r="AB229" s="943">
        <f>IF(AND(AB$151&gt;='HIPOTESIS '!$E94,AB$151&lt;='HIPOTESIS '!$F94),'HIPOTESIS '!$D94,0)</f>
        <v>0</v>
      </c>
      <c r="AC229" s="948">
        <f>IF(AND(AC$151&gt;='HIPOTESIS '!$E94,AC$151&lt;='HIPOTESIS '!$F94),'HIPOTESIS '!$D94,0)</f>
        <v>0</v>
      </c>
      <c r="AD229" s="948">
        <f>IF(AND(AD$151&gt;='HIPOTESIS '!$E94,AD$151&lt;='HIPOTESIS '!$F94),'HIPOTESIS '!$D94,0)</f>
        <v>0</v>
      </c>
      <c r="AE229" s="948">
        <f>IF(AND(AE$151&gt;='HIPOTESIS '!$E94,AE$151&lt;='HIPOTESIS '!$F94),'HIPOTESIS '!$D94,0)</f>
        <v>0</v>
      </c>
      <c r="AF229" s="948">
        <f>IF(AND(AF$151&gt;='HIPOTESIS '!$E94,AF$151&lt;='HIPOTESIS '!$F94),'HIPOTESIS '!$D94,0)</f>
        <v>0</v>
      </c>
      <c r="AG229" s="948">
        <f>IF(AND(AG$151&gt;='HIPOTESIS '!$E94,AG$151&lt;='HIPOTESIS '!$F94),'HIPOTESIS '!$D94,0)</f>
        <v>0</v>
      </c>
      <c r="AH229" s="948">
        <f>IF(AND(AH$151&gt;='HIPOTESIS '!$E94,AH$151&lt;='HIPOTESIS '!$F94),'HIPOTESIS '!$D94,0)</f>
        <v>0</v>
      </c>
      <c r="AI229" s="948">
        <f>IF(AND(AI$151&gt;='HIPOTESIS '!$E94,AI$151&lt;='HIPOTESIS '!$F94),'HIPOTESIS '!$D94,0)</f>
        <v>0</v>
      </c>
      <c r="AJ229" s="948">
        <f>IF(AND(AJ$151&gt;='HIPOTESIS '!$E94,AJ$151&lt;='HIPOTESIS '!$F94),'HIPOTESIS '!$D94,0)</f>
        <v>0</v>
      </c>
      <c r="AK229" s="948">
        <f>IF(AND(AK$151&gt;='HIPOTESIS '!$E94,AK$151&lt;='HIPOTESIS '!$F94),'HIPOTESIS '!$D94,0)</f>
        <v>0</v>
      </c>
      <c r="AL229" s="948">
        <f>IF(AND(AL$151&gt;='HIPOTESIS '!$E94,AL$151&lt;='HIPOTESIS '!$F94),'HIPOTESIS '!$D94,0)</f>
        <v>0</v>
      </c>
      <c r="AM229" s="948">
        <f>IF(AND(AM$151&gt;='HIPOTESIS '!$E94,AM$151&lt;='HIPOTESIS '!$F94),'HIPOTESIS '!$D94,0)</f>
        <v>0</v>
      </c>
      <c r="AN229" s="943">
        <f>IF(AND(AN$151&gt;='HIPOTESIS '!$E94,AN$151&lt;='HIPOTESIS '!$F94),'HIPOTESIS '!$D94,0)</f>
        <v>0</v>
      </c>
      <c r="AO229" s="948">
        <f>IF(AND(AO$151&gt;='HIPOTESIS '!$E94,AO$151&lt;='HIPOTESIS '!$F94),'HIPOTESIS '!$D94,0)</f>
        <v>0</v>
      </c>
      <c r="AP229" s="948">
        <f>IF(AND(AP$151&gt;='HIPOTESIS '!$E94,AP$151&lt;='HIPOTESIS '!$F94),'HIPOTESIS '!$D94,0)</f>
        <v>0</v>
      </c>
      <c r="AQ229" s="948">
        <f>IF(AND(AQ$151&gt;='HIPOTESIS '!$E94,AQ$151&lt;='HIPOTESIS '!$F94),'HIPOTESIS '!$D94,0)</f>
        <v>0</v>
      </c>
      <c r="AR229" s="948">
        <f>IF(AND(AR$151&gt;='HIPOTESIS '!$E94,AR$151&lt;='HIPOTESIS '!$F94),'HIPOTESIS '!$D94,0)</f>
        <v>0</v>
      </c>
      <c r="AS229" s="948">
        <f>IF(AND(AS$151&gt;='HIPOTESIS '!$E94,AS$151&lt;='HIPOTESIS '!$F94),'HIPOTESIS '!$D94,0)</f>
        <v>0</v>
      </c>
      <c r="AT229" s="948">
        <f>IF(AND(AT$151&gt;='HIPOTESIS '!$E94,AT$151&lt;='HIPOTESIS '!$F94),'HIPOTESIS '!$D94,0)</f>
        <v>0</v>
      </c>
      <c r="AU229" s="948">
        <f>IF(AND(AU$151&gt;='HIPOTESIS '!$E94,AU$151&lt;='HIPOTESIS '!$F94),'HIPOTESIS '!$D94,0)</f>
        <v>0</v>
      </c>
      <c r="AV229" s="948">
        <f>IF(AND(AV$151&gt;='HIPOTESIS '!$E94,AV$151&lt;='HIPOTESIS '!$F94),'HIPOTESIS '!$D94,0)</f>
        <v>0</v>
      </c>
      <c r="AW229" s="948">
        <f>IF(AND(AW$151&gt;='HIPOTESIS '!$E94,AW$151&lt;='HIPOTESIS '!$F94),'HIPOTESIS '!$D94,0)</f>
        <v>0</v>
      </c>
      <c r="AX229" s="948">
        <f>IF(AND(AX$151&gt;='HIPOTESIS '!$E94,AX$151&lt;='HIPOTESIS '!$F94),'HIPOTESIS '!$D94,0)</f>
        <v>0</v>
      </c>
      <c r="AY229" s="948">
        <f>IF(AND(AY$151&gt;='HIPOTESIS '!$E94,AY$151&lt;='HIPOTESIS '!$F94),'HIPOTESIS '!$D94,0)</f>
        <v>0</v>
      </c>
      <c r="AZ229" s="943">
        <f>IF(AND(AZ$151&gt;='HIPOTESIS '!$E94,AZ$151&lt;='HIPOTESIS '!$F94),'HIPOTESIS '!$D94,0)</f>
        <v>0</v>
      </c>
      <c r="BA229" s="948">
        <f>IF(AND(BA$151&gt;='HIPOTESIS '!$E94,BA$151&lt;='HIPOTESIS '!$F94),'HIPOTESIS '!$D94,0)</f>
        <v>0</v>
      </c>
      <c r="BB229" s="948">
        <f>IF(AND(BB$151&gt;='HIPOTESIS '!$E94,BB$151&lt;='HIPOTESIS '!$F94),'HIPOTESIS '!$D94,0)</f>
        <v>0</v>
      </c>
      <c r="BC229" s="948">
        <f>IF(AND(BC$151&gt;='HIPOTESIS '!$E94,BC$151&lt;='HIPOTESIS '!$F94),'HIPOTESIS '!$D94,0)</f>
        <v>0</v>
      </c>
      <c r="BD229" s="948">
        <f>IF(AND(BD$151&gt;='HIPOTESIS '!$E94,BD$151&lt;='HIPOTESIS '!$F94),'HIPOTESIS '!$D94,0)</f>
        <v>0</v>
      </c>
      <c r="BE229" s="948">
        <f>IF(AND(BE$151&gt;='HIPOTESIS '!$E94,BE$151&lt;='HIPOTESIS '!$F94),'HIPOTESIS '!$D94,0)</f>
        <v>0</v>
      </c>
      <c r="BF229" s="948">
        <f>IF(AND(BF$151&gt;='HIPOTESIS '!$E94,BF$151&lt;='HIPOTESIS '!$F94),'HIPOTESIS '!$D94,0)</f>
        <v>0</v>
      </c>
      <c r="BG229" s="948">
        <f>IF(AND(BG$151&gt;='HIPOTESIS '!$E94,BG$151&lt;='HIPOTESIS '!$F94),'HIPOTESIS '!$D94,0)</f>
        <v>0</v>
      </c>
      <c r="BH229" s="948">
        <f>IF(AND(BH$151&gt;='HIPOTESIS '!$E94,BH$151&lt;='HIPOTESIS '!$F94),'HIPOTESIS '!$D94,0)</f>
        <v>0</v>
      </c>
      <c r="BI229" s="948">
        <f>IF(AND(BI$151&gt;='HIPOTESIS '!$E94,BI$151&lt;='HIPOTESIS '!$F94),'HIPOTESIS '!$D94,0)</f>
        <v>0</v>
      </c>
      <c r="BJ229" s="948">
        <f>IF(AND(BJ$151&gt;='HIPOTESIS '!$E94,BJ$151&lt;='HIPOTESIS '!$F94),'HIPOTESIS '!$D94,0)</f>
        <v>0</v>
      </c>
      <c r="BK229" s="949">
        <f>IF(AND(BK$151&gt;='HIPOTESIS '!$E94,BK$151&lt;='HIPOTESIS '!$F94),'HIPOTESIS '!$D94,0)</f>
        <v>0</v>
      </c>
    </row>
    <row r="230" spans="2:63" ht="17" x14ac:dyDescent="0.2">
      <c r="B230" s="748" t="s">
        <v>120</v>
      </c>
      <c r="C230" s="943">
        <v>0</v>
      </c>
      <c r="D230" s="948">
        <f>IF(AND(D$151&gt;='HIPOTESIS '!$E95,D$151&lt;='HIPOTESIS '!$F95),'HIPOTESIS '!$D95,0)</f>
        <v>0</v>
      </c>
      <c r="E230" s="948">
        <f>IF(AND(E$151&gt;='HIPOTESIS '!$E95,E$151&lt;='HIPOTESIS '!$F95),'HIPOTESIS '!$D95,0)</f>
        <v>0</v>
      </c>
      <c r="F230" s="948">
        <f>IF(AND(F$151&gt;='HIPOTESIS '!$E95,F$151&lt;='HIPOTESIS '!$F95),'HIPOTESIS '!$D95,0)</f>
        <v>0</v>
      </c>
      <c r="G230" s="948">
        <f>IF(AND(G$151&gt;='HIPOTESIS '!$E95,G$151&lt;='HIPOTESIS '!$F95),'HIPOTESIS '!$D95,0)</f>
        <v>0</v>
      </c>
      <c r="H230" s="948">
        <f>IF(AND(H$151&gt;='HIPOTESIS '!$E95,H$151&lt;='HIPOTESIS '!$F95),'HIPOTESIS '!$D95,0)</f>
        <v>0</v>
      </c>
      <c r="I230" s="948">
        <f>IF(AND(I$151&gt;='HIPOTESIS '!$E95,I$151&lt;='HIPOTESIS '!$F95),'HIPOTESIS '!$D95,0)</f>
        <v>0</v>
      </c>
      <c r="J230" s="948">
        <f>IF(AND(J$151&gt;='HIPOTESIS '!$E95,J$151&lt;='HIPOTESIS '!$F95),'HIPOTESIS '!$D95,0)</f>
        <v>0</v>
      </c>
      <c r="K230" s="948">
        <f>IF(AND(K$151&gt;='HIPOTESIS '!$E95,K$151&lt;='HIPOTESIS '!$F95),'HIPOTESIS '!$D95,0)</f>
        <v>0</v>
      </c>
      <c r="L230" s="948">
        <f>IF(AND(L$151&gt;='HIPOTESIS '!$E95,L$151&lt;='HIPOTESIS '!$F95),'HIPOTESIS '!$D95,0)</f>
        <v>0</v>
      </c>
      <c r="M230" s="948">
        <f>IF(AND(M$151&gt;='HIPOTESIS '!$E95,M$151&lt;='HIPOTESIS '!$F95),'HIPOTESIS '!$D95,0)</f>
        <v>0</v>
      </c>
      <c r="N230" s="948">
        <f>IF(AND(N$151&gt;='HIPOTESIS '!$E95,N$151&lt;='HIPOTESIS '!$F95),'HIPOTESIS '!$D95,0)</f>
        <v>0</v>
      </c>
      <c r="O230" s="948">
        <f>IF(AND(O$151&gt;='HIPOTESIS '!$E95,O$151&lt;='HIPOTESIS '!$F95),'HIPOTESIS '!$D95,0)</f>
        <v>0</v>
      </c>
      <c r="P230" s="943">
        <f>IF(AND(P$151&gt;='HIPOTESIS '!$E95,P$151&lt;='HIPOTESIS '!$F95),'HIPOTESIS '!$D95,0)</f>
        <v>0</v>
      </c>
      <c r="Q230" s="948">
        <f>IF(AND(Q$151&gt;='HIPOTESIS '!$E95,Q$151&lt;='HIPOTESIS '!$F95),'HIPOTESIS '!$D95,0)</f>
        <v>0</v>
      </c>
      <c r="R230" s="948">
        <f>IF(AND(R$151&gt;='HIPOTESIS '!$E95,R$151&lt;='HIPOTESIS '!$F95),'HIPOTESIS '!$D95,0)</f>
        <v>0</v>
      </c>
      <c r="S230" s="948">
        <f>IF(AND(S$151&gt;='HIPOTESIS '!$E95,S$151&lt;='HIPOTESIS '!$F95),'HIPOTESIS '!$D95,0)</f>
        <v>0</v>
      </c>
      <c r="T230" s="948">
        <f>IF(AND(T$151&gt;='HIPOTESIS '!$E95,T$151&lt;='HIPOTESIS '!$F95),'HIPOTESIS '!$D95,0)</f>
        <v>0</v>
      </c>
      <c r="U230" s="948">
        <f>IF(AND(U$151&gt;='HIPOTESIS '!$E95,U$151&lt;='HIPOTESIS '!$F95),'HIPOTESIS '!$D95,0)</f>
        <v>0</v>
      </c>
      <c r="V230" s="948">
        <f>IF(AND(V$151&gt;='HIPOTESIS '!$E95,V$151&lt;='HIPOTESIS '!$F95),'HIPOTESIS '!$D95,0)</f>
        <v>0</v>
      </c>
      <c r="W230" s="948">
        <f>IF(AND(W$151&gt;='HIPOTESIS '!$E95,W$151&lt;='HIPOTESIS '!$F95),'HIPOTESIS '!$D95,0)</f>
        <v>0</v>
      </c>
      <c r="X230" s="948">
        <f>IF(AND(X$151&gt;='HIPOTESIS '!$E95,X$151&lt;='HIPOTESIS '!$F95),'HIPOTESIS '!$D95,0)</f>
        <v>0</v>
      </c>
      <c r="Y230" s="948">
        <f>IF(AND(Y$151&gt;='HIPOTESIS '!$E95,Y$151&lt;='HIPOTESIS '!$F95),'HIPOTESIS '!$D95,0)</f>
        <v>0</v>
      </c>
      <c r="Z230" s="948">
        <f>IF(AND(Z$151&gt;='HIPOTESIS '!$E95,Z$151&lt;='HIPOTESIS '!$F95),'HIPOTESIS '!$D95,0)</f>
        <v>0</v>
      </c>
      <c r="AA230" s="948">
        <f>IF(AND(AA$151&gt;='HIPOTESIS '!$E95,AA$151&lt;='HIPOTESIS '!$F95),'HIPOTESIS '!$D95,0)</f>
        <v>0</v>
      </c>
      <c r="AB230" s="943">
        <f>IF(AND(AB$151&gt;='HIPOTESIS '!$E95,AB$151&lt;='HIPOTESIS '!$F95),'HIPOTESIS '!$D95,0)</f>
        <v>0</v>
      </c>
      <c r="AC230" s="948">
        <f>IF(AND(AC$151&gt;='HIPOTESIS '!$E95,AC$151&lt;='HIPOTESIS '!$F95),'HIPOTESIS '!$D95,0)</f>
        <v>0</v>
      </c>
      <c r="AD230" s="948">
        <f>IF(AND(AD$151&gt;='HIPOTESIS '!$E95,AD$151&lt;='HIPOTESIS '!$F95),'HIPOTESIS '!$D95,0)</f>
        <v>0</v>
      </c>
      <c r="AE230" s="948">
        <f>IF(AND(AE$151&gt;='HIPOTESIS '!$E95,AE$151&lt;='HIPOTESIS '!$F95),'HIPOTESIS '!$D95,0)</f>
        <v>0</v>
      </c>
      <c r="AF230" s="948">
        <f>IF(AND(AF$151&gt;='HIPOTESIS '!$E95,AF$151&lt;='HIPOTESIS '!$F95),'HIPOTESIS '!$D95,0)</f>
        <v>0</v>
      </c>
      <c r="AG230" s="948">
        <f>IF(AND(AG$151&gt;='HIPOTESIS '!$E95,AG$151&lt;='HIPOTESIS '!$F95),'HIPOTESIS '!$D95,0)</f>
        <v>0</v>
      </c>
      <c r="AH230" s="948">
        <f>IF(AND(AH$151&gt;='HIPOTESIS '!$E95,AH$151&lt;='HIPOTESIS '!$F95),'HIPOTESIS '!$D95,0)</f>
        <v>0</v>
      </c>
      <c r="AI230" s="948">
        <f>IF(AND(AI$151&gt;='HIPOTESIS '!$E95,AI$151&lt;='HIPOTESIS '!$F95),'HIPOTESIS '!$D95,0)</f>
        <v>0</v>
      </c>
      <c r="AJ230" s="948">
        <f>IF(AND(AJ$151&gt;='HIPOTESIS '!$E95,AJ$151&lt;='HIPOTESIS '!$F95),'HIPOTESIS '!$D95,0)</f>
        <v>0</v>
      </c>
      <c r="AK230" s="948">
        <f>IF(AND(AK$151&gt;='HIPOTESIS '!$E95,AK$151&lt;='HIPOTESIS '!$F95),'HIPOTESIS '!$D95,0)</f>
        <v>0</v>
      </c>
      <c r="AL230" s="948">
        <f>IF(AND(AL$151&gt;='HIPOTESIS '!$E95,AL$151&lt;='HIPOTESIS '!$F95),'HIPOTESIS '!$D95,0)</f>
        <v>0</v>
      </c>
      <c r="AM230" s="948">
        <f>IF(AND(AM$151&gt;='HIPOTESIS '!$E95,AM$151&lt;='HIPOTESIS '!$F95),'HIPOTESIS '!$D95,0)</f>
        <v>0</v>
      </c>
      <c r="AN230" s="943">
        <f>IF(AND(AN$151&gt;='HIPOTESIS '!$E95,AN$151&lt;='HIPOTESIS '!$F95),'HIPOTESIS '!$D95,0)</f>
        <v>0</v>
      </c>
      <c r="AO230" s="948">
        <f>IF(AND(AO$151&gt;='HIPOTESIS '!$E95,AO$151&lt;='HIPOTESIS '!$F95),'HIPOTESIS '!$D95,0)</f>
        <v>0</v>
      </c>
      <c r="AP230" s="948">
        <f>IF(AND(AP$151&gt;='HIPOTESIS '!$E95,AP$151&lt;='HIPOTESIS '!$F95),'HIPOTESIS '!$D95,0)</f>
        <v>0</v>
      </c>
      <c r="AQ230" s="948">
        <f>IF(AND(AQ$151&gt;='HIPOTESIS '!$E95,AQ$151&lt;='HIPOTESIS '!$F95),'HIPOTESIS '!$D95,0)</f>
        <v>0</v>
      </c>
      <c r="AR230" s="948">
        <f>IF(AND(AR$151&gt;='HIPOTESIS '!$E95,AR$151&lt;='HIPOTESIS '!$F95),'HIPOTESIS '!$D95,0)</f>
        <v>0</v>
      </c>
      <c r="AS230" s="948">
        <f>IF(AND(AS$151&gt;='HIPOTESIS '!$E95,AS$151&lt;='HIPOTESIS '!$F95),'HIPOTESIS '!$D95,0)</f>
        <v>0</v>
      </c>
      <c r="AT230" s="948">
        <f>IF(AND(AT$151&gt;='HIPOTESIS '!$E95,AT$151&lt;='HIPOTESIS '!$F95),'HIPOTESIS '!$D95,0)</f>
        <v>0</v>
      </c>
      <c r="AU230" s="948">
        <f>IF(AND(AU$151&gt;='HIPOTESIS '!$E95,AU$151&lt;='HIPOTESIS '!$F95),'HIPOTESIS '!$D95,0)</f>
        <v>0</v>
      </c>
      <c r="AV230" s="948">
        <f>IF(AND(AV$151&gt;='HIPOTESIS '!$E95,AV$151&lt;='HIPOTESIS '!$F95),'HIPOTESIS '!$D95,0)</f>
        <v>0</v>
      </c>
      <c r="AW230" s="948">
        <f>IF(AND(AW$151&gt;='HIPOTESIS '!$E95,AW$151&lt;='HIPOTESIS '!$F95),'HIPOTESIS '!$D95,0)</f>
        <v>0</v>
      </c>
      <c r="AX230" s="948">
        <f>IF(AND(AX$151&gt;='HIPOTESIS '!$E95,AX$151&lt;='HIPOTESIS '!$F95),'HIPOTESIS '!$D95,0)</f>
        <v>0</v>
      </c>
      <c r="AY230" s="948">
        <f>IF(AND(AY$151&gt;='HIPOTESIS '!$E95,AY$151&lt;='HIPOTESIS '!$F95),'HIPOTESIS '!$D95,0)</f>
        <v>0</v>
      </c>
      <c r="AZ230" s="943">
        <f>IF(AND(AZ$151&gt;='HIPOTESIS '!$E95,AZ$151&lt;='HIPOTESIS '!$F95),'HIPOTESIS '!$D95,0)</f>
        <v>0</v>
      </c>
      <c r="BA230" s="948">
        <f>IF(AND(BA$151&gt;='HIPOTESIS '!$E95,BA$151&lt;='HIPOTESIS '!$F95),'HIPOTESIS '!$D95,0)</f>
        <v>0</v>
      </c>
      <c r="BB230" s="948">
        <f>IF(AND(BB$151&gt;='HIPOTESIS '!$E95,BB$151&lt;='HIPOTESIS '!$F95),'HIPOTESIS '!$D95,0)</f>
        <v>0</v>
      </c>
      <c r="BC230" s="948">
        <f>IF(AND(BC$151&gt;='HIPOTESIS '!$E95,BC$151&lt;='HIPOTESIS '!$F95),'HIPOTESIS '!$D95,0)</f>
        <v>0</v>
      </c>
      <c r="BD230" s="948">
        <f>IF(AND(BD$151&gt;='HIPOTESIS '!$E95,BD$151&lt;='HIPOTESIS '!$F95),'HIPOTESIS '!$D95,0)</f>
        <v>0</v>
      </c>
      <c r="BE230" s="948">
        <f>IF(AND(BE$151&gt;='HIPOTESIS '!$E95,BE$151&lt;='HIPOTESIS '!$F95),'HIPOTESIS '!$D95,0)</f>
        <v>0</v>
      </c>
      <c r="BF230" s="948">
        <f>IF(AND(BF$151&gt;='HIPOTESIS '!$E95,BF$151&lt;='HIPOTESIS '!$F95),'HIPOTESIS '!$D95,0)</f>
        <v>0</v>
      </c>
      <c r="BG230" s="948">
        <f>IF(AND(BG$151&gt;='HIPOTESIS '!$E95,BG$151&lt;='HIPOTESIS '!$F95),'HIPOTESIS '!$D95,0)</f>
        <v>0</v>
      </c>
      <c r="BH230" s="948">
        <f>IF(AND(BH$151&gt;='HIPOTESIS '!$E95,BH$151&lt;='HIPOTESIS '!$F95),'HIPOTESIS '!$D95,0)</f>
        <v>0</v>
      </c>
      <c r="BI230" s="948">
        <f>IF(AND(BI$151&gt;='HIPOTESIS '!$E95,BI$151&lt;='HIPOTESIS '!$F95),'HIPOTESIS '!$D95,0)</f>
        <v>0</v>
      </c>
      <c r="BJ230" s="948">
        <f>IF(AND(BJ$151&gt;='HIPOTESIS '!$E95,BJ$151&lt;='HIPOTESIS '!$F95),'HIPOTESIS '!$D95,0)</f>
        <v>0</v>
      </c>
      <c r="BK230" s="949">
        <f>IF(AND(BK$151&gt;='HIPOTESIS '!$E95,BK$151&lt;='HIPOTESIS '!$F95),'HIPOTESIS '!$D95,0)</f>
        <v>0</v>
      </c>
    </row>
    <row r="231" spans="2:63" ht="17" x14ac:dyDescent="0.2">
      <c r="B231" s="748" t="s">
        <v>121</v>
      </c>
      <c r="C231" s="943">
        <v>0</v>
      </c>
      <c r="D231" s="948">
        <f>IF(AND(D$151&gt;='HIPOTESIS '!$E96,D$151&lt;='HIPOTESIS '!$F96),'HIPOTESIS '!$D96,0)</f>
        <v>0</v>
      </c>
      <c r="E231" s="948">
        <f>IF(AND(E$151&gt;='HIPOTESIS '!$E96,E$151&lt;='HIPOTESIS '!$F96),'HIPOTESIS '!$D96,0)</f>
        <v>0</v>
      </c>
      <c r="F231" s="948">
        <f>IF(AND(F$151&gt;='HIPOTESIS '!$E96,F$151&lt;='HIPOTESIS '!$F96),'HIPOTESIS '!$D96,0)</f>
        <v>0</v>
      </c>
      <c r="G231" s="948">
        <f>IF(AND(G$151&gt;='HIPOTESIS '!$E96,G$151&lt;='HIPOTESIS '!$F96),'HIPOTESIS '!$D96,0)</f>
        <v>0</v>
      </c>
      <c r="H231" s="948">
        <f>IF(AND(H$151&gt;='HIPOTESIS '!$E96,H$151&lt;='HIPOTESIS '!$F96),'HIPOTESIS '!$D96,0)</f>
        <v>0</v>
      </c>
      <c r="I231" s="948">
        <f>IF(AND(I$151&gt;='HIPOTESIS '!$E96,I$151&lt;='HIPOTESIS '!$F96),'HIPOTESIS '!$D96,0)</f>
        <v>0</v>
      </c>
      <c r="J231" s="948">
        <f>IF(AND(J$151&gt;='HIPOTESIS '!$E96,J$151&lt;='HIPOTESIS '!$F96),'HIPOTESIS '!$D96,0)</f>
        <v>0</v>
      </c>
      <c r="K231" s="948">
        <f>IF(AND(K$151&gt;='HIPOTESIS '!$E96,K$151&lt;='HIPOTESIS '!$F96),'HIPOTESIS '!$D96,0)</f>
        <v>0</v>
      </c>
      <c r="L231" s="948">
        <f>IF(AND(L$151&gt;='HIPOTESIS '!$E96,L$151&lt;='HIPOTESIS '!$F96),'HIPOTESIS '!$D96,0)</f>
        <v>0</v>
      </c>
      <c r="M231" s="948">
        <f>IF(AND(M$151&gt;='HIPOTESIS '!$E96,M$151&lt;='HIPOTESIS '!$F96),'HIPOTESIS '!$D96,0)</f>
        <v>0</v>
      </c>
      <c r="N231" s="948">
        <f>IF(AND(N$151&gt;='HIPOTESIS '!$E96,N$151&lt;='HIPOTESIS '!$F96),'HIPOTESIS '!$D96,0)</f>
        <v>0</v>
      </c>
      <c r="O231" s="948">
        <f>IF(AND(O$151&gt;='HIPOTESIS '!$E96,O$151&lt;='HIPOTESIS '!$F96),'HIPOTESIS '!$D96,0)</f>
        <v>0</v>
      </c>
      <c r="P231" s="943">
        <f>IF(AND(P$151&gt;='HIPOTESIS '!$E96,P$151&lt;='HIPOTESIS '!$F96),'HIPOTESIS '!$D96,0)</f>
        <v>0</v>
      </c>
      <c r="Q231" s="948">
        <f>IF(AND(Q$151&gt;='HIPOTESIS '!$E96,Q$151&lt;='HIPOTESIS '!$F96),'HIPOTESIS '!$D96,0)</f>
        <v>0</v>
      </c>
      <c r="R231" s="948">
        <f>IF(AND(R$151&gt;='HIPOTESIS '!$E96,R$151&lt;='HIPOTESIS '!$F96),'HIPOTESIS '!$D96,0)</f>
        <v>0</v>
      </c>
      <c r="S231" s="948">
        <f>IF(AND(S$151&gt;='HIPOTESIS '!$E96,S$151&lt;='HIPOTESIS '!$F96),'HIPOTESIS '!$D96,0)</f>
        <v>0</v>
      </c>
      <c r="T231" s="948">
        <f>IF(AND(T$151&gt;='HIPOTESIS '!$E96,T$151&lt;='HIPOTESIS '!$F96),'HIPOTESIS '!$D96,0)</f>
        <v>0</v>
      </c>
      <c r="U231" s="948">
        <f>IF(AND(U$151&gt;='HIPOTESIS '!$E96,U$151&lt;='HIPOTESIS '!$F96),'HIPOTESIS '!$D96,0)</f>
        <v>0</v>
      </c>
      <c r="V231" s="948">
        <f>IF(AND(V$151&gt;='HIPOTESIS '!$E96,V$151&lt;='HIPOTESIS '!$F96),'HIPOTESIS '!$D96,0)</f>
        <v>0</v>
      </c>
      <c r="W231" s="948">
        <f>IF(AND(W$151&gt;='HIPOTESIS '!$E96,W$151&lt;='HIPOTESIS '!$F96),'HIPOTESIS '!$D96,0)</f>
        <v>0</v>
      </c>
      <c r="X231" s="948">
        <f>IF(AND(X$151&gt;='HIPOTESIS '!$E96,X$151&lt;='HIPOTESIS '!$F96),'HIPOTESIS '!$D96,0)</f>
        <v>0</v>
      </c>
      <c r="Y231" s="948">
        <f>IF(AND(Y$151&gt;='HIPOTESIS '!$E96,Y$151&lt;='HIPOTESIS '!$F96),'HIPOTESIS '!$D96,0)</f>
        <v>0</v>
      </c>
      <c r="Z231" s="948">
        <f>IF(AND(Z$151&gt;='HIPOTESIS '!$E96,Z$151&lt;='HIPOTESIS '!$F96),'HIPOTESIS '!$D96,0)</f>
        <v>0</v>
      </c>
      <c r="AA231" s="948">
        <f>IF(AND(AA$151&gt;='HIPOTESIS '!$E96,AA$151&lt;='HIPOTESIS '!$F96),'HIPOTESIS '!$D96,0)</f>
        <v>0</v>
      </c>
      <c r="AB231" s="943">
        <f>IF(AND(AB$151&gt;='HIPOTESIS '!$E96,AB$151&lt;='HIPOTESIS '!$F96),'HIPOTESIS '!$D96,0)</f>
        <v>0</v>
      </c>
      <c r="AC231" s="948">
        <f>IF(AND(AC$151&gt;='HIPOTESIS '!$E96,AC$151&lt;='HIPOTESIS '!$F96),'HIPOTESIS '!$D96,0)</f>
        <v>0</v>
      </c>
      <c r="AD231" s="948">
        <f>IF(AND(AD$151&gt;='HIPOTESIS '!$E96,AD$151&lt;='HIPOTESIS '!$F96),'HIPOTESIS '!$D96,0)</f>
        <v>0</v>
      </c>
      <c r="AE231" s="948">
        <f>IF(AND(AE$151&gt;='HIPOTESIS '!$E96,AE$151&lt;='HIPOTESIS '!$F96),'HIPOTESIS '!$D96,0)</f>
        <v>0</v>
      </c>
      <c r="AF231" s="948">
        <f>IF(AND(AF$151&gt;='HIPOTESIS '!$E96,AF$151&lt;='HIPOTESIS '!$F96),'HIPOTESIS '!$D96,0)</f>
        <v>0</v>
      </c>
      <c r="AG231" s="948">
        <f>IF(AND(AG$151&gt;='HIPOTESIS '!$E96,AG$151&lt;='HIPOTESIS '!$F96),'HIPOTESIS '!$D96,0)</f>
        <v>0</v>
      </c>
      <c r="AH231" s="948">
        <f>IF(AND(AH$151&gt;='HIPOTESIS '!$E96,AH$151&lt;='HIPOTESIS '!$F96),'HIPOTESIS '!$D96,0)</f>
        <v>0</v>
      </c>
      <c r="AI231" s="948">
        <f>IF(AND(AI$151&gt;='HIPOTESIS '!$E96,AI$151&lt;='HIPOTESIS '!$F96),'HIPOTESIS '!$D96,0)</f>
        <v>0</v>
      </c>
      <c r="AJ231" s="948">
        <f>IF(AND(AJ$151&gt;='HIPOTESIS '!$E96,AJ$151&lt;='HIPOTESIS '!$F96),'HIPOTESIS '!$D96,0)</f>
        <v>0</v>
      </c>
      <c r="AK231" s="948">
        <f>IF(AND(AK$151&gt;='HIPOTESIS '!$E96,AK$151&lt;='HIPOTESIS '!$F96),'HIPOTESIS '!$D96,0)</f>
        <v>0</v>
      </c>
      <c r="AL231" s="948">
        <f>IF(AND(AL$151&gt;='HIPOTESIS '!$E96,AL$151&lt;='HIPOTESIS '!$F96),'HIPOTESIS '!$D96,0)</f>
        <v>0</v>
      </c>
      <c r="AM231" s="948">
        <f>IF(AND(AM$151&gt;='HIPOTESIS '!$E96,AM$151&lt;='HIPOTESIS '!$F96),'HIPOTESIS '!$D96,0)</f>
        <v>0</v>
      </c>
      <c r="AN231" s="943">
        <f>IF(AND(AN$151&gt;='HIPOTESIS '!$E96,AN$151&lt;='HIPOTESIS '!$F96),'HIPOTESIS '!$D96,0)</f>
        <v>0</v>
      </c>
      <c r="AO231" s="948">
        <f>IF(AND(AO$151&gt;='HIPOTESIS '!$E96,AO$151&lt;='HIPOTESIS '!$F96),'HIPOTESIS '!$D96,0)</f>
        <v>0</v>
      </c>
      <c r="AP231" s="948">
        <f>IF(AND(AP$151&gt;='HIPOTESIS '!$E96,AP$151&lt;='HIPOTESIS '!$F96),'HIPOTESIS '!$D96,0)</f>
        <v>0</v>
      </c>
      <c r="AQ231" s="948">
        <f>IF(AND(AQ$151&gt;='HIPOTESIS '!$E96,AQ$151&lt;='HIPOTESIS '!$F96),'HIPOTESIS '!$D96,0)</f>
        <v>0</v>
      </c>
      <c r="AR231" s="948">
        <f>IF(AND(AR$151&gt;='HIPOTESIS '!$E96,AR$151&lt;='HIPOTESIS '!$F96),'HIPOTESIS '!$D96,0)</f>
        <v>0</v>
      </c>
      <c r="AS231" s="948">
        <f>IF(AND(AS$151&gt;='HIPOTESIS '!$E96,AS$151&lt;='HIPOTESIS '!$F96),'HIPOTESIS '!$D96,0)</f>
        <v>0</v>
      </c>
      <c r="AT231" s="948">
        <f>IF(AND(AT$151&gt;='HIPOTESIS '!$E96,AT$151&lt;='HIPOTESIS '!$F96),'HIPOTESIS '!$D96,0)</f>
        <v>0</v>
      </c>
      <c r="AU231" s="948">
        <f>IF(AND(AU$151&gt;='HIPOTESIS '!$E96,AU$151&lt;='HIPOTESIS '!$F96),'HIPOTESIS '!$D96,0)</f>
        <v>0</v>
      </c>
      <c r="AV231" s="948">
        <f>IF(AND(AV$151&gt;='HIPOTESIS '!$E96,AV$151&lt;='HIPOTESIS '!$F96),'HIPOTESIS '!$D96,0)</f>
        <v>0</v>
      </c>
      <c r="AW231" s="948">
        <f>IF(AND(AW$151&gt;='HIPOTESIS '!$E96,AW$151&lt;='HIPOTESIS '!$F96),'HIPOTESIS '!$D96,0)</f>
        <v>0</v>
      </c>
      <c r="AX231" s="948">
        <f>IF(AND(AX$151&gt;='HIPOTESIS '!$E96,AX$151&lt;='HIPOTESIS '!$F96),'HIPOTESIS '!$D96,0)</f>
        <v>0</v>
      </c>
      <c r="AY231" s="948">
        <f>IF(AND(AY$151&gt;='HIPOTESIS '!$E96,AY$151&lt;='HIPOTESIS '!$F96),'HIPOTESIS '!$D96,0)</f>
        <v>0</v>
      </c>
      <c r="AZ231" s="943">
        <f>IF(AND(AZ$151&gt;='HIPOTESIS '!$E96,AZ$151&lt;='HIPOTESIS '!$F96),'HIPOTESIS '!$D96,0)</f>
        <v>0</v>
      </c>
      <c r="BA231" s="948">
        <f>IF(AND(BA$151&gt;='HIPOTESIS '!$E96,BA$151&lt;='HIPOTESIS '!$F96),'HIPOTESIS '!$D96,0)</f>
        <v>0</v>
      </c>
      <c r="BB231" s="948">
        <f>IF(AND(BB$151&gt;='HIPOTESIS '!$E96,BB$151&lt;='HIPOTESIS '!$F96),'HIPOTESIS '!$D96,0)</f>
        <v>0</v>
      </c>
      <c r="BC231" s="948">
        <f>IF(AND(BC$151&gt;='HIPOTESIS '!$E96,BC$151&lt;='HIPOTESIS '!$F96),'HIPOTESIS '!$D96,0)</f>
        <v>0</v>
      </c>
      <c r="BD231" s="948">
        <f>IF(AND(BD$151&gt;='HIPOTESIS '!$E96,BD$151&lt;='HIPOTESIS '!$F96),'HIPOTESIS '!$D96,0)</f>
        <v>0</v>
      </c>
      <c r="BE231" s="948">
        <f>IF(AND(BE$151&gt;='HIPOTESIS '!$E96,BE$151&lt;='HIPOTESIS '!$F96),'HIPOTESIS '!$D96,0)</f>
        <v>0</v>
      </c>
      <c r="BF231" s="948">
        <f>IF(AND(BF$151&gt;='HIPOTESIS '!$E96,BF$151&lt;='HIPOTESIS '!$F96),'HIPOTESIS '!$D96,0)</f>
        <v>0</v>
      </c>
      <c r="BG231" s="948">
        <f>IF(AND(BG$151&gt;='HIPOTESIS '!$E96,BG$151&lt;='HIPOTESIS '!$F96),'HIPOTESIS '!$D96,0)</f>
        <v>0</v>
      </c>
      <c r="BH231" s="948">
        <f>IF(AND(BH$151&gt;='HIPOTESIS '!$E96,BH$151&lt;='HIPOTESIS '!$F96),'HIPOTESIS '!$D96,0)</f>
        <v>0</v>
      </c>
      <c r="BI231" s="948">
        <f>IF(AND(BI$151&gt;='HIPOTESIS '!$E96,BI$151&lt;='HIPOTESIS '!$F96),'HIPOTESIS '!$D96,0)</f>
        <v>0</v>
      </c>
      <c r="BJ231" s="948">
        <f>IF(AND(BJ$151&gt;='HIPOTESIS '!$E96,BJ$151&lt;='HIPOTESIS '!$F96),'HIPOTESIS '!$D96,0)</f>
        <v>0</v>
      </c>
      <c r="BK231" s="949">
        <f>IF(AND(BK$151&gt;='HIPOTESIS '!$E96,BK$151&lt;='HIPOTESIS '!$F96),'HIPOTESIS '!$D96,0)</f>
        <v>0</v>
      </c>
    </row>
    <row r="232" spans="2:63" ht="17" x14ac:dyDescent="0.2">
      <c r="B232" s="748" t="s">
        <v>122</v>
      </c>
      <c r="C232" s="943">
        <v>0</v>
      </c>
      <c r="D232" s="948">
        <f>IF(AND(D$151&gt;='HIPOTESIS '!$E97,D$151&lt;='HIPOTESIS '!$F97),'HIPOTESIS '!$D97,0)</f>
        <v>0</v>
      </c>
      <c r="E232" s="948">
        <f>IF(AND(E$151&gt;='HIPOTESIS '!$E97,E$151&lt;='HIPOTESIS '!$F97),'HIPOTESIS '!$D97,0)</f>
        <v>0</v>
      </c>
      <c r="F232" s="948">
        <f>IF(AND(F$151&gt;='HIPOTESIS '!$E97,F$151&lt;='HIPOTESIS '!$F97),'HIPOTESIS '!$D97,0)</f>
        <v>0</v>
      </c>
      <c r="G232" s="948">
        <f>IF(AND(G$151&gt;='HIPOTESIS '!$E97,G$151&lt;='HIPOTESIS '!$F97),'HIPOTESIS '!$D97,0)</f>
        <v>0</v>
      </c>
      <c r="H232" s="948">
        <f>IF(AND(H$151&gt;='HIPOTESIS '!$E97,H$151&lt;='HIPOTESIS '!$F97),'HIPOTESIS '!$D97,0)</f>
        <v>0</v>
      </c>
      <c r="I232" s="948">
        <f>IF(AND(I$151&gt;='HIPOTESIS '!$E97,I$151&lt;='HIPOTESIS '!$F97),'HIPOTESIS '!$D97,0)</f>
        <v>0</v>
      </c>
      <c r="J232" s="948">
        <f>IF(AND(J$151&gt;='HIPOTESIS '!$E97,J$151&lt;='HIPOTESIS '!$F97),'HIPOTESIS '!$D97,0)</f>
        <v>0</v>
      </c>
      <c r="K232" s="948">
        <f>IF(AND(K$151&gt;='HIPOTESIS '!$E97,K$151&lt;='HIPOTESIS '!$F97),'HIPOTESIS '!$D97,0)</f>
        <v>0</v>
      </c>
      <c r="L232" s="948">
        <f>IF(AND(L$151&gt;='HIPOTESIS '!$E97,L$151&lt;='HIPOTESIS '!$F97),'HIPOTESIS '!$D97,0)</f>
        <v>0</v>
      </c>
      <c r="M232" s="948">
        <f>IF(AND(M$151&gt;='HIPOTESIS '!$E97,M$151&lt;='HIPOTESIS '!$F97),'HIPOTESIS '!$D97,0)</f>
        <v>0</v>
      </c>
      <c r="N232" s="948">
        <f>IF(AND(N$151&gt;='HIPOTESIS '!$E97,N$151&lt;='HIPOTESIS '!$F97),'HIPOTESIS '!$D97,0)</f>
        <v>0</v>
      </c>
      <c r="O232" s="948">
        <f>IF(AND(O$151&gt;='HIPOTESIS '!$E97,O$151&lt;='HIPOTESIS '!$F97),'HIPOTESIS '!$D97,0)</f>
        <v>0</v>
      </c>
      <c r="P232" s="943">
        <f>IF(AND(P$151&gt;='HIPOTESIS '!$E97,P$151&lt;='HIPOTESIS '!$F97),'HIPOTESIS '!$D97,0)</f>
        <v>0</v>
      </c>
      <c r="Q232" s="948">
        <f>IF(AND(Q$151&gt;='HIPOTESIS '!$E97,Q$151&lt;='HIPOTESIS '!$F97),'HIPOTESIS '!$D97,0)</f>
        <v>0</v>
      </c>
      <c r="R232" s="948">
        <f>IF(AND(R$151&gt;='HIPOTESIS '!$E97,R$151&lt;='HIPOTESIS '!$F97),'HIPOTESIS '!$D97,0)</f>
        <v>0</v>
      </c>
      <c r="S232" s="948">
        <f>IF(AND(S$151&gt;='HIPOTESIS '!$E97,S$151&lt;='HIPOTESIS '!$F97),'HIPOTESIS '!$D97,0)</f>
        <v>0</v>
      </c>
      <c r="T232" s="948">
        <f>IF(AND(T$151&gt;='HIPOTESIS '!$E97,T$151&lt;='HIPOTESIS '!$F97),'HIPOTESIS '!$D97,0)</f>
        <v>0</v>
      </c>
      <c r="U232" s="948">
        <f>IF(AND(U$151&gt;='HIPOTESIS '!$E97,U$151&lt;='HIPOTESIS '!$F97),'HIPOTESIS '!$D97,0)</f>
        <v>0</v>
      </c>
      <c r="V232" s="948">
        <f>IF(AND(V$151&gt;='HIPOTESIS '!$E97,V$151&lt;='HIPOTESIS '!$F97),'HIPOTESIS '!$D97,0)</f>
        <v>0</v>
      </c>
      <c r="W232" s="948">
        <f>IF(AND(W$151&gt;='HIPOTESIS '!$E97,W$151&lt;='HIPOTESIS '!$F97),'HIPOTESIS '!$D97,0)</f>
        <v>0</v>
      </c>
      <c r="X232" s="948">
        <f>IF(AND(X$151&gt;='HIPOTESIS '!$E97,X$151&lt;='HIPOTESIS '!$F97),'HIPOTESIS '!$D97,0)</f>
        <v>0</v>
      </c>
      <c r="Y232" s="948">
        <f>IF(AND(Y$151&gt;='HIPOTESIS '!$E97,Y$151&lt;='HIPOTESIS '!$F97),'HIPOTESIS '!$D97,0)</f>
        <v>0</v>
      </c>
      <c r="Z232" s="948">
        <f>IF(AND(Z$151&gt;='HIPOTESIS '!$E97,Z$151&lt;='HIPOTESIS '!$F97),'HIPOTESIS '!$D97,0)</f>
        <v>0</v>
      </c>
      <c r="AA232" s="948">
        <f>IF(AND(AA$151&gt;='HIPOTESIS '!$E97,AA$151&lt;='HIPOTESIS '!$F97),'HIPOTESIS '!$D97,0)</f>
        <v>0</v>
      </c>
      <c r="AB232" s="943">
        <f>IF(AND(AB$151&gt;='HIPOTESIS '!$E97,AB$151&lt;='HIPOTESIS '!$F97),'HIPOTESIS '!$D97,0)</f>
        <v>0</v>
      </c>
      <c r="AC232" s="948">
        <f>IF(AND(AC$151&gt;='HIPOTESIS '!$E97,AC$151&lt;='HIPOTESIS '!$F97),'HIPOTESIS '!$D97,0)</f>
        <v>0</v>
      </c>
      <c r="AD232" s="948">
        <f>IF(AND(AD$151&gt;='HIPOTESIS '!$E97,AD$151&lt;='HIPOTESIS '!$F97),'HIPOTESIS '!$D97,0)</f>
        <v>0</v>
      </c>
      <c r="AE232" s="948">
        <f>IF(AND(AE$151&gt;='HIPOTESIS '!$E97,AE$151&lt;='HIPOTESIS '!$F97),'HIPOTESIS '!$D97,0)</f>
        <v>0</v>
      </c>
      <c r="AF232" s="948">
        <f>IF(AND(AF$151&gt;='HIPOTESIS '!$E97,AF$151&lt;='HIPOTESIS '!$F97),'HIPOTESIS '!$D97,0)</f>
        <v>0</v>
      </c>
      <c r="AG232" s="948">
        <f>IF(AND(AG$151&gt;='HIPOTESIS '!$E97,AG$151&lt;='HIPOTESIS '!$F97),'HIPOTESIS '!$D97,0)</f>
        <v>0</v>
      </c>
      <c r="AH232" s="948">
        <f>IF(AND(AH$151&gt;='HIPOTESIS '!$E97,AH$151&lt;='HIPOTESIS '!$F97),'HIPOTESIS '!$D97,0)</f>
        <v>0</v>
      </c>
      <c r="AI232" s="948">
        <f>IF(AND(AI$151&gt;='HIPOTESIS '!$E97,AI$151&lt;='HIPOTESIS '!$F97),'HIPOTESIS '!$D97,0)</f>
        <v>0</v>
      </c>
      <c r="AJ232" s="948">
        <f>IF(AND(AJ$151&gt;='HIPOTESIS '!$E97,AJ$151&lt;='HIPOTESIS '!$F97),'HIPOTESIS '!$D97,0)</f>
        <v>0</v>
      </c>
      <c r="AK232" s="948">
        <f>IF(AND(AK$151&gt;='HIPOTESIS '!$E97,AK$151&lt;='HIPOTESIS '!$F97),'HIPOTESIS '!$D97,0)</f>
        <v>0</v>
      </c>
      <c r="AL232" s="948">
        <f>IF(AND(AL$151&gt;='HIPOTESIS '!$E97,AL$151&lt;='HIPOTESIS '!$F97),'HIPOTESIS '!$D97,0)</f>
        <v>0</v>
      </c>
      <c r="AM232" s="948">
        <f>IF(AND(AM$151&gt;='HIPOTESIS '!$E97,AM$151&lt;='HIPOTESIS '!$F97),'HIPOTESIS '!$D97,0)</f>
        <v>0</v>
      </c>
      <c r="AN232" s="943">
        <f>IF(AND(AN$151&gt;='HIPOTESIS '!$E97,AN$151&lt;='HIPOTESIS '!$F97),'HIPOTESIS '!$D97,0)</f>
        <v>0</v>
      </c>
      <c r="AO232" s="948">
        <f>IF(AND(AO$151&gt;='HIPOTESIS '!$E97,AO$151&lt;='HIPOTESIS '!$F97),'HIPOTESIS '!$D97,0)</f>
        <v>0</v>
      </c>
      <c r="AP232" s="948">
        <f>IF(AND(AP$151&gt;='HIPOTESIS '!$E97,AP$151&lt;='HIPOTESIS '!$F97),'HIPOTESIS '!$D97,0)</f>
        <v>0</v>
      </c>
      <c r="AQ232" s="948">
        <f>IF(AND(AQ$151&gt;='HIPOTESIS '!$E97,AQ$151&lt;='HIPOTESIS '!$F97),'HIPOTESIS '!$D97,0)</f>
        <v>0</v>
      </c>
      <c r="AR232" s="948">
        <f>IF(AND(AR$151&gt;='HIPOTESIS '!$E97,AR$151&lt;='HIPOTESIS '!$F97),'HIPOTESIS '!$D97,0)</f>
        <v>0</v>
      </c>
      <c r="AS232" s="948">
        <f>IF(AND(AS$151&gt;='HIPOTESIS '!$E97,AS$151&lt;='HIPOTESIS '!$F97),'HIPOTESIS '!$D97,0)</f>
        <v>0</v>
      </c>
      <c r="AT232" s="948">
        <f>IF(AND(AT$151&gt;='HIPOTESIS '!$E97,AT$151&lt;='HIPOTESIS '!$F97),'HIPOTESIS '!$D97,0)</f>
        <v>0</v>
      </c>
      <c r="AU232" s="948">
        <f>IF(AND(AU$151&gt;='HIPOTESIS '!$E97,AU$151&lt;='HIPOTESIS '!$F97),'HIPOTESIS '!$D97,0)</f>
        <v>0</v>
      </c>
      <c r="AV232" s="948">
        <f>IF(AND(AV$151&gt;='HIPOTESIS '!$E97,AV$151&lt;='HIPOTESIS '!$F97),'HIPOTESIS '!$D97,0)</f>
        <v>0</v>
      </c>
      <c r="AW232" s="948">
        <f>IF(AND(AW$151&gt;='HIPOTESIS '!$E97,AW$151&lt;='HIPOTESIS '!$F97),'HIPOTESIS '!$D97,0)</f>
        <v>0</v>
      </c>
      <c r="AX232" s="948">
        <f>IF(AND(AX$151&gt;='HIPOTESIS '!$E97,AX$151&lt;='HIPOTESIS '!$F97),'HIPOTESIS '!$D97,0)</f>
        <v>0</v>
      </c>
      <c r="AY232" s="948">
        <f>IF(AND(AY$151&gt;='HIPOTESIS '!$E97,AY$151&lt;='HIPOTESIS '!$F97),'HIPOTESIS '!$D97,0)</f>
        <v>0</v>
      </c>
      <c r="AZ232" s="943">
        <f>IF(AND(AZ$151&gt;='HIPOTESIS '!$E97,AZ$151&lt;='HIPOTESIS '!$F97),'HIPOTESIS '!$D97,0)</f>
        <v>0</v>
      </c>
      <c r="BA232" s="948">
        <f>IF(AND(BA$151&gt;='HIPOTESIS '!$E97,BA$151&lt;='HIPOTESIS '!$F97),'HIPOTESIS '!$D97,0)</f>
        <v>0</v>
      </c>
      <c r="BB232" s="948">
        <f>IF(AND(BB$151&gt;='HIPOTESIS '!$E97,BB$151&lt;='HIPOTESIS '!$F97),'HIPOTESIS '!$D97,0)</f>
        <v>0</v>
      </c>
      <c r="BC232" s="948">
        <f>IF(AND(BC$151&gt;='HIPOTESIS '!$E97,BC$151&lt;='HIPOTESIS '!$F97),'HIPOTESIS '!$D97,0)</f>
        <v>0</v>
      </c>
      <c r="BD232" s="948">
        <f>IF(AND(BD$151&gt;='HIPOTESIS '!$E97,BD$151&lt;='HIPOTESIS '!$F97),'HIPOTESIS '!$D97,0)</f>
        <v>0</v>
      </c>
      <c r="BE232" s="948">
        <f>IF(AND(BE$151&gt;='HIPOTESIS '!$E97,BE$151&lt;='HIPOTESIS '!$F97),'HIPOTESIS '!$D97,0)</f>
        <v>0</v>
      </c>
      <c r="BF232" s="948">
        <f>IF(AND(BF$151&gt;='HIPOTESIS '!$E97,BF$151&lt;='HIPOTESIS '!$F97),'HIPOTESIS '!$D97,0)</f>
        <v>0</v>
      </c>
      <c r="BG232" s="948">
        <f>IF(AND(BG$151&gt;='HIPOTESIS '!$E97,BG$151&lt;='HIPOTESIS '!$F97),'HIPOTESIS '!$D97,0)</f>
        <v>0</v>
      </c>
      <c r="BH232" s="948">
        <f>IF(AND(BH$151&gt;='HIPOTESIS '!$E97,BH$151&lt;='HIPOTESIS '!$F97),'HIPOTESIS '!$D97,0)</f>
        <v>0</v>
      </c>
      <c r="BI232" s="948">
        <f>IF(AND(BI$151&gt;='HIPOTESIS '!$E97,BI$151&lt;='HIPOTESIS '!$F97),'HIPOTESIS '!$D97,0)</f>
        <v>0</v>
      </c>
      <c r="BJ232" s="948">
        <f>IF(AND(BJ$151&gt;='HIPOTESIS '!$E97,BJ$151&lt;='HIPOTESIS '!$F97),'HIPOTESIS '!$D97,0)</f>
        <v>0</v>
      </c>
      <c r="BK232" s="949">
        <f>IF(AND(BK$151&gt;='HIPOTESIS '!$E97,BK$151&lt;='HIPOTESIS '!$F97),'HIPOTESIS '!$D97,0)</f>
        <v>0</v>
      </c>
    </row>
    <row r="233" spans="2:63" ht="17" x14ac:dyDescent="0.2">
      <c r="B233" s="748" t="s">
        <v>123</v>
      </c>
      <c r="C233" s="943">
        <v>0</v>
      </c>
      <c r="D233" s="948">
        <f>IF(AND(D$151&gt;='HIPOTESIS '!$E98,D$151&lt;='HIPOTESIS '!$F98),'HIPOTESIS '!$D98,0)</f>
        <v>0</v>
      </c>
      <c r="E233" s="948">
        <f>IF(AND(E$151&gt;='HIPOTESIS '!$E98,E$151&lt;='HIPOTESIS '!$F98),'HIPOTESIS '!$D98,0)</f>
        <v>0</v>
      </c>
      <c r="F233" s="948">
        <f>IF(AND(F$151&gt;='HIPOTESIS '!$E98,F$151&lt;='HIPOTESIS '!$F98),'HIPOTESIS '!$D98,0)</f>
        <v>0</v>
      </c>
      <c r="G233" s="948">
        <f>IF(AND(G$151&gt;='HIPOTESIS '!$E98,G$151&lt;='HIPOTESIS '!$F98),'HIPOTESIS '!$D98,0)</f>
        <v>0</v>
      </c>
      <c r="H233" s="948">
        <f>IF(AND(H$151&gt;='HIPOTESIS '!$E98,H$151&lt;='HIPOTESIS '!$F98),'HIPOTESIS '!$D98,0)</f>
        <v>0</v>
      </c>
      <c r="I233" s="948">
        <f>IF(AND(I$151&gt;='HIPOTESIS '!$E98,I$151&lt;='HIPOTESIS '!$F98),'HIPOTESIS '!$D98,0)</f>
        <v>0</v>
      </c>
      <c r="J233" s="948">
        <f>IF(AND(J$151&gt;='HIPOTESIS '!$E98,J$151&lt;='HIPOTESIS '!$F98),'HIPOTESIS '!$D98,0)</f>
        <v>0</v>
      </c>
      <c r="K233" s="948">
        <f>IF(AND(K$151&gt;='HIPOTESIS '!$E98,K$151&lt;='HIPOTESIS '!$F98),'HIPOTESIS '!$D98,0)</f>
        <v>0</v>
      </c>
      <c r="L233" s="948">
        <f>IF(AND(L$151&gt;='HIPOTESIS '!$E98,L$151&lt;='HIPOTESIS '!$F98),'HIPOTESIS '!$D98,0)</f>
        <v>0</v>
      </c>
      <c r="M233" s="948">
        <f>IF(AND(M$151&gt;='HIPOTESIS '!$E98,M$151&lt;='HIPOTESIS '!$F98),'HIPOTESIS '!$D98,0)</f>
        <v>0</v>
      </c>
      <c r="N233" s="948">
        <f>IF(AND(N$151&gt;='HIPOTESIS '!$E98,N$151&lt;='HIPOTESIS '!$F98),'HIPOTESIS '!$D98,0)</f>
        <v>0</v>
      </c>
      <c r="O233" s="948">
        <f>IF(AND(O$151&gt;='HIPOTESIS '!$E98,O$151&lt;='HIPOTESIS '!$F98),'HIPOTESIS '!$D98,0)</f>
        <v>0</v>
      </c>
      <c r="P233" s="943">
        <f>IF(AND(P$151&gt;='HIPOTESIS '!$E98,P$151&lt;='HIPOTESIS '!$F98),'HIPOTESIS '!$D98,0)</f>
        <v>0</v>
      </c>
      <c r="Q233" s="948">
        <f>IF(AND(Q$151&gt;='HIPOTESIS '!$E98,Q$151&lt;='HIPOTESIS '!$F98),'HIPOTESIS '!$D98,0)</f>
        <v>0</v>
      </c>
      <c r="R233" s="948">
        <f>IF(AND(R$151&gt;='HIPOTESIS '!$E98,R$151&lt;='HIPOTESIS '!$F98),'HIPOTESIS '!$D98,0)</f>
        <v>0</v>
      </c>
      <c r="S233" s="948">
        <f>IF(AND(S$151&gt;='HIPOTESIS '!$E98,S$151&lt;='HIPOTESIS '!$F98),'HIPOTESIS '!$D98,0)</f>
        <v>0</v>
      </c>
      <c r="T233" s="948">
        <f>IF(AND(T$151&gt;='HIPOTESIS '!$E98,T$151&lt;='HIPOTESIS '!$F98),'HIPOTESIS '!$D98,0)</f>
        <v>0</v>
      </c>
      <c r="U233" s="948">
        <f>IF(AND(U$151&gt;='HIPOTESIS '!$E98,U$151&lt;='HIPOTESIS '!$F98),'HIPOTESIS '!$D98,0)</f>
        <v>0</v>
      </c>
      <c r="V233" s="948">
        <f>IF(AND(V$151&gt;='HIPOTESIS '!$E98,V$151&lt;='HIPOTESIS '!$F98),'HIPOTESIS '!$D98,0)</f>
        <v>0</v>
      </c>
      <c r="W233" s="948">
        <f>IF(AND(W$151&gt;='HIPOTESIS '!$E98,W$151&lt;='HIPOTESIS '!$F98),'HIPOTESIS '!$D98,0)</f>
        <v>0</v>
      </c>
      <c r="X233" s="948">
        <f>IF(AND(X$151&gt;='HIPOTESIS '!$E98,X$151&lt;='HIPOTESIS '!$F98),'HIPOTESIS '!$D98,0)</f>
        <v>0</v>
      </c>
      <c r="Y233" s="948">
        <f>IF(AND(Y$151&gt;='HIPOTESIS '!$E98,Y$151&lt;='HIPOTESIS '!$F98),'HIPOTESIS '!$D98,0)</f>
        <v>0</v>
      </c>
      <c r="Z233" s="948">
        <f>IF(AND(Z$151&gt;='HIPOTESIS '!$E98,Z$151&lt;='HIPOTESIS '!$F98),'HIPOTESIS '!$D98,0)</f>
        <v>0</v>
      </c>
      <c r="AA233" s="948">
        <f>IF(AND(AA$151&gt;='HIPOTESIS '!$E98,AA$151&lt;='HIPOTESIS '!$F98),'HIPOTESIS '!$D98,0)</f>
        <v>0</v>
      </c>
      <c r="AB233" s="943">
        <f>IF(AND(AB$151&gt;='HIPOTESIS '!$E98,AB$151&lt;='HIPOTESIS '!$F98),'HIPOTESIS '!$D98,0)</f>
        <v>0</v>
      </c>
      <c r="AC233" s="948">
        <f>IF(AND(AC$151&gt;='HIPOTESIS '!$E98,AC$151&lt;='HIPOTESIS '!$F98),'HIPOTESIS '!$D98,0)</f>
        <v>0</v>
      </c>
      <c r="AD233" s="948">
        <f>IF(AND(AD$151&gt;='HIPOTESIS '!$E98,AD$151&lt;='HIPOTESIS '!$F98),'HIPOTESIS '!$D98,0)</f>
        <v>0</v>
      </c>
      <c r="AE233" s="948">
        <f>IF(AND(AE$151&gt;='HIPOTESIS '!$E98,AE$151&lt;='HIPOTESIS '!$F98),'HIPOTESIS '!$D98,0)</f>
        <v>0</v>
      </c>
      <c r="AF233" s="948">
        <f>IF(AND(AF$151&gt;='HIPOTESIS '!$E98,AF$151&lt;='HIPOTESIS '!$F98),'HIPOTESIS '!$D98,0)</f>
        <v>0</v>
      </c>
      <c r="AG233" s="948">
        <f>IF(AND(AG$151&gt;='HIPOTESIS '!$E98,AG$151&lt;='HIPOTESIS '!$F98),'HIPOTESIS '!$D98,0)</f>
        <v>0</v>
      </c>
      <c r="AH233" s="948">
        <f>IF(AND(AH$151&gt;='HIPOTESIS '!$E98,AH$151&lt;='HIPOTESIS '!$F98),'HIPOTESIS '!$D98,0)</f>
        <v>0</v>
      </c>
      <c r="AI233" s="948">
        <f>IF(AND(AI$151&gt;='HIPOTESIS '!$E98,AI$151&lt;='HIPOTESIS '!$F98),'HIPOTESIS '!$D98,0)</f>
        <v>0</v>
      </c>
      <c r="AJ233" s="948">
        <f>IF(AND(AJ$151&gt;='HIPOTESIS '!$E98,AJ$151&lt;='HIPOTESIS '!$F98),'HIPOTESIS '!$D98,0)</f>
        <v>0</v>
      </c>
      <c r="AK233" s="948">
        <f>IF(AND(AK$151&gt;='HIPOTESIS '!$E98,AK$151&lt;='HIPOTESIS '!$F98),'HIPOTESIS '!$D98,0)</f>
        <v>0</v>
      </c>
      <c r="AL233" s="948">
        <f>IF(AND(AL$151&gt;='HIPOTESIS '!$E98,AL$151&lt;='HIPOTESIS '!$F98),'HIPOTESIS '!$D98,0)</f>
        <v>0</v>
      </c>
      <c r="AM233" s="948">
        <f>IF(AND(AM$151&gt;='HIPOTESIS '!$E98,AM$151&lt;='HIPOTESIS '!$F98),'HIPOTESIS '!$D98,0)</f>
        <v>0</v>
      </c>
      <c r="AN233" s="943">
        <f>IF(AND(AN$151&gt;='HIPOTESIS '!$E98,AN$151&lt;='HIPOTESIS '!$F98),'HIPOTESIS '!$D98,0)</f>
        <v>0</v>
      </c>
      <c r="AO233" s="948">
        <f>IF(AND(AO$151&gt;='HIPOTESIS '!$E98,AO$151&lt;='HIPOTESIS '!$F98),'HIPOTESIS '!$D98,0)</f>
        <v>0</v>
      </c>
      <c r="AP233" s="948">
        <f>IF(AND(AP$151&gt;='HIPOTESIS '!$E98,AP$151&lt;='HIPOTESIS '!$F98),'HIPOTESIS '!$D98,0)</f>
        <v>0</v>
      </c>
      <c r="AQ233" s="948">
        <f>IF(AND(AQ$151&gt;='HIPOTESIS '!$E98,AQ$151&lt;='HIPOTESIS '!$F98),'HIPOTESIS '!$D98,0)</f>
        <v>0</v>
      </c>
      <c r="AR233" s="948">
        <f>IF(AND(AR$151&gt;='HIPOTESIS '!$E98,AR$151&lt;='HIPOTESIS '!$F98),'HIPOTESIS '!$D98,0)</f>
        <v>0</v>
      </c>
      <c r="AS233" s="948">
        <f>IF(AND(AS$151&gt;='HIPOTESIS '!$E98,AS$151&lt;='HIPOTESIS '!$F98),'HIPOTESIS '!$D98,0)</f>
        <v>0</v>
      </c>
      <c r="AT233" s="948">
        <f>IF(AND(AT$151&gt;='HIPOTESIS '!$E98,AT$151&lt;='HIPOTESIS '!$F98),'HIPOTESIS '!$D98,0)</f>
        <v>0</v>
      </c>
      <c r="AU233" s="948">
        <f>IF(AND(AU$151&gt;='HIPOTESIS '!$E98,AU$151&lt;='HIPOTESIS '!$F98),'HIPOTESIS '!$D98,0)</f>
        <v>0</v>
      </c>
      <c r="AV233" s="948">
        <f>IF(AND(AV$151&gt;='HIPOTESIS '!$E98,AV$151&lt;='HIPOTESIS '!$F98),'HIPOTESIS '!$D98,0)</f>
        <v>0</v>
      </c>
      <c r="AW233" s="948">
        <f>IF(AND(AW$151&gt;='HIPOTESIS '!$E98,AW$151&lt;='HIPOTESIS '!$F98),'HIPOTESIS '!$D98,0)</f>
        <v>0</v>
      </c>
      <c r="AX233" s="948">
        <f>IF(AND(AX$151&gt;='HIPOTESIS '!$E98,AX$151&lt;='HIPOTESIS '!$F98),'HIPOTESIS '!$D98,0)</f>
        <v>0</v>
      </c>
      <c r="AY233" s="948">
        <f>IF(AND(AY$151&gt;='HIPOTESIS '!$E98,AY$151&lt;='HIPOTESIS '!$F98),'HIPOTESIS '!$D98,0)</f>
        <v>0</v>
      </c>
      <c r="AZ233" s="943">
        <f>IF(AND(AZ$151&gt;='HIPOTESIS '!$E98,AZ$151&lt;='HIPOTESIS '!$F98),'HIPOTESIS '!$D98,0)</f>
        <v>0</v>
      </c>
      <c r="BA233" s="948">
        <f>IF(AND(BA$151&gt;='HIPOTESIS '!$E98,BA$151&lt;='HIPOTESIS '!$F98),'HIPOTESIS '!$D98,0)</f>
        <v>0</v>
      </c>
      <c r="BB233" s="948">
        <f>IF(AND(BB$151&gt;='HIPOTESIS '!$E98,BB$151&lt;='HIPOTESIS '!$F98),'HIPOTESIS '!$D98,0)</f>
        <v>0</v>
      </c>
      <c r="BC233" s="948">
        <f>IF(AND(BC$151&gt;='HIPOTESIS '!$E98,BC$151&lt;='HIPOTESIS '!$F98),'HIPOTESIS '!$D98,0)</f>
        <v>0</v>
      </c>
      <c r="BD233" s="948">
        <f>IF(AND(BD$151&gt;='HIPOTESIS '!$E98,BD$151&lt;='HIPOTESIS '!$F98),'HIPOTESIS '!$D98,0)</f>
        <v>0</v>
      </c>
      <c r="BE233" s="948">
        <f>IF(AND(BE$151&gt;='HIPOTESIS '!$E98,BE$151&lt;='HIPOTESIS '!$F98),'HIPOTESIS '!$D98,0)</f>
        <v>0</v>
      </c>
      <c r="BF233" s="948">
        <f>IF(AND(BF$151&gt;='HIPOTESIS '!$E98,BF$151&lt;='HIPOTESIS '!$F98),'HIPOTESIS '!$D98,0)</f>
        <v>0</v>
      </c>
      <c r="BG233" s="948">
        <f>IF(AND(BG$151&gt;='HIPOTESIS '!$E98,BG$151&lt;='HIPOTESIS '!$F98),'HIPOTESIS '!$D98,0)</f>
        <v>0</v>
      </c>
      <c r="BH233" s="948">
        <f>IF(AND(BH$151&gt;='HIPOTESIS '!$E98,BH$151&lt;='HIPOTESIS '!$F98),'HIPOTESIS '!$D98,0)</f>
        <v>0</v>
      </c>
      <c r="BI233" s="948">
        <f>IF(AND(BI$151&gt;='HIPOTESIS '!$E98,BI$151&lt;='HIPOTESIS '!$F98),'HIPOTESIS '!$D98,0)</f>
        <v>0</v>
      </c>
      <c r="BJ233" s="948">
        <f>IF(AND(BJ$151&gt;='HIPOTESIS '!$E98,BJ$151&lt;='HIPOTESIS '!$F98),'HIPOTESIS '!$D98,0)</f>
        <v>0</v>
      </c>
      <c r="BK233" s="949">
        <f>IF(AND(BK$151&gt;='HIPOTESIS '!$E98,BK$151&lt;='HIPOTESIS '!$F98),'HIPOTESIS '!$D98,0)</f>
        <v>0</v>
      </c>
    </row>
    <row r="234" spans="2:63" ht="17" x14ac:dyDescent="0.2">
      <c r="B234" s="749" t="s">
        <v>124</v>
      </c>
      <c r="C234" s="943">
        <v>0</v>
      </c>
      <c r="D234" s="948">
        <f>IF(AND(D$151&gt;='HIPOTESIS '!$E99,D$151&lt;='HIPOTESIS '!$F99),'HIPOTESIS '!$D99,0)</f>
        <v>0</v>
      </c>
      <c r="E234" s="948">
        <f>IF(AND(E$151&gt;='HIPOTESIS '!$E99,E$151&lt;='HIPOTESIS '!$F99),'HIPOTESIS '!$D99,0)</f>
        <v>0</v>
      </c>
      <c r="F234" s="948">
        <f>IF(AND(F$151&gt;='HIPOTESIS '!$E99,F$151&lt;='HIPOTESIS '!$F99),'HIPOTESIS '!$D99,0)</f>
        <v>0</v>
      </c>
      <c r="G234" s="948">
        <f>IF(AND(G$151&gt;='HIPOTESIS '!$E99,G$151&lt;='HIPOTESIS '!$F99),'HIPOTESIS '!$D99,0)</f>
        <v>0</v>
      </c>
      <c r="H234" s="948">
        <f>IF(AND(H$151&gt;='HIPOTESIS '!$E99,H$151&lt;='HIPOTESIS '!$F99),'HIPOTESIS '!$D99,0)</f>
        <v>0</v>
      </c>
      <c r="I234" s="948">
        <f>IF(AND(I$151&gt;='HIPOTESIS '!$E99,I$151&lt;='HIPOTESIS '!$F99),'HIPOTESIS '!$D99,0)</f>
        <v>0</v>
      </c>
      <c r="J234" s="948">
        <f>IF(AND(J$151&gt;='HIPOTESIS '!$E99,J$151&lt;='HIPOTESIS '!$F99),'HIPOTESIS '!$D99,0)</f>
        <v>0</v>
      </c>
      <c r="K234" s="948">
        <f>IF(AND(K$151&gt;='HIPOTESIS '!$E99,K$151&lt;='HIPOTESIS '!$F99),'HIPOTESIS '!$D99,0)</f>
        <v>0</v>
      </c>
      <c r="L234" s="948">
        <f>IF(AND(L$151&gt;='HIPOTESIS '!$E99,L$151&lt;='HIPOTESIS '!$F99),'HIPOTESIS '!$D99,0)</f>
        <v>0</v>
      </c>
      <c r="M234" s="948">
        <f>IF(AND(M$151&gt;='HIPOTESIS '!$E99,M$151&lt;='HIPOTESIS '!$F99),'HIPOTESIS '!$D99,0)</f>
        <v>0</v>
      </c>
      <c r="N234" s="948">
        <f>IF(AND(N$151&gt;='HIPOTESIS '!$E99,N$151&lt;='HIPOTESIS '!$F99),'HIPOTESIS '!$D99,0)</f>
        <v>0</v>
      </c>
      <c r="O234" s="948">
        <f>IF(AND(O$151&gt;='HIPOTESIS '!$E99,O$151&lt;='HIPOTESIS '!$F99),'HIPOTESIS '!$D99,0)</f>
        <v>0</v>
      </c>
      <c r="P234" s="943">
        <f>IF(AND(P$151&gt;='HIPOTESIS '!$E99,P$151&lt;='HIPOTESIS '!$F99),'HIPOTESIS '!$D99,0)</f>
        <v>0</v>
      </c>
      <c r="Q234" s="948">
        <f>IF(AND(Q$151&gt;='HIPOTESIS '!$E99,Q$151&lt;='HIPOTESIS '!$F99),'HIPOTESIS '!$D99,0)</f>
        <v>0</v>
      </c>
      <c r="R234" s="948">
        <f>IF(AND(R$151&gt;='HIPOTESIS '!$E99,R$151&lt;='HIPOTESIS '!$F99),'HIPOTESIS '!$D99,0)</f>
        <v>0</v>
      </c>
      <c r="S234" s="948">
        <f>IF(AND(S$151&gt;='HIPOTESIS '!$E99,S$151&lt;='HIPOTESIS '!$F99),'HIPOTESIS '!$D99,0)</f>
        <v>0</v>
      </c>
      <c r="T234" s="948">
        <f>IF(AND(T$151&gt;='HIPOTESIS '!$E99,T$151&lt;='HIPOTESIS '!$F99),'HIPOTESIS '!$D99,0)</f>
        <v>0</v>
      </c>
      <c r="U234" s="948">
        <f>IF(AND(U$151&gt;='HIPOTESIS '!$E99,U$151&lt;='HIPOTESIS '!$F99),'HIPOTESIS '!$D99,0)</f>
        <v>0</v>
      </c>
      <c r="V234" s="948">
        <f>IF(AND(V$151&gt;='HIPOTESIS '!$E99,V$151&lt;='HIPOTESIS '!$F99),'HIPOTESIS '!$D99,0)</f>
        <v>0</v>
      </c>
      <c r="W234" s="948">
        <f>IF(AND(W$151&gt;='HIPOTESIS '!$E99,W$151&lt;='HIPOTESIS '!$F99),'HIPOTESIS '!$D99,0)</f>
        <v>0</v>
      </c>
      <c r="X234" s="948">
        <f>IF(AND(X$151&gt;='HIPOTESIS '!$E99,X$151&lt;='HIPOTESIS '!$F99),'HIPOTESIS '!$D99,0)</f>
        <v>0</v>
      </c>
      <c r="Y234" s="948">
        <f>IF(AND(Y$151&gt;='HIPOTESIS '!$E99,Y$151&lt;='HIPOTESIS '!$F99),'HIPOTESIS '!$D99,0)</f>
        <v>0</v>
      </c>
      <c r="Z234" s="948">
        <f>IF(AND(Z$151&gt;='HIPOTESIS '!$E99,Z$151&lt;='HIPOTESIS '!$F99),'HIPOTESIS '!$D99,0)</f>
        <v>0</v>
      </c>
      <c r="AA234" s="948">
        <f>IF(AND(AA$151&gt;='HIPOTESIS '!$E99,AA$151&lt;='HIPOTESIS '!$F99),'HIPOTESIS '!$D99,0)</f>
        <v>0</v>
      </c>
      <c r="AB234" s="943">
        <f>IF(AND(AB$151&gt;='HIPOTESIS '!$E99,AB$151&lt;='HIPOTESIS '!$F99),'HIPOTESIS '!$D99,0)</f>
        <v>0</v>
      </c>
      <c r="AC234" s="948">
        <f>IF(AND(AC$151&gt;='HIPOTESIS '!$E99,AC$151&lt;='HIPOTESIS '!$F99),'HIPOTESIS '!$D99,0)</f>
        <v>0</v>
      </c>
      <c r="AD234" s="948">
        <f>IF(AND(AD$151&gt;='HIPOTESIS '!$E99,AD$151&lt;='HIPOTESIS '!$F99),'HIPOTESIS '!$D99,0)</f>
        <v>0</v>
      </c>
      <c r="AE234" s="948">
        <f>IF(AND(AE$151&gt;='HIPOTESIS '!$E99,AE$151&lt;='HIPOTESIS '!$F99),'HIPOTESIS '!$D99,0)</f>
        <v>0</v>
      </c>
      <c r="AF234" s="948">
        <f>IF(AND(AF$151&gt;='HIPOTESIS '!$E99,AF$151&lt;='HIPOTESIS '!$F99),'HIPOTESIS '!$D99,0)</f>
        <v>0</v>
      </c>
      <c r="AG234" s="948">
        <f>IF(AND(AG$151&gt;='HIPOTESIS '!$E99,AG$151&lt;='HIPOTESIS '!$F99),'HIPOTESIS '!$D99,0)</f>
        <v>0</v>
      </c>
      <c r="AH234" s="948">
        <f>IF(AND(AH$151&gt;='HIPOTESIS '!$E99,AH$151&lt;='HIPOTESIS '!$F99),'HIPOTESIS '!$D99,0)</f>
        <v>0</v>
      </c>
      <c r="AI234" s="948">
        <f>IF(AND(AI$151&gt;='HIPOTESIS '!$E99,AI$151&lt;='HIPOTESIS '!$F99),'HIPOTESIS '!$D99,0)</f>
        <v>0</v>
      </c>
      <c r="AJ234" s="948">
        <f>IF(AND(AJ$151&gt;='HIPOTESIS '!$E99,AJ$151&lt;='HIPOTESIS '!$F99),'HIPOTESIS '!$D99,0)</f>
        <v>0</v>
      </c>
      <c r="AK234" s="948">
        <f>IF(AND(AK$151&gt;='HIPOTESIS '!$E99,AK$151&lt;='HIPOTESIS '!$F99),'HIPOTESIS '!$D99,0)</f>
        <v>0</v>
      </c>
      <c r="AL234" s="948">
        <f>IF(AND(AL$151&gt;='HIPOTESIS '!$E99,AL$151&lt;='HIPOTESIS '!$F99),'HIPOTESIS '!$D99,0)</f>
        <v>0</v>
      </c>
      <c r="AM234" s="948">
        <f>IF(AND(AM$151&gt;='HIPOTESIS '!$E99,AM$151&lt;='HIPOTESIS '!$F99),'HIPOTESIS '!$D99,0)</f>
        <v>0</v>
      </c>
      <c r="AN234" s="943">
        <f>IF(AND(AN$151&gt;='HIPOTESIS '!$E99,AN$151&lt;='HIPOTESIS '!$F99),'HIPOTESIS '!$D99,0)</f>
        <v>0</v>
      </c>
      <c r="AO234" s="948">
        <f>IF(AND(AO$151&gt;='HIPOTESIS '!$E99,AO$151&lt;='HIPOTESIS '!$F99),'HIPOTESIS '!$D99,0)</f>
        <v>0</v>
      </c>
      <c r="AP234" s="948">
        <f>IF(AND(AP$151&gt;='HIPOTESIS '!$E99,AP$151&lt;='HIPOTESIS '!$F99),'HIPOTESIS '!$D99,0)</f>
        <v>0</v>
      </c>
      <c r="AQ234" s="948">
        <f>IF(AND(AQ$151&gt;='HIPOTESIS '!$E99,AQ$151&lt;='HIPOTESIS '!$F99),'HIPOTESIS '!$D99,0)</f>
        <v>0</v>
      </c>
      <c r="AR234" s="948">
        <f>IF(AND(AR$151&gt;='HIPOTESIS '!$E99,AR$151&lt;='HIPOTESIS '!$F99),'HIPOTESIS '!$D99,0)</f>
        <v>0</v>
      </c>
      <c r="AS234" s="948">
        <f>IF(AND(AS$151&gt;='HIPOTESIS '!$E99,AS$151&lt;='HIPOTESIS '!$F99),'HIPOTESIS '!$D99,0)</f>
        <v>0</v>
      </c>
      <c r="AT234" s="948">
        <f>IF(AND(AT$151&gt;='HIPOTESIS '!$E99,AT$151&lt;='HIPOTESIS '!$F99),'HIPOTESIS '!$D99,0)</f>
        <v>0</v>
      </c>
      <c r="AU234" s="948">
        <f>IF(AND(AU$151&gt;='HIPOTESIS '!$E99,AU$151&lt;='HIPOTESIS '!$F99),'HIPOTESIS '!$D99,0)</f>
        <v>0</v>
      </c>
      <c r="AV234" s="948">
        <f>IF(AND(AV$151&gt;='HIPOTESIS '!$E99,AV$151&lt;='HIPOTESIS '!$F99),'HIPOTESIS '!$D99,0)</f>
        <v>0</v>
      </c>
      <c r="AW234" s="948">
        <f>IF(AND(AW$151&gt;='HIPOTESIS '!$E99,AW$151&lt;='HIPOTESIS '!$F99),'HIPOTESIS '!$D99,0)</f>
        <v>0</v>
      </c>
      <c r="AX234" s="948">
        <f>IF(AND(AX$151&gt;='HIPOTESIS '!$E99,AX$151&lt;='HIPOTESIS '!$F99),'HIPOTESIS '!$D99,0)</f>
        <v>0</v>
      </c>
      <c r="AY234" s="948">
        <f>IF(AND(AY$151&gt;='HIPOTESIS '!$E99,AY$151&lt;='HIPOTESIS '!$F99),'HIPOTESIS '!$D99,0)</f>
        <v>0</v>
      </c>
      <c r="AZ234" s="943">
        <f>IF(AND(AZ$151&gt;='HIPOTESIS '!$E99,AZ$151&lt;='HIPOTESIS '!$F99),'HIPOTESIS '!$D99,0)</f>
        <v>0</v>
      </c>
      <c r="BA234" s="948">
        <f>IF(AND(BA$151&gt;='HIPOTESIS '!$E99,BA$151&lt;='HIPOTESIS '!$F99),'HIPOTESIS '!$D99,0)</f>
        <v>0</v>
      </c>
      <c r="BB234" s="948">
        <f>IF(AND(BB$151&gt;='HIPOTESIS '!$E99,BB$151&lt;='HIPOTESIS '!$F99),'HIPOTESIS '!$D99,0)</f>
        <v>0</v>
      </c>
      <c r="BC234" s="948">
        <f>IF(AND(BC$151&gt;='HIPOTESIS '!$E99,BC$151&lt;='HIPOTESIS '!$F99),'HIPOTESIS '!$D99,0)</f>
        <v>0</v>
      </c>
      <c r="BD234" s="948">
        <f>IF(AND(BD$151&gt;='HIPOTESIS '!$E99,BD$151&lt;='HIPOTESIS '!$F99),'HIPOTESIS '!$D99,0)</f>
        <v>0</v>
      </c>
      <c r="BE234" s="948">
        <f>IF(AND(BE$151&gt;='HIPOTESIS '!$E99,BE$151&lt;='HIPOTESIS '!$F99),'HIPOTESIS '!$D99,0)</f>
        <v>0</v>
      </c>
      <c r="BF234" s="948">
        <f>IF(AND(BF$151&gt;='HIPOTESIS '!$E99,BF$151&lt;='HIPOTESIS '!$F99),'HIPOTESIS '!$D99,0)</f>
        <v>0</v>
      </c>
      <c r="BG234" s="948">
        <f>IF(AND(BG$151&gt;='HIPOTESIS '!$E99,BG$151&lt;='HIPOTESIS '!$F99),'HIPOTESIS '!$D99,0)</f>
        <v>0</v>
      </c>
      <c r="BH234" s="948">
        <f>IF(AND(BH$151&gt;='HIPOTESIS '!$E99,BH$151&lt;='HIPOTESIS '!$F99),'HIPOTESIS '!$D99,0)</f>
        <v>0</v>
      </c>
      <c r="BI234" s="948">
        <f>IF(AND(BI$151&gt;='HIPOTESIS '!$E99,BI$151&lt;='HIPOTESIS '!$F99),'HIPOTESIS '!$D99,0)</f>
        <v>0</v>
      </c>
      <c r="BJ234" s="948">
        <f>IF(AND(BJ$151&gt;='HIPOTESIS '!$E99,BJ$151&lt;='HIPOTESIS '!$F99),'HIPOTESIS '!$D99,0)</f>
        <v>0</v>
      </c>
      <c r="BK234" s="949">
        <f>IF(AND(BK$151&gt;='HIPOTESIS '!$E99,BK$151&lt;='HIPOTESIS '!$F99),'HIPOTESIS '!$D99,0)</f>
        <v>0</v>
      </c>
    </row>
    <row r="235" spans="2:63" ht="17" x14ac:dyDescent="0.2">
      <c r="B235" s="748" t="s">
        <v>125</v>
      </c>
      <c r="C235" s="943">
        <v>0</v>
      </c>
      <c r="D235" s="948">
        <f>IF(AND(D$151&gt;='HIPOTESIS '!$E100,D$151&lt;='HIPOTESIS '!$F100),'HIPOTESIS '!$D100,0)</f>
        <v>0</v>
      </c>
      <c r="E235" s="948">
        <f>IF(AND(E$151&gt;='HIPOTESIS '!$E100,E$151&lt;='HIPOTESIS '!$F100),'HIPOTESIS '!$D100,0)</f>
        <v>0</v>
      </c>
      <c r="F235" s="948">
        <f>IF(AND(F$151&gt;='HIPOTESIS '!$E100,F$151&lt;='HIPOTESIS '!$F100),'HIPOTESIS '!$D100,0)</f>
        <v>0</v>
      </c>
      <c r="G235" s="948">
        <f>IF(AND(G$151&gt;='HIPOTESIS '!$E100,G$151&lt;='HIPOTESIS '!$F100),'HIPOTESIS '!$D100,0)</f>
        <v>0</v>
      </c>
      <c r="H235" s="948">
        <f>IF(AND(H$151&gt;='HIPOTESIS '!$E100,H$151&lt;='HIPOTESIS '!$F100),'HIPOTESIS '!$D100,0)</f>
        <v>0</v>
      </c>
      <c r="I235" s="948">
        <f>IF(AND(I$151&gt;='HIPOTESIS '!$E100,I$151&lt;='HIPOTESIS '!$F100),'HIPOTESIS '!$D100,0)</f>
        <v>0</v>
      </c>
      <c r="J235" s="948">
        <f>IF(AND(J$151&gt;='HIPOTESIS '!$E100,J$151&lt;='HIPOTESIS '!$F100),'HIPOTESIS '!$D100,0)</f>
        <v>0</v>
      </c>
      <c r="K235" s="948">
        <f>IF(AND(K$151&gt;='HIPOTESIS '!$E100,K$151&lt;='HIPOTESIS '!$F100),'HIPOTESIS '!$D100,0)</f>
        <v>0</v>
      </c>
      <c r="L235" s="948">
        <f>IF(AND(L$151&gt;='HIPOTESIS '!$E100,L$151&lt;='HIPOTESIS '!$F100),'HIPOTESIS '!$D100,0)</f>
        <v>0</v>
      </c>
      <c r="M235" s="948">
        <f>IF(AND(M$151&gt;='HIPOTESIS '!$E100,M$151&lt;='HIPOTESIS '!$F100),'HIPOTESIS '!$D100,0)</f>
        <v>0</v>
      </c>
      <c r="N235" s="948">
        <f>IF(AND(N$151&gt;='HIPOTESIS '!$E100,N$151&lt;='HIPOTESIS '!$F100),'HIPOTESIS '!$D100,0)</f>
        <v>0</v>
      </c>
      <c r="O235" s="948">
        <f>IF(AND(O$151&gt;='HIPOTESIS '!$E100,O$151&lt;='HIPOTESIS '!$F100),'HIPOTESIS '!$D100,0)</f>
        <v>0</v>
      </c>
      <c r="P235" s="943">
        <f>IF(AND(P$151&gt;='HIPOTESIS '!$E100,P$151&lt;='HIPOTESIS '!$F100),'HIPOTESIS '!$D100,0)</f>
        <v>0</v>
      </c>
      <c r="Q235" s="948">
        <f>IF(AND(Q$151&gt;='HIPOTESIS '!$E100,Q$151&lt;='HIPOTESIS '!$F100),'HIPOTESIS '!$D100,0)</f>
        <v>0</v>
      </c>
      <c r="R235" s="948">
        <f>IF(AND(R$151&gt;='HIPOTESIS '!$E100,R$151&lt;='HIPOTESIS '!$F100),'HIPOTESIS '!$D100,0)</f>
        <v>0</v>
      </c>
      <c r="S235" s="948">
        <f>IF(AND(S$151&gt;='HIPOTESIS '!$E100,S$151&lt;='HIPOTESIS '!$F100),'HIPOTESIS '!$D100,0)</f>
        <v>0</v>
      </c>
      <c r="T235" s="948">
        <f>IF(AND(T$151&gt;='HIPOTESIS '!$E100,T$151&lt;='HIPOTESIS '!$F100),'HIPOTESIS '!$D100,0)</f>
        <v>0</v>
      </c>
      <c r="U235" s="948">
        <f>IF(AND(U$151&gt;='HIPOTESIS '!$E100,U$151&lt;='HIPOTESIS '!$F100),'HIPOTESIS '!$D100,0)</f>
        <v>0</v>
      </c>
      <c r="V235" s="948">
        <f>IF(AND(V$151&gt;='HIPOTESIS '!$E100,V$151&lt;='HIPOTESIS '!$F100),'HIPOTESIS '!$D100,0)</f>
        <v>0</v>
      </c>
      <c r="W235" s="948">
        <f>IF(AND(W$151&gt;='HIPOTESIS '!$E100,W$151&lt;='HIPOTESIS '!$F100),'HIPOTESIS '!$D100,0)</f>
        <v>0</v>
      </c>
      <c r="X235" s="948">
        <f>IF(AND(X$151&gt;='HIPOTESIS '!$E100,X$151&lt;='HIPOTESIS '!$F100),'HIPOTESIS '!$D100,0)</f>
        <v>0</v>
      </c>
      <c r="Y235" s="948">
        <f>IF(AND(Y$151&gt;='HIPOTESIS '!$E100,Y$151&lt;='HIPOTESIS '!$F100),'HIPOTESIS '!$D100,0)</f>
        <v>0</v>
      </c>
      <c r="Z235" s="948">
        <f>IF(AND(Z$151&gt;='HIPOTESIS '!$E100,Z$151&lt;='HIPOTESIS '!$F100),'HIPOTESIS '!$D100,0)</f>
        <v>0</v>
      </c>
      <c r="AA235" s="948">
        <f>IF(AND(AA$151&gt;='HIPOTESIS '!$E100,AA$151&lt;='HIPOTESIS '!$F100),'HIPOTESIS '!$D100,0)</f>
        <v>0</v>
      </c>
      <c r="AB235" s="943">
        <f>IF(AND(AB$151&gt;='HIPOTESIS '!$E100,AB$151&lt;='HIPOTESIS '!$F100),'HIPOTESIS '!$D100,0)</f>
        <v>0</v>
      </c>
      <c r="AC235" s="948">
        <f>IF(AND(AC$151&gt;='HIPOTESIS '!$E100,AC$151&lt;='HIPOTESIS '!$F100),'HIPOTESIS '!$D100,0)</f>
        <v>0</v>
      </c>
      <c r="AD235" s="948">
        <f>IF(AND(AD$151&gt;='HIPOTESIS '!$E100,AD$151&lt;='HIPOTESIS '!$F100),'HIPOTESIS '!$D100,0)</f>
        <v>0</v>
      </c>
      <c r="AE235" s="948">
        <f>IF(AND(AE$151&gt;='HIPOTESIS '!$E100,AE$151&lt;='HIPOTESIS '!$F100),'HIPOTESIS '!$D100,0)</f>
        <v>0</v>
      </c>
      <c r="AF235" s="948">
        <f>IF(AND(AF$151&gt;='HIPOTESIS '!$E100,AF$151&lt;='HIPOTESIS '!$F100),'HIPOTESIS '!$D100,0)</f>
        <v>0</v>
      </c>
      <c r="AG235" s="948">
        <f>IF(AND(AG$151&gt;='HIPOTESIS '!$E100,AG$151&lt;='HIPOTESIS '!$F100),'HIPOTESIS '!$D100,0)</f>
        <v>0</v>
      </c>
      <c r="AH235" s="948">
        <f>IF(AND(AH$151&gt;='HIPOTESIS '!$E100,AH$151&lt;='HIPOTESIS '!$F100),'HIPOTESIS '!$D100,0)</f>
        <v>0</v>
      </c>
      <c r="AI235" s="948">
        <f>IF(AND(AI$151&gt;='HIPOTESIS '!$E100,AI$151&lt;='HIPOTESIS '!$F100),'HIPOTESIS '!$D100,0)</f>
        <v>0</v>
      </c>
      <c r="AJ235" s="948">
        <f>IF(AND(AJ$151&gt;='HIPOTESIS '!$E100,AJ$151&lt;='HIPOTESIS '!$F100),'HIPOTESIS '!$D100,0)</f>
        <v>0</v>
      </c>
      <c r="AK235" s="948">
        <f>IF(AND(AK$151&gt;='HIPOTESIS '!$E100,AK$151&lt;='HIPOTESIS '!$F100),'HIPOTESIS '!$D100,0)</f>
        <v>0</v>
      </c>
      <c r="AL235" s="948">
        <f>IF(AND(AL$151&gt;='HIPOTESIS '!$E100,AL$151&lt;='HIPOTESIS '!$F100),'HIPOTESIS '!$D100,0)</f>
        <v>0</v>
      </c>
      <c r="AM235" s="948">
        <f>IF(AND(AM$151&gt;='HIPOTESIS '!$E100,AM$151&lt;='HIPOTESIS '!$F100),'HIPOTESIS '!$D100,0)</f>
        <v>0</v>
      </c>
      <c r="AN235" s="943">
        <f>IF(AND(AN$151&gt;='HIPOTESIS '!$E100,AN$151&lt;='HIPOTESIS '!$F100),'HIPOTESIS '!$D100,0)</f>
        <v>0</v>
      </c>
      <c r="AO235" s="948">
        <f>IF(AND(AO$151&gt;='HIPOTESIS '!$E100,AO$151&lt;='HIPOTESIS '!$F100),'HIPOTESIS '!$D100,0)</f>
        <v>0</v>
      </c>
      <c r="AP235" s="948">
        <f>IF(AND(AP$151&gt;='HIPOTESIS '!$E100,AP$151&lt;='HIPOTESIS '!$F100),'HIPOTESIS '!$D100,0)</f>
        <v>0</v>
      </c>
      <c r="AQ235" s="948">
        <f>IF(AND(AQ$151&gt;='HIPOTESIS '!$E100,AQ$151&lt;='HIPOTESIS '!$F100),'HIPOTESIS '!$D100,0)</f>
        <v>0</v>
      </c>
      <c r="AR235" s="948">
        <f>IF(AND(AR$151&gt;='HIPOTESIS '!$E100,AR$151&lt;='HIPOTESIS '!$F100),'HIPOTESIS '!$D100,0)</f>
        <v>0</v>
      </c>
      <c r="AS235" s="948">
        <f>IF(AND(AS$151&gt;='HIPOTESIS '!$E100,AS$151&lt;='HIPOTESIS '!$F100),'HIPOTESIS '!$D100,0)</f>
        <v>0</v>
      </c>
      <c r="AT235" s="948">
        <f>IF(AND(AT$151&gt;='HIPOTESIS '!$E100,AT$151&lt;='HIPOTESIS '!$F100),'HIPOTESIS '!$D100,0)</f>
        <v>0</v>
      </c>
      <c r="AU235" s="948">
        <f>IF(AND(AU$151&gt;='HIPOTESIS '!$E100,AU$151&lt;='HIPOTESIS '!$F100),'HIPOTESIS '!$D100,0)</f>
        <v>0</v>
      </c>
      <c r="AV235" s="948">
        <f>IF(AND(AV$151&gt;='HIPOTESIS '!$E100,AV$151&lt;='HIPOTESIS '!$F100),'HIPOTESIS '!$D100,0)</f>
        <v>0</v>
      </c>
      <c r="AW235" s="948">
        <f>IF(AND(AW$151&gt;='HIPOTESIS '!$E100,AW$151&lt;='HIPOTESIS '!$F100),'HIPOTESIS '!$D100,0)</f>
        <v>0</v>
      </c>
      <c r="AX235" s="948">
        <f>IF(AND(AX$151&gt;='HIPOTESIS '!$E100,AX$151&lt;='HIPOTESIS '!$F100),'HIPOTESIS '!$D100,0)</f>
        <v>0</v>
      </c>
      <c r="AY235" s="948">
        <f>IF(AND(AY$151&gt;='HIPOTESIS '!$E100,AY$151&lt;='HIPOTESIS '!$F100),'HIPOTESIS '!$D100,0)</f>
        <v>0</v>
      </c>
      <c r="AZ235" s="943">
        <f>IF(AND(AZ$151&gt;='HIPOTESIS '!$E100,AZ$151&lt;='HIPOTESIS '!$F100),'HIPOTESIS '!$D100,0)</f>
        <v>0</v>
      </c>
      <c r="BA235" s="948">
        <f>IF(AND(BA$151&gt;='HIPOTESIS '!$E100,BA$151&lt;='HIPOTESIS '!$F100),'HIPOTESIS '!$D100,0)</f>
        <v>0</v>
      </c>
      <c r="BB235" s="948">
        <f>IF(AND(BB$151&gt;='HIPOTESIS '!$E100,BB$151&lt;='HIPOTESIS '!$F100),'HIPOTESIS '!$D100,0)</f>
        <v>0</v>
      </c>
      <c r="BC235" s="948">
        <f>IF(AND(BC$151&gt;='HIPOTESIS '!$E100,BC$151&lt;='HIPOTESIS '!$F100),'HIPOTESIS '!$D100,0)</f>
        <v>0</v>
      </c>
      <c r="BD235" s="948">
        <f>IF(AND(BD$151&gt;='HIPOTESIS '!$E100,BD$151&lt;='HIPOTESIS '!$F100),'HIPOTESIS '!$D100,0)</f>
        <v>0</v>
      </c>
      <c r="BE235" s="948">
        <f>IF(AND(BE$151&gt;='HIPOTESIS '!$E100,BE$151&lt;='HIPOTESIS '!$F100),'HIPOTESIS '!$D100,0)</f>
        <v>0</v>
      </c>
      <c r="BF235" s="948">
        <f>IF(AND(BF$151&gt;='HIPOTESIS '!$E100,BF$151&lt;='HIPOTESIS '!$F100),'HIPOTESIS '!$D100,0)</f>
        <v>0</v>
      </c>
      <c r="BG235" s="948">
        <f>IF(AND(BG$151&gt;='HIPOTESIS '!$E100,BG$151&lt;='HIPOTESIS '!$F100),'HIPOTESIS '!$D100,0)</f>
        <v>0</v>
      </c>
      <c r="BH235" s="948">
        <f>IF(AND(BH$151&gt;='HIPOTESIS '!$E100,BH$151&lt;='HIPOTESIS '!$F100),'HIPOTESIS '!$D100,0)</f>
        <v>0</v>
      </c>
      <c r="BI235" s="948">
        <f>IF(AND(BI$151&gt;='HIPOTESIS '!$E100,BI$151&lt;='HIPOTESIS '!$F100),'HIPOTESIS '!$D100,0)</f>
        <v>0</v>
      </c>
      <c r="BJ235" s="948">
        <f>IF(AND(BJ$151&gt;='HIPOTESIS '!$E100,BJ$151&lt;='HIPOTESIS '!$F100),'HIPOTESIS '!$D100,0)</f>
        <v>0</v>
      </c>
      <c r="BK235" s="949">
        <f>IF(AND(BK$151&gt;='HIPOTESIS '!$E100,BK$151&lt;='HIPOTESIS '!$F100),'HIPOTESIS '!$D100,0)</f>
        <v>0</v>
      </c>
    </row>
    <row r="236" spans="2:63" ht="17" x14ac:dyDescent="0.2">
      <c r="B236" s="748" t="s">
        <v>126</v>
      </c>
      <c r="C236" s="943">
        <v>0</v>
      </c>
      <c r="D236" s="948">
        <f>IF(AND(D$151&gt;='HIPOTESIS '!$E101,D$151&lt;='HIPOTESIS '!$F101),'HIPOTESIS '!$D101,0)</f>
        <v>0</v>
      </c>
      <c r="E236" s="948">
        <f>IF(AND(E$151&gt;='HIPOTESIS '!$E101,E$151&lt;='HIPOTESIS '!$F101),'HIPOTESIS '!$D101,0)</f>
        <v>0</v>
      </c>
      <c r="F236" s="948">
        <f>IF(AND(F$151&gt;='HIPOTESIS '!$E101,F$151&lt;='HIPOTESIS '!$F101),'HIPOTESIS '!$D101,0)</f>
        <v>0</v>
      </c>
      <c r="G236" s="948">
        <f>IF(AND(G$151&gt;='HIPOTESIS '!$E101,G$151&lt;='HIPOTESIS '!$F101),'HIPOTESIS '!$D101,0)</f>
        <v>0</v>
      </c>
      <c r="H236" s="948">
        <f>IF(AND(H$151&gt;='HIPOTESIS '!$E101,H$151&lt;='HIPOTESIS '!$F101),'HIPOTESIS '!$D101,0)</f>
        <v>0</v>
      </c>
      <c r="I236" s="948">
        <f>IF(AND(I$151&gt;='HIPOTESIS '!$E101,I$151&lt;='HIPOTESIS '!$F101),'HIPOTESIS '!$D101,0)</f>
        <v>0</v>
      </c>
      <c r="J236" s="948">
        <f>IF(AND(J$151&gt;='HIPOTESIS '!$E101,J$151&lt;='HIPOTESIS '!$F101),'HIPOTESIS '!$D101,0)</f>
        <v>0</v>
      </c>
      <c r="K236" s="948">
        <f>IF(AND(K$151&gt;='HIPOTESIS '!$E101,K$151&lt;='HIPOTESIS '!$F101),'HIPOTESIS '!$D101,0)</f>
        <v>0</v>
      </c>
      <c r="L236" s="948">
        <f>IF(AND(L$151&gt;='HIPOTESIS '!$E101,L$151&lt;='HIPOTESIS '!$F101),'HIPOTESIS '!$D101,0)</f>
        <v>0</v>
      </c>
      <c r="M236" s="948">
        <f>IF(AND(M$151&gt;='HIPOTESIS '!$E101,M$151&lt;='HIPOTESIS '!$F101),'HIPOTESIS '!$D101,0)</f>
        <v>0</v>
      </c>
      <c r="N236" s="948">
        <f>IF(AND(N$151&gt;='HIPOTESIS '!$E101,N$151&lt;='HIPOTESIS '!$F101),'HIPOTESIS '!$D101,0)</f>
        <v>0</v>
      </c>
      <c r="O236" s="948">
        <f>IF(AND(O$151&gt;='HIPOTESIS '!$E101,O$151&lt;='HIPOTESIS '!$F101),'HIPOTESIS '!$D101,0)</f>
        <v>0</v>
      </c>
      <c r="P236" s="943">
        <f>IF(AND(P$151&gt;='HIPOTESIS '!$E101,P$151&lt;='HIPOTESIS '!$F101),'HIPOTESIS '!$D101,0)</f>
        <v>0</v>
      </c>
      <c r="Q236" s="948">
        <f>IF(AND(Q$151&gt;='HIPOTESIS '!$E101,Q$151&lt;='HIPOTESIS '!$F101),'HIPOTESIS '!$D101,0)</f>
        <v>0</v>
      </c>
      <c r="R236" s="948">
        <f>IF(AND(R$151&gt;='HIPOTESIS '!$E101,R$151&lt;='HIPOTESIS '!$F101),'HIPOTESIS '!$D101,0)</f>
        <v>0</v>
      </c>
      <c r="S236" s="948">
        <f>IF(AND(S$151&gt;='HIPOTESIS '!$E101,S$151&lt;='HIPOTESIS '!$F101),'HIPOTESIS '!$D101,0)</f>
        <v>0</v>
      </c>
      <c r="T236" s="948">
        <f>IF(AND(T$151&gt;='HIPOTESIS '!$E101,T$151&lt;='HIPOTESIS '!$F101),'HIPOTESIS '!$D101,0)</f>
        <v>0</v>
      </c>
      <c r="U236" s="948">
        <f>IF(AND(U$151&gt;='HIPOTESIS '!$E101,U$151&lt;='HIPOTESIS '!$F101),'HIPOTESIS '!$D101,0)</f>
        <v>0</v>
      </c>
      <c r="V236" s="948">
        <f>IF(AND(V$151&gt;='HIPOTESIS '!$E101,V$151&lt;='HIPOTESIS '!$F101),'HIPOTESIS '!$D101,0)</f>
        <v>0</v>
      </c>
      <c r="W236" s="948">
        <f>IF(AND(W$151&gt;='HIPOTESIS '!$E101,W$151&lt;='HIPOTESIS '!$F101),'HIPOTESIS '!$D101,0)</f>
        <v>0</v>
      </c>
      <c r="X236" s="948">
        <f>IF(AND(X$151&gt;='HIPOTESIS '!$E101,X$151&lt;='HIPOTESIS '!$F101),'HIPOTESIS '!$D101,0)</f>
        <v>0</v>
      </c>
      <c r="Y236" s="948">
        <f>IF(AND(Y$151&gt;='HIPOTESIS '!$E101,Y$151&lt;='HIPOTESIS '!$F101),'HIPOTESIS '!$D101,0)</f>
        <v>0</v>
      </c>
      <c r="Z236" s="948">
        <f>IF(AND(Z$151&gt;='HIPOTESIS '!$E101,Z$151&lt;='HIPOTESIS '!$F101),'HIPOTESIS '!$D101,0)</f>
        <v>0</v>
      </c>
      <c r="AA236" s="948">
        <f>IF(AND(AA$151&gt;='HIPOTESIS '!$E101,AA$151&lt;='HIPOTESIS '!$F101),'HIPOTESIS '!$D101,0)</f>
        <v>0</v>
      </c>
      <c r="AB236" s="943">
        <f>IF(AND(AB$151&gt;='HIPOTESIS '!$E101,AB$151&lt;='HIPOTESIS '!$F101),'HIPOTESIS '!$D101,0)</f>
        <v>0</v>
      </c>
      <c r="AC236" s="948">
        <f>IF(AND(AC$151&gt;='HIPOTESIS '!$E101,AC$151&lt;='HIPOTESIS '!$F101),'HIPOTESIS '!$D101,0)</f>
        <v>0</v>
      </c>
      <c r="AD236" s="948">
        <f>IF(AND(AD$151&gt;='HIPOTESIS '!$E101,AD$151&lt;='HIPOTESIS '!$F101),'HIPOTESIS '!$D101,0)</f>
        <v>0</v>
      </c>
      <c r="AE236" s="948">
        <f>IF(AND(AE$151&gt;='HIPOTESIS '!$E101,AE$151&lt;='HIPOTESIS '!$F101),'HIPOTESIS '!$D101,0)</f>
        <v>0</v>
      </c>
      <c r="AF236" s="948">
        <f>IF(AND(AF$151&gt;='HIPOTESIS '!$E101,AF$151&lt;='HIPOTESIS '!$F101),'HIPOTESIS '!$D101,0)</f>
        <v>0</v>
      </c>
      <c r="AG236" s="948">
        <f>IF(AND(AG$151&gt;='HIPOTESIS '!$E101,AG$151&lt;='HIPOTESIS '!$F101),'HIPOTESIS '!$D101,0)</f>
        <v>0</v>
      </c>
      <c r="AH236" s="948">
        <f>IF(AND(AH$151&gt;='HIPOTESIS '!$E101,AH$151&lt;='HIPOTESIS '!$F101),'HIPOTESIS '!$D101,0)</f>
        <v>0</v>
      </c>
      <c r="AI236" s="948">
        <f>IF(AND(AI$151&gt;='HIPOTESIS '!$E101,AI$151&lt;='HIPOTESIS '!$F101),'HIPOTESIS '!$D101,0)</f>
        <v>0</v>
      </c>
      <c r="AJ236" s="948">
        <f>IF(AND(AJ$151&gt;='HIPOTESIS '!$E101,AJ$151&lt;='HIPOTESIS '!$F101),'HIPOTESIS '!$D101,0)</f>
        <v>0</v>
      </c>
      <c r="AK236" s="948">
        <f>IF(AND(AK$151&gt;='HIPOTESIS '!$E101,AK$151&lt;='HIPOTESIS '!$F101),'HIPOTESIS '!$D101,0)</f>
        <v>0</v>
      </c>
      <c r="AL236" s="948">
        <f>IF(AND(AL$151&gt;='HIPOTESIS '!$E101,AL$151&lt;='HIPOTESIS '!$F101),'HIPOTESIS '!$D101,0)</f>
        <v>0</v>
      </c>
      <c r="AM236" s="948">
        <f>IF(AND(AM$151&gt;='HIPOTESIS '!$E101,AM$151&lt;='HIPOTESIS '!$F101),'HIPOTESIS '!$D101,0)</f>
        <v>0</v>
      </c>
      <c r="AN236" s="943">
        <f>IF(AND(AN$151&gt;='HIPOTESIS '!$E101,AN$151&lt;='HIPOTESIS '!$F101),'HIPOTESIS '!$D101,0)</f>
        <v>0</v>
      </c>
      <c r="AO236" s="948">
        <f>IF(AND(AO$151&gt;='HIPOTESIS '!$E101,AO$151&lt;='HIPOTESIS '!$F101),'HIPOTESIS '!$D101,0)</f>
        <v>0</v>
      </c>
      <c r="AP236" s="948">
        <f>IF(AND(AP$151&gt;='HIPOTESIS '!$E101,AP$151&lt;='HIPOTESIS '!$F101),'HIPOTESIS '!$D101,0)</f>
        <v>0</v>
      </c>
      <c r="AQ236" s="948">
        <f>IF(AND(AQ$151&gt;='HIPOTESIS '!$E101,AQ$151&lt;='HIPOTESIS '!$F101),'HIPOTESIS '!$D101,0)</f>
        <v>0</v>
      </c>
      <c r="AR236" s="948">
        <f>IF(AND(AR$151&gt;='HIPOTESIS '!$E101,AR$151&lt;='HIPOTESIS '!$F101),'HIPOTESIS '!$D101,0)</f>
        <v>0</v>
      </c>
      <c r="AS236" s="948">
        <f>IF(AND(AS$151&gt;='HIPOTESIS '!$E101,AS$151&lt;='HIPOTESIS '!$F101),'HIPOTESIS '!$D101,0)</f>
        <v>0</v>
      </c>
      <c r="AT236" s="948">
        <f>IF(AND(AT$151&gt;='HIPOTESIS '!$E101,AT$151&lt;='HIPOTESIS '!$F101),'HIPOTESIS '!$D101,0)</f>
        <v>0</v>
      </c>
      <c r="AU236" s="948">
        <f>IF(AND(AU$151&gt;='HIPOTESIS '!$E101,AU$151&lt;='HIPOTESIS '!$F101),'HIPOTESIS '!$D101,0)</f>
        <v>0</v>
      </c>
      <c r="AV236" s="948">
        <f>IF(AND(AV$151&gt;='HIPOTESIS '!$E101,AV$151&lt;='HIPOTESIS '!$F101),'HIPOTESIS '!$D101,0)</f>
        <v>0</v>
      </c>
      <c r="AW236" s="948">
        <f>IF(AND(AW$151&gt;='HIPOTESIS '!$E101,AW$151&lt;='HIPOTESIS '!$F101),'HIPOTESIS '!$D101,0)</f>
        <v>0</v>
      </c>
      <c r="AX236" s="948">
        <f>IF(AND(AX$151&gt;='HIPOTESIS '!$E101,AX$151&lt;='HIPOTESIS '!$F101),'HIPOTESIS '!$D101,0)</f>
        <v>0</v>
      </c>
      <c r="AY236" s="948">
        <f>IF(AND(AY$151&gt;='HIPOTESIS '!$E101,AY$151&lt;='HIPOTESIS '!$F101),'HIPOTESIS '!$D101,0)</f>
        <v>0</v>
      </c>
      <c r="AZ236" s="943">
        <f>IF(AND(AZ$151&gt;='HIPOTESIS '!$E101,AZ$151&lt;='HIPOTESIS '!$F101),'HIPOTESIS '!$D101,0)</f>
        <v>0</v>
      </c>
      <c r="BA236" s="948">
        <f>IF(AND(BA$151&gt;='HIPOTESIS '!$E101,BA$151&lt;='HIPOTESIS '!$F101),'HIPOTESIS '!$D101,0)</f>
        <v>0</v>
      </c>
      <c r="BB236" s="948">
        <f>IF(AND(BB$151&gt;='HIPOTESIS '!$E101,BB$151&lt;='HIPOTESIS '!$F101),'HIPOTESIS '!$D101,0)</f>
        <v>0</v>
      </c>
      <c r="BC236" s="948">
        <f>IF(AND(BC$151&gt;='HIPOTESIS '!$E101,BC$151&lt;='HIPOTESIS '!$F101),'HIPOTESIS '!$D101,0)</f>
        <v>0</v>
      </c>
      <c r="BD236" s="948">
        <f>IF(AND(BD$151&gt;='HIPOTESIS '!$E101,BD$151&lt;='HIPOTESIS '!$F101),'HIPOTESIS '!$D101,0)</f>
        <v>0</v>
      </c>
      <c r="BE236" s="948">
        <f>IF(AND(BE$151&gt;='HIPOTESIS '!$E101,BE$151&lt;='HIPOTESIS '!$F101),'HIPOTESIS '!$D101,0)</f>
        <v>0</v>
      </c>
      <c r="BF236" s="948">
        <f>IF(AND(BF$151&gt;='HIPOTESIS '!$E101,BF$151&lt;='HIPOTESIS '!$F101),'HIPOTESIS '!$D101,0)</f>
        <v>0</v>
      </c>
      <c r="BG236" s="948">
        <f>IF(AND(BG$151&gt;='HIPOTESIS '!$E101,BG$151&lt;='HIPOTESIS '!$F101),'HIPOTESIS '!$D101,0)</f>
        <v>0</v>
      </c>
      <c r="BH236" s="948">
        <f>IF(AND(BH$151&gt;='HIPOTESIS '!$E101,BH$151&lt;='HIPOTESIS '!$F101),'HIPOTESIS '!$D101,0)</f>
        <v>0</v>
      </c>
      <c r="BI236" s="948">
        <f>IF(AND(BI$151&gt;='HIPOTESIS '!$E101,BI$151&lt;='HIPOTESIS '!$F101),'HIPOTESIS '!$D101,0)</f>
        <v>0</v>
      </c>
      <c r="BJ236" s="948">
        <f>IF(AND(BJ$151&gt;='HIPOTESIS '!$E101,BJ$151&lt;='HIPOTESIS '!$F101),'HIPOTESIS '!$D101,0)</f>
        <v>0</v>
      </c>
      <c r="BK236" s="949">
        <f>IF(AND(BK$151&gt;='HIPOTESIS '!$E101,BK$151&lt;='HIPOTESIS '!$F101),'HIPOTESIS '!$D101,0)</f>
        <v>0</v>
      </c>
    </row>
    <row r="237" spans="2:63" ht="17" x14ac:dyDescent="0.2">
      <c r="B237" s="748" t="s">
        <v>127</v>
      </c>
      <c r="C237" s="943">
        <v>0</v>
      </c>
      <c r="D237" s="948">
        <f>IF(AND(D$151&gt;='HIPOTESIS '!$E102,D$151&lt;='HIPOTESIS '!$F102),'HIPOTESIS '!$D102,0)</f>
        <v>0</v>
      </c>
      <c r="E237" s="948">
        <f>IF(AND(E$151&gt;='HIPOTESIS '!$E102,E$151&lt;='HIPOTESIS '!$F102),'HIPOTESIS '!$D102,0)</f>
        <v>0</v>
      </c>
      <c r="F237" s="948">
        <f>IF(AND(F$151&gt;='HIPOTESIS '!$E102,F$151&lt;='HIPOTESIS '!$F102),'HIPOTESIS '!$D102,0)</f>
        <v>0</v>
      </c>
      <c r="G237" s="948">
        <f>IF(AND(G$151&gt;='HIPOTESIS '!$E102,G$151&lt;='HIPOTESIS '!$F102),'HIPOTESIS '!$D102,0)</f>
        <v>0</v>
      </c>
      <c r="H237" s="948">
        <f>IF(AND(H$151&gt;='HIPOTESIS '!$E102,H$151&lt;='HIPOTESIS '!$F102),'HIPOTESIS '!$D102,0)</f>
        <v>0</v>
      </c>
      <c r="I237" s="948">
        <f>IF(AND(I$151&gt;='HIPOTESIS '!$E102,I$151&lt;='HIPOTESIS '!$F102),'HIPOTESIS '!$D102,0)</f>
        <v>0</v>
      </c>
      <c r="J237" s="948">
        <f>IF(AND(J$151&gt;='HIPOTESIS '!$E102,J$151&lt;='HIPOTESIS '!$F102),'HIPOTESIS '!$D102,0)</f>
        <v>0</v>
      </c>
      <c r="K237" s="948">
        <f>IF(AND(K$151&gt;='HIPOTESIS '!$E102,K$151&lt;='HIPOTESIS '!$F102),'HIPOTESIS '!$D102,0)</f>
        <v>0</v>
      </c>
      <c r="L237" s="948">
        <f>IF(AND(L$151&gt;='HIPOTESIS '!$E102,L$151&lt;='HIPOTESIS '!$F102),'HIPOTESIS '!$D102,0)</f>
        <v>0</v>
      </c>
      <c r="M237" s="948">
        <f>IF(AND(M$151&gt;='HIPOTESIS '!$E102,M$151&lt;='HIPOTESIS '!$F102),'HIPOTESIS '!$D102,0)</f>
        <v>0</v>
      </c>
      <c r="N237" s="948">
        <f>IF(AND(N$151&gt;='HIPOTESIS '!$E102,N$151&lt;='HIPOTESIS '!$F102),'HIPOTESIS '!$D102,0)</f>
        <v>0</v>
      </c>
      <c r="O237" s="948">
        <f>IF(AND(O$151&gt;='HIPOTESIS '!$E102,O$151&lt;='HIPOTESIS '!$F102),'HIPOTESIS '!$D102,0)</f>
        <v>0</v>
      </c>
      <c r="P237" s="943">
        <f>IF(AND(P$151&gt;='HIPOTESIS '!$E102,P$151&lt;='HIPOTESIS '!$F102),'HIPOTESIS '!$D102,0)</f>
        <v>0</v>
      </c>
      <c r="Q237" s="948">
        <f>IF(AND(Q$151&gt;='HIPOTESIS '!$E102,Q$151&lt;='HIPOTESIS '!$F102),'HIPOTESIS '!$D102,0)</f>
        <v>0</v>
      </c>
      <c r="R237" s="948">
        <f>IF(AND(R$151&gt;='HIPOTESIS '!$E102,R$151&lt;='HIPOTESIS '!$F102),'HIPOTESIS '!$D102,0)</f>
        <v>0</v>
      </c>
      <c r="S237" s="948">
        <f>IF(AND(S$151&gt;='HIPOTESIS '!$E102,S$151&lt;='HIPOTESIS '!$F102),'HIPOTESIS '!$D102,0)</f>
        <v>0</v>
      </c>
      <c r="T237" s="948">
        <f>IF(AND(T$151&gt;='HIPOTESIS '!$E102,T$151&lt;='HIPOTESIS '!$F102),'HIPOTESIS '!$D102,0)</f>
        <v>0</v>
      </c>
      <c r="U237" s="948">
        <f>IF(AND(U$151&gt;='HIPOTESIS '!$E102,U$151&lt;='HIPOTESIS '!$F102),'HIPOTESIS '!$D102,0)</f>
        <v>0</v>
      </c>
      <c r="V237" s="948">
        <f>IF(AND(V$151&gt;='HIPOTESIS '!$E102,V$151&lt;='HIPOTESIS '!$F102),'HIPOTESIS '!$D102,0)</f>
        <v>0</v>
      </c>
      <c r="W237" s="948">
        <f>IF(AND(W$151&gt;='HIPOTESIS '!$E102,W$151&lt;='HIPOTESIS '!$F102),'HIPOTESIS '!$D102,0)</f>
        <v>0</v>
      </c>
      <c r="X237" s="948">
        <f>IF(AND(X$151&gt;='HIPOTESIS '!$E102,X$151&lt;='HIPOTESIS '!$F102),'HIPOTESIS '!$D102,0)</f>
        <v>0</v>
      </c>
      <c r="Y237" s="948">
        <f>IF(AND(Y$151&gt;='HIPOTESIS '!$E102,Y$151&lt;='HIPOTESIS '!$F102),'HIPOTESIS '!$D102,0)</f>
        <v>0</v>
      </c>
      <c r="Z237" s="948">
        <f>IF(AND(Z$151&gt;='HIPOTESIS '!$E102,Z$151&lt;='HIPOTESIS '!$F102),'HIPOTESIS '!$D102,0)</f>
        <v>0</v>
      </c>
      <c r="AA237" s="948">
        <f>IF(AND(AA$151&gt;='HIPOTESIS '!$E102,AA$151&lt;='HIPOTESIS '!$F102),'HIPOTESIS '!$D102,0)</f>
        <v>0</v>
      </c>
      <c r="AB237" s="943">
        <f>IF(AND(AB$151&gt;='HIPOTESIS '!$E102,AB$151&lt;='HIPOTESIS '!$F102),'HIPOTESIS '!$D102,0)</f>
        <v>0</v>
      </c>
      <c r="AC237" s="948">
        <f>IF(AND(AC$151&gt;='HIPOTESIS '!$E102,AC$151&lt;='HIPOTESIS '!$F102),'HIPOTESIS '!$D102,0)</f>
        <v>0</v>
      </c>
      <c r="AD237" s="948">
        <f>IF(AND(AD$151&gt;='HIPOTESIS '!$E102,AD$151&lt;='HIPOTESIS '!$F102),'HIPOTESIS '!$D102,0)</f>
        <v>0</v>
      </c>
      <c r="AE237" s="948">
        <f>IF(AND(AE$151&gt;='HIPOTESIS '!$E102,AE$151&lt;='HIPOTESIS '!$F102),'HIPOTESIS '!$D102,0)</f>
        <v>0</v>
      </c>
      <c r="AF237" s="948">
        <f>IF(AND(AF$151&gt;='HIPOTESIS '!$E102,AF$151&lt;='HIPOTESIS '!$F102),'HIPOTESIS '!$D102,0)</f>
        <v>0</v>
      </c>
      <c r="AG237" s="948">
        <f>IF(AND(AG$151&gt;='HIPOTESIS '!$E102,AG$151&lt;='HIPOTESIS '!$F102),'HIPOTESIS '!$D102,0)</f>
        <v>0</v>
      </c>
      <c r="AH237" s="948">
        <f>IF(AND(AH$151&gt;='HIPOTESIS '!$E102,AH$151&lt;='HIPOTESIS '!$F102),'HIPOTESIS '!$D102,0)</f>
        <v>0</v>
      </c>
      <c r="AI237" s="948">
        <f>IF(AND(AI$151&gt;='HIPOTESIS '!$E102,AI$151&lt;='HIPOTESIS '!$F102),'HIPOTESIS '!$D102,0)</f>
        <v>0</v>
      </c>
      <c r="AJ237" s="948">
        <f>IF(AND(AJ$151&gt;='HIPOTESIS '!$E102,AJ$151&lt;='HIPOTESIS '!$F102),'HIPOTESIS '!$D102,0)</f>
        <v>0</v>
      </c>
      <c r="AK237" s="948">
        <f>IF(AND(AK$151&gt;='HIPOTESIS '!$E102,AK$151&lt;='HIPOTESIS '!$F102),'HIPOTESIS '!$D102,0)</f>
        <v>0</v>
      </c>
      <c r="AL237" s="948">
        <f>IF(AND(AL$151&gt;='HIPOTESIS '!$E102,AL$151&lt;='HIPOTESIS '!$F102),'HIPOTESIS '!$D102,0)</f>
        <v>0</v>
      </c>
      <c r="AM237" s="948">
        <f>IF(AND(AM$151&gt;='HIPOTESIS '!$E102,AM$151&lt;='HIPOTESIS '!$F102),'HIPOTESIS '!$D102,0)</f>
        <v>0</v>
      </c>
      <c r="AN237" s="943">
        <f>IF(AND(AN$151&gt;='HIPOTESIS '!$E102,AN$151&lt;='HIPOTESIS '!$F102),'HIPOTESIS '!$D102,0)</f>
        <v>0</v>
      </c>
      <c r="AO237" s="948">
        <f>IF(AND(AO$151&gt;='HIPOTESIS '!$E102,AO$151&lt;='HIPOTESIS '!$F102),'HIPOTESIS '!$D102,0)</f>
        <v>0</v>
      </c>
      <c r="AP237" s="948">
        <f>IF(AND(AP$151&gt;='HIPOTESIS '!$E102,AP$151&lt;='HIPOTESIS '!$F102),'HIPOTESIS '!$D102,0)</f>
        <v>0</v>
      </c>
      <c r="AQ237" s="948">
        <f>IF(AND(AQ$151&gt;='HIPOTESIS '!$E102,AQ$151&lt;='HIPOTESIS '!$F102),'HIPOTESIS '!$D102,0)</f>
        <v>0</v>
      </c>
      <c r="AR237" s="948">
        <f>IF(AND(AR$151&gt;='HIPOTESIS '!$E102,AR$151&lt;='HIPOTESIS '!$F102),'HIPOTESIS '!$D102,0)</f>
        <v>0</v>
      </c>
      <c r="AS237" s="948">
        <f>IF(AND(AS$151&gt;='HIPOTESIS '!$E102,AS$151&lt;='HIPOTESIS '!$F102),'HIPOTESIS '!$D102,0)</f>
        <v>0</v>
      </c>
      <c r="AT237" s="948">
        <f>IF(AND(AT$151&gt;='HIPOTESIS '!$E102,AT$151&lt;='HIPOTESIS '!$F102),'HIPOTESIS '!$D102,0)</f>
        <v>0</v>
      </c>
      <c r="AU237" s="948">
        <f>IF(AND(AU$151&gt;='HIPOTESIS '!$E102,AU$151&lt;='HIPOTESIS '!$F102),'HIPOTESIS '!$D102,0)</f>
        <v>0</v>
      </c>
      <c r="AV237" s="948">
        <f>IF(AND(AV$151&gt;='HIPOTESIS '!$E102,AV$151&lt;='HIPOTESIS '!$F102),'HIPOTESIS '!$D102,0)</f>
        <v>0</v>
      </c>
      <c r="AW237" s="948">
        <f>IF(AND(AW$151&gt;='HIPOTESIS '!$E102,AW$151&lt;='HIPOTESIS '!$F102),'HIPOTESIS '!$D102,0)</f>
        <v>0</v>
      </c>
      <c r="AX237" s="948">
        <f>IF(AND(AX$151&gt;='HIPOTESIS '!$E102,AX$151&lt;='HIPOTESIS '!$F102),'HIPOTESIS '!$D102,0)</f>
        <v>0</v>
      </c>
      <c r="AY237" s="948">
        <f>IF(AND(AY$151&gt;='HIPOTESIS '!$E102,AY$151&lt;='HIPOTESIS '!$F102),'HIPOTESIS '!$D102,0)</f>
        <v>0</v>
      </c>
      <c r="AZ237" s="943">
        <f>IF(AND(AZ$151&gt;='HIPOTESIS '!$E102,AZ$151&lt;='HIPOTESIS '!$F102),'HIPOTESIS '!$D102,0)</f>
        <v>0</v>
      </c>
      <c r="BA237" s="948">
        <f>IF(AND(BA$151&gt;='HIPOTESIS '!$E102,BA$151&lt;='HIPOTESIS '!$F102),'HIPOTESIS '!$D102,0)</f>
        <v>0</v>
      </c>
      <c r="BB237" s="948">
        <f>IF(AND(BB$151&gt;='HIPOTESIS '!$E102,BB$151&lt;='HIPOTESIS '!$F102),'HIPOTESIS '!$D102,0)</f>
        <v>0</v>
      </c>
      <c r="BC237" s="948">
        <f>IF(AND(BC$151&gt;='HIPOTESIS '!$E102,BC$151&lt;='HIPOTESIS '!$F102),'HIPOTESIS '!$D102,0)</f>
        <v>0</v>
      </c>
      <c r="BD237" s="948">
        <f>IF(AND(BD$151&gt;='HIPOTESIS '!$E102,BD$151&lt;='HIPOTESIS '!$F102),'HIPOTESIS '!$D102,0)</f>
        <v>0</v>
      </c>
      <c r="BE237" s="948">
        <f>IF(AND(BE$151&gt;='HIPOTESIS '!$E102,BE$151&lt;='HIPOTESIS '!$F102),'HIPOTESIS '!$D102,0)</f>
        <v>0</v>
      </c>
      <c r="BF237" s="948">
        <f>IF(AND(BF$151&gt;='HIPOTESIS '!$E102,BF$151&lt;='HIPOTESIS '!$F102),'HIPOTESIS '!$D102,0)</f>
        <v>0</v>
      </c>
      <c r="BG237" s="948">
        <f>IF(AND(BG$151&gt;='HIPOTESIS '!$E102,BG$151&lt;='HIPOTESIS '!$F102),'HIPOTESIS '!$D102,0)</f>
        <v>0</v>
      </c>
      <c r="BH237" s="948">
        <f>IF(AND(BH$151&gt;='HIPOTESIS '!$E102,BH$151&lt;='HIPOTESIS '!$F102),'HIPOTESIS '!$D102,0)</f>
        <v>0</v>
      </c>
      <c r="BI237" s="948">
        <f>IF(AND(BI$151&gt;='HIPOTESIS '!$E102,BI$151&lt;='HIPOTESIS '!$F102),'HIPOTESIS '!$D102,0)</f>
        <v>0</v>
      </c>
      <c r="BJ237" s="948">
        <f>IF(AND(BJ$151&gt;='HIPOTESIS '!$E102,BJ$151&lt;='HIPOTESIS '!$F102),'HIPOTESIS '!$D102,0)</f>
        <v>0</v>
      </c>
      <c r="BK237" s="949">
        <f>IF(AND(BK$151&gt;='HIPOTESIS '!$E102,BK$151&lt;='HIPOTESIS '!$F102),'HIPOTESIS '!$D102,0)</f>
        <v>0</v>
      </c>
    </row>
    <row r="238" spans="2:63" ht="17" x14ac:dyDescent="0.2">
      <c r="B238" s="748" t="s">
        <v>128</v>
      </c>
      <c r="C238" s="943">
        <v>0</v>
      </c>
      <c r="D238" s="948">
        <f>IF(AND(D$151&gt;='HIPOTESIS '!$E103,D$151&lt;='HIPOTESIS '!$F103),'HIPOTESIS '!$D103,0)</f>
        <v>0</v>
      </c>
      <c r="E238" s="948">
        <f>IF(AND(E$151&gt;='HIPOTESIS '!$E103,E$151&lt;='HIPOTESIS '!$F103),'HIPOTESIS '!$D103,0)</f>
        <v>0</v>
      </c>
      <c r="F238" s="948">
        <f>IF(AND(F$151&gt;='HIPOTESIS '!$E103,F$151&lt;='HIPOTESIS '!$F103),'HIPOTESIS '!$D103,0)</f>
        <v>0</v>
      </c>
      <c r="G238" s="948">
        <f>IF(AND(G$151&gt;='HIPOTESIS '!$E103,G$151&lt;='HIPOTESIS '!$F103),'HIPOTESIS '!$D103,0)</f>
        <v>0</v>
      </c>
      <c r="H238" s="948">
        <f>IF(AND(H$151&gt;='HIPOTESIS '!$E103,H$151&lt;='HIPOTESIS '!$F103),'HIPOTESIS '!$D103,0)</f>
        <v>0</v>
      </c>
      <c r="I238" s="948">
        <f>IF(AND(I$151&gt;='HIPOTESIS '!$E103,I$151&lt;='HIPOTESIS '!$F103),'HIPOTESIS '!$D103,0)</f>
        <v>0</v>
      </c>
      <c r="J238" s="948">
        <f>IF(AND(J$151&gt;='HIPOTESIS '!$E103,J$151&lt;='HIPOTESIS '!$F103),'HIPOTESIS '!$D103,0)</f>
        <v>0</v>
      </c>
      <c r="K238" s="948">
        <f>IF(AND(K$151&gt;='HIPOTESIS '!$E103,K$151&lt;='HIPOTESIS '!$F103),'HIPOTESIS '!$D103,0)</f>
        <v>0</v>
      </c>
      <c r="L238" s="948">
        <f>IF(AND(L$151&gt;='HIPOTESIS '!$E103,L$151&lt;='HIPOTESIS '!$F103),'HIPOTESIS '!$D103,0)</f>
        <v>0</v>
      </c>
      <c r="M238" s="948">
        <f>IF(AND(M$151&gt;='HIPOTESIS '!$E103,M$151&lt;='HIPOTESIS '!$F103),'HIPOTESIS '!$D103,0)</f>
        <v>0</v>
      </c>
      <c r="N238" s="948">
        <f>IF(AND(N$151&gt;='HIPOTESIS '!$E103,N$151&lt;='HIPOTESIS '!$F103),'HIPOTESIS '!$D103,0)</f>
        <v>0</v>
      </c>
      <c r="O238" s="948">
        <f>IF(AND(O$151&gt;='HIPOTESIS '!$E103,O$151&lt;='HIPOTESIS '!$F103),'HIPOTESIS '!$D103,0)</f>
        <v>0</v>
      </c>
      <c r="P238" s="943">
        <f>IF(AND(P$151&gt;='HIPOTESIS '!$E103,P$151&lt;='HIPOTESIS '!$F103),'HIPOTESIS '!$D103,0)</f>
        <v>0</v>
      </c>
      <c r="Q238" s="948">
        <f>IF(AND(Q$151&gt;='HIPOTESIS '!$E103,Q$151&lt;='HIPOTESIS '!$F103),'HIPOTESIS '!$D103,0)</f>
        <v>0</v>
      </c>
      <c r="R238" s="948">
        <f>IF(AND(R$151&gt;='HIPOTESIS '!$E103,R$151&lt;='HIPOTESIS '!$F103),'HIPOTESIS '!$D103,0)</f>
        <v>0</v>
      </c>
      <c r="S238" s="948">
        <f>IF(AND(S$151&gt;='HIPOTESIS '!$E103,S$151&lt;='HIPOTESIS '!$F103),'HIPOTESIS '!$D103,0)</f>
        <v>0</v>
      </c>
      <c r="T238" s="948">
        <f>IF(AND(T$151&gt;='HIPOTESIS '!$E103,T$151&lt;='HIPOTESIS '!$F103),'HIPOTESIS '!$D103,0)</f>
        <v>0</v>
      </c>
      <c r="U238" s="948">
        <f>IF(AND(U$151&gt;='HIPOTESIS '!$E103,U$151&lt;='HIPOTESIS '!$F103),'HIPOTESIS '!$D103,0)</f>
        <v>0</v>
      </c>
      <c r="V238" s="948">
        <f>IF(AND(V$151&gt;='HIPOTESIS '!$E103,V$151&lt;='HIPOTESIS '!$F103),'HIPOTESIS '!$D103,0)</f>
        <v>0</v>
      </c>
      <c r="W238" s="948">
        <f>IF(AND(W$151&gt;='HIPOTESIS '!$E103,W$151&lt;='HIPOTESIS '!$F103),'HIPOTESIS '!$D103,0)</f>
        <v>0</v>
      </c>
      <c r="X238" s="948">
        <f>IF(AND(X$151&gt;='HIPOTESIS '!$E103,X$151&lt;='HIPOTESIS '!$F103),'HIPOTESIS '!$D103,0)</f>
        <v>0</v>
      </c>
      <c r="Y238" s="948">
        <f>IF(AND(Y$151&gt;='HIPOTESIS '!$E103,Y$151&lt;='HIPOTESIS '!$F103),'HIPOTESIS '!$D103,0)</f>
        <v>0</v>
      </c>
      <c r="Z238" s="948">
        <f>IF(AND(Z$151&gt;='HIPOTESIS '!$E103,Z$151&lt;='HIPOTESIS '!$F103),'HIPOTESIS '!$D103,0)</f>
        <v>0</v>
      </c>
      <c r="AA238" s="948">
        <f>IF(AND(AA$151&gt;='HIPOTESIS '!$E103,AA$151&lt;='HIPOTESIS '!$F103),'HIPOTESIS '!$D103,0)</f>
        <v>0</v>
      </c>
      <c r="AB238" s="943">
        <f>IF(AND(AB$151&gt;='HIPOTESIS '!$E103,AB$151&lt;='HIPOTESIS '!$F103),'HIPOTESIS '!$D103,0)</f>
        <v>0</v>
      </c>
      <c r="AC238" s="948">
        <f>IF(AND(AC$151&gt;='HIPOTESIS '!$E103,AC$151&lt;='HIPOTESIS '!$F103),'HIPOTESIS '!$D103,0)</f>
        <v>0</v>
      </c>
      <c r="AD238" s="948">
        <f>IF(AND(AD$151&gt;='HIPOTESIS '!$E103,AD$151&lt;='HIPOTESIS '!$F103),'HIPOTESIS '!$D103,0)</f>
        <v>0</v>
      </c>
      <c r="AE238" s="948">
        <f>IF(AND(AE$151&gt;='HIPOTESIS '!$E103,AE$151&lt;='HIPOTESIS '!$F103),'HIPOTESIS '!$D103,0)</f>
        <v>0</v>
      </c>
      <c r="AF238" s="948">
        <f>IF(AND(AF$151&gt;='HIPOTESIS '!$E103,AF$151&lt;='HIPOTESIS '!$F103),'HIPOTESIS '!$D103,0)</f>
        <v>0</v>
      </c>
      <c r="AG238" s="948">
        <f>IF(AND(AG$151&gt;='HIPOTESIS '!$E103,AG$151&lt;='HIPOTESIS '!$F103),'HIPOTESIS '!$D103,0)</f>
        <v>0</v>
      </c>
      <c r="AH238" s="948">
        <f>IF(AND(AH$151&gt;='HIPOTESIS '!$E103,AH$151&lt;='HIPOTESIS '!$F103),'HIPOTESIS '!$D103,0)</f>
        <v>0</v>
      </c>
      <c r="AI238" s="948">
        <f>IF(AND(AI$151&gt;='HIPOTESIS '!$E103,AI$151&lt;='HIPOTESIS '!$F103),'HIPOTESIS '!$D103,0)</f>
        <v>0</v>
      </c>
      <c r="AJ238" s="948">
        <f>IF(AND(AJ$151&gt;='HIPOTESIS '!$E103,AJ$151&lt;='HIPOTESIS '!$F103),'HIPOTESIS '!$D103,0)</f>
        <v>0</v>
      </c>
      <c r="AK238" s="948">
        <f>IF(AND(AK$151&gt;='HIPOTESIS '!$E103,AK$151&lt;='HIPOTESIS '!$F103),'HIPOTESIS '!$D103,0)</f>
        <v>0</v>
      </c>
      <c r="AL238" s="948">
        <f>IF(AND(AL$151&gt;='HIPOTESIS '!$E103,AL$151&lt;='HIPOTESIS '!$F103),'HIPOTESIS '!$D103,0)</f>
        <v>0</v>
      </c>
      <c r="AM238" s="948">
        <f>IF(AND(AM$151&gt;='HIPOTESIS '!$E103,AM$151&lt;='HIPOTESIS '!$F103),'HIPOTESIS '!$D103,0)</f>
        <v>0</v>
      </c>
      <c r="AN238" s="943">
        <f>IF(AND(AN$151&gt;='HIPOTESIS '!$E103,AN$151&lt;='HIPOTESIS '!$F103),'HIPOTESIS '!$D103,0)</f>
        <v>0</v>
      </c>
      <c r="AO238" s="948">
        <f>IF(AND(AO$151&gt;='HIPOTESIS '!$E103,AO$151&lt;='HIPOTESIS '!$F103),'HIPOTESIS '!$D103,0)</f>
        <v>0</v>
      </c>
      <c r="AP238" s="948">
        <f>IF(AND(AP$151&gt;='HIPOTESIS '!$E103,AP$151&lt;='HIPOTESIS '!$F103),'HIPOTESIS '!$D103,0)</f>
        <v>0</v>
      </c>
      <c r="AQ238" s="948">
        <f>IF(AND(AQ$151&gt;='HIPOTESIS '!$E103,AQ$151&lt;='HIPOTESIS '!$F103),'HIPOTESIS '!$D103,0)</f>
        <v>0</v>
      </c>
      <c r="AR238" s="948">
        <f>IF(AND(AR$151&gt;='HIPOTESIS '!$E103,AR$151&lt;='HIPOTESIS '!$F103),'HIPOTESIS '!$D103,0)</f>
        <v>0</v>
      </c>
      <c r="AS238" s="948">
        <f>IF(AND(AS$151&gt;='HIPOTESIS '!$E103,AS$151&lt;='HIPOTESIS '!$F103),'HIPOTESIS '!$D103,0)</f>
        <v>0</v>
      </c>
      <c r="AT238" s="948">
        <f>IF(AND(AT$151&gt;='HIPOTESIS '!$E103,AT$151&lt;='HIPOTESIS '!$F103),'HIPOTESIS '!$D103,0)</f>
        <v>0</v>
      </c>
      <c r="AU238" s="948">
        <f>IF(AND(AU$151&gt;='HIPOTESIS '!$E103,AU$151&lt;='HIPOTESIS '!$F103),'HIPOTESIS '!$D103,0)</f>
        <v>0</v>
      </c>
      <c r="AV238" s="948">
        <f>IF(AND(AV$151&gt;='HIPOTESIS '!$E103,AV$151&lt;='HIPOTESIS '!$F103),'HIPOTESIS '!$D103,0)</f>
        <v>0</v>
      </c>
      <c r="AW238" s="948">
        <f>IF(AND(AW$151&gt;='HIPOTESIS '!$E103,AW$151&lt;='HIPOTESIS '!$F103),'HIPOTESIS '!$D103,0)</f>
        <v>0</v>
      </c>
      <c r="AX238" s="948">
        <f>IF(AND(AX$151&gt;='HIPOTESIS '!$E103,AX$151&lt;='HIPOTESIS '!$F103),'HIPOTESIS '!$D103,0)</f>
        <v>0</v>
      </c>
      <c r="AY238" s="948">
        <f>IF(AND(AY$151&gt;='HIPOTESIS '!$E103,AY$151&lt;='HIPOTESIS '!$F103),'HIPOTESIS '!$D103,0)</f>
        <v>0</v>
      </c>
      <c r="AZ238" s="943">
        <f>IF(AND(AZ$151&gt;='HIPOTESIS '!$E103,AZ$151&lt;='HIPOTESIS '!$F103),'HIPOTESIS '!$D103,0)</f>
        <v>0</v>
      </c>
      <c r="BA238" s="948">
        <f>IF(AND(BA$151&gt;='HIPOTESIS '!$E103,BA$151&lt;='HIPOTESIS '!$F103),'HIPOTESIS '!$D103,0)</f>
        <v>0</v>
      </c>
      <c r="BB238" s="948">
        <f>IF(AND(BB$151&gt;='HIPOTESIS '!$E103,BB$151&lt;='HIPOTESIS '!$F103),'HIPOTESIS '!$D103,0)</f>
        <v>0</v>
      </c>
      <c r="BC238" s="948">
        <f>IF(AND(BC$151&gt;='HIPOTESIS '!$E103,BC$151&lt;='HIPOTESIS '!$F103),'HIPOTESIS '!$D103,0)</f>
        <v>0</v>
      </c>
      <c r="BD238" s="948">
        <f>IF(AND(BD$151&gt;='HIPOTESIS '!$E103,BD$151&lt;='HIPOTESIS '!$F103),'HIPOTESIS '!$D103,0)</f>
        <v>0</v>
      </c>
      <c r="BE238" s="948">
        <f>IF(AND(BE$151&gt;='HIPOTESIS '!$E103,BE$151&lt;='HIPOTESIS '!$F103),'HIPOTESIS '!$D103,0)</f>
        <v>0</v>
      </c>
      <c r="BF238" s="948">
        <f>IF(AND(BF$151&gt;='HIPOTESIS '!$E103,BF$151&lt;='HIPOTESIS '!$F103),'HIPOTESIS '!$D103,0)</f>
        <v>0</v>
      </c>
      <c r="BG238" s="948">
        <f>IF(AND(BG$151&gt;='HIPOTESIS '!$E103,BG$151&lt;='HIPOTESIS '!$F103),'HIPOTESIS '!$D103,0)</f>
        <v>0</v>
      </c>
      <c r="BH238" s="948">
        <f>IF(AND(BH$151&gt;='HIPOTESIS '!$E103,BH$151&lt;='HIPOTESIS '!$F103),'HIPOTESIS '!$D103,0)</f>
        <v>0</v>
      </c>
      <c r="BI238" s="948">
        <f>IF(AND(BI$151&gt;='HIPOTESIS '!$E103,BI$151&lt;='HIPOTESIS '!$F103),'HIPOTESIS '!$D103,0)</f>
        <v>0</v>
      </c>
      <c r="BJ238" s="948">
        <f>IF(AND(BJ$151&gt;='HIPOTESIS '!$E103,BJ$151&lt;='HIPOTESIS '!$F103),'HIPOTESIS '!$D103,0)</f>
        <v>0</v>
      </c>
      <c r="BK238" s="949">
        <f>IF(AND(BK$151&gt;='HIPOTESIS '!$E103,BK$151&lt;='HIPOTESIS '!$F103),'HIPOTESIS '!$D103,0)</f>
        <v>0</v>
      </c>
    </row>
    <row r="239" spans="2:63" ht="17" x14ac:dyDescent="0.2">
      <c r="B239" s="748" t="s">
        <v>129</v>
      </c>
      <c r="C239" s="943">
        <v>0</v>
      </c>
      <c r="D239" s="948">
        <f>IF(AND(D$151&gt;='HIPOTESIS '!$E104,D$151&lt;='HIPOTESIS '!$F104),'HIPOTESIS '!$D104,0)</f>
        <v>0</v>
      </c>
      <c r="E239" s="948">
        <f>IF(AND(E$151&gt;='HIPOTESIS '!$E104,E$151&lt;='HIPOTESIS '!$F104),'HIPOTESIS '!$D104,0)</f>
        <v>0</v>
      </c>
      <c r="F239" s="948">
        <f>IF(AND(F$151&gt;='HIPOTESIS '!$E104,F$151&lt;='HIPOTESIS '!$F104),'HIPOTESIS '!$D104,0)</f>
        <v>0</v>
      </c>
      <c r="G239" s="948">
        <f>IF(AND(G$151&gt;='HIPOTESIS '!$E104,G$151&lt;='HIPOTESIS '!$F104),'HIPOTESIS '!$D104,0)</f>
        <v>0</v>
      </c>
      <c r="H239" s="948">
        <f>IF(AND(H$151&gt;='HIPOTESIS '!$E104,H$151&lt;='HIPOTESIS '!$F104),'HIPOTESIS '!$D104,0)</f>
        <v>0</v>
      </c>
      <c r="I239" s="948">
        <f>IF(AND(I$151&gt;='HIPOTESIS '!$E104,I$151&lt;='HIPOTESIS '!$F104),'HIPOTESIS '!$D104,0)</f>
        <v>0</v>
      </c>
      <c r="J239" s="948">
        <f>IF(AND(J$151&gt;='HIPOTESIS '!$E104,J$151&lt;='HIPOTESIS '!$F104),'HIPOTESIS '!$D104,0)</f>
        <v>0</v>
      </c>
      <c r="K239" s="948">
        <f>IF(AND(K$151&gt;='HIPOTESIS '!$E104,K$151&lt;='HIPOTESIS '!$F104),'HIPOTESIS '!$D104,0)</f>
        <v>0</v>
      </c>
      <c r="L239" s="948">
        <f>IF(AND(L$151&gt;='HIPOTESIS '!$E104,L$151&lt;='HIPOTESIS '!$F104),'HIPOTESIS '!$D104,0)</f>
        <v>0</v>
      </c>
      <c r="M239" s="948">
        <f>IF(AND(M$151&gt;='HIPOTESIS '!$E104,M$151&lt;='HIPOTESIS '!$F104),'HIPOTESIS '!$D104,0)</f>
        <v>0</v>
      </c>
      <c r="N239" s="948">
        <f>IF(AND(N$151&gt;='HIPOTESIS '!$E104,N$151&lt;='HIPOTESIS '!$F104),'HIPOTESIS '!$D104,0)</f>
        <v>0</v>
      </c>
      <c r="O239" s="948">
        <f>IF(AND(O$151&gt;='HIPOTESIS '!$E104,O$151&lt;='HIPOTESIS '!$F104),'HIPOTESIS '!$D104,0)</f>
        <v>0</v>
      </c>
      <c r="P239" s="943">
        <f>IF(AND(P$151&gt;='HIPOTESIS '!$E104,P$151&lt;='HIPOTESIS '!$F104),'HIPOTESIS '!$D104,0)</f>
        <v>0</v>
      </c>
      <c r="Q239" s="948">
        <f>IF(AND(Q$151&gt;='HIPOTESIS '!$E104,Q$151&lt;='HIPOTESIS '!$F104),'HIPOTESIS '!$D104,0)</f>
        <v>0</v>
      </c>
      <c r="R239" s="948">
        <f>IF(AND(R$151&gt;='HIPOTESIS '!$E104,R$151&lt;='HIPOTESIS '!$F104),'HIPOTESIS '!$D104,0)</f>
        <v>0</v>
      </c>
      <c r="S239" s="948">
        <f>IF(AND(S$151&gt;='HIPOTESIS '!$E104,S$151&lt;='HIPOTESIS '!$F104),'HIPOTESIS '!$D104,0)</f>
        <v>0</v>
      </c>
      <c r="T239" s="948">
        <f>IF(AND(T$151&gt;='HIPOTESIS '!$E104,T$151&lt;='HIPOTESIS '!$F104),'HIPOTESIS '!$D104,0)</f>
        <v>0</v>
      </c>
      <c r="U239" s="948">
        <f>IF(AND(U$151&gt;='HIPOTESIS '!$E104,U$151&lt;='HIPOTESIS '!$F104),'HIPOTESIS '!$D104,0)</f>
        <v>0</v>
      </c>
      <c r="V239" s="948">
        <f>IF(AND(V$151&gt;='HIPOTESIS '!$E104,V$151&lt;='HIPOTESIS '!$F104),'HIPOTESIS '!$D104,0)</f>
        <v>0</v>
      </c>
      <c r="W239" s="948">
        <f>IF(AND(W$151&gt;='HIPOTESIS '!$E104,W$151&lt;='HIPOTESIS '!$F104),'HIPOTESIS '!$D104,0)</f>
        <v>0</v>
      </c>
      <c r="X239" s="948">
        <f>IF(AND(X$151&gt;='HIPOTESIS '!$E104,X$151&lt;='HIPOTESIS '!$F104),'HIPOTESIS '!$D104,0)</f>
        <v>0</v>
      </c>
      <c r="Y239" s="948">
        <f>IF(AND(Y$151&gt;='HIPOTESIS '!$E104,Y$151&lt;='HIPOTESIS '!$F104),'HIPOTESIS '!$D104,0)</f>
        <v>0</v>
      </c>
      <c r="Z239" s="948">
        <f>IF(AND(Z$151&gt;='HIPOTESIS '!$E104,Z$151&lt;='HIPOTESIS '!$F104),'HIPOTESIS '!$D104,0)</f>
        <v>0</v>
      </c>
      <c r="AA239" s="948">
        <f>IF(AND(AA$151&gt;='HIPOTESIS '!$E104,AA$151&lt;='HIPOTESIS '!$F104),'HIPOTESIS '!$D104,0)</f>
        <v>0</v>
      </c>
      <c r="AB239" s="943">
        <f>IF(AND(AB$151&gt;='HIPOTESIS '!$E104,AB$151&lt;='HIPOTESIS '!$F104),'HIPOTESIS '!$D104,0)</f>
        <v>0</v>
      </c>
      <c r="AC239" s="948">
        <f>IF(AND(AC$151&gt;='HIPOTESIS '!$E104,AC$151&lt;='HIPOTESIS '!$F104),'HIPOTESIS '!$D104,0)</f>
        <v>0</v>
      </c>
      <c r="AD239" s="948">
        <f>IF(AND(AD$151&gt;='HIPOTESIS '!$E104,AD$151&lt;='HIPOTESIS '!$F104),'HIPOTESIS '!$D104,0)</f>
        <v>0</v>
      </c>
      <c r="AE239" s="948">
        <f>IF(AND(AE$151&gt;='HIPOTESIS '!$E104,AE$151&lt;='HIPOTESIS '!$F104),'HIPOTESIS '!$D104,0)</f>
        <v>0</v>
      </c>
      <c r="AF239" s="948">
        <f>IF(AND(AF$151&gt;='HIPOTESIS '!$E104,AF$151&lt;='HIPOTESIS '!$F104),'HIPOTESIS '!$D104,0)</f>
        <v>0</v>
      </c>
      <c r="AG239" s="948">
        <f>IF(AND(AG$151&gt;='HIPOTESIS '!$E104,AG$151&lt;='HIPOTESIS '!$F104),'HIPOTESIS '!$D104,0)</f>
        <v>0</v>
      </c>
      <c r="AH239" s="948">
        <f>IF(AND(AH$151&gt;='HIPOTESIS '!$E104,AH$151&lt;='HIPOTESIS '!$F104),'HIPOTESIS '!$D104,0)</f>
        <v>0</v>
      </c>
      <c r="AI239" s="948">
        <f>IF(AND(AI$151&gt;='HIPOTESIS '!$E104,AI$151&lt;='HIPOTESIS '!$F104),'HIPOTESIS '!$D104,0)</f>
        <v>0</v>
      </c>
      <c r="AJ239" s="948">
        <f>IF(AND(AJ$151&gt;='HIPOTESIS '!$E104,AJ$151&lt;='HIPOTESIS '!$F104),'HIPOTESIS '!$D104,0)</f>
        <v>0</v>
      </c>
      <c r="AK239" s="948">
        <f>IF(AND(AK$151&gt;='HIPOTESIS '!$E104,AK$151&lt;='HIPOTESIS '!$F104),'HIPOTESIS '!$D104,0)</f>
        <v>0</v>
      </c>
      <c r="AL239" s="948">
        <f>IF(AND(AL$151&gt;='HIPOTESIS '!$E104,AL$151&lt;='HIPOTESIS '!$F104),'HIPOTESIS '!$D104,0)</f>
        <v>0</v>
      </c>
      <c r="AM239" s="948">
        <f>IF(AND(AM$151&gt;='HIPOTESIS '!$E104,AM$151&lt;='HIPOTESIS '!$F104),'HIPOTESIS '!$D104,0)</f>
        <v>0</v>
      </c>
      <c r="AN239" s="943">
        <f>IF(AND(AN$151&gt;='HIPOTESIS '!$E104,AN$151&lt;='HIPOTESIS '!$F104),'HIPOTESIS '!$D104,0)</f>
        <v>0</v>
      </c>
      <c r="AO239" s="948">
        <f>IF(AND(AO$151&gt;='HIPOTESIS '!$E104,AO$151&lt;='HIPOTESIS '!$F104),'HIPOTESIS '!$D104,0)</f>
        <v>0</v>
      </c>
      <c r="AP239" s="948">
        <f>IF(AND(AP$151&gt;='HIPOTESIS '!$E104,AP$151&lt;='HIPOTESIS '!$F104),'HIPOTESIS '!$D104,0)</f>
        <v>0</v>
      </c>
      <c r="AQ239" s="948">
        <f>IF(AND(AQ$151&gt;='HIPOTESIS '!$E104,AQ$151&lt;='HIPOTESIS '!$F104),'HIPOTESIS '!$D104,0)</f>
        <v>0</v>
      </c>
      <c r="AR239" s="948">
        <f>IF(AND(AR$151&gt;='HIPOTESIS '!$E104,AR$151&lt;='HIPOTESIS '!$F104),'HIPOTESIS '!$D104,0)</f>
        <v>0</v>
      </c>
      <c r="AS239" s="948">
        <f>IF(AND(AS$151&gt;='HIPOTESIS '!$E104,AS$151&lt;='HIPOTESIS '!$F104),'HIPOTESIS '!$D104,0)</f>
        <v>0</v>
      </c>
      <c r="AT239" s="948">
        <f>IF(AND(AT$151&gt;='HIPOTESIS '!$E104,AT$151&lt;='HIPOTESIS '!$F104),'HIPOTESIS '!$D104,0)</f>
        <v>0</v>
      </c>
      <c r="AU239" s="948">
        <f>IF(AND(AU$151&gt;='HIPOTESIS '!$E104,AU$151&lt;='HIPOTESIS '!$F104),'HIPOTESIS '!$D104,0)</f>
        <v>0</v>
      </c>
      <c r="AV239" s="948">
        <f>IF(AND(AV$151&gt;='HIPOTESIS '!$E104,AV$151&lt;='HIPOTESIS '!$F104),'HIPOTESIS '!$D104,0)</f>
        <v>0</v>
      </c>
      <c r="AW239" s="948">
        <f>IF(AND(AW$151&gt;='HIPOTESIS '!$E104,AW$151&lt;='HIPOTESIS '!$F104),'HIPOTESIS '!$D104,0)</f>
        <v>0</v>
      </c>
      <c r="AX239" s="948">
        <f>IF(AND(AX$151&gt;='HIPOTESIS '!$E104,AX$151&lt;='HIPOTESIS '!$F104),'HIPOTESIS '!$D104,0)</f>
        <v>0</v>
      </c>
      <c r="AY239" s="948">
        <f>IF(AND(AY$151&gt;='HIPOTESIS '!$E104,AY$151&lt;='HIPOTESIS '!$F104),'HIPOTESIS '!$D104,0)</f>
        <v>0</v>
      </c>
      <c r="AZ239" s="943">
        <f>IF(AND(AZ$151&gt;='HIPOTESIS '!$E104,AZ$151&lt;='HIPOTESIS '!$F104),'HIPOTESIS '!$D104,0)</f>
        <v>0</v>
      </c>
      <c r="BA239" s="948">
        <f>IF(AND(BA$151&gt;='HIPOTESIS '!$E104,BA$151&lt;='HIPOTESIS '!$F104),'HIPOTESIS '!$D104,0)</f>
        <v>0</v>
      </c>
      <c r="BB239" s="948">
        <f>IF(AND(BB$151&gt;='HIPOTESIS '!$E104,BB$151&lt;='HIPOTESIS '!$F104),'HIPOTESIS '!$D104,0)</f>
        <v>0</v>
      </c>
      <c r="BC239" s="948">
        <f>IF(AND(BC$151&gt;='HIPOTESIS '!$E104,BC$151&lt;='HIPOTESIS '!$F104),'HIPOTESIS '!$D104,0)</f>
        <v>0</v>
      </c>
      <c r="BD239" s="948">
        <f>IF(AND(BD$151&gt;='HIPOTESIS '!$E104,BD$151&lt;='HIPOTESIS '!$F104),'HIPOTESIS '!$D104,0)</f>
        <v>0</v>
      </c>
      <c r="BE239" s="948">
        <f>IF(AND(BE$151&gt;='HIPOTESIS '!$E104,BE$151&lt;='HIPOTESIS '!$F104),'HIPOTESIS '!$D104,0)</f>
        <v>0</v>
      </c>
      <c r="BF239" s="948">
        <f>IF(AND(BF$151&gt;='HIPOTESIS '!$E104,BF$151&lt;='HIPOTESIS '!$F104),'HIPOTESIS '!$D104,0)</f>
        <v>0</v>
      </c>
      <c r="BG239" s="948">
        <f>IF(AND(BG$151&gt;='HIPOTESIS '!$E104,BG$151&lt;='HIPOTESIS '!$F104),'HIPOTESIS '!$D104,0)</f>
        <v>0</v>
      </c>
      <c r="BH239" s="948">
        <f>IF(AND(BH$151&gt;='HIPOTESIS '!$E104,BH$151&lt;='HIPOTESIS '!$F104),'HIPOTESIS '!$D104,0)</f>
        <v>0</v>
      </c>
      <c r="BI239" s="948">
        <f>IF(AND(BI$151&gt;='HIPOTESIS '!$E104,BI$151&lt;='HIPOTESIS '!$F104),'HIPOTESIS '!$D104,0)</f>
        <v>0</v>
      </c>
      <c r="BJ239" s="948">
        <f>IF(AND(BJ$151&gt;='HIPOTESIS '!$E104,BJ$151&lt;='HIPOTESIS '!$F104),'HIPOTESIS '!$D104,0)</f>
        <v>0</v>
      </c>
      <c r="BK239" s="949">
        <f>IF(AND(BK$151&gt;='HIPOTESIS '!$E104,BK$151&lt;='HIPOTESIS '!$F104),'HIPOTESIS '!$D104,0)</f>
        <v>0</v>
      </c>
    </row>
    <row r="240" spans="2:63" x14ac:dyDescent="0.2">
      <c r="B240" s="953" t="s">
        <v>572</v>
      </c>
      <c r="C240" s="957">
        <f>SUM(C225:C239)</f>
        <v>0</v>
      </c>
      <c r="D240" s="958">
        <f>SUM(D225:D239)-D241</f>
        <v>0</v>
      </c>
      <c r="E240" s="958">
        <f t="shared" ref="E240:BK240" si="412">SUM(E225:E239)-E241</f>
        <v>0</v>
      </c>
      <c r="F240" s="958">
        <f t="shared" si="412"/>
        <v>0</v>
      </c>
      <c r="G240" s="958">
        <f t="shared" si="412"/>
        <v>0</v>
      </c>
      <c r="H240" s="958">
        <f t="shared" si="412"/>
        <v>0</v>
      </c>
      <c r="I240" s="958">
        <f t="shared" si="412"/>
        <v>0</v>
      </c>
      <c r="J240" s="958">
        <f t="shared" si="412"/>
        <v>0</v>
      </c>
      <c r="K240" s="958">
        <f t="shared" si="412"/>
        <v>0</v>
      </c>
      <c r="L240" s="958">
        <f t="shared" si="412"/>
        <v>0</v>
      </c>
      <c r="M240" s="958">
        <f t="shared" si="412"/>
        <v>0</v>
      </c>
      <c r="N240" s="958">
        <f t="shared" si="412"/>
        <v>0</v>
      </c>
      <c r="O240" s="958">
        <f t="shared" si="412"/>
        <v>0</v>
      </c>
      <c r="P240" s="957">
        <f t="shared" si="412"/>
        <v>0</v>
      </c>
      <c r="Q240" s="958">
        <f t="shared" si="412"/>
        <v>0</v>
      </c>
      <c r="R240" s="958">
        <f t="shared" si="412"/>
        <v>0</v>
      </c>
      <c r="S240" s="958">
        <f t="shared" si="412"/>
        <v>0</v>
      </c>
      <c r="T240" s="958">
        <f t="shared" si="412"/>
        <v>0</v>
      </c>
      <c r="U240" s="958">
        <f t="shared" si="412"/>
        <v>0</v>
      </c>
      <c r="V240" s="958">
        <f t="shared" si="412"/>
        <v>0</v>
      </c>
      <c r="W240" s="958">
        <f t="shared" si="412"/>
        <v>0</v>
      </c>
      <c r="X240" s="958">
        <f t="shared" si="412"/>
        <v>0</v>
      </c>
      <c r="Y240" s="958">
        <f t="shared" si="412"/>
        <v>0</v>
      </c>
      <c r="Z240" s="958">
        <f t="shared" si="412"/>
        <v>0</v>
      </c>
      <c r="AA240" s="958">
        <f t="shared" si="412"/>
        <v>0</v>
      </c>
      <c r="AB240" s="957">
        <f t="shared" si="412"/>
        <v>0</v>
      </c>
      <c r="AC240" s="958">
        <f t="shared" si="412"/>
        <v>0</v>
      </c>
      <c r="AD240" s="958">
        <f t="shared" si="412"/>
        <v>0</v>
      </c>
      <c r="AE240" s="958">
        <f t="shared" si="412"/>
        <v>0</v>
      </c>
      <c r="AF240" s="958">
        <f t="shared" si="412"/>
        <v>0</v>
      </c>
      <c r="AG240" s="958">
        <f t="shared" si="412"/>
        <v>0</v>
      </c>
      <c r="AH240" s="958">
        <f t="shared" si="412"/>
        <v>0</v>
      </c>
      <c r="AI240" s="958">
        <f t="shared" si="412"/>
        <v>0</v>
      </c>
      <c r="AJ240" s="958">
        <f t="shared" si="412"/>
        <v>0</v>
      </c>
      <c r="AK240" s="958">
        <f t="shared" si="412"/>
        <v>0</v>
      </c>
      <c r="AL240" s="958">
        <f t="shared" si="412"/>
        <v>0</v>
      </c>
      <c r="AM240" s="958">
        <f t="shared" si="412"/>
        <v>0</v>
      </c>
      <c r="AN240" s="957">
        <f t="shared" si="412"/>
        <v>0</v>
      </c>
      <c r="AO240" s="958">
        <f t="shared" si="412"/>
        <v>0</v>
      </c>
      <c r="AP240" s="958">
        <f t="shared" si="412"/>
        <v>0</v>
      </c>
      <c r="AQ240" s="958">
        <f t="shared" si="412"/>
        <v>0</v>
      </c>
      <c r="AR240" s="958">
        <f t="shared" si="412"/>
        <v>0</v>
      </c>
      <c r="AS240" s="958">
        <f t="shared" si="412"/>
        <v>0</v>
      </c>
      <c r="AT240" s="958">
        <f t="shared" si="412"/>
        <v>0</v>
      </c>
      <c r="AU240" s="958">
        <f t="shared" si="412"/>
        <v>0</v>
      </c>
      <c r="AV240" s="958">
        <f t="shared" si="412"/>
        <v>0</v>
      </c>
      <c r="AW240" s="958">
        <f t="shared" si="412"/>
        <v>0</v>
      </c>
      <c r="AX240" s="958">
        <f t="shared" si="412"/>
        <v>0</v>
      </c>
      <c r="AY240" s="958">
        <f t="shared" si="412"/>
        <v>0</v>
      </c>
      <c r="AZ240" s="957">
        <f t="shared" si="412"/>
        <v>0</v>
      </c>
      <c r="BA240" s="958">
        <f t="shared" si="412"/>
        <v>0</v>
      </c>
      <c r="BB240" s="958">
        <f t="shared" si="412"/>
        <v>0</v>
      </c>
      <c r="BC240" s="958">
        <f t="shared" si="412"/>
        <v>0</v>
      </c>
      <c r="BD240" s="958">
        <f t="shared" si="412"/>
        <v>0</v>
      </c>
      <c r="BE240" s="958">
        <f t="shared" si="412"/>
        <v>0</v>
      </c>
      <c r="BF240" s="958">
        <f t="shared" si="412"/>
        <v>0</v>
      </c>
      <c r="BG240" s="958">
        <f t="shared" si="412"/>
        <v>0</v>
      </c>
      <c r="BH240" s="958">
        <f t="shared" si="412"/>
        <v>0</v>
      </c>
      <c r="BI240" s="958">
        <f t="shared" si="412"/>
        <v>0</v>
      </c>
      <c r="BJ240" s="958">
        <f t="shared" si="412"/>
        <v>0</v>
      </c>
      <c r="BK240" s="959">
        <f t="shared" si="412"/>
        <v>0</v>
      </c>
    </row>
    <row r="241" spans="2:63" ht="17" x14ac:dyDescent="0.2">
      <c r="B241" s="954" t="s">
        <v>573</v>
      </c>
      <c r="C241" s="950">
        <v>0</v>
      </c>
      <c r="D241" s="951">
        <f>D225+D230+D235</f>
        <v>0</v>
      </c>
      <c r="E241" s="951">
        <f t="shared" ref="E241:BK241" si="413">E225+E230+E235</f>
        <v>0</v>
      </c>
      <c r="F241" s="951">
        <f t="shared" si="413"/>
        <v>0</v>
      </c>
      <c r="G241" s="951">
        <f t="shared" si="413"/>
        <v>0</v>
      </c>
      <c r="H241" s="951">
        <f t="shared" si="413"/>
        <v>0</v>
      </c>
      <c r="I241" s="951">
        <f t="shared" si="413"/>
        <v>0</v>
      </c>
      <c r="J241" s="951">
        <f t="shared" si="413"/>
        <v>0</v>
      </c>
      <c r="K241" s="951">
        <f t="shared" si="413"/>
        <v>0</v>
      </c>
      <c r="L241" s="951">
        <f t="shared" si="413"/>
        <v>0</v>
      </c>
      <c r="M241" s="951">
        <f t="shared" si="413"/>
        <v>0</v>
      </c>
      <c r="N241" s="951">
        <f t="shared" si="413"/>
        <v>0</v>
      </c>
      <c r="O241" s="951">
        <f t="shared" si="413"/>
        <v>0</v>
      </c>
      <c r="P241" s="950">
        <f t="shared" si="413"/>
        <v>0</v>
      </c>
      <c r="Q241" s="951">
        <f t="shared" si="413"/>
        <v>0</v>
      </c>
      <c r="R241" s="951">
        <f t="shared" si="413"/>
        <v>0</v>
      </c>
      <c r="S241" s="951">
        <f t="shared" si="413"/>
        <v>0</v>
      </c>
      <c r="T241" s="951">
        <f t="shared" si="413"/>
        <v>0</v>
      </c>
      <c r="U241" s="951">
        <f t="shared" si="413"/>
        <v>0</v>
      </c>
      <c r="V241" s="951">
        <f t="shared" si="413"/>
        <v>0</v>
      </c>
      <c r="W241" s="951">
        <f t="shared" si="413"/>
        <v>0</v>
      </c>
      <c r="X241" s="951">
        <f t="shared" si="413"/>
        <v>0</v>
      </c>
      <c r="Y241" s="951">
        <f t="shared" si="413"/>
        <v>0</v>
      </c>
      <c r="Z241" s="951">
        <f t="shared" si="413"/>
        <v>0</v>
      </c>
      <c r="AA241" s="951">
        <f t="shared" si="413"/>
        <v>0</v>
      </c>
      <c r="AB241" s="950">
        <f t="shared" si="413"/>
        <v>0</v>
      </c>
      <c r="AC241" s="951">
        <f t="shared" si="413"/>
        <v>0</v>
      </c>
      <c r="AD241" s="951">
        <f t="shared" si="413"/>
        <v>0</v>
      </c>
      <c r="AE241" s="951">
        <f t="shared" si="413"/>
        <v>0</v>
      </c>
      <c r="AF241" s="951">
        <f t="shared" si="413"/>
        <v>0</v>
      </c>
      <c r="AG241" s="951">
        <f t="shared" si="413"/>
        <v>0</v>
      </c>
      <c r="AH241" s="951">
        <f t="shared" si="413"/>
        <v>0</v>
      </c>
      <c r="AI241" s="951">
        <f t="shared" si="413"/>
        <v>0</v>
      </c>
      <c r="AJ241" s="951">
        <f t="shared" si="413"/>
        <v>0</v>
      </c>
      <c r="AK241" s="951">
        <f t="shared" si="413"/>
        <v>0</v>
      </c>
      <c r="AL241" s="951">
        <f t="shared" si="413"/>
        <v>0</v>
      </c>
      <c r="AM241" s="951">
        <f t="shared" si="413"/>
        <v>0</v>
      </c>
      <c r="AN241" s="950">
        <f t="shared" si="413"/>
        <v>0</v>
      </c>
      <c r="AO241" s="951">
        <f t="shared" si="413"/>
        <v>0</v>
      </c>
      <c r="AP241" s="951">
        <f t="shared" si="413"/>
        <v>0</v>
      </c>
      <c r="AQ241" s="951">
        <f t="shared" si="413"/>
        <v>0</v>
      </c>
      <c r="AR241" s="951">
        <f t="shared" si="413"/>
        <v>0</v>
      </c>
      <c r="AS241" s="951">
        <f t="shared" si="413"/>
        <v>0</v>
      </c>
      <c r="AT241" s="951">
        <f t="shared" si="413"/>
        <v>0</v>
      </c>
      <c r="AU241" s="951">
        <f t="shared" si="413"/>
        <v>0</v>
      </c>
      <c r="AV241" s="951">
        <f t="shared" si="413"/>
        <v>0</v>
      </c>
      <c r="AW241" s="951">
        <f t="shared" si="413"/>
        <v>0</v>
      </c>
      <c r="AX241" s="951">
        <f t="shared" si="413"/>
        <v>0</v>
      </c>
      <c r="AY241" s="951">
        <f t="shared" si="413"/>
        <v>0</v>
      </c>
      <c r="AZ241" s="950">
        <f t="shared" si="413"/>
        <v>0</v>
      </c>
      <c r="BA241" s="951">
        <f t="shared" si="413"/>
        <v>0</v>
      </c>
      <c r="BB241" s="951">
        <f t="shared" si="413"/>
        <v>0</v>
      </c>
      <c r="BC241" s="951">
        <f t="shared" si="413"/>
        <v>0</v>
      </c>
      <c r="BD241" s="951">
        <f t="shared" si="413"/>
        <v>0</v>
      </c>
      <c r="BE241" s="951">
        <f t="shared" si="413"/>
        <v>0</v>
      </c>
      <c r="BF241" s="951">
        <f t="shared" si="413"/>
        <v>0</v>
      </c>
      <c r="BG241" s="951">
        <f t="shared" si="413"/>
        <v>0</v>
      </c>
      <c r="BH241" s="951">
        <f t="shared" si="413"/>
        <v>0</v>
      </c>
      <c r="BI241" s="951">
        <f t="shared" si="413"/>
        <v>0</v>
      </c>
      <c r="BJ241" s="951">
        <f t="shared" si="413"/>
        <v>0</v>
      </c>
      <c r="BK241" s="952">
        <f t="shared" si="413"/>
        <v>0</v>
      </c>
    </row>
    <row r="242" spans="2:63" s="6" customFormat="1" x14ac:dyDescent="0.2">
      <c r="B242" s="955" t="s">
        <v>584</v>
      </c>
      <c r="C242" s="960">
        <v>0</v>
      </c>
      <c r="D242" s="961">
        <f>IFERROR(RESULTADOS!P6/(D240+D241),0)</f>
        <v>0</v>
      </c>
      <c r="E242" s="961">
        <f>IFERROR(RESULTADOS!Q6/(E240+E241),0)</f>
        <v>0</v>
      </c>
      <c r="F242" s="961">
        <f>IFERROR(RESULTADOS!R6/(F240+F241),0)</f>
        <v>0</v>
      </c>
      <c r="G242" s="961">
        <f>IFERROR(RESULTADOS!S6/(G240+G241),0)</f>
        <v>0</v>
      </c>
      <c r="H242" s="961">
        <f>IFERROR(RESULTADOS!T6/(H240+H241),0)</f>
        <v>0</v>
      </c>
      <c r="I242" s="961">
        <f>IFERROR(RESULTADOS!U6/(I240+I241),0)</f>
        <v>0</v>
      </c>
      <c r="J242" s="961">
        <f>IFERROR(RESULTADOS!V6/(J240+J241),0)</f>
        <v>0</v>
      </c>
      <c r="K242" s="961">
        <f>IFERROR(RESULTADOS!W6/(K240+K241),0)</f>
        <v>0</v>
      </c>
      <c r="L242" s="961">
        <f>IFERROR(RESULTADOS!X6/(L240+L241),0)</f>
        <v>0</v>
      </c>
      <c r="M242" s="961">
        <f>IFERROR(RESULTADOS!Y6/(M240+M241),0)</f>
        <v>0</v>
      </c>
      <c r="N242" s="961">
        <f>IFERROR(RESULTADOS!Z6/(N240+N241),0)</f>
        <v>0</v>
      </c>
      <c r="O242" s="961">
        <f>IFERROR(RESULTADOS!AA6/(O240+O241),0)</f>
        <v>0</v>
      </c>
      <c r="P242" s="961">
        <f>IFERROR(RESULTADOS!AB6/(P240+P241),0)</f>
        <v>0</v>
      </c>
      <c r="Q242" s="961">
        <f>IFERROR(RESULTADOS!AC6/(Q240+Q241),0)</f>
        <v>0</v>
      </c>
      <c r="R242" s="961">
        <f>IFERROR(RESULTADOS!AD6/(R240+R241),0)</f>
        <v>0</v>
      </c>
      <c r="S242" s="961">
        <f>IFERROR(RESULTADOS!AE6/(S240+S241),0)</f>
        <v>0</v>
      </c>
      <c r="T242" s="961">
        <f>IFERROR(RESULTADOS!AF6/(T240+T241),0)</f>
        <v>0</v>
      </c>
      <c r="U242" s="961">
        <f>IFERROR(RESULTADOS!AG6/(U240+U241),0)</f>
        <v>0</v>
      </c>
      <c r="V242" s="961">
        <f>IFERROR(RESULTADOS!AH6/(V240+V241),0)</f>
        <v>0</v>
      </c>
      <c r="W242" s="961">
        <f>IFERROR(RESULTADOS!AI6/(W240+W241),0)</f>
        <v>0</v>
      </c>
      <c r="X242" s="961">
        <f>IFERROR(RESULTADOS!AJ6/(X240+X241),0)</f>
        <v>0</v>
      </c>
      <c r="Y242" s="961">
        <f>IFERROR(RESULTADOS!AK6/(Y240+Y241),0)</f>
        <v>0</v>
      </c>
      <c r="Z242" s="961">
        <f>IFERROR(RESULTADOS!AL6/(Z240+Z241),0)</f>
        <v>0</v>
      </c>
      <c r="AA242" s="961">
        <f>IFERROR(RESULTADOS!AM6/(AA240+AA241),0)</f>
        <v>0</v>
      </c>
      <c r="AB242" s="961">
        <f>IFERROR(RESULTADOS!AN6/(AB240+AB241),0)</f>
        <v>0</v>
      </c>
      <c r="AC242" s="961">
        <f>IFERROR(RESULTADOS!AO6/(AC240+AC241),0)</f>
        <v>0</v>
      </c>
      <c r="AD242" s="961">
        <f>IFERROR(RESULTADOS!AP6/(AD240+AD241),0)</f>
        <v>0</v>
      </c>
      <c r="AE242" s="961">
        <f>IFERROR(RESULTADOS!AQ6/(AE240+AE241),0)</f>
        <v>0</v>
      </c>
      <c r="AF242" s="961">
        <f>IFERROR(RESULTADOS!AR6/(AF240+AF241),0)</f>
        <v>0</v>
      </c>
      <c r="AG242" s="961">
        <f>IFERROR(RESULTADOS!AS6/(AG240+AG241),0)</f>
        <v>0</v>
      </c>
      <c r="AH242" s="961">
        <f>IFERROR(RESULTADOS!AT6/(AH240+AH241),0)</f>
        <v>0</v>
      </c>
      <c r="AI242" s="961">
        <f>IFERROR(RESULTADOS!AU6/(AI240+AI241),0)</f>
        <v>0</v>
      </c>
      <c r="AJ242" s="961">
        <f>IFERROR(RESULTADOS!AV6/(AJ240+AJ241),0)</f>
        <v>0</v>
      </c>
      <c r="AK242" s="961">
        <f>IFERROR(RESULTADOS!AW6/(AK240+AK241),0)</f>
        <v>0</v>
      </c>
      <c r="AL242" s="961">
        <f>IFERROR(RESULTADOS!AX6/(AL240+AL241),0)</f>
        <v>0</v>
      </c>
      <c r="AM242" s="961">
        <f>IFERROR(RESULTADOS!AY6/(AM240+AM241),0)</f>
        <v>0</v>
      </c>
      <c r="AN242" s="961">
        <f>IFERROR(RESULTADOS!AZ6/(AN240+AN241),0)</f>
        <v>0</v>
      </c>
      <c r="AO242" s="961">
        <f>IFERROR(RESULTADOS!BA6/(AO240+AO241),0)</f>
        <v>0</v>
      </c>
      <c r="AP242" s="961">
        <f>IFERROR(RESULTADOS!BB6/(AP240+AP241),0)</f>
        <v>0</v>
      </c>
      <c r="AQ242" s="961">
        <f>IFERROR(RESULTADOS!BC6/(AQ240+AQ241),0)</f>
        <v>0</v>
      </c>
      <c r="AR242" s="961">
        <f>IFERROR(RESULTADOS!BD6/(AR240+AR241),0)</f>
        <v>0</v>
      </c>
      <c r="AS242" s="961">
        <f>IFERROR(RESULTADOS!BE6/(AS240+AS241),0)</f>
        <v>0</v>
      </c>
      <c r="AT242" s="961">
        <f>IFERROR(RESULTADOS!BF6/(AT240+AT241),0)</f>
        <v>0</v>
      </c>
      <c r="AU242" s="961">
        <f>IFERROR(RESULTADOS!BG6/(AU240+AU241),0)</f>
        <v>0</v>
      </c>
      <c r="AV242" s="961">
        <f>IFERROR(RESULTADOS!BH6/(AV240+AV241),0)</f>
        <v>0</v>
      </c>
      <c r="AW242" s="961">
        <f>IFERROR(RESULTADOS!BI6/(AW240+AW241),0)</f>
        <v>0</v>
      </c>
      <c r="AX242" s="961">
        <f>IFERROR(RESULTADOS!BJ6/(AX240+AX241),0)</f>
        <v>0</v>
      </c>
      <c r="AY242" s="961">
        <f>IFERROR(RESULTADOS!BK6/(AY240+AY241),0)</f>
        <v>0</v>
      </c>
      <c r="AZ242" s="961">
        <f>IFERROR(RESULTADOS!BL6/(AZ240+AZ241),0)</f>
        <v>0</v>
      </c>
      <c r="BA242" s="961">
        <f>IFERROR(RESULTADOS!BM6/(BA240+BA241),0)</f>
        <v>0</v>
      </c>
      <c r="BB242" s="961">
        <f>IFERROR(RESULTADOS!BN6/(BB240+BB241),0)</f>
        <v>0</v>
      </c>
      <c r="BC242" s="961">
        <f>IFERROR(RESULTADOS!BO6/(BC240+BC241),0)</f>
        <v>0</v>
      </c>
      <c r="BD242" s="961">
        <f>IFERROR(RESULTADOS!BP6/(BD240+BD241),0)</f>
        <v>0</v>
      </c>
      <c r="BE242" s="961">
        <f>IFERROR(RESULTADOS!BQ6/(BE240+BE241),0)</f>
        <v>0</v>
      </c>
      <c r="BF242" s="961">
        <f>IFERROR(RESULTADOS!BR6/(BF240+BF241),0)</f>
        <v>0</v>
      </c>
      <c r="BG242" s="961">
        <f>IFERROR(RESULTADOS!BS6/(BG240+BG241),0)</f>
        <v>0</v>
      </c>
      <c r="BH242" s="961">
        <f>IFERROR(RESULTADOS!BT6/(BH240+BH241),0)</f>
        <v>0</v>
      </c>
      <c r="BI242" s="961">
        <f>IFERROR(RESULTADOS!BU6/(BI240+BI241),0)</f>
        <v>0</v>
      </c>
      <c r="BJ242" s="961">
        <f>IFERROR(RESULTADOS!BV6/(BJ240+BJ241),0)</f>
        <v>0</v>
      </c>
      <c r="BK242" s="962">
        <f>IFERROR(RESULTADOS!BW6/(BK240+BK241),0)</f>
        <v>0</v>
      </c>
    </row>
    <row r="243" spans="2:63" s="6" customFormat="1" x14ac:dyDescent="0.2">
      <c r="B243" s="956" t="s">
        <v>585</v>
      </c>
      <c r="C243" s="963">
        <v>0</v>
      </c>
      <c r="D243" s="964">
        <f>IFERROR(D167/(D240+D241),0)</f>
        <v>0</v>
      </c>
      <c r="E243" s="964">
        <f t="shared" ref="E243:BK243" si="414">IFERROR(E167/(E240+E241),0)</f>
        <v>0</v>
      </c>
      <c r="F243" s="964">
        <f t="shared" si="414"/>
        <v>0</v>
      </c>
      <c r="G243" s="964">
        <f t="shared" si="414"/>
        <v>0</v>
      </c>
      <c r="H243" s="964">
        <f t="shared" si="414"/>
        <v>0</v>
      </c>
      <c r="I243" s="964">
        <f t="shared" si="414"/>
        <v>0</v>
      </c>
      <c r="J243" s="964">
        <f t="shared" si="414"/>
        <v>0</v>
      </c>
      <c r="K243" s="964">
        <f t="shared" si="414"/>
        <v>0</v>
      </c>
      <c r="L243" s="964">
        <f t="shared" si="414"/>
        <v>0</v>
      </c>
      <c r="M243" s="964">
        <f t="shared" si="414"/>
        <v>0</v>
      </c>
      <c r="N243" s="964">
        <f t="shared" si="414"/>
        <v>0</v>
      </c>
      <c r="O243" s="964">
        <f t="shared" si="414"/>
        <v>0</v>
      </c>
      <c r="P243" s="964">
        <f t="shared" si="414"/>
        <v>0</v>
      </c>
      <c r="Q243" s="964">
        <f t="shared" si="414"/>
        <v>0</v>
      </c>
      <c r="R243" s="964">
        <f t="shared" si="414"/>
        <v>0</v>
      </c>
      <c r="S243" s="964">
        <f t="shared" si="414"/>
        <v>0</v>
      </c>
      <c r="T243" s="964">
        <f t="shared" si="414"/>
        <v>0</v>
      </c>
      <c r="U243" s="964">
        <f t="shared" si="414"/>
        <v>0</v>
      </c>
      <c r="V243" s="964">
        <f t="shared" si="414"/>
        <v>0</v>
      </c>
      <c r="W243" s="964">
        <f t="shared" si="414"/>
        <v>0</v>
      </c>
      <c r="X243" s="964">
        <f t="shared" si="414"/>
        <v>0</v>
      </c>
      <c r="Y243" s="964">
        <f t="shared" si="414"/>
        <v>0</v>
      </c>
      <c r="Z243" s="964">
        <f t="shared" si="414"/>
        <v>0</v>
      </c>
      <c r="AA243" s="964">
        <f t="shared" si="414"/>
        <v>0</v>
      </c>
      <c r="AB243" s="964">
        <f t="shared" si="414"/>
        <v>0</v>
      </c>
      <c r="AC243" s="964">
        <f t="shared" si="414"/>
        <v>0</v>
      </c>
      <c r="AD243" s="964">
        <f t="shared" si="414"/>
        <v>0</v>
      </c>
      <c r="AE243" s="964">
        <f t="shared" si="414"/>
        <v>0</v>
      </c>
      <c r="AF243" s="964">
        <f t="shared" si="414"/>
        <v>0</v>
      </c>
      <c r="AG243" s="964">
        <f t="shared" si="414"/>
        <v>0</v>
      </c>
      <c r="AH243" s="964">
        <f t="shared" si="414"/>
        <v>0</v>
      </c>
      <c r="AI243" s="964">
        <f t="shared" si="414"/>
        <v>0</v>
      </c>
      <c r="AJ243" s="964">
        <f t="shared" si="414"/>
        <v>0</v>
      </c>
      <c r="AK243" s="964">
        <f t="shared" si="414"/>
        <v>0</v>
      </c>
      <c r="AL243" s="964">
        <f t="shared" si="414"/>
        <v>0</v>
      </c>
      <c r="AM243" s="964">
        <f t="shared" si="414"/>
        <v>0</v>
      </c>
      <c r="AN243" s="964">
        <f t="shared" si="414"/>
        <v>0</v>
      </c>
      <c r="AO243" s="964">
        <f t="shared" si="414"/>
        <v>0</v>
      </c>
      <c r="AP243" s="964">
        <f t="shared" si="414"/>
        <v>0</v>
      </c>
      <c r="AQ243" s="964">
        <f t="shared" si="414"/>
        <v>0</v>
      </c>
      <c r="AR243" s="964">
        <f t="shared" si="414"/>
        <v>0</v>
      </c>
      <c r="AS243" s="964">
        <f t="shared" si="414"/>
        <v>0</v>
      </c>
      <c r="AT243" s="964">
        <f t="shared" si="414"/>
        <v>0</v>
      </c>
      <c r="AU243" s="964">
        <f t="shared" si="414"/>
        <v>0</v>
      </c>
      <c r="AV243" s="964">
        <f t="shared" si="414"/>
        <v>0</v>
      </c>
      <c r="AW243" s="964">
        <f t="shared" si="414"/>
        <v>0</v>
      </c>
      <c r="AX243" s="964">
        <f t="shared" si="414"/>
        <v>0</v>
      </c>
      <c r="AY243" s="964">
        <f t="shared" si="414"/>
        <v>0</v>
      </c>
      <c r="AZ243" s="964">
        <f t="shared" si="414"/>
        <v>0</v>
      </c>
      <c r="BA243" s="964">
        <f t="shared" si="414"/>
        <v>0</v>
      </c>
      <c r="BB243" s="964">
        <f t="shared" si="414"/>
        <v>0</v>
      </c>
      <c r="BC243" s="964">
        <f t="shared" si="414"/>
        <v>0</v>
      </c>
      <c r="BD243" s="964">
        <f t="shared" si="414"/>
        <v>0</v>
      </c>
      <c r="BE243" s="964">
        <f t="shared" si="414"/>
        <v>0</v>
      </c>
      <c r="BF243" s="964">
        <f t="shared" si="414"/>
        <v>0</v>
      </c>
      <c r="BG243" s="964">
        <f t="shared" si="414"/>
        <v>0</v>
      </c>
      <c r="BH243" s="964">
        <f t="shared" si="414"/>
        <v>0</v>
      </c>
      <c r="BI243" s="964">
        <f t="shared" si="414"/>
        <v>0</v>
      </c>
      <c r="BJ243" s="964">
        <f t="shared" si="414"/>
        <v>0</v>
      </c>
      <c r="BK243" s="965">
        <f t="shared" si="414"/>
        <v>0</v>
      </c>
    </row>
    <row r="244" spans="2:63" s="2" customFormat="1" x14ac:dyDescent="0.2">
      <c r="B244" s="836"/>
      <c r="C244" s="837"/>
      <c r="D244" s="837"/>
      <c r="E244" s="837"/>
      <c r="F244" s="837"/>
      <c r="G244" s="837"/>
      <c r="H244" s="837"/>
      <c r="I244" s="837"/>
      <c r="J244" s="837"/>
      <c r="K244" s="837"/>
      <c r="L244" s="837"/>
      <c r="M244" s="837"/>
      <c r="N244" s="837"/>
      <c r="O244" s="837"/>
      <c r="P244" s="837"/>
      <c r="Q244" s="837"/>
      <c r="R244" s="837"/>
      <c r="S244" s="837"/>
      <c r="T244" s="837"/>
      <c r="U244" s="837"/>
      <c r="V244" s="837"/>
      <c r="W244" s="837"/>
      <c r="X244" s="837"/>
      <c r="Y244" s="837"/>
      <c r="Z244" s="837"/>
      <c r="AA244" s="837"/>
      <c r="AB244" s="837"/>
      <c r="AC244" s="837"/>
      <c r="AD244" s="837"/>
      <c r="AE244" s="837"/>
      <c r="AF244" s="837"/>
      <c r="AG244" s="837"/>
      <c r="AH244" s="837"/>
      <c r="AI244" s="837"/>
      <c r="AJ244" s="837"/>
      <c r="AK244" s="837"/>
      <c r="AL244" s="837"/>
      <c r="AM244" s="837"/>
      <c r="AN244" s="837"/>
      <c r="AO244" s="837"/>
      <c r="AP244" s="837"/>
      <c r="AQ244" s="837"/>
      <c r="AR244" s="837"/>
      <c r="AS244" s="837"/>
      <c r="AT244" s="837"/>
      <c r="AU244" s="837"/>
      <c r="AV244" s="837"/>
      <c r="AW244" s="837"/>
      <c r="AX244" s="837"/>
      <c r="AY244" s="837"/>
      <c r="AZ244" s="837"/>
      <c r="BA244" s="837"/>
      <c r="BB244" s="837"/>
      <c r="BC244" s="837"/>
      <c r="BD244" s="837"/>
      <c r="BE244" s="837"/>
      <c r="BF244" s="837"/>
      <c r="BG244" s="837"/>
      <c r="BH244" s="837"/>
      <c r="BI244" s="837"/>
      <c r="BJ244" s="837"/>
      <c r="BK244" s="838"/>
    </row>
    <row r="245" spans="2:63" s="2" customFormat="1" x14ac:dyDescent="0.2">
      <c r="B245" s="839" t="s">
        <v>425</v>
      </c>
      <c r="C245" s="840">
        <v>0</v>
      </c>
      <c r="D245" s="841">
        <v>1</v>
      </c>
      <c r="E245" s="841">
        <v>2</v>
      </c>
      <c r="F245" s="842">
        <v>3</v>
      </c>
      <c r="G245" s="841">
        <v>4</v>
      </c>
      <c r="H245" s="841">
        <v>5</v>
      </c>
      <c r="I245" s="841">
        <v>6</v>
      </c>
      <c r="J245" s="842">
        <v>7</v>
      </c>
      <c r="K245" s="841">
        <v>8</v>
      </c>
      <c r="L245" s="841">
        <v>9</v>
      </c>
      <c r="M245" s="841">
        <v>10</v>
      </c>
      <c r="N245" s="842">
        <v>11</v>
      </c>
      <c r="O245" s="843">
        <v>12</v>
      </c>
      <c r="P245" s="841">
        <v>13</v>
      </c>
      <c r="Q245" s="841">
        <v>14</v>
      </c>
      <c r="R245" s="842">
        <v>15</v>
      </c>
      <c r="S245" s="841">
        <v>16</v>
      </c>
      <c r="T245" s="841">
        <v>17</v>
      </c>
      <c r="U245" s="841">
        <v>18</v>
      </c>
      <c r="V245" s="842">
        <v>19</v>
      </c>
      <c r="W245" s="841">
        <v>20</v>
      </c>
      <c r="X245" s="841">
        <v>21</v>
      </c>
      <c r="Y245" s="841">
        <v>22</v>
      </c>
      <c r="Z245" s="842">
        <v>23</v>
      </c>
      <c r="AA245" s="843">
        <v>24</v>
      </c>
      <c r="AB245" s="841">
        <v>25</v>
      </c>
      <c r="AC245" s="841">
        <v>26</v>
      </c>
      <c r="AD245" s="842">
        <v>27</v>
      </c>
      <c r="AE245" s="841">
        <v>28</v>
      </c>
      <c r="AF245" s="841">
        <v>29</v>
      </c>
      <c r="AG245" s="841">
        <v>30</v>
      </c>
      <c r="AH245" s="842">
        <v>31</v>
      </c>
      <c r="AI245" s="841">
        <v>32</v>
      </c>
      <c r="AJ245" s="841">
        <v>33</v>
      </c>
      <c r="AK245" s="841">
        <v>34</v>
      </c>
      <c r="AL245" s="842">
        <v>35</v>
      </c>
      <c r="AM245" s="843">
        <v>36</v>
      </c>
      <c r="AN245" s="841">
        <v>37</v>
      </c>
      <c r="AO245" s="841">
        <v>38</v>
      </c>
      <c r="AP245" s="842">
        <v>39</v>
      </c>
      <c r="AQ245" s="841">
        <v>40</v>
      </c>
      <c r="AR245" s="841">
        <v>41</v>
      </c>
      <c r="AS245" s="841">
        <v>42</v>
      </c>
      <c r="AT245" s="842">
        <v>43</v>
      </c>
      <c r="AU245" s="841">
        <v>44</v>
      </c>
      <c r="AV245" s="841">
        <v>45</v>
      </c>
      <c r="AW245" s="841">
        <v>46</v>
      </c>
      <c r="AX245" s="842">
        <v>47</v>
      </c>
      <c r="AY245" s="843">
        <v>48</v>
      </c>
      <c r="AZ245" s="841">
        <v>49</v>
      </c>
      <c r="BA245" s="841">
        <v>50</v>
      </c>
      <c r="BB245" s="842">
        <v>51</v>
      </c>
      <c r="BC245" s="841">
        <v>52</v>
      </c>
      <c r="BD245" s="841">
        <v>53</v>
      </c>
      <c r="BE245" s="841">
        <v>54</v>
      </c>
      <c r="BF245" s="842">
        <v>55</v>
      </c>
      <c r="BG245" s="841">
        <v>56</v>
      </c>
      <c r="BH245" s="841">
        <v>57</v>
      </c>
      <c r="BI245" s="841">
        <v>58</v>
      </c>
      <c r="BJ245" s="842">
        <v>59</v>
      </c>
      <c r="BK245" s="843">
        <v>60</v>
      </c>
    </row>
    <row r="246" spans="2:63" s="2" customFormat="1" x14ac:dyDescent="0.2">
      <c r="B246" s="844" t="s">
        <v>361</v>
      </c>
      <c r="C246" s="761">
        <f>C221</f>
        <v>0</v>
      </c>
      <c r="D246" s="761">
        <f t="shared" ref="D246:BK246" si="415">D221</f>
        <v>0</v>
      </c>
      <c r="E246" s="761">
        <f t="shared" si="415"/>
        <v>0</v>
      </c>
      <c r="F246" s="761">
        <f t="shared" si="415"/>
        <v>0</v>
      </c>
      <c r="G246" s="761">
        <f t="shared" si="415"/>
        <v>0</v>
      </c>
      <c r="H246" s="761">
        <f t="shared" si="415"/>
        <v>0</v>
      </c>
      <c r="I246" s="761">
        <f t="shared" si="415"/>
        <v>0</v>
      </c>
      <c r="J246" s="761">
        <f t="shared" si="415"/>
        <v>0</v>
      </c>
      <c r="K246" s="761">
        <f t="shared" si="415"/>
        <v>0</v>
      </c>
      <c r="L246" s="761">
        <f t="shared" si="415"/>
        <v>0</v>
      </c>
      <c r="M246" s="761">
        <f t="shared" si="415"/>
        <v>0</v>
      </c>
      <c r="N246" s="761">
        <f t="shared" si="415"/>
        <v>0</v>
      </c>
      <c r="O246" s="761">
        <f t="shared" si="415"/>
        <v>0</v>
      </c>
      <c r="P246" s="761">
        <f t="shared" si="415"/>
        <v>0</v>
      </c>
      <c r="Q246" s="761">
        <f t="shared" si="415"/>
        <v>0</v>
      </c>
      <c r="R246" s="761">
        <f t="shared" si="415"/>
        <v>0</v>
      </c>
      <c r="S246" s="761">
        <f t="shared" si="415"/>
        <v>0</v>
      </c>
      <c r="T246" s="761">
        <f t="shared" si="415"/>
        <v>0</v>
      </c>
      <c r="U246" s="761">
        <f t="shared" si="415"/>
        <v>0</v>
      </c>
      <c r="V246" s="761">
        <f t="shared" si="415"/>
        <v>0</v>
      </c>
      <c r="W246" s="761">
        <f t="shared" si="415"/>
        <v>0</v>
      </c>
      <c r="X246" s="761">
        <f t="shared" si="415"/>
        <v>0</v>
      </c>
      <c r="Y246" s="761">
        <f t="shared" si="415"/>
        <v>0</v>
      </c>
      <c r="Z246" s="761">
        <f t="shared" si="415"/>
        <v>0</v>
      </c>
      <c r="AA246" s="761">
        <f t="shared" si="415"/>
        <v>0</v>
      </c>
      <c r="AB246" s="761">
        <f t="shared" si="415"/>
        <v>0</v>
      </c>
      <c r="AC246" s="761">
        <f t="shared" si="415"/>
        <v>0</v>
      </c>
      <c r="AD246" s="761">
        <f t="shared" si="415"/>
        <v>0</v>
      </c>
      <c r="AE246" s="761">
        <f t="shared" si="415"/>
        <v>0</v>
      </c>
      <c r="AF246" s="761">
        <f t="shared" si="415"/>
        <v>0</v>
      </c>
      <c r="AG246" s="761">
        <f t="shared" si="415"/>
        <v>0</v>
      </c>
      <c r="AH246" s="761">
        <f t="shared" si="415"/>
        <v>0</v>
      </c>
      <c r="AI246" s="761">
        <f t="shared" si="415"/>
        <v>0</v>
      </c>
      <c r="AJ246" s="761">
        <f t="shared" si="415"/>
        <v>0</v>
      </c>
      <c r="AK246" s="761">
        <f t="shared" si="415"/>
        <v>0</v>
      </c>
      <c r="AL246" s="761">
        <f t="shared" si="415"/>
        <v>0</v>
      </c>
      <c r="AM246" s="761">
        <f t="shared" si="415"/>
        <v>0</v>
      </c>
      <c r="AN246" s="761">
        <f t="shared" si="415"/>
        <v>0</v>
      </c>
      <c r="AO246" s="761">
        <f t="shared" si="415"/>
        <v>0</v>
      </c>
      <c r="AP246" s="761">
        <f t="shared" si="415"/>
        <v>0</v>
      </c>
      <c r="AQ246" s="761">
        <f t="shared" si="415"/>
        <v>0</v>
      </c>
      <c r="AR246" s="761">
        <f t="shared" si="415"/>
        <v>0</v>
      </c>
      <c r="AS246" s="761">
        <f t="shared" si="415"/>
        <v>0</v>
      </c>
      <c r="AT246" s="761">
        <f t="shared" si="415"/>
        <v>0</v>
      </c>
      <c r="AU246" s="761">
        <f t="shared" si="415"/>
        <v>0</v>
      </c>
      <c r="AV246" s="761">
        <f t="shared" si="415"/>
        <v>0</v>
      </c>
      <c r="AW246" s="761">
        <f t="shared" si="415"/>
        <v>0</v>
      </c>
      <c r="AX246" s="761">
        <f t="shared" si="415"/>
        <v>0</v>
      </c>
      <c r="AY246" s="761">
        <f t="shared" si="415"/>
        <v>0</v>
      </c>
      <c r="AZ246" s="761">
        <f t="shared" si="415"/>
        <v>0</v>
      </c>
      <c r="BA246" s="761">
        <f t="shared" si="415"/>
        <v>0</v>
      </c>
      <c r="BB246" s="761">
        <f t="shared" si="415"/>
        <v>0</v>
      </c>
      <c r="BC246" s="761">
        <f t="shared" si="415"/>
        <v>0</v>
      </c>
      <c r="BD246" s="761">
        <f t="shared" si="415"/>
        <v>0</v>
      </c>
      <c r="BE246" s="761">
        <f t="shared" si="415"/>
        <v>0</v>
      </c>
      <c r="BF246" s="761">
        <f t="shared" si="415"/>
        <v>0</v>
      </c>
      <c r="BG246" s="761">
        <f t="shared" si="415"/>
        <v>0</v>
      </c>
      <c r="BH246" s="761">
        <f t="shared" si="415"/>
        <v>0</v>
      </c>
      <c r="BI246" s="761">
        <f t="shared" si="415"/>
        <v>0</v>
      </c>
      <c r="BJ246" s="761">
        <f t="shared" si="415"/>
        <v>0</v>
      </c>
      <c r="BK246" s="761">
        <f t="shared" si="415"/>
        <v>0</v>
      </c>
    </row>
    <row r="247" spans="2:63" s="2" customFormat="1" x14ac:dyDescent="0.2">
      <c r="B247" s="845" t="s">
        <v>426</v>
      </c>
      <c r="C247" s="758">
        <v>0</v>
      </c>
      <c r="D247" s="586">
        <f>C246</f>
        <v>0</v>
      </c>
      <c r="E247" s="586">
        <f t="shared" ref="E247:BK247" si="416">D246</f>
        <v>0</v>
      </c>
      <c r="F247" s="586">
        <f t="shared" si="416"/>
        <v>0</v>
      </c>
      <c r="G247" s="586">
        <f t="shared" si="416"/>
        <v>0</v>
      </c>
      <c r="H247" s="586">
        <f t="shared" si="416"/>
        <v>0</v>
      </c>
      <c r="I247" s="586">
        <f t="shared" si="416"/>
        <v>0</v>
      </c>
      <c r="J247" s="586">
        <f t="shared" si="416"/>
        <v>0</v>
      </c>
      <c r="K247" s="586">
        <f t="shared" si="416"/>
        <v>0</v>
      </c>
      <c r="L247" s="586">
        <f t="shared" si="416"/>
        <v>0</v>
      </c>
      <c r="M247" s="586">
        <f t="shared" si="416"/>
        <v>0</v>
      </c>
      <c r="N247" s="586">
        <f t="shared" si="416"/>
        <v>0</v>
      </c>
      <c r="O247" s="586">
        <f t="shared" si="416"/>
        <v>0</v>
      </c>
      <c r="P247" s="586">
        <f t="shared" si="416"/>
        <v>0</v>
      </c>
      <c r="Q247" s="586">
        <f t="shared" si="416"/>
        <v>0</v>
      </c>
      <c r="R247" s="586">
        <f t="shared" si="416"/>
        <v>0</v>
      </c>
      <c r="S247" s="586">
        <f t="shared" si="416"/>
        <v>0</v>
      </c>
      <c r="T247" s="586">
        <f t="shared" si="416"/>
        <v>0</v>
      </c>
      <c r="U247" s="586">
        <f t="shared" si="416"/>
        <v>0</v>
      </c>
      <c r="V247" s="586">
        <f t="shared" si="416"/>
        <v>0</v>
      </c>
      <c r="W247" s="586">
        <f t="shared" si="416"/>
        <v>0</v>
      </c>
      <c r="X247" s="586">
        <f t="shared" si="416"/>
        <v>0</v>
      </c>
      <c r="Y247" s="586">
        <f t="shared" si="416"/>
        <v>0</v>
      </c>
      <c r="Z247" s="586">
        <f t="shared" si="416"/>
        <v>0</v>
      </c>
      <c r="AA247" s="586">
        <f t="shared" si="416"/>
        <v>0</v>
      </c>
      <c r="AB247" s="586">
        <f t="shared" si="416"/>
        <v>0</v>
      </c>
      <c r="AC247" s="586">
        <f t="shared" si="416"/>
        <v>0</v>
      </c>
      <c r="AD247" s="586">
        <f t="shared" si="416"/>
        <v>0</v>
      </c>
      <c r="AE247" s="586">
        <f t="shared" si="416"/>
        <v>0</v>
      </c>
      <c r="AF247" s="586">
        <f t="shared" si="416"/>
        <v>0</v>
      </c>
      <c r="AG247" s="586">
        <f t="shared" si="416"/>
        <v>0</v>
      </c>
      <c r="AH247" s="586">
        <f t="shared" si="416"/>
        <v>0</v>
      </c>
      <c r="AI247" s="586">
        <f t="shared" si="416"/>
        <v>0</v>
      </c>
      <c r="AJ247" s="586">
        <f t="shared" si="416"/>
        <v>0</v>
      </c>
      <c r="AK247" s="586">
        <f t="shared" si="416"/>
        <v>0</v>
      </c>
      <c r="AL247" s="586">
        <f t="shared" si="416"/>
        <v>0</v>
      </c>
      <c r="AM247" s="586">
        <f t="shared" si="416"/>
        <v>0</v>
      </c>
      <c r="AN247" s="586">
        <f t="shared" si="416"/>
        <v>0</v>
      </c>
      <c r="AO247" s="586">
        <f t="shared" si="416"/>
        <v>0</v>
      </c>
      <c r="AP247" s="586">
        <f t="shared" si="416"/>
        <v>0</v>
      </c>
      <c r="AQ247" s="586">
        <f t="shared" si="416"/>
        <v>0</v>
      </c>
      <c r="AR247" s="586">
        <f t="shared" si="416"/>
        <v>0</v>
      </c>
      <c r="AS247" s="586">
        <f t="shared" si="416"/>
        <v>0</v>
      </c>
      <c r="AT247" s="586">
        <f t="shared" si="416"/>
        <v>0</v>
      </c>
      <c r="AU247" s="586">
        <f t="shared" si="416"/>
        <v>0</v>
      </c>
      <c r="AV247" s="586">
        <f t="shared" si="416"/>
        <v>0</v>
      </c>
      <c r="AW247" s="586">
        <f t="shared" si="416"/>
        <v>0</v>
      </c>
      <c r="AX247" s="586">
        <f t="shared" si="416"/>
        <v>0</v>
      </c>
      <c r="AY247" s="586">
        <f t="shared" si="416"/>
        <v>0</v>
      </c>
      <c r="AZ247" s="586">
        <f t="shared" si="416"/>
        <v>0</v>
      </c>
      <c r="BA247" s="586">
        <f t="shared" si="416"/>
        <v>0</v>
      </c>
      <c r="BB247" s="586">
        <f t="shared" si="416"/>
        <v>0</v>
      </c>
      <c r="BC247" s="586">
        <f t="shared" si="416"/>
        <v>0</v>
      </c>
      <c r="BD247" s="586">
        <f t="shared" si="416"/>
        <v>0</v>
      </c>
      <c r="BE247" s="586">
        <f t="shared" si="416"/>
        <v>0</v>
      </c>
      <c r="BF247" s="586">
        <f t="shared" si="416"/>
        <v>0</v>
      </c>
      <c r="BG247" s="586">
        <f t="shared" si="416"/>
        <v>0</v>
      </c>
      <c r="BH247" s="586">
        <f t="shared" si="416"/>
        <v>0</v>
      </c>
      <c r="BI247" s="586">
        <f t="shared" si="416"/>
        <v>0</v>
      </c>
      <c r="BJ247" s="586">
        <f t="shared" si="416"/>
        <v>0</v>
      </c>
      <c r="BK247" s="586">
        <f t="shared" si="416"/>
        <v>0</v>
      </c>
    </row>
    <row r="248" spans="2:63" s="2" customFormat="1" x14ac:dyDescent="0.2">
      <c r="B248" s="846" t="s">
        <v>430</v>
      </c>
      <c r="C248" s="764">
        <v>0</v>
      </c>
      <c r="D248" s="765">
        <f>D246-D247</f>
        <v>0</v>
      </c>
      <c r="E248" s="765">
        <f>D248-E247+E246</f>
        <v>0</v>
      </c>
      <c r="F248" s="765">
        <f t="shared" ref="F248:O248" si="417">E248-F247+F246</f>
        <v>0</v>
      </c>
      <c r="G248" s="765">
        <f t="shared" si="417"/>
        <v>0</v>
      </c>
      <c r="H248" s="765">
        <f t="shared" si="417"/>
        <v>0</v>
      </c>
      <c r="I248" s="765">
        <f t="shared" si="417"/>
        <v>0</v>
      </c>
      <c r="J248" s="765">
        <f t="shared" si="417"/>
        <v>0</v>
      </c>
      <c r="K248" s="765">
        <f t="shared" si="417"/>
        <v>0</v>
      </c>
      <c r="L248" s="765">
        <f t="shared" si="417"/>
        <v>0</v>
      </c>
      <c r="M248" s="765">
        <f t="shared" si="417"/>
        <v>0</v>
      </c>
      <c r="N248" s="765">
        <f t="shared" si="417"/>
        <v>0</v>
      </c>
      <c r="O248" s="765">
        <f t="shared" si="417"/>
        <v>0</v>
      </c>
      <c r="P248" s="765">
        <f t="shared" ref="P248" si="418">O248-P247+P246</f>
        <v>0</v>
      </c>
      <c r="Q248" s="765">
        <f t="shared" ref="Q248" si="419">P248-Q247+Q246</f>
        <v>0</v>
      </c>
      <c r="R248" s="765">
        <f t="shared" ref="R248" si="420">Q248-R247+R246</f>
        <v>0</v>
      </c>
      <c r="S248" s="765">
        <f t="shared" ref="S248" si="421">R248-S247+S246</f>
        <v>0</v>
      </c>
      <c r="T248" s="765">
        <f t="shared" ref="T248" si="422">S248-T247+T246</f>
        <v>0</v>
      </c>
      <c r="U248" s="765">
        <f t="shared" ref="U248" si="423">T248-U247+U246</f>
        <v>0</v>
      </c>
      <c r="V248" s="765">
        <f t="shared" ref="V248" si="424">U248-V247+V246</f>
        <v>0</v>
      </c>
      <c r="W248" s="765">
        <f t="shared" ref="W248" si="425">V248-W247+W246</f>
        <v>0</v>
      </c>
      <c r="X248" s="765">
        <f t="shared" ref="X248" si="426">W248-X247+X246</f>
        <v>0</v>
      </c>
      <c r="Y248" s="765">
        <f t="shared" ref="Y248" si="427">X248-Y247+Y246</f>
        <v>0</v>
      </c>
      <c r="Z248" s="765">
        <f t="shared" ref="Z248" si="428">Y248-Z247+Z246</f>
        <v>0</v>
      </c>
      <c r="AA248" s="765">
        <f>Z248-AA247+AA246</f>
        <v>0</v>
      </c>
      <c r="AB248" s="765">
        <f t="shared" ref="AB248:BK248" si="429">AA248-AB247+AB246</f>
        <v>0</v>
      </c>
      <c r="AC248" s="765">
        <f t="shared" si="429"/>
        <v>0</v>
      </c>
      <c r="AD248" s="765">
        <f t="shared" si="429"/>
        <v>0</v>
      </c>
      <c r="AE248" s="765">
        <f t="shared" si="429"/>
        <v>0</v>
      </c>
      <c r="AF248" s="765">
        <f t="shared" si="429"/>
        <v>0</v>
      </c>
      <c r="AG248" s="765">
        <f t="shared" si="429"/>
        <v>0</v>
      </c>
      <c r="AH248" s="765">
        <f t="shared" si="429"/>
        <v>0</v>
      </c>
      <c r="AI248" s="765">
        <f t="shared" si="429"/>
        <v>0</v>
      </c>
      <c r="AJ248" s="765">
        <f t="shared" si="429"/>
        <v>0</v>
      </c>
      <c r="AK248" s="765">
        <f t="shared" si="429"/>
        <v>0</v>
      </c>
      <c r="AL248" s="765">
        <f t="shared" si="429"/>
        <v>0</v>
      </c>
      <c r="AM248" s="765">
        <f t="shared" si="429"/>
        <v>0</v>
      </c>
      <c r="AN248" s="765">
        <f t="shared" si="429"/>
        <v>0</v>
      </c>
      <c r="AO248" s="765">
        <f t="shared" si="429"/>
        <v>0</v>
      </c>
      <c r="AP248" s="765">
        <f t="shared" si="429"/>
        <v>0</v>
      </c>
      <c r="AQ248" s="765">
        <f t="shared" si="429"/>
        <v>0</v>
      </c>
      <c r="AR248" s="765">
        <f t="shared" si="429"/>
        <v>0</v>
      </c>
      <c r="AS248" s="765">
        <f t="shared" si="429"/>
        <v>0</v>
      </c>
      <c r="AT248" s="765">
        <f t="shared" si="429"/>
        <v>0</v>
      </c>
      <c r="AU248" s="765">
        <f t="shared" si="429"/>
        <v>0</v>
      </c>
      <c r="AV248" s="765">
        <f t="shared" si="429"/>
        <v>0</v>
      </c>
      <c r="AW248" s="765">
        <f t="shared" si="429"/>
        <v>0</v>
      </c>
      <c r="AX248" s="765">
        <f t="shared" si="429"/>
        <v>0</v>
      </c>
      <c r="AY248" s="765">
        <f t="shared" si="429"/>
        <v>0</v>
      </c>
      <c r="AZ248" s="765">
        <f t="shared" si="429"/>
        <v>0</v>
      </c>
      <c r="BA248" s="765">
        <f t="shared" si="429"/>
        <v>0</v>
      </c>
      <c r="BB248" s="765">
        <f t="shared" si="429"/>
        <v>0</v>
      </c>
      <c r="BC248" s="765">
        <f t="shared" si="429"/>
        <v>0</v>
      </c>
      <c r="BD248" s="765">
        <f t="shared" si="429"/>
        <v>0</v>
      </c>
      <c r="BE248" s="765">
        <f t="shared" si="429"/>
        <v>0</v>
      </c>
      <c r="BF248" s="765">
        <f t="shared" si="429"/>
        <v>0</v>
      </c>
      <c r="BG248" s="765">
        <f t="shared" si="429"/>
        <v>0</v>
      </c>
      <c r="BH248" s="765">
        <f t="shared" si="429"/>
        <v>0</v>
      </c>
      <c r="BI248" s="765">
        <f t="shared" si="429"/>
        <v>0</v>
      </c>
      <c r="BJ248" s="765">
        <f t="shared" si="429"/>
        <v>0</v>
      </c>
      <c r="BK248" s="765">
        <f t="shared" si="429"/>
        <v>0</v>
      </c>
    </row>
    <row r="249" spans="2:63" x14ac:dyDescent="0.2">
      <c r="C249" s="835" t="s">
        <v>0</v>
      </c>
    </row>
    <row r="250" spans="2:63" s="2" customFormat="1" x14ac:dyDescent="0.2">
      <c r="B250" s="839" t="s">
        <v>424</v>
      </c>
      <c r="C250" s="840">
        <v>0</v>
      </c>
      <c r="D250" s="841">
        <v>1</v>
      </c>
      <c r="E250" s="841">
        <v>2</v>
      </c>
      <c r="F250" s="842">
        <v>3</v>
      </c>
      <c r="G250" s="841">
        <v>4</v>
      </c>
      <c r="H250" s="841">
        <v>5</v>
      </c>
      <c r="I250" s="841">
        <v>6</v>
      </c>
      <c r="J250" s="842">
        <v>7</v>
      </c>
      <c r="K250" s="841">
        <v>8</v>
      </c>
      <c r="L250" s="841">
        <v>9</v>
      </c>
      <c r="M250" s="841">
        <v>10</v>
      </c>
      <c r="N250" s="842">
        <v>11</v>
      </c>
      <c r="O250" s="843">
        <v>12</v>
      </c>
      <c r="P250" s="841">
        <v>13</v>
      </c>
      <c r="Q250" s="841">
        <v>14</v>
      </c>
      <c r="R250" s="842">
        <v>15</v>
      </c>
      <c r="S250" s="841">
        <v>16</v>
      </c>
      <c r="T250" s="841">
        <v>17</v>
      </c>
      <c r="U250" s="841">
        <v>18</v>
      </c>
      <c r="V250" s="842">
        <v>19</v>
      </c>
      <c r="W250" s="841">
        <v>20</v>
      </c>
      <c r="X250" s="841">
        <v>21</v>
      </c>
      <c r="Y250" s="841">
        <v>22</v>
      </c>
      <c r="Z250" s="842">
        <v>23</v>
      </c>
      <c r="AA250" s="843">
        <v>24</v>
      </c>
      <c r="AB250" s="841">
        <v>25</v>
      </c>
      <c r="AC250" s="841">
        <v>26</v>
      </c>
      <c r="AD250" s="842">
        <v>27</v>
      </c>
      <c r="AE250" s="841">
        <v>28</v>
      </c>
      <c r="AF250" s="841">
        <v>29</v>
      </c>
      <c r="AG250" s="841">
        <v>30</v>
      </c>
      <c r="AH250" s="842">
        <v>31</v>
      </c>
      <c r="AI250" s="841">
        <v>32</v>
      </c>
      <c r="AJ250" s="841">
        <v>33</v>
      </c>
      <c r="AK250" s="841">
        <v>34</v>
      </c>
      <c r="AL250" s="842">
        <v>35</v>
      </c>
      <c r="AM250" s="843">
        <v>36</v>
      </c>
      <c r="AN250" s="841">
        <v>37</v>
      </c>
      <c r="AO250" s="841">
        <v>38</v>
      </c>
      <c r="AP250" s="842">
        <v>39</v>
      </c>
      <c r="AQ250" s="841">
        <v>40</v>
      </c>
      <c r="AR250" s="841">
        <v>41</v>
      </c>
      <c r="AS250" s="841">
        <v>42</v>
      </c>
      <c r="AT250" s="842">
        <v>43</v>
      </c>
      <c r="AU250" s="841">
        <v>44</v>
      </c>
      <c r="AV250" s="841">
        <v>45</v>
      </c>
      <c r="AW250" s="841">
        <v>46</v>
      </c>
      <c r="AX250" s="842">
        <v>47</v>
      </c>
      <c r="AY250" s="843">
        <v>48</v>
      </c>
      <c r="AZ250" s="841">
        <v>49</v>
      </c>
      <c r="BA250" s="841">
        <v>50</v>
      </c>
      <c r="BB250" s="842">
        <v>51</v>
      </c>
      <c r="BC250" s="841">
        <v>52</v>
      </c>
      <c r="BD250" s="841">
        <v>53</v>
      </c>
      <c r="BE250" s="841">
        <v>54</v>
      </c>
      <c r="BF250" s="842">
        <v>55</v>
      </c>
      <c r="BG250" s="841">
        <v>56</v>
      </c>
      <c r="BH250" s="841">
        <v>57</v>
      </c>
      <c r="BI250" s="841">
        <v>58</v>
      </c>
      <c r="BJ250" s="842">
        <v>59</v>
      </c>
      <c r="BK250" s="843">
        <v>60</v>
      </c>
    </row>
    <row r="251" spans="2:63" s="2" customFormat="1" x14ac:dyDescent="0.2">
      <c r="B251" s="844" t="s">
        <v>429</v>
      </c>
      <c r="C251" s="761">
        <f>C185</f>
        <v>0</v>
      </c>
      <c r="D251" s="761">
        <f t="shared" ref="D251:BK251" si="430">D185</f>
        <v>0</v>
      </c>
      <c r="E251" s="761">
        <f t="shared" si="430"/>
        <v>0</v>
      </c>
      <c r="F251" s="761">
        <f t="shared" si="430"/>
        <v>0</v>
      </c>
      <c r="G251" s="761">
        <f t="shared" si="430"/>
        <v>0</v>
      </c>
      <c r="H251" s="761">
        <f t="shared" si="430"/>
        <v>0</v>
      </c>
      <c r="I251" s="761">
        <f t="shared" si="430"/>
        <v>0</v>
      </c>
      <c r="J251" s="761">
        <f t="shared" si="430"/>
        <v>0</v>
      </c>
      <c r="K251" s="761">
        <f t="shared" si="430"/>
        <v>0</v>
      </c>
      <c r="L251" s="761">
        <f t="shared" si="430"/>
        <v>0</v>
      </c>
      <c r="M251" s="761">
        <f t="shared" si="430"/>
        <v>0</v>
      </c>
      <c r="N251" s="761">
        <f t="shared" si="430"/>
        <v>0</v>
      </c>
      <c r="O251" s="761">
        <f t="shared" si="430"/>
        <v>0</v>
      </c>
      <c r="P251" s="761">
        <f t="shared" si="430"/>
        <v>0</v>
      </c>
      <c r="Q251" s="761">
        <f t="shared" si="430"/>
        <v>0</v>
      </c>
      <c r="R251" s="761">
        <f t="shared" si="430"/>
        <v>0</v>
      </c>
      <c r="S251" s="761">
        <f t="shared" si="430"/>
        <v>0</v>
      </c>
      <c r="T251" s="761">
        <f t="shared" si="430"/>
        <v>0</v>
      </c>
      <c r="U251" s="761">
        <f t="shared" si="430"/>
        <v>0</v>
      </c>
      <c r="V251" s="761">
        <f t="shared" si="430"/>
        <v>0</v>
      </c>
      <c r="W251" s="761">
        <f t="shared" si="430"/>
        <v>0</v>
      </c>
      <c r="X251" s="761">
        <f t="shared" si="430"/>
        <v>0</v>
      </c>
      <c r="Y251" s="761">
        <f t="shared" si="430"/>
        <v>0</v>
      </c>
      <c r="Z251" s="761">
        <f t="shared" si="430"/>
        <v>0</v>
      </c>
      <c r="AA251" s="761">
        <f t="shared" si="430"/>
        <v>0</v>
      </c>
      <c r="AB251" s="761">
        <f t="shared" si="430"/>
        <v>0</v>
      </c>
      <c r="AC251" s="761">
        <f t="shared" si="430"/>
        <v>0</v>
      </c>
      <c r="AD251" s="761">
        <f t="shared" si="430"/>
        <v>0</v>
      </c>
      <c r="AE251" s="761">
        <f t="shared" si="430"/>
        <v>0</v>
      </c>
      <c r="AF251" s="761">
        <f t="shared" si="430"/>
        <v>0</v>
      </c>
      <c r="AG251" s="761">
        <f t="shared" si="430"/>
        <v>0</v>
      </c>
      <c r="AH251" s="761">
        <f t="shared" si="430"/>
        <v>0</v>
      </c>
      <c r="AI251" s="761">
        <f t="shared" si="430"/>
        <v>0</v>
      </c>
      <c r="AJ251" s="761">
        <f t="shared" si="430"/>
        <v>0</v>
      </c>
      <c r="AK251" s="761">
        <f t="shared" si="430"/>
        <v>0</v>
      </c>
      <c r="AL251" s="761">
        <f t="shared" si="430"/>
        <v>0</v>
      </c>
      <c r="AM251" s="761">
        <f t="shared" si="430"/>
        <v>0</v>
      </c>
      <c r="AN251" s="761">
        <f t="shared" si="430"/>
        <v>0</v>
      </c>
      <c r="AO251" s="761">
        <f t="shared" si="430"/>
        <v>0</v>
      </c>
      <c r="AP251" s="761">
        <f t="shared" si="430"/>
        <v>0</v>
      </c>
      <c r="AQ251" s="761">
        <f t="shared" si="430"/>
        <v>0</v>
      </c>
      <c r="AR251" s="761">
        <f t="shared" si="430"/>
        <v>0</v>
      </c>
      <c r="AS251" s="761">
        <f t="shared" si="430"/>
        <v>0</v>
      </c>
      <c r="AT251" s="761">
        <f t="shared" si="430"/>
        <v>0</v>
      </c>
      <c r="AU251" s="761">
        <f t="shared" si="430"/>
        <v>0</v>
      </c>
      <c r="AV251" s="761">
        <f t="shared" si="430"/>
        <v>0</v>
      </c>
      <c r="AW251" s="761">
        <f t="shared" si="430"/>
        <v>0</v>
      </c>
      <c r="AX251" s="761">
        <f t="shared" si="430"/>
        <v>0</v>
      </c>
      <c r="AY251" s="761">
        <f t="shared" si="430"/>
        <v>0</v>
      </c>
      <c r="AZ251" s="761">
        <f t="shared" si="430"/>
        <v>0</v>
      </c>
      <c r="BA251" s="761">
        <f t="shared" si="430"/>
        <v>0</v>
      </c>
      <c r="BB251" s="761">
        <f t="shared" si="430"/>
        <v>0</v>
      </c>
      <c r="BC251" s="761">
        <f t="shared" si="430"/>
        <v>0</v>
      </c>
      <c r="BD251" s="761">
        <f t="shared" si="430"/>
        <v>0</v>
      </c>
      <c r="BE251" s="761">
        <f t="shared" si="430"/>
        <v>0</v>
      </c>
      <c r="BF251" s="761">
        <f t="shared" si="430"/>
        <v>0</v>
      </c>
      <c r="BG251" s="761">
        <f t="shared" si="430"/>
        <v>0</v>
      </c>
      <c r="BH251" s="761">
        <f t="shared" si="430"/>
        <v>0</v>
      </c>
      <c r="BI251" s="761">
        <f t="shared" si="430"/>
        <v>0</v>
      </c>
      <c r="BJ251" s="761">
        <f t="shared" si="430"/>
        <v>0</v>
      </c>
      <c r="BK251" s="761">
        <f t="shared" si="430"/>
        <v>0</v>
      </c>
    </row>
    <row r="252" spans="2:63" s="2" customFormat="1" x14ac:dyDescent="0.2">
      <c r="B252" s="845" t="s">
        <v>427</v>
      </c>
      <c r="C252" s="758">
        <v>0</v>
      </c>
      <c r="D252" s="586">
        <f>C251</f>
        <v>0</v>
      </c>
      <c r="E252" s="586">
        <f t="shared" ref="E252:BK252" si="431">D251</f>
        <v>0</v>
      </c>
      <c r="F252" s="586">
        <f t="shared" si="431"/>
        <v>0</v>
      </c>
      <c r="G252" s="586">
        <f t="shared" si="431"/>
        <v>0</v>
      </c>
      <c r="H252" s="586">
        <f t="shared" si="431"/>
        <v>0</v>
      </c>
      <c r="I252" s="586">
        <f t="shared" si="431"/>
        <v>0</v>
      </c>
      <c r="J252" s="586">
        <f t="shared" si="431"/>
        <v>0</v>
      </c>
      <c r="K252" s="586">
        <f t="shared" si="431"/>
        <v>0</v>
      </c>
      <c r="L252" s="586">
        <f t="shared" si="431"/>
        <v>0</v>
      </c>
      <c r="M252" s="586">
        <f t="shared" si="431"/>
        <v>0</v>
      </c>
      <c r="N252" s="586">
        <f t="shared" si="431"/>
        <v>0</v>
      </c>
      <c r="O252" s="586">
        <f t="shared" si="431"/>
        <v>0</v>
      </c>
      <c r="P252" s="586">
        <f t="shared" si="431"/>
        <v>0</v>
      </c>
      <c r="Q252" s="586">
        <f t="shared" si="431"/>
        <v>0</v>
      </c>
      <c r="R252" s="586">
        <f t="shared" si="431"/>
        <v>0</v>
      </c>
      <c r="S252" s="586">
        <f t="shared" si="431"/>
        <v>0</v>
      </c>
      <c r="T252" s="586">
        <f t="shared" si="431"/>
        <v>0</v>
      </c>
      <c r="U252" s="586">
        <f t="shared" si="431"/>
        <v>0</v>
      </c>
      <c r="V252" s="586">
        <f t="shared" si="431"/>
        <v>0</v>
      </c>
      <c r="W252" s="586">
        <f t="shared" si="431"/>
        <v>0</v>
      </c>
      <c r="X252" s="586">
        <f t="shared" si="431"/>
        <v>0</v>
      </c>
      <c r="Y252" s="586">
        <f t="shared" si="431"/>
        <v>0</v>
      </c>
      <c r="Z252" s="586">
        <f t="shared" si="431"/>
        <v>0</v>
      </c>
      <c r="AA252" s="586">
        <f t="shared" si="431"/>
        <v>0</v>
      </c>
      <c r="AB252" s="586">
        <f t="shared" si="431"/>
        <v>0</v>
      </c>
      <c r="AC252" s="586">
        <f t="shared" si="431"/>
        <v>0</v>
      </c>
      <c r="AD252" s="586">
        <f t="shared" si="431"/>
        <v>0</v>
      </c>
      <c r="AE252" s="586">
        <f t="shared" si="431"/>
        <v>0</v>
      </c>
      <c r="AF252" s="586">
        <f t="shared" si="431"/>
        <v>0</v>
      </c>
      <c r="AG252" s="586">
        <f t="shared" si="431"/>
        <v>0</v>
      </c>
      <c r="AH252" s="586">
        <f t="shared" si="431"/>
        <v>0</v>
      </c>
      <c r="AI252" s="586">
        <f t="shared" si="431"/>
        <v>0</v>
      </c>
      <c r="AJ252" s="586">
        <f t="shared" si="431"/>
        <v>0</v>
      </c>
      <c r="AK252" s="586">
        <f t="shared" si="431"/>
        <v>0</v>
      </c>
      <c r="AL252" s="586">
        <f t="shared" si="431"/>
        <v>0</v>
      </c>
      <c r="AM252" s="586">
        <f t="shared" si="431"/>
        <v>0</v>
      </c>
      <c r="AN252" s="586">
        <f t="shared" si="431"/>
        <v>0</v>
      </c>
      <c r="AO252" s="586">
        <f t="shared" si="431"/>
        <v>0</v>
      </c>
      <c r="AP252" s="586">
        <f t="shared" si="431"/>
        <v>0</v>
      </c>
      <c r="AQ252" s="586">
        <f t="shared" si="431"/>
        <v>0</v>
      </c>
      <c r="AR252" s="586">
        <f t="shared" si="431"/>
        <v>0</v>
      </c>
      <c r="AS252" s="586">
        <f t="shared" si="431"/>
        <v>0</v>
      </c>
      <c r="AT252" s="586">
        <f t="shared" si="431"/>
        <v>0</v>
      </c>
      <c r="AU252" s="586">
        <f t="shared" si="431"/>
        <v>0</v>
      </c>
      <c r="AV252" s="586">
        <f t="shared" si="431"/>
        <v>0</v>
      </c>
      <c r="AW252" s="586">
        <f t="shared" si="431"/>
        <v>0</v>
      </c>
      <c r="AX252" s="586">
        <f t="shared" si="431"/>
        <v>0</v>
      </c>
      <c r="AY252" s="586">
        <f t="shared" si="431"/>
        <v>0</v>
      </c>
      <c r="AZ252" s="586">
        <f t="shared" si="431"/>
        <v>0</v>
      </c>
      <c r="BA252" s="586">
        <f t="shared" si="431"/>
        <v>0</v>
      </c>
      <c r="BB252" s="586">
        <f t="shared" si="431"/>
        <v>0</v>
      </c>
      <c r="BC252" s="586">
        <f t="shared" si="431"/>
        <v>0</v>
      </c>
      <c r="BD252" s="586">
        <f t="shared" si="431"/>
        <v>0</v>
      </c>
      <c r="BE252" s="586">
        <f t="shared" si="431"/>
        <v>0</v>
      </c>
      <c r="BF252" s="586">
        <f t="shared" si="431"/>
        <v>0</v>
      </c>
      <c r="BG252" s="586">
        <f t="shared" si="431"/>
        <v>0</v>
      </c>
      <c r="BH252" s="586">
        <f t="shared" si="431"/>
        <v>0</v>
      </c>
      <c r="BI252" s="586">
        <f t="shared" si="431"/>
        <v>0</v>
      </c>
      <c r="BJ252" s="586">
        <f t="shared" si="431"/>
        <v>0</v>
      </c>
      <c r="BK252" s="586">
        <f t="shared" si="431"/>
        <v>0</v>
      </c>
    </row>
    <row r="253" spans="2:63" s="2" customFormat="1" x14ac:dyDescent="0.2">
      <c r="B253" s="846" t="s">
        <v>428</v>
      </c>
      <c r="C253" s="764">
        <v>0</v>
      </c>
      <c r="D253" s="765">
        <f>C253-D252+D251</f>
        <v>0</v>
      </c>
      <c r="E253" s="765">
        <f t="shared" ref="E253:G253" si="432">D253-E252+E251</f>
        <v>0</v>
      </c>
      <c r="F253" s="765">
        <f t="shared" si="432"/>
        <v>0</v>
      </c>
      <c r="G253" s="765">
        <f t="shared" si="432"/>
        <v>0</v>
      </c>
      <c r="H253" s="765">
        <f t="shared" ref="H253" si="433">G253-H252+H251</f>
        <v>0</v>
      </c>
      <c r="I253" s="765">
        <f t="shared" ref="I253:J253" si="434">H253-I252+I251</f>
        <v>0</v>
      </c>
      <c r="J253" s="765">
        <f t="shared" si="434"/>
        <v>0</v>
      </c>
      <c r="K253" s="765">
        <f t="shared" ref="K253" si="435">J253-K252+K251</f>
        <v>0</v>
      </c>
      <c r="L253" s="765">
        <f t="shared" ref="L253:M253" si="436">K253-L252+L251</f>
        <v>0</v>
      </c>
      <c r="M253" s="765">
        <f t="shared" si="436"/>
        <v>0</v>
      </c>
      <c r="N253" s="765">
        <f t="shared" ref="N253" si="437">M253-N252+N251</f>
        <v>0</v>
      </c>
      <c r="O253" s="765">
        <f t="shared" ref="O253:P253" si="438">N253-O252+O251</f>
        <v>0</v>
      </c>
      <c r="P253" s="765">
        <f t="shared" si="438"/>
        <v>0</v>
      </c>
      <c r="Q253" s="765">
        <f t="shared" ref="Q253:R253" si="439">P253-Q252+Q251</f>
        <v>0</v>
      </c>
      <c r="R253" s="765">
        <f t="shared" si="439"/>
        <v>0</v>
      </c>
      <c r="S253" s="765">
        <f t="shared" ref="S253" si="440">R253-S252+S251</f>
        <v>0</v>
      </c>
      <c r="T253" s="765">
        <f t="shared" ref="T253" si="441">S253-T252+T251</f>
        <v>0</v>
      </c>
      <c r="U253" s="765">
        <f t="shared" ref="U253" si="442">T253-U252+U251</f>
        <v>0</v>
      </c>
      <c r="V253" s="765">
        <f t="shared" ref="V253" si="443">U253-V252+V251</f>
        <v>0</v>
      </c>
      <c r="W253" s="765">
        <f t="shared" ref="W253" si="444">V253-W252+W251</f>
        <v>0</v>
      </c>
      <c r="X253" s="765">
        <f t="shared" ref="X253" si="445">W253-X252+X251</f>
        <v>0</v>
      </c>
      <c r="Y253" s="765">
        <f t="shared" ref="Y253" si="446">X253-Y252+Y251</f>
        <v>0</v>
      </c>
      <c r="Z253" s="765">
        <f t="shared" ref="Z253" si="447">Y253-Z252+Z251</f>
        <v>0</v>
      </c>
      <c r="AA253" s="765">
        <f t="shared" ref="AA253" si="448">Z253-AA252+AA251</f>
        <v>0</v>
      </c>
      <c r="AB253" s="765">
        <f t="shared" ref="AB253" si="449">AA253-AB252+AB251</f>
        <v>0</v>
      </c>
      <c r="AC253" s="765">
        <f t="shared" ref="AC253" si="450">AB253-AC252+AC251</f>
        <v>0</v>
      </c>
      <c r="AD253" s="765">
        <f t="shared" ref="AD253" si="451">AC253-AD252+AD251</f>
        <v>0</v>
      </c>
      <c r="AE253" s="765">
        <f t="shared" ref="AE253:AF253" si="452">AD253-AE252+AE251</f>
        <v>0</v>
      </c>
      <c r="AF253" s="765">
        <f t="shared" si="452"/>
        <v>0</v>
      </c>
      <c r="AG253" s="765">
        <f t="shared" ref="AG253" si="453">AF253-AG252+AG251</f>
        <v>0</v>
      </c>
      <c r="AH253" s="765">
        <f t="shared" ref="AH253" si="454">AG253-AH252+AH251</f>
        <v>0</v>
      </c>
      <c r="AI253" s="765">
        <f t="shared" ref="AI253" si="455">AH253-AI252+AI251</f>
        <v>0</v>
      </c>
      <c r="AJ253" s="765">
        <f t="shared" ref="AJ253" si="456">AI253-AJ252+AJ251</f>
        <v>0</v>
      </c>
      <c r="AK253" s="765">
        <f t="shared" ref="AK253" si="457">AJ253-AK252+AK251</f>
        <v>0</v>
      </c>
      <c r="AL253" s="765">
        <f t="shared" ref="AL253" si="458">AK253-AL252+AL251</f>
        <v>0</v>
      </c>
      <c r="AM253" s="765">
        <f t="shared" ref="AM253" si="459">AL253-AM252+AM251</f>
        <v>0</v>
      </c>
      <c r="AN253" s="765">
        <f t="shared" ref="AN253" si="460">AM253-AN252+AN251</f>
        <v>0</v>
      </c>
      <c r="AO253" s="765">
        <f t="shared" ref="AO253" si="461">AN253-AO252+AO251</f>
        <v>0</v>
      </c>
      <c r="AP253" s="765">
        <f t="shared" ref="AP253" si="462">AO253-AP252+AP251</f>
        <v>0</v>
      </c>
      <c r="AQ253" s="765">
        <f t="shared" ref="AQ253" si="463">AP253-AQ252+AQ251</f>
        <v>0</v>
      </c>
      <c r="AR253" s="765">
        <f t="shared" ref="AR253" si="464">AQ253-AR252+AR251</f>
        <v>0</v>
      </c>
      <c r="AS253" s="765">
        <f t="shared" ref="AS253:AT253" si="465">AR253-AS252+AS251</f>
        <v>0</v>
      </c>
      <c r="AT253" s="765">
        <f t="shared" si="465"/>
        <v>0</v>
      </c>
      <c r="AU253" s="765">
        <f t="shared" ref="AU253" si="466">AT253-AU252+AU251</f>
        <v>0</v>
      </c>
      <c r="AV253" s="765">
        <f t="shared" ref="AV253" si="467">AU253-AV252+AV251</f>
        <v>0</v>
      </c>
      <c r="AW253" s="765">
        <f t="shared" ref="AW253" si="468">AV253-AW252+AW251</f>
        <v>0</v>
      </c>
      <c r="AX253" s="765">
        <f t="shared" ref="AX253" si="469">AW253-AX252+AX251</f>
        <v>0</v>
      </c>
      <c r="AY253" s="765">
        <f t="shared" ref="AY253" si="470">AX253-AY252+AY251</f>
        <v>0</v>
      </c>
      <c r="AZ253" s="765">
        <f t="shared" ref="AZ253" si="471">AY253-AZ252+AZ251</f>
        <v>0</v>
      </c>
      <c r="BA253" s="765">
        <f t="shared" ref="BA253" si="472">AZ253-BA252+BA251</f>
        <v>0</v>
      </c>
      <c r="BB253" s="765">
        <f t="shared" ref="BB253" si="473">BA253-BB252+BB251</f>
        <v>0</v>
      </c>
      <c r="BC253" s="765">
        <f t="shared" ref="BC253" si="474">BB253-BC252+BC251</f>
        <v>0</v>
      </c>
      <c r="BD253" s="765">
        <f t="shared" ref="BD253" si="475">BC253-BD252+BD251</f>
        <v>0</v>
      </c>
      <c r="BE253" s="765">
        <f t="shared" ref="BE253" si="476">BD253-BE252+BE251</f>
        <v>0</v>
      </c>
      <c r="BF253" s="765">
        <f t="shared" ref="BF253" si="477">BE253-BF252+BF251</f>
        <v>0</v>
      </c>
      <c r="BG253" s="765">
        <f t="shared" ref="BG253:BH253" si="478">BF253-BG252+BG251</f>
        <v>0</v>
      </c>
      <c r="BH253" s="765">
        <f t="shared" si="478"/>
        <v>0</v>
      </c>
      <c r="BI253" s="765">
        <f t="shared" ref="BI253" si="479">BH253-BI252+BI251</f>
        <v>0</v>
      </c>
      <c r="BJ253" s="765">
        <f t="shared" ref="BJ253" si="480">BI253-BJ252+BJ251</f>
        <v>0</v>
      </c>
      <c r="BK253" s="765">
        <f t="shared" ref="BK253" si="481">BJ253-BK252+BK251</f>
        <v>0</v>
      </c>
    </row>
    <row r="255" spans="2:63" s="2" customFormat="1" ht="18" customHeight="1" x14ac:dyDescent="0.2">
      <c r="B255" s="839" t="s">
        <v>274</v>
      </c>
      <c r="C255" s="840">
        <v>0</v>
      </c>
      <c r="D255" s="841">
        <v>1</v>
      </c>
      <c r="E255" s="841">
        <v>2</v>
      </c>
      <c r="F255" s="842">
        <v>3</v>
      </c>
      <c r="G255" s="841">
        <v>4</v>
      </c>
      <c r="H255" s="841">
        <v>5</v>
      </c>
      <c r="I255" s="841">
        <v>6</v>
      </c>
      <c r="J255" s="842">
        <v>7</v>
      </c>
      <c r="K255" s="841">
        <v>8</v>
      </c>
      <c r="L255" s="841">
        <v>9</v>
      </c>
      <c r="M255" s="841">
        <v>10</v>
      </c>
      <c r="N255" s="842">
        <v>11</v>
      </c>
      <c r="O255" s="843">
        <v>12</v>
      </c>
      <c r="P255" s="841">
        <v>13</v>
      </c>
      <c r="Q255" s="841">
        <v>14</v>
      </c>
      <c r="R255" s="842">
        <v>15</v>
      </c>
      <c r="S255" s="841">
        <v>16</v>
      </c>
      <c r="T255" s="841">
        <v>17</v>
      </c>
      <c r="U255" s="841">
        <v>18</v>
      </c>
      <c r="V255" s="842">
        <v>19</v>
      </c>
      <c r="W255" s="841">
        <v>20</v>
      </c>
      <c r="X255" s="841">
        <v>21</v>
      </c>
      <c r="Y255" s="841">
        <v>22</v>
      </c>
      <c r="Z255" s="842">
        <v>23</v>
      </c>
      <c r="AA255" s="843">
        <v>24</v>
      </c>
      <c r="AB255" s="841">
        <v>25</v>
      </c>
      <c r="AC255" s="841">
        <v>26</v>
      </c>
      <c r="AD255" s="842">
        <v>27</v>
      </c>
      <c r="AE255" s="841">
        <v>28</v>
      </c>
      <c r="AF255" s="841">
        <v>29</v>
      </c>
      <c r="AG255" s="841">
        <v>30</v>
      </c>
      <c r="AH255" s="842">
        <v>31</v>
      </c>
      <c r="AI255" s="841">
        <v>32</v>
      </c>
      <c r="AJ255" s="841">
        <v>33</v>
      </c>
      <c r="AK255" s="841">
        <v>34</v>
      </c>
      <c r="AL255" s="842">
        <v>35</v>
      </c>
      <c r="AM255" s="843">
        <v>36</v>
      </c>
      <c r="AN255" s="841">
        <v>37</v>
      </c>
      <c r="AO255" s="841">
        <v>38</v>
      </c>
      <c r="AP255" s="842">
        <v>39</v>
      </c>
      <c r="AQ255" s="841">
        <v>40</v>
      </c>
      <c r="AR255" s="841">
        <v>41</v>
      </c>
      <c r="AS255" s="841">
        <v>42</v>
      </c>
      <c r="AT255" s="842">
        <v>43</v>
      </c>
      <c r="AU255" s="841">
        <v>44</v>
      </c>
      <c r="AV255" s="841">
        <v>45</v>
      </c>
      <c r="AW255" s="841">
        <v>46</v>
      </c>
      <c r="AX255" s="842">
        <v>47</v>
      </c>
      <c r="AY255" s="843">
        <v>48</v>
      </c>
      <c r="AZ255" s="841">
        <v>49</v>
      </c>
      <c r="BA255" s="841">
        <v>50</v>
      </c>
      <c r="BB255" s="842">
        <v>51</v>
      </c>
      <c r="BC255" s="841">
        <v>52</v>
      </c>
      <c r="BD255" s="841">
        <v>53</v>
      </c>
      <c r="BE255" s="841">
        <v>54</v>
      </c>
      <c r="BF255" s="842">
        <v>55</v>
      </c>
      <c r="BG255" s="841">
        <v>56</v>
      </c>
      <c r="BH255" s="841">
        <v>57</v>
      </c>
      <c r="BI255" s="841">
        <v>58</v>
      </c>
      <c r="BJ255" s="842">
        <v>59</v>
      </c>
      <c r="BK255" s="843">
        <v>60</v>
      </c>
    </row>
    <row r="256" spans="2:63" s="2" customFormat="1" x14ac:dyDescent="0.2">
      <c r="B256" s="844" t="s">
        <v>284</v>
      </c>
      <c r="C256" s="822">
        <f>IF(C255=0,'HIPOTESIS '!$E$38,0)+IF(C255=inicio_inv1,'HIPOTESIS '!$E$44,0)+IF(C255=inicio_inv2,'HIPOTESIS '!$E$47,0)+IF(AND(C255&gt;=1,C255&lt;=12),'HIPOTESIS '!$D$86/12,0)+IF(AND(C255&gt;=13,C255&lt;=24),'HIPOTESIS '!$G$86/12,0)+IF(AND(C255&gt;=25,C255&lt;=36),'HIPOTESIS '!$J$86/12,0)+IF(AND(C255&gt;=37,C255&lt;=48),'HIPOTESIS '!$M$86/12,0)+IF(AND(C255&gt;=49,C255&lt;=60),'HIPOTESIS '!$P$86/12,0)+'HIPOTESIS '!C148*IVA_compras+'HIPOTESIS '!C155*IVA_compras+'HIPOTESIS '!C162*IVA_compras+C110*IVA_compras+C113*IVA_compras+C116*IVA_compras</f>
        <v>0</v>
      </c>
      <c r="D256" s="822">
        <f>IF(D255=0,'HIPOTESIS '!$E$38,0)+IF(D255=inicio_inv1,'HIPOTESIS '!$E$44,0)+IF(D255=inicio_inv2,'HIPOTESIS '!$E$47,0)+IF(AND(D255&gt;=1,D255&lt;=12),'HIPOTESIS '!$D$86/12,0)+IF(AND(D255&gt;=13,D255&lt;=24),'HIPOTESIS '!$G$86/12,0)+IF(AND(D255&gt;=25,D255&lt;=36),'HIPOTESIS '!$J$86/12,0)+IF(AND(D255&gt;=37,D255&lt;=48),'HIPOTESIS '!$M$86/12,0)+IF(AND(D255&gt;=49,D255&lt;=60),'HIPOTESIS '!$P$86/12,0)+'HIPOTESIS '!D148*IVA_compras+'HIPOTESIS '!D155*IVA_compras+'HIPOTESIS '!D162*IVA_compras+D110*IVA_compras+D113*IVA_compras+D116*IVA_compras</f>
        <v>0</v>
      </c>
      <c r="E256" s="822">
        <f>IF(E255=0,'HIPOTESIS '!$E$38,0)+IF(E255=inicio_inv1,'HIPOTESIS '!$E$44,0)+IF(E255=inicio_inv2,'HIPOTESIS '!$E$47,0)+IF(AND(E255&gt;=1,E255&lt;=12),'HIPOTESIS '!$D$86/12,0)+IF(AND(E255&gt;=13,E255&lt;=24),'HIPOTESIS '!$G$86/12,0)+IF(AND(E255&gt;=25,E255&lt;=36),'HIPOTESIS '!$J$86/12,0)+IF(AND(E255&gt;=37,E255&lt;=48),'HIPOTESIS '!$M$86/12,0)+IF(AND(E255&gt;=49,E255&lt;=60),'HIPOTESIS '!$P$86/12,0)+'HIPOTESIS '!E148*IVA_compras+'HIPOTESIS '!E155*IVA_compras+'HIPOTESIS '!E162*IVA_compras+E110*IVA_compras+E113*IVA_compras+E116*IVA_compras</f>
        <v>0</v>
      </c>
      <c r="F256" s="822">
        <f>IF(F255=0,'HIPOTESIS '!$E$38,0)+IF(F255=inicio_inv1,'HIPOTESIS '!$E$44,0)+IF(F255=inicio_inv2,'HIPOTESIS '!$E$47,0)+IF(AND(F255&gt;=1,F255&lt;=12),'HIPOTESIS '!$D$86/12,0)+IF(AND(F255&gt;=13,F255&lt;=24),'HIPOTESIS '!$G$86/12,0)+IF(AND(F255&gt;=25,F255&lt;=36),'HIPOTESIS '!$J$86/12,0)+IF(AND(F255&gt;=37,F255&lt;=48),'HIPOTESIS '!$M$86/12,0)+IF(AND(F255&gt;=49,F255&lt;=60),'HIPOTESIS '!$P$86/12,0)+'HIPOTESIS '!F148*IVA_compras+'HIPOTESIS '!F155*IVA_compras+'HIPOTESIS '!F162*IVA_compras+F110*IVA_compras+F113*IVA_compras+F116*IVA_compras</f>
        <v>0</v>
      </c>
      <c r="G256" s="822">
        <f>IF(G255=0,'HIPOTESIS '!$E$38,0)+IF(G255=inicio_inv1,'HIPOTESIS '!$E$44,0)+IF(G255=inicio_inv2,'HIPOTESIS '!$E$47,0)+IF(AND(G255&gt;=1,G255&lt;=12),'HIPOTESIS '!$D$86/12,0)+IF(AND(G255&gt;=13,G255&lt;=24),'HIPOTESIS '!$G$86/12,0)+IF(AND(G255&gt;=25,G255&lt;=36),'HIPOTESIS '!$J$86/12,0)+IF(AND(G255&gt;=37,G255&lt;=48),'HIPOTESIS '!$M$86/12,0)+IF(AND(G255&gt;=49,G255&lt;=60),'HIPOTESIS '!$P$86/12,0)+'HIPOTESIS '!G148*IVA_compras+'HIPOTESIS '!G155*IVA_compras+'HIPOTESIS '!G162*IVA_compras+G110*IVA_compras+G113*IVA_compras+G116*IVA_compras</f>
        <v>0</v>
      </c>
      <c r="H256" s="822">
        <f>IF(H255=0,'HIPOTESIS '!$E$38,0)+IF(H255=inicio_inv1,'HIPOTESIS '!$E$44,0)+IF(H255=inicio_inv2,'HIPOTESIS '!$E$47,0)+IF(AND(H255&gt;=1,H255&lt;=12),'HIPOTESIS '!$D$86/12,0)+IF(AND(H255&gt;=13,H255&lt;=24),'HIPOTESIS '!$G$86/12,0)+IF(AND(H255&gt;=25,H255&lt;=36),'HIPOTESIS '!$J$86/12,0)+IF(AND(H255&gt;=37,H255&lt;=48),'HIPOTESIS '!$M$86/12,0)+IF(AND(H255&gt;=49,H255&lt;=60),'HIPOTESIS '!$P$86/12,0)+'HIPOTESIS '!H148*IVA_compras+'HIPOTESIS '!H155*IVA_compras+'HIPOTESIS '!H162*IVA_compras+H110*IVA_compras+H113*IVA_compras+H116*IVA_compras</f>
        <v>0</v>
      </c>
      <c r="I256" s="822">
        <f>IF(I255=0,'HIPOTESIS '!$E$38,0)+IF(I255=inicio_inv1,'HIPOTESIS '!$E$44,0)+IF(I255=inicio_inv2,'HIPOTESIS '!$E$47,0)+IF(AND(I255&gt;=1,I255&lt;=12),'HIPOTESIS '!$D$86/12,0)+IF(AND(I255&gt;=13,I255&lt;=24),'HIPOTESIS '!$G$86/12,0)+IF(AND(I255&gt;=25,I255&lt;=36),'HIPOTESIS '!$J$86/12,0)+IF(AND(I255&gt;=37,I255&lt;=48),'HIPOTESIS '!$M$86/12,0)+IF(AND(I255&gt;=49,I255&lt;=60),'HIPOTESIS '!$P$86/12,0)+'HIPOTESIS '!I148*IVA_compras+'HIPOTESIS '!I155*IVA_compras+'HIPOTESIS '!I162*IVA_compras+I110*IVA_compras+I113*IVA_compras+I116*IVA_compras</f>
        <v>0</v>
      </c>
      <c r="J256" s="822">
        <f>IF(J255=0,'HIPOTESIS '!$E$38,0)+IF(J255=inicio_inv1,'HIPOTESIS '!$E$44,0)+IF(J255=inicio_inv2,'HIPOTESIS '!$E$47,0)+IF(AND(J255&gt;=1,J255&lt;=12),'HIPOTESIS '!$D$86/12,0)+IF(AND(J255&gt;=13,J255&lt;=24),'HIPOTESIS '!$G$86/12,0)+IF(AND(J255&gt;=25,J255&lt;=36),'HIPOTESIS '!$J$86/12,0)+IF(AND(J255&gt;=37,J255&lt;=48),'HIPOTESIS '!$M$86/12,0)+IF(AND(J255&gt;=49,J255&lt;=60),'HIPOTESIS '!$P$86/12,0)+'HIPOTESIS '!J148*IVA_compras+'HIPOTESIS '!J155*IVA_compras+'HIPOTESIS '!J162*IVA_compras+J110*IVA_compras+J113*IVA_compras+J116*IVA_compras</f>
        <v>0</v>
      </c>
      <c r="K256" s="822">
        <f>IF(K255=0,'HIPOTESIS '!$E$38,0)+IF(K255=inicio_inv1,'HIPOTESIS '!$E$44,0)+IF(K255=inicio_inv2,'HIPOTESIS '!$E$47,0)+IF(AND(K255&gt;=1,K255&lt;=12),'HIPOTESIS '!$D$86/12,0)+IF(AND(K255&gt;=13,K255&lt;=24),'HIPOTESIS '!$G$86/12,0)+IF(AND(K255&gt;=25,K255&lt;=36),'HIPOTESIS '!$J$86/12,0)+IF(AND(K255&gt;=37,K255&lt;=48),'HIPOTESIS '!$M$86/12,0)+IF(AND(K255&gt;=49,K255&lt;=60),'HIPOTESIS '!$P$86/12,0)+'HIPOTESIS '!K148*IVA_compras+'HIPOTESIS '!K155*IVA_compras+'HIPOTESIS '!K162*IVA_compras+K110*IVA_compras+K113*IVA_compras+K116*IVA_compras</f>
        <v>0</v>
      </c>
      <c r="L256" s="822">
        <f>IF(L255=0,'HIPOTESIS '!$E$38,0)+IF(L255=inicio_inv1,'HIPOTESIS '!$E$44,0)+IF(L255=inicio_inv2,'HIPOTESIS '!$E$47,0)+IF(AND(L255&gt;=1,L255&lt;=12),'HIPOTESIS '!$D$86/12,0)+IF(AND(L255&gt;=13,L255&lt;=24),'HIPOTESIS '!$G$86/12,0)+IF(AND(L255&gt;=25,L255&lt;=36),'HIPOTESIS '!$J$86/12,0)+IF(AND(L255&gt;=37,L255&lt;=48),'HIPOTESIS '!$M$86/12,0)+IF(AND(L255&gt;=49,L255&lt;=60),'HIPOTESIS '!$P$86/12,0)+'HIPOTESIS '!L148*IVA_compras+'HIPOTESIS '!L155*IVA_compras+'HIPOTESIS '!L162*IVA_compras+L110*IVA_compras+L113*IVA_compras+L116*IVA_compras</f>
        <v>0</v>
      </c>
      <c r="M256" s="822">
        <f>IF(M255=0,'HIPOTESIS '!$E$38,0)+IF(M255=inicio_inv1,'HIPOTESIS '!$E$44,0)+IF(M255=inicio_inv2,'HIPOTESIS '!$E$47,0)+IF(AND(M255&gt;=1,M255&lt;=12),'HIPOTESIS '!$D$86/12,0)+IF(AND(M255&gt;=13,M255&lt;=24),'HIPOTESIS '!$G$86/12,0)+IF(AND(M255&gt;=25,M255&lt;=36),'HIPOTESIS '!$J$86/12,0)+IF(AND(M255&gt;=37,M255&lt;=48),'HIPOTESIS '!$M$86/12,0)+IF(AND(M255&gt;=49,M255&lt;=60),'HIPOTESIS '!$P$86/12,0)+'HIPOTESIS '!M148*IVA_compras+'HIPOTESIS '!M155*IVA_compras+'HIPOTESIS '!M162*IVA_compras+M110*IVA_compras+M113*IVA_compras+M116*IVA_compras</f>
        <v>0</v>
      </c>
      <c r="N256" s="822">
        <f>IF(N255=0,'HIPOTESIS '!$E$38,0)+IF(N255=inicio_inv1,'HIPOTESIS '!$E$44,0)+IF(N255=inicio_inv2,'HIPOTESIS '!$E$47,0)+IF(AND(N255&gt;=1,N255&lt;=12),'HIPOTESIS '!$D$86/12,0)+IF(AND(N255&gt;=13,N255&lt;=24),'HIPOTESIS '!$G$86/12,0)+IF(AND(N255&gt;=25,N255&lt;=36),'HIPOTESIS '!$J$86/12,0)+IF(AND(N255&gt;=37,N255&lt;=48),'HIPOTESIS '!$M$86/12,0)+IF(AND(N255&gt;=49,N255&lt;=60),'HIPOTESIS '!$P$86/12,0)+'HIPOTESIS '!N148*IVA_compras+'HIPOTESIS '!N155*IVA_compras+'HIPOTESIS '!N162*IVA_compras+N110*IVA_compras+N113*IVA_compras+N116*IVA_compras</f>
        <v>0</v>
      </c>
      <c r="O256" s="822">
        <f>IF(O255=0,'HIPOTESIS '!$E$38,0)+IF(O255=inicio_inv1,'HIPOTESIS '!$E$44,0)+IF(O255=inicio_inv2,'HIPOTESIS '!$E$47,0)+IF(AND(O255&gt;=1,O255&lt;=12),'HIPOTESIS '!$D$86/12,0)+IF(AND(O255&gt;=13,O255&lt;=24),'HIPOTESIS '!$G$86/12,0)+IF(AND(O255&gt;=25,O255&lt;=36),'HIPOTESIS '!$J$86/12,0)+IF(AND(O255&gt;=37,O255&lt;=48),'HIPOTESIS '!$M$86/12,0)+IF(AND(O255&gt;=49,O255&lt;=60),'HIPOTESIS '!$P$86/12,0)+'HIPOTESIS '!O148*IVA_compras+'HIPOTESIS '!O155*IVA_compras+'HIPOTESIS '!O162*IVA_compras+O110*IVA_compras+O113*IVA_compras+O116*IVA_compras</f>
        <v>0</v>
      </c>
      <c r="P256" s="822">
        <f>IF(P255=0,'HIPOTESIS '!$E$38,0)+IF(P255=inicio_inv1,'HIPOTESIS '!$E$44,0)+IF(P255=inicio_inv2,'HIPOTESIS '!$E$47,0)+IF(AND(P255&gt;=1,P255&lt;=12),'HIPOTESIS '!$D$86/12,0)+IF(AND(P255&gt;=13,P255&lt;=24),'HIPOTESIS '!$G$86/12,0)+IF(AND(P255&gt;=25,P255&lt;=36),'HIPOTESIS '!$J$86/12,0)+IF(AND(P255&gt;=37,P255&lt;=48),'HIPOTESIS '!$M$86/12,0)+IF(AND(P255&gt;=49,P255&lt;=60),'HIPOTESIS '!$P$86/12,0)+'HIPOTESIS '!P148*IVA_compras+'HIPOTESIS '!P155*IVA_compras+'HIPOTESIS '!P162*IVA_compras+P110*IVA_compras+P113*IVA_compras+P116*IVA_compras</f>
        <v>0</v>
      </c>
      <c r="Q256" s="822">
        <f>IF(Q255=0,'HIPOTESIS '!$E$38,0)+IF(Q255=inicio_inv1,'HIPOTESIS '!$E$44,0)+IF(Q255=inicio_inv2,'HIPOTESIS '!$E$47,0)+IF(AND(Q255&gt;=1,Q255&lt;=12),'HIPOTESIS '!$D$86/12,0)+IF(AND(Q255&gt;=13,Q255&lt;=24),'HIPOTESIS '!$G$86/12,0)+IF(AND(Q255&gt;=25,Q255&lt;=36),'HIPOTESIS '!$J$86/12,0)+IF(AND(Q255&gt;=37,Q255&lt;=48),'HIPOTESIS '!$M$86/12,0)+IF(AND(Q255&gt;=49,Q255&lt;=60),'HIPOTESIS '!$P$86/12,0)+'HIPOTESIS '!Q148*IVA_compras+'HIPOTESIS '!Q155*IVA_compras+'HIPOTESIS '!Q162*IVA_compras+Q110*IVA_compras+Q113*IVA_compras+Q116*IVA_compras</f>
        <v>0</v>
      </c>
      <c r="R256" s="822">
        <f>IF(R255=0,'HIPOTESIS '!$E$38,0)+IF(R255=inicio_inv1,'HIPOTESIS '!$E$44,0)+IF(R255=inicio_inv2,'HIPOTESIS '!$E$47,0)+IF(AND(R255&gt;=1,R255&lt;=12),'HIPOTESIS '!$D$86/12,0)+IF(AND(R255&gt;=13,R255&lt;=24),'HIPOTESIS '!$G$86/12,0)+IF(AND(R255&gt;=25,R255&lt;=36),'HIPOTESIS '!$J$86/12,0)+IF(AND(R255&gt;=37,R255&lt;=48),'HIPOTESIS '!$M$86/12,0)+IF(AND(R255&gt;=49,R255&lt;=60),'HIPOTESIS '!$P$86/12,0)+'HIPOTESIS '!R148*IVA_compras+'HIPOTESIS '!R155*IVA_compras+'HIPOTESIS '!R162*IVA_compras+R110*IVA_compras+R113*IVA_compras+R116*IVA_compras</f>
        <v>0</v>
      </c>
      <c r="S256" s="822">
        <f>IF(S255=0,'HIPOTESIS '!$E$38,0)+IF(S255=inicio_inv1,'HIPOTESIS '!$E$44,0)+IF(S255=inicio_inv2,'HIPOTESIS '!$E$47,0)+IF(AND(S255&gt;=1,S255&lt;=12),'HIPOTESIS '!$D$86/12,0)+IF(AND(S255&gt;=13,S255&lt;=24),'HIPOTESIS '!$G$86/12,0)+IF(AND(S255&gt;=25,S255&lt;=36),'HIPOTESIS '!$J$86/12,0)+IF(AND(S255&gt;=37,S255&lt;=48),'HIPOTESIS '!$M$86/12,0)+IF(AND(S255&gt;=49,S255&lt;=60),'HIPOTESIS '!$P$86/12,0)+'HIPOTESIS '!S148*IVA_compras+'HIPOTESIS '!S155*IVA_compras+'HIPOTESIS '!S162*IVA_compras+S110*IVA_compras+S113*IVA_compras+S116*IVA_compras</f>
        <v>0</v>
      </c>
      <c r="T256" s="822">
        <f>IF(T255=0,'HIPOTESIS '!$E$38,0)+IF(T255=inicio_inv1,'HIPOTESIS '!$E$44,0)+IF(T255=inicio_inv2,'HIPOTESIS '!$E$47,0)+IF(AND(T255&gt;=1,T255&lt;=12),'HIPOTESIS '!$D$86/12,0)+IF(AND(T255&gt;=13,T255&lt;=24),'HIPOTESIS '!$G$86/12,0)+IF(AND(T255&gt;=25,T255&lt;=36),'HIPOTESIS '!$J$86/12,0)+IF(AND(T255&gt;=37,T255&lt;=48),'HIPOTESIS '!$M$86/12,0)+IF(AND(T255&gt;=49,T255&lt;=60),'HIPOTESIS '!$P$86/12,0)+'HIPOTESIS '!T148*IVA_compras+'HIPOTESIS '!T155*IVA_compras+'HIPOTESIS '!T162*IVA_compras+T110*IVA_compras+T113*IVA_compras+T116*IVA_compras</f>
        <v>0</v>
      </c>
      <c r="U256" s="822">
        <f>IF(U255=0,'HIPOTESIS '!$E$38,0)+IF(U255=inicio_inv1,'HIPOTESIS '!$E$44,0)+IF(U255=inicio_inv2,'HIPOTESIS '!$E$47,0)+IF(AND(U255&gt;=1,U255&lt;=12),'HIPOTESIS '!$D$86/12,0)+IF(AND(U255&gt;=13,U255&lt;=24),'HIPOTESIS '!$G$86/12,0)+IF(AND(U255&gt;=25,U255&lt;=36),'HIPOTESIS '!$J$86/12,0)+IF(AND(U255&gt;=37,U255&lt;=48),'HIPOTESIS '!$M$86/12,0)+IF(AND(U255&gt;=49,U255&lt;=60),'HIPOTESIS '!$P$86/12,0)+'HIPOTESIS '!U148*IVA_compras+'HIPOTESIS '!U155*IVA_compras+'HIPOTESIS '!U162*IVA_compras+U110*IVA_compras+U113*IVA_compras+U116*IVA_compras</f>
        <v>0</v>
      </c>
      <c r="V256" s="822">
        <f>IF(V255=0,'HIPOTESIS '!$E$38,0)+IF(V255=inicio_inv1,'HIPOTESIS '!$E$44,0)+IF(V255=inicio_inv2,'HIPOTESIS '!$E$47,0)+IF(AND(V255&gt;=1,V255&lt;=12),'HIPOTESIS '!$D$86/12,0)+IF(AND(V255&gt;=13,V255&lt;=24),'HIPOTESIS '!$G$86/12,0)+IF(AND(V255&gt;=25,V255&lt;=36),'HIPOTESIS '!$J$86/12,0)+IF(AND(V255&gt;=37,V255&lt;=48),'HIPOTESIS '!$M$86/12,0)+IF(AND(V255&gt;=49,V255&lt;=60),'HIPOTESIS '!$P$86/12,0)+'HIPOTESIS '!V148*IVA_compras+'HIPOTESIS '!V155*IVA_compras+'HIPOTESIS '!V162*IVA_compras+V110*IVA_compras+V113*IVA_compras+V116*IVA_compras</f>
        <v>0</v>
      </c>
      <c r="W256" s="822">
        <f>IF(W255=0,'HIPOTESIS '!$E$38,0)+IF(W255=inicio_inv1,'HIPOTESIS '!$E$44,0)+IF(W255=inicio_inv2,'HIPOTESIS '!$E$47,0)+IF(AND(W255&gt;=1,W255&lt;=12),'HIPOTESIS '!$D$86/12,0)+IF(AND(W255&gt;=13,W255&lt;=24),'HIPOTESIS '!$G$86/12,0)+IF(AND(W255&gt;=25,W255&lt;=36),'HIPOTESIS '!$J$86/12,0)+IF(AND(W255&gt;=37,W255&lt;=48),'HIPOTESIS '!$M$86/12,0)+IF(AND(W255&gt;=49,W255&lt;=60),'HIPOTESIS '!$P$86/12,0)+'HIPOTESIS '!W148*IVA_compras+'HIPOTESIS '!W155*IVA_compras+'HIPOTESIS '!W162*IVA_compras+W110*IVA_compras+W113*IVA_compras+W116*IVA_compras</f>
        <v>0</v>
      </c>
      <c r="X256" s="822">
        <f>IF(X255=0,'HIPOTESIS '!$E$38,0)+IF(X255=inicio_inv1,'HIPOTESIS '!$E$44,0)+IF(X255=inicio_inv2,'HIPOTESIS '!$E$47,0)+IF(AND(X255&gt;=1,X255&lt;=12),'HIPOTESIS '!$D$86/12,0)+IF(AND(X255&gt;=13,X255&lt;=24),'HIPOTESIS '!$G$86/12,0)+IF(AND(X255&gt;=25,X255&lt;=36),'HIPOTESIS '!$J$86/12,0)+IF(AND(X255&gt;=37,X255&lt;=48),'HIPOTESIS '!$M$86/12,0)+IF(AND(X255&gt;=49,X255&lt;=60),'HIPOTESIS '!$P$86/12,0)+'HIPOTESIS '!X148*IVA_compras+'HIPOTESIS '!X155*IVA_compras+'HIPOTESIS '!X162*IVA_compras+X110*IVA_compras+X113*IVA_compras+X116*IVA_compras</f>
        <v>0</v>
      </c>
      <c r="Y256" s="822">
        <f>IF(Y255=0,'HIPOTESIS '!$E$38,0)+IF(Y255=inicio_inv1,'HIPOTESIS '!$E$44,0)+IF(Y255=inicio_inv2,'HIPOTESIS '!$E$47,0)+IF(AND(Y255&gt;=1,Y255&lt;=12),'HIPOTESIS '!$D$86/12,0)+IF(AND(Y255&gt;=13,Y255&lt;=24),'HIPOTESIS '!$G$86/12,0)+IF(AND(Y255&gt;=25,Y255&lt;=36),'HIPOTESIS '!$J$86/12,0)+IF(AND(Y255&gt;=37,Y255&lt;=48),'HIPOTESIS '!$M$86/12,0)+IF(AND(Y255&gt;=49,Y255&lt;=60),'HIPOTESIS '!$P$86/12,0)+'HIPOTESIS '!Y148*IVA_compras+'HIPOTESIS '!Y155*IVA_compras+'HIPOTESIS '!Y162*IVA_compras+Y110*IVA_compras+Y113*IVA_compras+Y116*IVA_compras</f>
        <v>0</v>
      </c>
      <c r="Z256" s="822">
        <f>IF(Z255=0,'HIPOTESIS '!$E$38,0)+IF(Z255=inicio_inv1,'HIPOTESIS '!$E$44,0)+IF(Z255=inicio_inv2,'HIPOTESIS '!$E$47,0)+IF(AND(Z255&gt;=1,Z255&lt;=12),'HIPOTESIS '!$D$86/12,0)+IF(AND(Z255&gt;=13,Z255&lt;=24),'HIPOTESIS '!$G$86/12,0)+IF(AND(Z255&gt;=25,Z255&lt;=36),'HIPOTESIS '!$J$86/12,0)+IF(AND(Z255&gt;=37,Z255&lt;=48),'HIPOTESIS '!$M$86/12,0)+IF(AND(Z255&gt;=49,Z255&lt;=60),'HIPOTESIS '!$P$86/12,0)+'HIPOTESIS '!Z148*IVA_compras+'HIPOTESIS '!Z155*IVA_compras+'HIPOTESIS '!Z162*IVA_compras+Z110*IVA_compras+Z113*IVA_compras+Z116*IVA_compras</f>
        <v>0</v>
      </c>
      <c r="AA256" s="822">
        <f>IF(AA255=0,'HIPOTESIS '!$E$38,0)+IF(AA255=inicio_inv1,'HIPOTESIS '!$E$44,0)+IF(AA255=inicio_inv2,'HIPOTESIS '!$E$47,0)+IF(AND(AA255&gt;=1,AA255&lt;=12),'HIPOTESIS '!$D$86/12,0)+IF(AND(AA255&gt;=13,AA255&lt;=24),'HIPOTESIS '!$G$86/12,0)+IF(AND(AA255&gt;=25,AA255&lt;=36),'HIPOTESIS '!$J$86/12,0)+IF(AND(AA255&gt;=37,AA255&lt;=48),'HIPOTESIS '!$M$86/12,0)+IF(AND(AA255&gt;=49,AA255&lt;=60),'HIPOTESIS '!$P$86/12,0)+'HIPOTESIS '!AA148*IVA_compras+'HIPOTESIS '!AA155*IVA_compras+'HIPOTESIS '!AA162*IVA_compras+AA110*IVA_compras+AA113*IVA_compras+AA116*IVA_compras</f>
        <v>0</v>
      </c>
      <c r="AB256" s="822">
        <f>IF(AB255=0,'HIPOTESIS '!$E$38,0)+IF(AB255=inicio_inv1,'HIPOTESIS '!$E$44,0)+IF(AB255=inicio_inv2,'HIPOTESIS '!$E$47,0)+IF(AND(AB255&gt;=1,AB255&lt;=12),'HIPOTESIS '!$D$86/12,0)+IF(AND(AB255&gt;=13,AB255&lt;=24),'HIPOTESIS '!$G$86/12,0)+IF(AND(AB255&gt;=25,AB255&lt;=36),'HIPOTESIS '!$J$86/12,0)+IF(AND(AB255&gt;=37,AB255&lt;=48),'HIPOTESIS '!$M$86/12,0)+IF(AND(AB255&gt;=49,AB255&lt;=60),'HIPOTESIS '!$P$86/12,0)+'HIPOTESIS '!AB148*IVA_compras+'HIPOTESIS '!AB155*IVA_compras+'HIPOTESIS '!AB162*IVA_compras+AB110*IVA_compras+AB113*IVA_compras+AB116*IVA_compras</f>
        <v>0</v>
      </c>
      <c r="AC256" s="822">
        <f>IF(AC255=0,'HIPOTESIS '!$E$38,0)+IF(AC255=inicio_inv1,'HIPOTESIS '!$E$44,0)+IF(AC255=inicio_inv2,'HIPOTESIS '!$E$47,0)+IF(AND(AC255&gt;=1,AC255&lt;=12),'HIPOTESIS '!$D$86/12,0)+IF(AND(AC255&gt;=13,AC255&lt;=24),'HIPOTESIS '!$G$86/12,0)+IF(AND(AC255&gt;=25,AC255&lt;=36),'HIPOTESIS '!$J$86/12,0)+IF(AND(AC255&gt;=37,AC255&lt;=48),'HIPOTESIS '!$M$86/12,0)+IF(AND(AC255&gt;=49,AC255&lt;=60),'HIPOTESIS '!$P$86/12,0)+'HIPOTESIS '!AC148*IVA_compras+'HIPOTESIS '!AC155*IVA_compras+'HIPOTESIS '!AC162*IVA_compras+AC110*IVA_compras+AC113*IVA_compras+AC116*IVA_compras</f>
        <v>0</v>
      </c>
      <c r="AD256" s="822">
        <f>IF(AD255=0,'HIPOTESIS '!$E$38,0)+IF(AD255=inicio_inv1,'HIPOTESIS '!$E$44,0)+IF(AD255=inicio_inv2,'HIPOTESIS '!$E$47,0)+IF(AND(AD255&gt;=1,AD255&lt;=12),'HIPOTESIS '!$D$86/12,0)+IF(AND(AD255&gt;=13,AD255&lt;=24),'HIPOTESIS '!$G$86/12,0)+IF(AND(AD255&gt;=25,AD255&lt;=36),'HIPOTESIS '!$J$86/12,0)+IF(AND(AD255&gt;=37,AD255&lt;=48),'HIPOTESIS '!$M$86/12,0)+IF(AND(AD255&gt;=49,AD255&lt;=60),'HIPOTESIS '!$P$86/12,0)+'HIPOTESIS '!AD148*IVA_compras+'HIPOTESIS '!AD155*IVA_compras+'HIPOTESIS '!AD162*IVA_compras+AD110*IVA_compras+AD113*IVA_compras+AD116*IVA_compras</f>
        <v>0</v>
      </c>
      <c r="AE256" s="822">
        <f>IF(AE255=0,'HIPOTESIS '!$E$38,0)+IF(AE255=inicio_inv1,'HIPOTESIS '!$E$44,0)+IF(AE255=inicio_inv2,'HIPOTESIS '!$E$47,0)+IF(AND(AE255&gt;=1,AE255&lt;=12),'HIPOTESIS '!$D$86/12,0)+IF(AND(AE255&gt;=13,AE255&lt;=24),'HIPOTESIS '!$G$86/12,0)+IF(AND(AE255&gt;=25,AE255&lt;=36),'HIPOTESIS '!$J$86/12,0)+IF(AND(AE255&gt;=37,AE255&lt;=48),'HIPOTESIS '!$M$86/12,0)+IF(AND(AE255&gt;=49,AE255&lt;=60),'HIPOTESIS '!$P$86/12,0)+'HIPOTESIS '!AE148*IVA_compras+'HIPOTESIS '!AE155*IVA_compras+'HIPOTESIS '!AE162*IVA_compras+AE110*IVA_compras+AE113*IVA_compras+AE116*IVA_compras</f>
        <v>0</v>
      </c>
      <c r="AF256" s="822">
        <f>IF(AF255=0,'HIPOTESIS '!$E$38,0)+IF(AF255=inicio_inv1,'HIPOTESIS '!$E$44,0)+IF(AF255=inicio_inv2,'HIPOTESIS '!$E$47,0)+IF(AND(AF255&gt;=1,AF255&lt;=12),'HIPOTESIS '!$D$86/12,0)+IF(AND(AF255&gt;=13,AF255&lt;=24),'HIPOTESIS '!$G$86/12,0)+IF(AND(AF255&gt;=25,AF255&lt;=36),'HIPOTESIS '!$J$86/12,0)+IF(AND(AF255&gt;=37,AF255&lt;=48),'HIPOTESIS '!$M$86/12,0)+IF(AND(AF255&gt;=49,AF255&lt;=60),'HIPOTESIS '!$P$86/12,0)+'HIPOTESIS '!AF148*IVA_compras+'HIPOTESIS '!AF155*IVA_compras+'HIPOTESIS '!AF162*IVA_compras+AF110*IVA_compras+AF113*IVA_compras+AF116*IVA_compras</f>
        <v>0</v>
      </c>
      <c r="AG256" s="822">
        <f>IF(AG255=0,'HIPOTESIS '!$E$38,0)+IF(AG255=inicio_inv1,'HIPOTESIS '!$E$44,0)+IF(AG255=inicio_inv2,'HIPOTESIS '!$E$47,0)+IF(AND(AG255&gt;=1,AG255&lt;=12),'HIPOTESIS '!$D$86/12,0)+IF(AND(AG255&gt;=13,AG255&lt;=24),'HIPOTESIS '!$G$86/12,0)+IF(AND(AG255&gt;=25,AG255&lt;=36),'HIPOTESIS '!$J$86/12,0)+IF(AND(AG255&gt;=37,AG255&lt;=48),'HIPOTESIS '!$M$86/12,0)+IF(AND(AG255&gt;=49,AG255&lt;=60),'HIPOTESIS '!$P$86/12,0)+'HIPOTESIS '!AG148*IVA_compras+'HIPOTESIS '!AG155*IVA_compras+'HIPOTESIS '!AG162*IVA_compras+AG110*IVA_compras+AG113*IVA_compras+AG116*IVA_compras</f>
        <v>0</v>
      </c>
      <c r="AH256" s="822">
        <f>IF(AH255=0,'HIPOTESIS '!$E$38,0)+IF(AH255=inicio_inv1,'HIPOTESIS '!$E$44,0)+IF(AH255=inicio_inv2,'HIPOTESIS '!$E$47,0)+IF(AND(AH255&gt;=1,AH255&lt;=12),'HIPOTESIS '!$D$86/12,0)+IF(AND(AH255&gt;=13,AH255&lt;=24),'HIPOTESIS '!$G$86/12,0)+IF(AND(AH255&gt;=25,AH255&lt;=36),'HIPOTESIS '!$J$86/12,0)+IF(AND(AH255&gt;=37,AH255&lt;=48),'HIPOTESIS '!$M$86/12,0)+IF(AND(AH255&gt;=49,AH255&lt;=60),'HIPOTESIS '!$P$86/12,0)+'HIPOTESIS '!AH148*IVA_compras+'HIPOTESIS '!AH155*IVA_compras+'HIPOTESIS '!AH162*IVA_compras+AH110*IVA_compras+AH113*IVA_compras+AH116*IVA_compras</f>
        <v>0</v>
      </c>
      <c r="AI256" s="822">
        <f>IF(AI255=0,'HIPOTESIS '!$E$38,0)+IF(AI255=inicio_inv1,'HIPOTESIS '!$E$44,0)+IF(AI255=inicio_inv2,'HIPOTESIS '!$E$47,0)+IF(AND(AI255&gt;=1,AI255&lt;=12),'HIPOTESIS '!$D$86/12,0)+IF(AND(AI255&gt;=13,AI255&lt;=24),'HIPOTESIS '!$G$86/12,0)+IF(AND(AI255&gt;=25,AI255&lt;=36),'HIPOTESIS '!$J$86/12,0)+IF(AND(AI255&gt;=37,AI255&lt;=48),'HIPOTESIS '!$M$86/12,0)+IF(AND(AI255&gt;=49,AI255&lt;=60),'HIPOTESIS '!$P$86/12,0)+'HIPOTESIS '!AI148*IVA_compras+'HIPOTESIS '!AI155*IVA_compras+'HIPOTESIS '!AI162*IVA_compras+AI110*IVA_compras+AI113*IVA_compras+AI116*IVA_compras</f>
        <v>0</v>
      </c>
      <c r="AJ256" s="822">
        <f>IF(AJ255=0,'HIPOTESIS '!$E$38,0)+IF(AJ255=inicio_inv1,'HIPOTESIS '!$E$44,0)+IF(AJ255=inicio_inv2,'HIPOTESIS '!$E$47,0)+IF(AND(AJ255&gt;=1,AJ255&lt;=12),'HIPOTESIS '!$D$86/12,0)+IF(AND(AJ255&gt;=13,AJ255&lt;=24),'HIPOTESIS '!$G$86/12,0)+IF(AND(AJ255&gt;=25,AJ255&lt;=36),'HIPOTESIS '!$J$86/12,0)+IF(AND(AJ255&gt;=37,AJ255&lt;=48),'HIPOTESIS '!$M$86/12,0)+IF(AND(AJ255&gt;=49,AJ255&lt;=60),'HIPOTESIS '!$P$86/12,0)+'HIPOTESIS '!AJ148*IVA_compras+'HIPOTESIS '!AJ155*IVA_compras+'HIPOTESIS '!AJ162*IVA_compras+AJ110*IVA_compras+AJ113*IVA_compras+AJ116*IVA_compras</f>
        <v>0</v>
      </c>
      <c r="AK256" s="822">
        <f>IF(AK255=0,'HIPOTESIS '!$E$38,0)+IF(AK255=inicio_inv1,'HIPOTESIS '!$E$44,0)+IF(AK255=inicio_inv2,'HIPOTESIS '!$E$47,0)+IF(AND(AK255&gt;=1,AK255&lt;=12),'HIPOTESIS '!$D$86/12,0)+IF(AND(AK255&gt;=13,AK255&lt;=24),'HIPOTESIS '!$G$86/12,0)+IF(AND(AK255&gt;=25,AK255&lt;=36),'HIPOTESIS '!$J$86/12,0)+IF(AND(AK255&gt;=37,AK255&lt;=48),'HIPOTESIS '!$M$86/12,0)+IF(AND(AK255&gt;=49,AK255&lt;=60),'HIPOTESIS '!$P$86/12,0)+'HIPOTESIS '!AK148*IVA_compras+'HIPOTESIS '!AK155*IVA_compras+'HIPOTESIS '!AK162*IVA_compras+AK110*IVA_compras+AK113*IVA_compras+AK116*IVA_compras</f>
        <v>0</v>
      </c>
      <c r="AL256" s="822">
        <f>IF(AL255=0,'HIPOTESIS '!$E$38,0)+IF(AL255=inicio_inv1,'HIPOTESIS '!$E$44,0)+IF(AL255=inicio_inv2,'HIPOTESIS '!$E$47,0)+IF(AND(AL255&gt;=1,AL255&lt;=12),'HIPOTESIS '!$D$86/12,0)+IF(AND(AL255&gt;=13,AL255&lt;=24),'HIPOTESIS '!$G$86/12,0)+IF(AND(AL255&gt;=25,AL255&lt;=36),'HIPOTESIS '!$J$86/12,0)+IF(AND(AL255&gt;=37,AL255&lt;=48),'HIPOTESIS '!$M$86/12,0)+IF(AND(AL255&gt;=49,AL255&lt;=60),'HIPOTESIS '!$P$86/12,0)+'HIPOTESIS '!AL148*IVA_compras+'HIPOTESIS '!AL155*IVA_compras+'HIPOTESIS '!AL162*IVA_compras+AL110*IVA_compras+AL113*IVA_compras+AL116*IVA_compras</f>
        <v>0</v>
      </c>
      <c r="AM256" s="822">
        <f>IF(AM255=0,'HIPOTESIS '!$E$38,0)+IF(AM255=inicio_inv1,'HIPOTESIS '!$E$44,0)+IF(AM255=inicio_inv2,'HIPOTESIS '!$E$47,0)+IF(AND(AM255&gt;=1,AM255&lt;=12),'HIPOTESIS '!$D$86/12,0)+IF(AND(AM255&gt;=13,AM255&lt;=24),'HIPOTESIS '!$G$86/12,0)+IF(AND(AM255&gt;=25,AM255&lt;=36),'HIPOTESIS '!$J$86/12,0)+IF(AND(AM255&gt;=37,AM255&lt;=48),'HIPOTESIS '!$M$86/12,0)+IF(AND(AM255&gt;=49,AM255&lt;=60),'HIPOTESIS '!$P$86/12,0)+'HIPOTESIS '!AM148*IVA_compras+'HIPOTESIS '!AM155*IVA_compras+'HIPOTESIS '!AM162*IVA_compras+AM110*IVA_compras+AM113*IVA_compras+AM116*IVA_compras</f>
        <v>0</v>
      </c>
      <c r="AN256" s="822">
        <f>IF(AN255=0,'HIPOTESIS '!$E$38,0)+IF(AN255=inicio_inv1,'HIPOTESIS '!$E$44,0)+IF(AN255=inicio_inv2,'HIPOTESIS '!$E$47,0)+IF(AND(AN255&gt;=1,AN255&lt;=12),'HIPOTESIS '!$D$86/12,0)+IF(AND(AN255&gt;=13,AN255&lt;=24),'HIPOTESIS '!$G$86/12,0)+IF(AND(AN255&gt;=25,AN255&lt;=36),'HIPOTESIS '!$J$86/12,0)+IF(AND(AN255&gt;=37,AN255&lt;=48),'HIPOTESIS '!$M$86/12,0)+IF(AND(AN255&gt;=49,AN255&lt;=60),'HIPOTESIS '!$P$86/12,0)+'HIPOTESIS '!AN148*IVA_compras+'HIPOTESIS '!AN155*IVA_compras+'HIPOTESIS '!AN162*IVA_compras+AN110*IVA_compras+AN113*IVA_compras+AN116*IVA_compras</f>
        <v>0</v>
      </c>
      <c r="AO256" s="822">
        <f>IF(AO255=0,'HIPOTESIS '!$E$38,0)+IF(AO255=inicio_inv1,'HIPOTESIS '!$E$44,0)+IF(AO255=inicio_inv2,'HIPOTESIS '!$E$47,0)+IF(AND(AO255&gt;=1,AO255&lt;=12),'HIPOTESIS '!$D$86/12,0)+IF(AND(AO255&gt;=13,AO255&lt;=24),'HIPOTESIS '!$G$86/12,0)+IF(AND(AO255&gt;=25,AO255&lt;=36),'HIPOTESIS '!$J$86/12,0)+IF(AND(AO255&gt;=37,AO255&lt;=48),'HIPOTESIS '!$M$86/12,0)+IF(AND(AO255&gt;=49,AO255&lt;=60),'HIPOTESIS '!$P$86/12,0)+'HIPOTESIS '!AO148*IVA_compras+'HIPOTESIS '!AO155*IVA_compras+'HIPOTESIS '!AO162*IVA_compras+AO110*IVA_compras+AO113*IVA_compras+AO116*IVA_compras</f>
        <v>0</v>
      </c>
      <c r="AP256" s="822">
        <f>IF(AP255=0,'HIPOTESIS '!$E$38,0)+IF(AP255=inicio_inv1,'HIPOTESIS '!$E$44,0)+IF(AP255=inicio_inv2,'HIPOTESIS '!$E$47,0)+IF(AND(AP255&gt;=1,AP255&lt;=12),'HIPOTESIS '!$D$86/12,0)+IF(AND(AP255&gt;=13,AP255&lt;=24),'HIPOTESIS '!$G$86/12,0)+IF(AND(AP255&gt;=25,AP255&lt;=36),'HIPOTESIS '!$J$86/12,0)+IF(AND(AP255&gt;=37,AP255&lt;=48),'HIPOTESIS '!$M$86/12,0)+IF(AND(AP255&gt;=49,AP255&lt;=60),'HIPOTESIS '!$P$86/12,0)+'HIPOTESIS '!AP148*IVA_compras+'HIPOTESIS '!AP155*IVA_compras+'HIPOTESIS '!AP162*IVA_compras+AP110*IVA_compras+AP113*IVA_compras+AP116*IVA_compras</f>
        <v>0</v>
      </c>
      <c r="AQ256" s="822">
        <f>IF(AQ255=0,'HIPOTESIS '!$E$38,0)+IF(AQ255=inicio_inv1,'HIPOTESIS '!$E$44,0)+IF(AQ255=inicio_inv2,'HIPOTESIS '!$E$47,0)+IF(AND(AQ255&gt;=1,AQ255&lt;=12),'HIPOTESIS '!$D$86/12,0)+IF(AND(AQ255&gt;=13,AQ255&lt;=24),'HIPOTESIS '!$G$86/12,0)+IF(AND(AQ255&gt;=25,AQ255&lt;=36),'HIPOTESIS '!$J$86/12,0)+IF(AND(AQ255&gt;=37,AQ255&lt;=48),'HIPOTESIS '!$M$86/12,0)+IF(AND(AQ255&gt;=49,AQ255&lt;=60),'HIPOTESIS '!$P$86/12,0)+'HIPOTESIS '!AQ148*IVA_compras+'HIPOTESIS '!AQ155*IVA_compras+'HIPOTESIS '!AQ162*IVA_compras+AQ110*IVA_compras+AQ113*IVA_compras+AQ116*IVA_compras</f>
        <v>0</v>
      </c>
      <c r="AR256" s="822">
        <f>IF(AR255=0,'HIPOTESIS '!$E$38,0)+IF(AR255=inicio_inv1,'HIPOTESIS '!$E$44,0)+IF(AR255=inicio_inv2,'HIPOTESIS '!$E$47,0)+IF(AND(AR255&gt;=1,AR255&lt;=12),'HIPOTESIS '!$D$86/12,0)+IF(AND(AR255&gt;=13,AR255&lt;=24),'HIPOTESIS '!$G$86/12,0)+IF(AND(AR255&gt;=25,AR255&lt;=36),'HIPOTESIS '!$J$86/12,0)+IF(AND(AR255&gt;=37,AR255&lt;=48),'HIPOTESIS '!$M$86/12,0)+IF(AND(AR255&gt;=49,AR255&lt;=60),'HIPOTESIS '!$P$86/12,0)+'HIPOTESIS '!AR148*IVA_compras+'HIPOTESIS '!AR155*IVA_compras+'HIPOTESIS '!AR162*IVA_compras+AR110*IVA_compras+AR113*IVA_compras+AR116*IVA_compras</f>
        <v>0</v>
      </c>
      <c r="AS256" s="822">
        <f>IF(AS255=0,'HIPOTESIS '!$E$38,0)+IF(AS255=inicio_inv1,'HIPOTESIS '!$E$44,0)+IF(AS255=inicio_inv2,'HIPOTESIS '!$E$47,0)+IF(AND(AS255&gt;=1,AS255&lt;=12),'HIPOTESIS '!$D$86/12,0)+IF(AND(AS255&gt;=13,AS255&lt;=24),'HIPOTESIS '!$G$86/12,0)+IF(AND(AS255&gt;=25,AS255&lt;=36),'HIPOTESIS '!$J$86/12,0)+IF(AND(AS255&gt;=37,AS255&lt;=48),'HIPOTESIS '!$M$86/12,0)+IF(AND(AS255&gt;=49,AS255&lt;=60),'HIPOTESIS '!$P$86/12,0)+'HIPOTESIS '!AS148*IVA_compras+'HIPOTESIS '!AS155*IVA_compras+'HIPOTESIS '!AS162*IVA_compras+AS110*IVA_compras+AS113*IVA_compras+AS116*IVA_compras</f>
        <v>0</v>
      </c>
      <c r="AT256" s="822">
        <f>IF(AT255=0,'HIPOTESIS '!$E$38,0)+IF(AT255=inicio_inv1,'HIPOTESIS '!$E$44,0)+IF(AT255=inicio_inv2,'HIPOTESIS '!$E$47,0)+IF(AND(AT255&gt;=1,AT255&lt;=12),'HIPOTESIS '!$D$86/12,0)+IF(AND(AT255&gt;=13,AT255&lt;=24),'HIPOTESIS '!$G$86/12,0)+IF(AND(AT255&gt;=25,AT255&lt;=36),'HIPOTESIS '!$J$86/12,0)+IF(AND(AT255&gt;=37,AT255&lt;=48),'HIPOTESIS '!$M$86/12,0)+IF(AND(AT255&gt;=49,AT255&lt;=60),'HIPOTESIS '!$P$86/12,0)+'HIPOTESIS '!AT148*IVA_compras+'HIPOTESIS '!AT155*IVA_compras+'HIPOTESIS '!AT162*IVA_compras+AT110*IVA_compras+AT113*IVA_compras+AT116*IVA_compras</f>
        <v>0</v>
      </c>
      <c r="AU256" s="822">
        <f>IF(AU255=0,'HIPOTESIS '!$E$38,0)+IF(AU255=inicio_inv1,'HIPOTESIS '!$E$44,0)+IF(AU255=inicio_inv2,'HIPOTESIS '!$E$47,0)+IF(AND(AU255&gt;=1,AU255&lt;=12),'HIPOTESIS '!$D$86/12,0)+IF(AND(AU255&gt;=13,AU255&lt;=24),'HIPOTESIS '!$G$86/12,0)+IF(AND(AU255&gt;=25,AU255&lt;=36),'HIPOTESIS '!$J$86/12,0)+IF(AND(AU255&gt;=37,AU255&lt;=48),'HIPOTESIS '!$M$86/12,0)+IF(AND(AU255&gt;=49,AU255&lt;=60),'HIPOTESIS '!$P$86/12,0)+'HIPOTESIS '!AU148*IVA_compras+'HIPOTESIS '!AU155*IVA_compras+'HIPOTESIS '!AU162*IVA_compras+AU110*IVA_compras+AU113*IVA_compras+AU116*IVA_compras</f>
        <v>0</v>
      </c>
      <c r="AV256" s="822">
        <f>IF(AV255=0,'HIPOTESIS '!$E$38,0)+IF(AV255=inicio_inv1,'HIPOTESIS '!$E$44,0)+IF(AV255=inicio_inv2,'HIPOTESIS '!$E$47,0)+IF(AND(AV255&gt;=1,AV255&lt;=12),'HIPOTESIS '!$D$86/12,0)+IF(AND(AV255&gt;=13,AV255&lt;=24),'HIPOTESIS '!$G$86/12,0)+IF(AND(AV255&gt;=25,AV255&lt;=36),'HIPOTESIS '!$J$86/12,0)+IF(AND(AV255&gt;=37,AV255&lt;=48),'HIPOTESIS '!$M$86/12,0)+IF(AND(AV255&gt;=49,AV255&lt;=60),'HIPOTESIS '!$P$86/12,0)+'HIPOTESIS '!AV148*IVA_compras+'HIPOTESIS '!AV155*IVA_compras+'HIPOTESIS '!AV162*IVA_compras+AV110*IVA_compras+AV113*IVA_compras+AV116*IVA_compras</f>
        <v>0</v>
      </c>
      <c r="AW256" s="822">
        <f>IF(AW255=0,'HIPOTESIS '!$E$38,0)+IF(AW255=inicio_inv1,'HIPOTESIS '!$E$44,0)+IF(AW255=inicio_inv2,'HIPOTESIS '!$E$47,0)+IF(AND(AW255&gt;=1,AW255&lt;=12),'HIPOTESIS '!$D$86/12,0)+IF(AND(AW255&gt;=13,AW255&lt;=24),'HIPOTESIS '!$G$86/12,0)+IF(AND(AW255&gt;=25,AW255&lt;=36),'HIPOTESIS '!$J$86/12,0)+IF(AND(AW255&gt;=37,AW255&lt;=48),'HIPOTESIS '!$M$86/12,0)+IF(AND(AW255&gt;=49,AW255&lt;=60),'HIPOTESIS '!$P$86/12,0)+'HIPOTESIS '!AW148*IVA_compras+'HIPOTESIS '!AW155*IVA_compras+'HIPOTESIS '!AW162*IVA_compras+AW110*IVA_compras+AW113*IVA_compras+AW116*IVA_compras</f>
        <v>0</v>
      </c>
      <c r="AX256" s="822">
        <f>IF(AX255=0,'HIPOTESIS '!$E$38,0)+IF(AX255=inicio_inv1,'HIPOTESIS '!$E$44,0)+IF(AX255=inicio_inv2,'HIPOTESIS '!$E$47,0)+IF(AND(AX255&gt;=1,AX255&lt;=12),'HIPOTESIS '!$D$86/12,0)+IF(AND(AX255&gt;=13,AX255&lt;=24),'HIPOTESIS '!$G$86/12,0)+IF(AND(AX255&gt;=25,AX255&lt;=36),'HIPOTESIS '!$J$86/12,0)+IF(AND(AX255&gt;=37,AX255&lt;=48),'HIPOTESIS '!$M$86/12,0)+IF(AND(AX255&gt;=49,AX255&lt;=60),'HIPOTESIS '!$P$86/12,0)+'HIPOTESIS '!AX148*IVA_compras+'HIPOTESIS '!AX155*IVA_compras+'HIPOTESIS '!AX162*IVA_compras+AX110*IVA_compras+AX113*IVA_compras+AX116*IVA_compras</f>
        <v>0</v>
      </c>
      <c r="AY256" s="822">
        <f>IF(AY255=0,'HIPOTESIS '!$E$38,0)+IF(AY255=inicio_inv1,'HIPOTESIS '!$E$44,0)+IF(AY255=inicio_inv2,'HIPOTESIS '!$E$47,0)+IF(AND(AY255&gt;=1,AY255&lt;=12),'HIPOTESIS '!$D$86/12,0)+IF(AND(AY255&gt;=13,AY255&lt;=24),'HIPOTESIS '!$G$86/12,0)+IF(AND(AY255&gt;=25,AY255&lt;=36),'HIPOTESIS '!$J$86/12,0)+IF(AND(AY255&gt;=37,AY255&lt;=48),'HIPOTESIS '!$M$86/12,0)+IF(AND(AY255&gt;=49,AY255&lt;=60),'HIPOTESIS '!$P$86/12,0)+'HIPOTESIS '!AY148*IVA_compras+'HIPOTESIS '!AY155*IVA_compras+'HIPOTESIS '!AY162*IVA_compras+AY110*IVA_compras+AY113*IVA_compras+AY116*IVA_compras</f>
        <v>0</v>
      </c>
      <c r="AZ256" s="822">
        <f>IF(AZ255=0,'HIPOTESIS '!$E$38,0)+IF(AZ255=inicio_inv1,'HIPOTESIS '!$E$44,0)+IF(AZ255=inicio_inv2,'HIPOTESIS '!$E$47,0)+IF(AND(AZ255&gt;=1,AZ255&lt;=12),'HIPOTESIS '!$D$86/12,0)+IF(AND(AZ255&gt;=13,AZ255&lt;=24),'HIPOTESIS '!$G$86/12,0)+IF(AND(AZ255&gt;=25,AZ255&lt;=36),'HIPOTESIS '!$J$86/12,0)+IF(AND(AZ255&gt;=37,AZ255&lt;=48),'HIPOTESIS '!$M$86/12,0)+IF(AND(AZ255&gt;=49,AZ255&lt;=60),'HIPOTESIS '!$P$86/12,0)+'HIPOTESIS '!AZ148*IVA_compras+'HIPOTESIS '!AZ155*IVA_compras+'HIPOTESIS '!AZ162*IVA_compras+AZ110*IVA_compras+AZ113*IVA_compras+AZ116*IVA_compras</f>
        <v>0</v>
      </c>
      <c r="BA256" s="822">
        <f>IF(BA255=0,'HIPOTESIS '!$E$38,0)+IF(BA255=inicio_inv1,'HIPOTESIS '!$E$44,0)+IF(BA255=inicio_inv2,'HIPOTESIS '!$E$47,0)+IF(AND(BA255&gt;=1,BA255&lt;=12),'HIPOTESIS '!$D$86/12,0)+IF(AND(BA255&gt;=13,BA255&lt;=24),'HIPOTESIS '!$G$86/12,0)+IF(AND(BA255&gt;=25,BA255&lt;=36),'HIPOTESIS '!$J$86/12,0)+IF(AND(BA255&gt;=37,BA255&lt;=48),'HIPOTESIS '!$M$86/12,0)+IF(AND(BA255&gt;=49,BA255&lt;=60),'HIPOTESIS '!$P$86/12,0)+'HIPOTESIS '!BA148*IVA_compras+'HIPOTESIS '!BA155*IVA_compras+'HIPOTESIS '!BA162*IVA_compras+BA110*IVA_compras+BA113*IVA_compras+BA116*IVA_compras</f>
        <v>0</v>
      </c>
      <c r="BB256" s="822">
        <f>IF(BB255=0,'HIPOTESIS '!$E$38,0)+IF(BB255=inicio_inv1,'HIPOTESIS '!$E$44,0)+IF(BB255=inicio_inv2,'HIPOTESIS '!$E$47,0)+IF(AND(BB255&gt;=1,BB255&lt;=12),'HIPOTESIS '!$D$86/12,0)+IF(AND(BB255&gt;=13,BB255&lt;=24),'HIPOTESIS '!$G$86/12,0)+IF(AND(BB255&gt;=25,BB255&lt;=36),'HIPOTESIS '!$J$86/12,0)+IF(AND(BB255&gt;=37,BB255&lt;=48),'HIPOTESIS '!$M$86/12,0)+IF(AND(BB255&gt;=49,BB255&lt;=60),'HIPOTESIS '!$P$86/12,0)+'HIPOTESIS '!BB148*IVA_compras+'HIPOTESIS '!BB155*IVA_compras+'HIPOTESIS '!BB162*IVA_compras+BB110*IVA_compras+BB113*IVA_compras+BB116*IVA_compras</f>
        <v>0</v>
      </c>
      <c r="BC256" s="822">
        <f>IF(BC255=0,'HIPOTESIS '!$E$38,0)+IF(BC255=inicio_inv1,'HIPOTESIS '!$E$44,0)+IF(BC255=inicio_inv2,'HIPOTESIS '!$E$47,0)+IF(AND(BC255&gt;=1,BC255&lt;=12),'HIPOTESIS '!$D$86/12,0)+IF(AND(BC255&gt;=13,BC255&lt;=24),'HIPOTESIS '!$G$86/12,0)+IF(AND(BC255&gt;=25,BC255&lt;=36),'HIPOTESIS '!$J$86/12,0)+IF(AND(BC255&gt;=37,BC255&lt;=48),'HIPOTESIS '!$M$86/12,0)+IF(AND(BC255&gt;=49,BC255&lt;=60),'HIPOTESIS '!$P$86/12,0)+'HIPOTESIS '!BC148*IVA_compras+'HIPOTESIS '!BC155*IVA_compras+'HIPOTESIS '!BC162*IVA_compras+BC110*IVA_compras+BC113*IVA_compras+BC116*IVA_compras</f>
        <v>0</v>
      </c>
      <c r="BD256" s="822">
        <f>IF(BD255=0,'HIPOTESIS '!$E$38,0)+IF(BD255=inicio_inv1,'HIPOTESIS '!$E$44,0)+IF(BD255=inicio_inv2,'HIPOTESIS '!$E$47,0)+IF(AND(BD255&gt;=1,BD255&lt;=12),'HIPOTESIS '!$D$86/12,0)+IF(AND(BD255&gt;=13,BD255&lt;=24),'HIPOTESIS '!$G$86/12,0)+IF(AND(BD255&gt;=25,BD255&lt;=36),'HIPOTESIS '!$J$86/12,0)+IF(AND(BD255&gt;=37,BD255&lt;=48),'HIPOTESIS '!$M$86/12,0)+IF(AND(BD255&gt;=49,BD255&lt;=60),'HIPOTESIS '!$P$86/12,0)+'HIPOTESIS '!BD148*IVA_compras+'HIPOTESIS '!BD155*IVA_compras+'HIPOTESIS '!BD162*IVA_compras+BD110*IVA_compras+BD113*IVA_compras+BD116*IVA_compras</f>
        <v>0</v>
      </c>
      <c r="BE256" s="822">
        <f>IF(BE255=0,'HIPOTESIS '!$E$38,0)+IF(BE255=inicio_inv1,'HIPOTESIS '!$E$44,0)+IF(BE255=inicio_inv2,'HIPOTESIS '!$E$47,0)+IF(AND(BE255&gt;=1,BE255&lt;=12),'HIPOTESIS '!$D$86/12,0)+IF(AND(BE255&gt;=13,BE255&lt;=24),'HIPOTESIS '!$G$86/12,0)+IF(AND(BE255&gt;=25,BE255&lt;=36),'HIPOTESIS '!$J$86/12,0)+IF(AND(BE255&gt;=37,BE255&lt;=48),'HIPOTESIS '!$M$86/12,0)+IF(AND(BE255&gt;=49,BE255&lt;=60),'HIPOTESIS '!$P$86/12,0)+'HIPOTESIS '!BE148*IVA_compras+'HIPOTESIS '!BE155*IVA_compras+'HIPOTESIS '!BE162*IVA_compras+BE110*IVA_compras+BE113*IVA_compras+BE116*IVA_compras</f>
        <v>0</v>
      </c>
      <c r="BF256" s="822">
        <f>IF(BF255=0,'HIPOTESIS '!$E$38,0)+IF(BF255=inicio_inv1,'HIPOTESIS '!$E$44,0)+IF(BF255=inicio_inv2,'HIPOTESIS '!$E$47,0)+IF(AND(BF255&gt;=1,BF255&lt;=12),'HIPOTESIS '!$D$86/12,0)+IF(AND(BF255&gt;=13,BF255&lt;=24),'HIPOTESIS '!$G$86/12,0)+IF(AND(BF255&gt;=25,BF255&lt;=36),'HIPOTESIS '!$J$86/12,0)+IF(AND(BF255&gt;=37,BF255&lt;=48),'HIPOTESIS '!$M$86/12,0)+IF(AND(BF255&gt;=49,BF255&lt;=60),'HIPOTESIS '!$P$86/12,0)+'HIPOTESIS '!BF148*IVA_compras+'HIPOTESIS '!BF155*IVA_compras+'HIPOTESIS '!BF162*IVA_compras+BF110*IVA_compras+BF113*IVA_compras+BF116*IVA_compras</f>
        <v>0</v>
      </c>
      <c r="BG256" s="822">
        <f>IF(BG255=0,'HIPOTESIS '!$E$38,0)+IF(BG255=inicio_inv1,'HIPOTESIS '!$E$44,0)+IF(BG255=inicio_inv2,'HIPOTESIS '!$E$47,0)+IF(AND(BG255&gt;=1,BG255&lt;=12),'HIPOTESIS '!$D$86/12,0)+IF(AND(BG255&gt;=13,BG255&lt;=24),'HIPOTESIS '!$G$86/12,0)+IF(AND(BG255&gt;=25,BG255&lt;=36),'HIPOTESIS '!$J$86/12,0)+IF(AND(BG255&gt;=37,BG255&lt;=48),'HIPOTESIS '!$M$86/12,0)+IF(AND(BG255&gt;=49,BG255&lt;=60),'HIPOTESIS '!$P$86/12,0)+'HIPOTESIS '!BG148*IVA_compras+'HIPOTESIS '!BG155*IVA_compras+'HIPOTESIS '!BG162*IVA_compras+BG110*IVA_compras+BG113*IVA_compras+BG116*IVA_compras</f>
        <v>0</v>
      </c>
      <c r="BH256" s="822">
        <f>IF(BH255=0,'HIPOTESIS '!$E$38,0)+IF(BH255=inicio_inv1,'HIPOTESIS '!$E$44,0)+IF(BH255=inicio_inv2,'HIPOTESIS '!$E$47,0)+IF(AND(BH255&gt;=1,BH255&lt;=12),'HIPOTESIS '!$D$86/12,0)+IF(AND(BH255&gt;=13,BH255&lt;=24),'HIPOTESIS '!$G$86/12,0)+IF(AND(BH255&gt;=25,BH255&lt;=36),'HIPOTESIS '!$J$86/12,0)+IF(AND(BH255&gt;=37,BH255&lt;=48),'HIPOTESIS '!$M$86/12,0)+IF(AND(BH255&gt;=49,BH255&lt;=60),'HIPOTESIS '!$P$86/12,0)+'HIPOTESIS '!BH148*IVA_compras+'HIPOTESIS '!BH155*IVA_compras+'HIPOTESIS '!BH162*IVA_compras+BH110*IVA_compras+BH113*IVA_compras+BH116*IVA_compras</f>
        <v>0</v>
      </c>
      <c r="BI256" s="822">
        <f>IF(BI255=0,'HIPOTESIS '!$E$38,0)+IF(BI255=inicio_inv1,'HIPOTESIS '!$E$44,0)+IF(BI255=inicio_inv2,'HIPOTESIS '!$E$47,0)+IF(AND(BI255&gt;=1,BI255&lt;=12),'HIPOTESIS '!$D$86/12,0)+IF(AND(BI255&gt;=13,BI255&lt;=24),'HIPOTESIS '!$G$86/12,0)+IF(AND(BI255&gt;=25,BI255&lt;=36),'HIPOTESIS '!$J$86/12,0)+IF(AND(BI255&gt;=37,BI255&lt;=48),'HIPOTESIS '!$M$86/12,0)+IF(AND(BI255&gt;=49,BI255&lt;=60),'HIPOTESIS '!$P$86/12,0)+'HIPOTESIS '!BI148*IVA_compras+'HIPOTESIS '!BI155*IVA_compras+'HIPOTESIS '!BI162*IVA_compras+BI110*IVA_compras+BI113*IVA_compras+BI116*IVA_compras</f>
        <v>0</v>
      </c>
      <c r="BJ256" s="822">
        <f>IF(BJ255=0,'HIPOTESIS '!$E$38,0)+IF(BJ255=inicio_inv1,'HIPOTESIS '!$E$44,0)+IF(BJ255=inicio_inv2,'HIPOTESIS '!$E$47,0)+IF(AND(BJ255&gt;=1,BJ255&lt;=12),'HIPOTESIS '!$D$86/12,0)+IF(AND(BJ255&gt;=13,BJ255&lt;=24),'HIPOTESIS '!$G$86/12,0)+IF(AND(BJ255&gt;=25,BJ255&lt;=36),'HIPOTESIS '!$J$86/12,0)+IF(AND(BJ255&gt;=37,BJ255&lt;=48),'HIPOTESIS '!$M$86/12,0)+IF(AND(BJ255&gt;=49,BJ255&lt;=60),'HIPOTESIS '!$P$86/12,0)+'HIPOTESIS '!BJ148*IVA_compras+'HIPOTESIS '!BJ155*IVA_compras+'HIPOTESIS '!BJ162*IVA_compras+BJ110*IVA_compras+BJ113*IVA_compras+BJ116*IVA_compras</f>
        <v>0</v>
      </c>
      <c r="BK256" s="822">
        <f>IF(BK255=0,'HIPOTESIS '!$E$38,0)+IF(BK255=inicio_inv1,'HIPOTESIS '!$E$44,0)+IF(BK255=inicio_inv2,'HIPOTESIS '!$E$47,0)+IF(AND(BK255&gt;=1,BK255&lt;=12),'HIPOTESIS '!$D$86/12,0)+IF(AND(BK255&gt;=13,BK255&lt;=24),'HIPOTESIS '!$G$86/12,0)+IF(AND(BK255&gt;=25,BK255&lt;=36),'HIPOTESIS '!$J$86/12,0)+IF(AND(BK255&gt;=37,BK255&lt;=48),'HIPOTESIS '!$M$86/12,0)+IF(AND(BK255&gt;=49,BK255&lt;=60),'HIPOTESIS '!$P$86/12,0)+'HIPOTESIS '!BK148*IVA_compras+'HIPOTESIS '!BK155*IVA_compras+'HIPOTESIS '!BK162*IVA_compras+BK110*IVA_compras+BK113*IVA_compras+BK116*IVA_compras</f>
        <v>0</v>
      </c>
    </row>
    <row r="257" spans="1:68" s="2" customFormat="1" x14ac:dyDescent="0.2">
      <c r="B257" s="845" t="s">
        <v>285</v>
      </c>
      <c r="C257" s="586">
        <f>'HIPOTESIS '!C146*IVA_ventas+'HIPOTESIS '!C153*IVA_ventas+'HIPOTESIS '!C160*IVA_ventas</f>
        <v>0</v>
      </c>
      <c r="D257" s="586">
        <f>'HIPOTESIS '!D146*IVA_ventas+'HIPOTESIS '!D153*IVA_ventas+'HIPOTESIS '!D160*IVA_ventas</f>
        <v>0</v>
      </c>
      <c r="E257" s="586">
        <f>'HIPOTESIS '!E146*IVA_ventas+'HIPOTESIS '!E153*IVA_ventas+'HIPOTESIS '!E160*IVA_ventas</f>
        <v>0</v>
      </c>
      <c r="F257" s="586">
        <f>'HIPOTESIS '!F146*IVA_ventas+'HIPOTESIS '!F153*IVA_ventas+'HIPOTESIS '!F160*IVA_ventas</f>
        <v>0</v>
      </c>
      <c r="G257" s="586">
        <f>'HIPOTESIS '!G146*IVA_ventas+'HIPOTESIS '!G153*IVA_ventas+'HIPOTESIS '!G160*IVA_ventas</f>
        <v>0</v>
      </c>
      <c r="H257" s="586">
        <f>'HIPOTESIS '!H146*IVA_ventas+'HIPOTESIS '!H153*IVA_ventas+'HIPOTESIS '!H160*IVA_ventas</f>
        <v>0</v>
      </c>
      <c r="I257" s="586">
        <f>'HIPOTESIS '!I146*IVA_ventas+'HIPOTESIS '!I153*IVA_ventas+'HIPOTESIS '!I160*IVA_ventas</f>
        <v>0</v>
      </c>
      <c r="J257" s="586">
        <f>'HIPOTESIS '!J146*IVA_ventas+'HIPOTESIS '!J153*IVA_ventas+'HIPOTESIS '!J160*IVA_ventas</f>
        <v>0</v>
      </c>
      <c r="K257" s="586">
        <f>'HIPOTESIS '!K146*IVA_ventas+'HIPOTESIS '!K153*IVA_ventas+'HIPOTESIS '!K160*IVA_ventas</f>
        <v>0</v>
      </c>
      <c r="L257" s="586">
        <f>'HIPOTESIS '!L146*IVA_ventas+'HIPOTESIS '!L153*IVA_ventas+'HIPOTESIS '!L160*IVA_ventas</f>
        <v>0</v>
      </c>
      <c r="M257" s="586">
        <f>'HIPOTESIS '!M146*IVA_ventas+'HIPOTESIS '!M153*IVA_ventas+'HIPOTESIS '!M160*IVA_ventas</f>
        <v>0</v>
      </c>
      <c r="N257" s="586">
        <f>'HIPOTESIS '!N146*IVA_ventas+'HIPOTESIS '!N153*IVA_ventas+'HIPOTESIS '!N160*IVA_ventas</f>
        <v>0</v>
      </c>
      <c r="O257" s="586">
        <f>'HIPOTESIS '!O146*IVA_ventas+'HIPOTESIS '!O153*IVA_ventas+'HIPOTESIS '!O160*IVA_ventas</f>
        <v>0</v>
      </c>
      <c r="P257" s="586">
        <f>'HIPOTESIS '!P146*IVA_ventas+'HIPOTESIS '!P153*IVA_ventas+'HIPOTESIS '!P160*IVA_ventas</f>
        <v>0</v>
      </c>
      <c r="Q257" s="586">
        <f>'HIPOTESIS '!Q146*IVA_ventas+'HIPOTESIS '!Q153*IVA_ventas+'HIPOTESIS '!Q160*IVA_ventas</f>
        <v>0</v>
      </c>
      <c r="R257" s="586">
        <f>'HIPOTESIS '!R146*IVA_ventas+'HIPOTESIS '!R153*IVA_ventas+'HIPOTESIS '!R160*IVA_ventas</f>
        <v>0</v>
      </c>
      <c r="S257" s="586">
        <f>'HIPOTESIS '!S146*IVA_ventas+'HIPOTESIS '!S153*IVA_ventas+'HIPOTESIS '!S160*IVA_ventas</f>
        <v>0</v>
      </c>
      <c r="T257" s="586">
        <f>'HIPOTESIS '!T146*IVA_ventas+'HIPOTESIS '!T153*IVA_ventas+'HIPOTESIS '!T160*IVA_ventas</f>
        <v>0</v>
      </c>
      <c r="U257" s="586">
        <f>'HIPOTESIS '!U146*IVA_ventas+'HIPOTESIS '!U153*IVA_ventas+'HIPOTESIS '!U160*IVA_ventas</f>
        <v>0</v>
      </c>
      <c r="V257" s="586">
        <f>'HIPOTESIS '!V146*IVA_ventas+'HIPOTESIS '!V153*IVA_ventas+'HIPOTESIS '!V160*IVA_ventas</f>
        <v>0</v>
      </c>
      <c r="W257" s="586">
        <f>'HIPOTESIS '!W146*IVA_ventas+'HIPOTESIS '!W153*IVA_ventas+'HIPOTESIS '!W160*IVA_ventas</f>
        <v>0</v>
      </c>
      <c r="X257" s="586">
        <f>'HIPOTESIS '!X146*IVA_ventas+'HIPOTESIS '!X153*IVA_ventas+'HIPOTESIS '!X160*IVA_ventas</f>
        <v>0</v>
      </c>
      <c r="Y257" s="586">
        <f>'HIPOTESIS '!Y146*IVA_ventas+'HIPOTESIS '!Y153*IVA_ventas+'HIPOTESIS '!Y160*IVA_ventas</f>
        <v>0</v>
      </c>
      <c r="Z257" s="586">
        <f>'HIPOTESIS '!Z146*IVA_ventas+'HIPOTESIS '!Z153*IVA_ventas+'HIPOTESIS '!Z160*IVA_ventas</f>
        <v>0</v>
      </c>
      <c r="AA257" s="586">
        <f>'HIPOTESIS '!AA146*IVA_ventas+'HIPOTESIS '!AA153*IVA_ventas+'HIPOTESIS '!AA160*IVA_ventas</f>
        <v>0</v>
      </c>
      <c r="AB257" s="586">
        <f>'HIPOTESIS '!AB146*IVA_ventas+'HIPOTESIS '!AB153*IVA_ventas+'HIPOTESIS '!AB160*IVA_ventas</f>
        <v>0</v>
      </c>
      <c r="AC257" s="586">
        <f>'HIPOTESIS '!AC146*IVA_ventas+'HIPOTESIS '!AC153*IVA_ventas+'HIPOTESIS '!AC160*IVA_ventas</f>
        <v>0</v>
      </c>
      <c r="AD257" s="586">
        <f>'HIPOTESIS '!AD146*IVA_ventas+'HIPOTESIS '!AD153*IVA_ventas+'HIPOTESIS '!AD160*IVA_ventas</f>
        <v>0</v>
      </c>
      <c r="AE257" s="586">
        <f>'HIPOTESIS '!AE146*IVA_ventas+'HIPOTESIS '!AE153*IVA_ventas+'HIPOTESIS '!AE160*IVA_ventas</f>
        <v>0</v>
      </c>
      <c r="AF257" s="586">
        <f>'HIPOTESIS '!AF146*IVA_ventas+'HIPOTESIS '!AF153*IVA_ventas+'HIPOTESIS '!AF160*IVA_ventas</f>
        <v>0</v>
      </c>
      <c r="AG257" s="586">
        <f>'HIPOTESIS '!AG146*IVA_ventas+'HIPOTESIS '!AG153*IVA_ventas+'HIPOTESIS '!AG160*IVA_ventas</f>
        <v>0</v>
      </c>
      <c r="AH257" s="586">
        <f>'HIPOTESIS '!AH146*IVA_ventas+'HIPOTESIS '!AH153*IVA_ventas+'HIPOTESIS '!AH160*IVA_ventas</f>
        <v>0</v>
      </c>
      <c r="AI257" s="586">
        <f>'HIPOTESIS '!AI146*IVA_ventas+'HIPOTESIS '!AI153*IVA_ventas+'HIPOTESIS '!AI160*IVA_ventas</f>
        <v>0</v>
      </c>
      <c r="AJ257" s="586">
        <f>'HIPOTESIS '!AJ146*IVA_ventas+'HIPOTESIS '!AJ153*IVA_ventas+'HIPOTESIS '!AJ160*IVA_ventas</f>
        <v>0</v>
      </c>
      <c r="AK257" s="586">
        <f>'HIPOTESIS '!AK146*IVA_ventas+'HIPOTESIS '!AK153*IVA_ventas+'HIPOTESIS '!AK160*IVA_ventas</f>
        <v>0</v>
      </c>
      <c r="AL257" s="586">
        <f>'HIPOTESIS '!AL146*IVA_ventas+'HIPOTESIS '!AL153*IVA_ventas+'HIPOTESIS '!AL160*IVA_ventas</f>
        <v>0</v>
      </c>
      <c r="AM257" s="586">
        <f>'HIPOTESIS '!AM146*IVA_ventas+'HIPOTESIS '!AM153*IVA_ventas+'HIPOTESIS '!AM160*IVA_ventas</f>
        <v>0</v>
      </c>
      <c r="AN257" s="586">
        <f>'HIPOTESIS '!AN146*IVA_ventas+'HIPOTESIS '!AN153*IVA_ventas+'HIPOTESIS '!AN160*IVA_ventas</f>
        <v>0</v>
      </c>
      <c r="AO257" s="586">
        <f>'HIPOTESIS '!AO146*IVA_ventas+'HIPOTESIS '!AO153*IVA_ventas+'HIPOTESIS '!AO160*IVA_ventas</f>
        <v>0</v>
      </c>
      <c r="AP257" s="586">
        <f>'HIPOTESIS '!AP146*IVA_ventas+'HIPOTESIS '!AP153*IVA_ventas+'HIPOTESIS '!AP160*IVA_ventas</f>
        <v>0</v>
      </c>
      <c r="AQ257" s="586">
        <f>'HIPOTESIS '!AQ146*IVA_ventas+'HIPOTESIS '!AQ153*IVA_ventas+'HIPOTESIS '!AQ160*IVA_ventas</f>
        <v>0</v>
      </c>
      <c r="AR257" s="586">
        <f>'HIPOTESIS '!AR146*IVA_ventas+'HIPOTESIS '!AR153*IVA_ventas+'HIPOTESIS '!AR160*IVA_ventas</f>
        <v>0</v>
      </c>
      <c r="AS257" s="586">
        <f>'HIPOTESIS '!AS146*IVA_ventas+'HIPOTESIS '!AS153*IVA_ventas+'HIPOTESIS '!AS160*IVA_ventas</f>
        <v>0</v>
      </c>
      <c r="AT257" s="586">
        <f>'HIPOTESIS '!AT146*IVA_ventas+'HIPOTESIS '!AT153*IVA_ventas+'HIPOTESIS '!AT160*IVA_ventas</f>
        <v>0</v>
      </c>
      <c r="AU257" s="586">
        <f>'HIPOTESIS '!AU146*IVA_ventas+'HIPOTESIS '!AU153*IVA_ventas+'HIPOTESIS '!AU160*IVA_ventas</f>
        <v>0</v>
      </c>
      <c r="AV257" s="586">
        <f>'HIPOTESIS '!AV146*IVA_ventas+'HIPOTESIS '!AV153*IVA_ventas+'HIPOTESIS '!AV160*IVA_ventas</f>
        <v>0</v>
      </c>
      <c r="AW257" s="586">
        <f>'HIPOTESIS '!AW146*IVA_ventas+'HIPOTESIS '!AW153*IVA_ventas+'HIPOTESIS '!AW160*IVA_ventas</f>
        <v>0</v>
      </c>
      <c r="AX257" s="586">
        <f>'HIPOTESIS '!AX146*IVA_ventas+'HIPOTESIS '!AX153*IVA_ventas+'HIPOTESIS '!AX160*IVA_ventas</f>
        <v>0</v>
      </c>
      <c r="AY257" s="586">
        <f>'HIPOTESIS '!AY146*IVA_ventas+'HIPOTESIS '!AY153*IVA_ventas+'HIPOTESIS '!AY160*IVA_ventas</f>
        <v>0</v>
      </c>
      <c r="AZ257" s="586">
        <f>'HIPOTESIS '!AZ146*IVA_ventas+'HIPOTESIS '!AZ153*IVA_ventas+'HIPOTESIS '!AZ160*IVA_ventas</f>
        <v>0</v>
      </c>
      <c r="BA257" s="586">
        <f>'HIPOTESIS '!BA146*IVA_ventas+'HIPOTESIS '!BA153*IVA_ventas+'HIPOTESIS '!BA160*IVA_ventas</f>
        <v>0</v>
      </c>
      <c r="BB257" s="586">
        <f>'HIPOTESIS '!BB146*IVA_ventas+'HIPOTESIS '!BB153*IVA_ventas+'HIPOTESIS '!BB160*IVA_ventas</f>
        <v>0</v>
      </c>
      <c r="BC257" s="586">
        <f>'HIPOTESIS '!BC146*IVA_ventas+'HIPOTESIS '!BC153*IVA_ventas+'HIPOTESIS '!BC160*IVA_ventas</f>
        <v>0</v>
      </c>
      <c r="BD257" s="586">
        <f>'HIPOTESIS '!BD146*IVA_ventas+'HIPOTESIS '!BD153*IVA_ventas+'HIPOTESIS '!BD160*IVA_ventas</f>
        <v>0</v>
      </c>
      <c r="BE257" s="586">
        <f>'HIPOTESIS '!BE146*IVA_ventas+'HIPOTESIS '!BE153*IVA_ventas+'HIPOTESIS '!BE160*IVA_ventas</f>
        <v>0</v>
      </c>
      <c r="BF257" s="586">
        <f>'HIPOTESIS '!BF146*IVA_ventas+'HIPOTESIS '!BF153*IVA_ventas+'HIPOTESIS '!BF160*IVA_ventas</f>
        <v>0</v>
      </c>
      <c r="BG257" s="586">
        <f>'HIPOTESIS '!BG146*IVA_ventas+'HIPOTESIS '!BG153*IVA_ventas+'HIPOTESIS '!BG160*IVA_ventas</f>
        <v>0</v>
      </c>
      <c r="BH257" s="586">
        <f>'HIPOTESIS '!BH146*IVA_ventas+'HIPOTESIS '!BH153*IVA_ventas+'HIPOTESIS '!BH160*IVA_ventas</f>
        <v>0</v>
      </c>
      <c r="BI257" s="586">
        <f>'HIPOTESIS '!BI146*IVA_ventas+'HIPOTESIS '!BI153*IVA_ventas+'HIPOTESIS '!BI160*IVA_ventas</f>
        <v>0</v>
      </c>
      <c r="BJ257" s="586">
        <f>'HIPOTESIS '!BJ146*IVA_ventas+'HIPOTESIS '!BJ153*IVA_ventas+'HIPOTESIS '!BJ160*IVA_ventas</f>
        <v>0</v>
      </c>
      <c r="BK257" s="586">
        <f>'HIPOTESIS '!BK146*IVA_ventas+'HIPOTESIS '!BK153*IVA_ventas+'HIPOTESIS '!BK160*IVA_ventas</f>
        <v>0</v>
      </c>
    </row>
    <row r="258" spans="1:68" s="2" customFormat="1" x14ac:dyDescent="0.2">
      <c r="B258" s="845" t="s">
        <v>286</v>
      </c>
      <c r="C258" s="810">
        <f t="shared" ref="C258:AH258" si="482">C257-C256</f>
        <v>0</v>
      </c>
      <c r="D258" s="586">
        <f t="shared" si="482"/>
        <v>0</v>
      </c>
      <c r="E258" s="586">
        <f t="shared" si="482"/>
        <v>0</v>
      </c>
      <c r="F258" s="586">
        <f t="shared" si="482"/>
        <v>0</v>
      </c>
      <c r="G258" s="586">
        <f t="shared" si="482"/>
        <v>0</v>
      </c>
      <c r="H258" s="586">
        <f t="shared" si="482"/>
        <v>0</v>
      </c>
      <c r="I258" s="586">
        <f t="shared" si="482"/>
        <v>0</v>
      </c>
      <c r="J258" s="586">
        <f t="shared" si="482"/>
        <v>0</v>
      </c>
      <c r="K258" s="586">
        <f t="shared" si="482"/>
        <v>0</v>
      </c>
      <c r="L258" s="586">
        <f t="shared" si="482"/>
        <v>0</v>
      </c>
      <c r="M258" s="586">
        <f t="shared" si="482"/>
        <v>0</v>
      </c>
      <c r="N258" s="586">
        <f t="shared" si="482"/>
        <v>0</v>
      </c>
      <c r="O258" s="587">
        <f t="shared" si="482"/>
        <v>0</v>
      </c>
      <c r="P258" s="586">
        <f t="shared" si="482"/>
        <v>0</v>
      </c>
      <c r="Q258" s="586">
        <f t="shared" si="482"/>
        <v>0</v>
      </c>
      <c r="R258" s="586">
        <f t="shared" si="482"/>
        <v>0</v>
      </c>
      <c r="S258" s="586">
        <f t="shared" si="482"/>
        <v>0</v>
      </c>
      <c r="T258" s="586">
        <f t="shared" si="482"/>
        <v>0</v>
      </c>
      <c r="U258" s="586">
        <f t="shared" si="482"/>
        <v>0</v>
      </c>
      <c r="V258" s="586">
        <f t="shared" si="482"/>
        <v>0</v>
      </c>
      <c r="W258" s="586">
        <f t="shared" si="482"/>
        <v>0</v>
      </c>
      <c r="X258" s="586">
        <f t="shared" si="482"/>
        <v>0</v>
      </c>
      <c r="Y258" s="586">
        <f t="shared" si="482"/>
        <v>0</v>
      </c>
      <c r="Z258" s="586">
        <f t="shared" si="482"/>
        <v>0</v>
      </c>
      <c r="AA258" s="587">
        <f t="shared" si="482"/>
        <v>0</v>
      </c>
      <c r="AB258" s="586">
        <f t="shared" si="482"/>
        <v>0</v>
      </c>
      <c r="AC258" s="586">
        <f t="shared" si="482"/>
        <v>0</v>
      </c>
      <c r="AD258" s="586">
        <f t="shared" si="482"/>
        <v>0</v>
      </c>
      <c r="AE258" s="586">
        <f t="shared" si="482"/>
        <v>0</v>
      </c>
      <c r="AF258" s="586">
        <f t="shared" si="482"/>
        <v>0</v>
      </c>
      <c r="AG258" s="586">
        <f t="shared" si="482"/>
        <v>0</v>
      </c>
      <c r="AH258" s="586">
        <f t="shared" si="482"/>
        <v>0</v>
      </c>
      <c r="AI258" s="586">
        <f t="shared" ref="AI258:BK258" si="483">AI257-AI256</f>
        <v>0</v>
      </c>
      <c r="AJ258" s="586">
        <f t="shared" si="483"/>
        <v>0</v>
      </c>
      <c r="AK258" s="586">
        <f t="shared" si="483"/>
        <v>0</v>
      </c>
      <c r="AL258" s="586">
        <f t="shared" si="483"/>
        <v>0</v>
      </c>
      <c r="AM258" s="587">
        <f t="shared" si="483"/>
        <v>0</v>
      </c>
      <c r="AN258" s="586">
        <f t="shared" si="483"/>
        <v>0</v>
      </c>
      <c r="AO258" s="586">
        <f t="shared" si="483"/>
        <v>0</v>
      </c>
      <c r="AP258" s="586">
        <f t="shared" si="483"/>
        <v>0</v>
      </c>
      <c r="AQ258" s="586">
        <f t="shared" si="483"/>
        <v>0</v>
      </c>
      <c r="AR258" s="586">
        <f t="shared" si="483"/>
        <v>0</v>
      </c>
      <c r="AS258" s="586">
        <f t="shared" si="483"/>
        <v>0</v>
      </c>
      <c r="AT258" s="586">
        <f t="shared" si="483"/>
        <v>0</v>
      </c>
      <c r="AU258" s="586">
        <f t="shared" si="483"/>
        <v>0</v>
      </c>
      <c r="AV258" s="586">
        <f t="shared" si="483"/>
        <v>0</v>
      </c>
      <c r="AW258" s="586">
        <f t="shared" si="483"/>
        <v>0</v>
      </c>
      <c r="AX258" s="586">
        <f t="shared" si="483"/>
        <v>0</v>
      </c>
      <c r="AY258" s="587">
        <f t="shared" si="483"/>
        <v>0</v>
      </c>
      <c r="AZ258" s="586">
        <f t="shared" si="483"/>
        <v>0</v>
      </c>
      <c r="BA258" s="586">
        <f t="shared" si="483"/>
        <v>0</v>
      </c>
      <c r="BB258" s="586">
        <f t="shared" si="483"/>
        <v>0</v>
      </c>
      <c r="BC258" s="586">
        <f t="shared" si="483"/>
        <v>0</v>
      </c>
      <c r="BD258" s="586">
        <f t="shared" si="483"/>
        <v>0</v>
      </c>
      <c r="BE258" s="586">
        <f t="shared" si="483"/>
        <v>0</v>
      </c>
      <c r="BF258" s="586">
        <f t="shared" si="483"/>
        <v>0</v>
      </c>
      <c r="BG258" s="586">
        <f t="shared" si="483"/>
        <v>0</v>
      </c>
      <c r="BH258" s="586">
        <f t="shared" si="483"/>
        <v>0</v>
      </c>
      <c r="BI258" s="586">
        <f t="shared" si="483"/>
        <v>0</v>
      </c>
      <c r="BJ258" s="586">
        <f t="shared" si="483"/>
        <v>0</v>
      </c>
      <c r="BK258" s="587">
        <f t="shared" si="483"/>
        <v>0</v>
      </c>
    </row>
    <row r="259" spans="1:68" s="2" customFormat="1" x14ac:dyDescent="0.2">
      <c r="B259" s="845" t="s">
        <v>366</v>
      </c>
      <c r="C259" s="810">
        <v>0</v>
      </c>
      <c r="D259" s="586">
        <f t="shared" ref="D259:AI259" si="484">C258</f>
        <v>0</v>
      </c>
      <c r="E259" s="586">
        <f t="shared" si="484"/>
        <v>0</v>
      </c>
      <c r="F259" s="586">
        <f t="shared" si="484"/>
        <v>0</v>
      </c>
      <c r="G259" s="586">
        <f t="shared" si="484"/>
        <v>0</v>
      </c>
      <c r="H259" s="586">
        <f t="shared" si="484"/>
        <v>0</v>
      </c>
      <c r="I259" s="586">
        <f t="shared" si="484"/>
        <v>0</v>
      </c>
      <c r="J259" s="586">
        <f t="shared" si="484"/>
        <v>0</v>
      </c>
      <c r="K259" s="586">
        <f t="shared" si="484"/>
        <v>0</v>
      </c>
      <c r="L259" s="586">
        <f t="shared" si="484"/>
        <v>0</v>
      </c>
      <c r="M259" s="586">
        <f t="shared" si="484"/>
        <v>0</v>
      </c>
      <c r="N259" s="586">
        <f t="shared" si="484"/>
        <v>0</v>
      </c>
      <c r="O259" s="587">
        <f t="shared" si="484"/>
        <v>0</v>
      </c>
      <c r="P259" s="586">
        <f t="shared" si="484"/>
        <v>0</v>
      </c>
      <c r="Q259" s="586">
        <f t="shared" si="484"/>
        <v>0</v>
      </c>
      <c r="R259" s="586">
        <f t="shared" si="484"/>
        <v>0</v>
      </c>
      <c r="S259" s="586">
        <f t="shared" si="484"/>
        <v>0</v>
      </c>
      <c r="T259" s="586">
        <f t="shared" si="484"/>
        <v>0</v>
      </c>
      <c r="U259" s="586">
        <f t="shared" si="484"/>
        <v>0</v>
      </c>
      <c r="V259" s="586">
        <f t="shared" si="484"/>
        <v>0</v>
      </c>
      <c r="W259" s="586">
        <f t="shared" si="484"/>
        <v>0</v>
      </c>
      <c r="X259" s="586">
        <f t="shared" si="484"/>
        <v>0</v>
      </c>
      <c r="Y259" s="586">
        <f t="shared" si="484"/>
        <v>0</v>
      </c>
      <c r="Z259" s="586">
        <f t="shared" si="484"/>
        <v>0</v>
      </c>
      <c r="AA259" s="587">
        <f t="shared" si="484"/>
        <v>0</v>
      </c>
      <c r="AB259" s="586">
        <f t="shared" si="484"/>
        <v>0</v>
      </c>
      <c r="AC259" s="586">
        <f t="shared" si="484"/>
        <v>0</v>
      </c>
      <c r="AD259" s="586">
        <f t="shared" si="484"/>
        <v>0</v>
      </c>
      <c r="AE259" s="586">
        <f t="shared" si="484"/>
        <v>0</v>
      </c>
      <c r="AF259" s="586">
        <f t="shared" si="484"/>
        <v>0</v>
      </c>
      <c r="AG259" s="586">
        <f t="shared" si="484"/>
        <v>0</v>
      </c>
      <c r="AH259" s="586">
        <f t="shared" si="484"/>
        <v>0</v>
      </c>
      <c r="AI259" s="586">
        <f t="shared" si="484"/>
        <v>0</v>
      </c>
      <c r="AJ259" s="586">
        <f t="shared" ref="AJ259:BK259" si="485">AI258</f>
        <v>0</v>
      </c>
      <c r="AK259" s="586">
        <f t="shared" si="485"/>
        <v>0</v>
      </c>
      <c r="AL259" s="586">
        <f t="shared" si="485"/>
        <v>0</v>
      </c>
      <c r="AM259" s="587">
        <f t="shared" si="485"/>
        <v>0</v>
      </c>
      <c r="AN259" s="586">
        <f t="shared" si="485"/>
        <v>0</v>
      </c>
      <c r="AO259" s="586">
        <f t="shared" si="485"/>
        <v>0</v>
      </c>
      <c r="AP259" s="586">
        <f t="shared" si="485"/>
        <v>0</v>
      </c>
      <c r="AQ259" s="586">
        <f t="shared" si="485"/>
        <v>0</v>
      </c>
      <c r="AR259" s="586">
        <f t="shared" si="485"/>
        <v>0</v>
      </c>
      <c r="AS259" s="586">
        <f t="shared" si="485"/>
        <v>0</v>
      </c>
      <c r="AT259" s="586">
        <f t="shared" si="485"/>
        <v>0</v>
      </c>
      <c r="AU259" s="586">
        <f t="shared" si="485"/>
        <v>0</v>
      </c>
      <c r="AV259" s="586">
        <f t="shared" si="485"/>
        <v>0</v>
      </c>
      <c r="AW259" s="586">
        <f t="shared" si="485"/>
        <v>0</v>
      </c>
      <c r="AX259" s="586">
        <f t="shared" si="485"/>
        <v>0</v>
      </c>
      <c r="AY259" s="587">
        <f t="shared" si="485"/>
        <v>0</v>
      </c>
      <c r="AZ259" s="586">
        <f t="shared" si="485"/>
        <v>0</v>
      </c>
      <c r="BA259" s="586">
        <f t="shared" si="485"/>
        <v>0</v>
      </c>
      <c r="BB259" s="586">
        <f t="shared" si="485"/>
        <v>0</v>
      </c>
      <c r="BC259" s="586">
        <f t="shared" si="485"/>
        <v>0</v>
      </c>
      <c r="BD259" s="586">
        <f t="shared" si="485"/>
        <v>0</v>
      </c>
      <c r="BE259" s="586">
        <f t="shared" si="485"/>
        <v>0</v>
      </c>
      <c r="BF259" s="586">
        <f t="shared" si="485"/>
        <v>0</v>
      </c>
      <c r="BG259" s="586">
        <f t="shared" si="485"/>
        <v>0</v>
      </c>
      <c r="BH259" s="586">
        <f t="shared" si="485"/>
        <v>0</v>
      </c>
      <c r="BI259" s="586">
        <f t="shared" si="485"/>
        <v>0</v>
      </c>
      <c r="BJ259" s="586">
        <f t="shared" si="485"/>
        <v>0</v>
      </c>
      <c r="BK259" s="587">
        <f t="shared" si="485"/>
        <v>0</v>
      </c>
      <c r="BL259" s="235">
        <f>BI258+BJ258+BK258</f>
        <v>0</v>
      </c>
    </row>
    <row r="260" spans="1:68" s="2" customFormat="1" x14ac:dyDescent="0.2">
      <c r="B260" s="846" t="s">
        <v>287</v>
      </c>
      <c r="C260" s="824">
        <f>C258</f>
        <v>0</v>
      </c>
      <c r="D260" s="823">
        <f t="shared" ref="D260:AI260" si="486">C260+D258-D259</f>
        <v>0</v>
      </c>
      <c r="E260" s="823">
        <f t="shared" si="486"/>
        <v>0</v>
      </c>
      <c r="F260" s="823">
        <f t="shared" si="486"/>
        <v>0</v>
      </c>
      <c r="G260" s="823">
        <f t="shared" si="486"/>
        <v>0</v>
      </c>
      <c r="H260" s="823">
        <f t="shared" si="486"/>
        <v>0</v>
      </c>
      <c r="I260" s="823">
        <f t="shared" si="486"/>
        <v>0</v>
      </c>
      <c r="J260" s="823">
        <f t="shared" si="486"/>
        <v>0</v>
      </c>
      <c r="K260" s="823">
        <f t="shared" si="486"/>
        <v>0</v>
      </c>
      <c r="L260" s="823">
        <f t="shared" si="486"/>
        <v>0</v>
      </c>
      <c r="M260" s="823">
        <f t="shared" si="486"/>
        <v>0</v>
      </c>
      <c r="N260" s="823">
        <f t="shared" si="486"/>
        <v>0</v>
      </c>
      <c r="O260" s="847">
        <f t="shared" si="486"/>
        <v>0</v>
      </c>
      <c r="P260" s="823">
        <f t="shared" si="486"/>
        <v>0</v>
      </c>
      <c r="Q260" s="823">
        <f t="shared" si="486"/>
        <v>0</v>
      </c>
      <c r="R260" s="823">
        <f t="shared" si="486"/>
        <v>0</v>
      </c>
      <c r="S260" s="823">
        <f t="shared" si="486"/>
        <v>0</v>
      </c>
      <c r="T260" s="823">
        <f t="shared" si="486"/>
        <v>0</v>
      </c>
      <c r="U260" s="823">
        <f t="shared" si="486"/>
        <v>0</v>
      </c>
      <c r="V260" s="823">
        <f t="shared" si="486"/>
        <v>0</v>
      </c>
      <c r="W260" s="823">
        <f t="shared" si="486"/>
        <v>0</v>
      </c>
      <c r="X260" s="823">
        <f t="shared" si="486"/>
        <v>0</v>
      </c>
      <c r="Y260" s="823">
        <f t="shared" si="486"/>
        <v>0</v>
      </c>
      <c r="Z260" s="823">
        <f t="shared" si="486"/>
        <v>0</v>
      </c>
      <c r="AA260" s="847">
        <f t="shared" si="486"/>
        <v>0</v>
      </c>
      <c r="AB260" s="823">
        <f t="shared" si="486"/>
        <v>0</v>
      </c>
      <c r="AC260" s="823">
        <f t="shared" si="486"/>
        <v>0</v>
      </c>
      <c r="AD260" s="823">
        <f t="shared" si="486"/>
        <v>0</v>
      </c>
      <c r="AE260" s="823">
        <f t="shared" si="486"/>
        <v>0</v>
      </c>
      <c r="AF260" s="823">
        <f t="shared" si="486"/>
        <v>0</v>
      </c>
      <c r="AG260" s="823">
        <f t="shared" si="486"/>
        <v>0</v>
      </c>
      <c r="AH260" s="823">
        <f t="shared" si="486"/>
        <v>0</v>
      </c>
      <c r="AI260" s="823">
        <f t="shared" si="486"/>
        <v>0</v>
      </c>
      <c r="AJ260" s="823">
        <f t="shared" ref="AJ260:BL260" si="487">AI260+AJ258-AJ259</f>
        <v>0</v>
      </c>
      <c r="AK260" s="823">
        <f t="shared" si="487"/>
        <v>0</v>
      </c>
      <c r="AL260" s="823">
        <f t="shared" si="487"/>
        <v>0</v>
      </c>
      <c r="AM260" s="847">
        <f t="shared" si="487"/>
        <v>0</v>
      </c>
      <c r="AN260" s="823">
        <f t="shared" si="487"/>
        <v>0</v>
      </c>
      <c r="AO260" s="823">
        <f t="shared" si="487"/>
        <v>0</v>
      </c>
      <c r="AP260" s="823">
        <f t="shared" si="487"/>
        <v>0</v>
      </c>
      <c r="AQ260" s="823">
        <f t="shared" si="487"/>
        <v>0</v>
      </c>
      <c r="AR260" s="823">
        <f t="shared" si="487"/>
        <v>0</v>
      </c>
      <c r="AS260" s="823">
        <f t="shared" si="487"/>
        <v>0</v>
      </c>
      <c r="AT260" s="823">
        <f t="shared" si="487"/>
        <v>0</v>
      </c>
      <c r="AU260" s="823">
        <f t="shared" si="487"/>
        <v>0</v>
      </c>
      <c r="AV260" s="823">
        <f t="shared" si="487"/>
        <v>0</v>
      </c>
      <c r="AW260" s="823">
        <f t="shared" si="487"/>
        <v>0</v>
      </c>
      <c r="AX260" s="823">
        <f t="shared" si="487"/>
        <v>0</v>
      </c>
      <c r="AY260" s="847">
        <f t="shared" si="487"/>
        <v>0</v>
      </c>
      <c r="AZ260" s="823">
        <f t="shared" si="487"/>
        <v>0</v>
      </c>
      <c r="BA260" s="823">
        <f t="shared" si="487"/>
        <v>0</v>
      </c>
      <c r="BB260" s="823">
        <f t="shared" si="487"/>
        <v>0</v>
      </c>
      <c r="BC260" s="823">
        <f t="shared" si="487"/>
        <v>0</v>
      </c>
      <c r="BD260" s="823">
        <f t="shared" si="487"/>
        <v>0</v>
      </c>
      <c r="BE260" s="823">
        <f t="shared" si="487"/>
        <v>0</v>
      </c>
      <c r="BF260" s="823">
        <f t="shared" si="487"/>
        <v>0</v>
      </c>
      <c r="BG260" s="823">
        <f t="shared" si="487"/>
        <v>0</v>
      </c>
      <c r="BH260" s="823">
        <f t="shared" si="487"/>
        <v>0</v>
      </c>
      <c r="BI260" s="823">
        <f t="shared" si="487"/>
        <v>0</v>
      </c>
      <c r="BJ260" s="823">
        <f t="shared" si="487"/>
        <v>0</v>
      </c>
      <c r="BK260" s="847">
        <f t="shared" si="487"/>
        <v>0</v>
      </c>
      <c r="BL260" s="848">
        <f t="shared" si="487"/>
        <v>0</v>
      </c>
    </row>
    <row r="261" spans="1:68" s="2" customFormat="1" ht="17" thickBot="1" x14ac:dyDescent="0.25">
      <c r="B261" s="3"/>
      <c r="C261" s="3"/>
      <c r="D261" s="3"/>
      <c r="E261" s="3"/>
      <c r="AA261" s="849"/>
      <c r="AM261" s="849"/>
      <c r="BK261" s="849"/>
    </row>
    <row r="262" spans="1:68" s="6" customFormat="1" x14ac:dyDescent="0.2">
      <c r="A262" s="120"/>
      <c r="B262" s="850" t="s">
        <v>330</v>
      </c>
      <c r="C262" s="851">
        <v>0</v>
      </c>
      <c r="D262" s="852">
        <v>1</v>
      </c>
      <c r="E262" s="852">
        <v>2</v>
      </c>
      <c r="F262" s="852">
        <v>3</v>
      </c>
      <c r="G262" s="852">
        <v>4</v>
      </c>
      <c r="H262" s="852">
        <v>5</v>
      </c>
      <c r="I262" s="852">
        <v>6</v>
      </c>
      <c r="J262" s="852">
        <v>7</v>
      </c>
      <c r="K262" s="852">
        <v>8</v>
      </c>
      <c r="L262" s="852">
        <v>9</v>
      </c>
      <c r="M262" s="852">
        <v>10</v>
      </c>
      <c r="N262" s="852">
        <v>11</v>
      </c>
      <c r="O262" s="853">
        <v>12</v>
      </c>
      <c r="P262" s="852">
        <v>13</v>
      </c>
      <c r="Q262" s="852">
        <v>14</v>
      </c>
      <c r="R262" s="852">
        <v>15</v>
      </c>
      <c r="S262" s="852">
        <v>16</v>
      </c>
      <c r="T262" s="852">
        <v>17</v>
      </c>
      <c r="U262" s="852">
        <v>18</v>
      </c>
      <c r="V262" s="852">
        <v>19</v>
      </c>
      <c r="W262" s="852">
        <v>20</v>
      </c>
      <c r="X262" s="852">
        <v>21</v>
      </c>
      <c r="Y262" s="852">
        <v>22</v>
      </c>
      <c r="Z262" s="852">
        <v>23</v>
      </c>
      <c r="AA262" s="853">
        <v>24</v>
      </c>
      <c r="AB262" s="852">
        <v>25</v>
      </c>
      <c r="AC262" s="852">
        <v>26</v>
      </c>
      <c r="AD262" s="852">
        <v>27</v>
      </c>
      <c r="AE262" s="852">
        <v>28</v>
      </c>
      <c r="AF262" s="852">
        <v>29</v>
      </c>
      <c r="AG262" s="852">
        <v>30</v>
      </c>
      <c r="AH262" s="852">
        <v>31</v>
      </c>
      <c r="AI262" s="852">
        <v>32</v>
      </c>
      <c r="AJ262" s="852">
        <v>33</v>
      </c>
      <c r="AK262" s="852">
        <v>34</v>
      </c>
      <c r="AL262" s="852">
        <v>35</v>
      </c>
      <c r="AM262" s="853">
        <v>36</v>
      </c>
      <c r="AN262" s="852">
        <v>37</v>
      </c>
      <c r="AO262" s="852">
        <v>38</v>
      </c>
      <c r="AP262" s="852">
        <v>39</v>
      </c>
      <c r="AQ262" s="852">
        <v>40</v>
      </c>
      <c r="AR262" s="852">
        <v>41</v>
      </c>
      <c r="AS262" s="852">
        <v>42</v>
      </c>
      <c r="AT262" s="852">
        <v>43</v>
      </c>
      <c r="AU262" s="852">
        <v>44</v>
      </c>
      <c r="AV262" s="852">
        <v>45</v>
      </c>
      <c r="AW262" s="852">
        <v>46</v>
      </c>
      <c r="AX262" s="852">
        <v>47</v>
      </c>
      <c r="AY262" s="853">
        <v>48</v>
      </c>
      <c r="AZ262" s="852">
        <v>49</v>
      </c>
      <c r="BA262" s="852">
        <v>50</v>
      </c>
      <c r="BB262" s="852">
        <v>51</v>
      </c>
      <c r="BC262" s="852">
        <v>52</v>
      </c>
      <c r="BD262" s="852">
        <v>53</v>
      </c>
      <c r="BE262" s="852">
        <v>54</v>
      </c>
      <c r="BF262" s="852">
        <v>55</v>
      </c>
      <c r="BG262" s="852">
        <v>56</v>
      </c>
      <c r="BH262" s="852">
        <v>57</v>
      </c>
      <c r="BI262" s="852">
        <v>58</v>
      </c>
      <c r="BJ262" s="852">
        <v>59</v>
      </c>
      <c r="BK262" s="853">
        <v>60</v>
      </c>
      <c r="BL262" s="854">
        <v>61</v>
      </c>
      <c r="BM262" s="120"/>
      <c r="BN262" s="120"/>
      <c r="BO262" s="120"/>
      <c r="BP262" s="255"/>
    </row>
    <row r="263" spans="1:68" s="6" customFormat="1" ht="21" customHeight="1" x14ac:dyDescent="0.2">
      <c r="A263" s="120"/>
      <c r="B263" s="855" t="s">
        <v>260</v>
      </c>
      <c r="C263" s="856">
        <v>0</v>
      </c>
      <c r="D263" s="856">
        <f>IS*RESULTADOS!P22</f>
        <v>0</v>
      </c>
      <c r="E263" s="856">
        <f>IS*RESULTADOS!Q22</f>
        <v>0</v>
      </c>
      <c r="F263" s="856">
        <f>IS*RESULTADOS!R22</f>
        <v>0</v>
      </c>
      <c r="G263" s="856">
        <f>IS*RESULTADOS!S22</f>
        <v>0</v>
      </c>
      <c r="H263" s="856">
        <f>IS*RESULTADOS!T22</f>
        <v>0</v>
      </c>
      <c r="I263" s="856">
        <f>IS*RESULTADOS!U22</f>
        <v>0</v>
      </c>
      <c r="J263" s="856">
        <f>IS*RESULTADOS!V22</f>
        <v>0</v>
      </c>
      <c r="K263" s="856">
        <f>IS*RESULTADOS!W22</f>
        <v>0</v>
      </c>
      <c r="L263" s="856">
        <f>IS*RESULTADOS!X22</f>
        <v>0</v>
      </c>
      <c r="M263" s="856">
        <f>IS*RESULTADOS!Y22</f>
        <v>0</v>
      </c>
      <c r="N263" s="856">
        <f>IS*RESULTADOS!Z22</f>
        <v>0</v>
      </c>
      <c r="O263" s="857">
        <f>IS*RESULTADOS!AA22</f>
        <v>0</v>
      </c>
      <c r="P263" s="856">
        <f>IS*RESULTADOS!AB22</f>
        <v>0</v>
      </c>
      <c r="Q263" s="856">
        <f>IS*RESULTADOS!AC22</f>
        <v>0</v>
      </c>
      <c r="R263" s="856">
        <f>IS*RESULTADOS!AD22</f>
        <v>0</v>
      </c>
      <c r="S263" s="856">
        <f>IS*RESULTADOS!AE22</f>
        <v>0</v>
      </c>
      <c r="T263" s="856">
        <f>IS*RESULTADOS!AF22</f>
        <v>0</v>
      </c>
      <c r="U263" s="856">
        <f>IS*RESULTADOS!AG22</f>
        <v>0</v>
      </c>
      <c r="V263" s="856">
        <f>IS*RESULTADOS!AH22</f>
        <v>0</v>
      </c>
      <c r="W263" s="856">
        <f>IS*RESULTADOS!AI22</f>
        <v>0</v>
      </c>
      <c r="X263" s="856">
        <f>IS*RESULTADOS!AJ22</f>
        <v>0</v>
      </c>
      <c r="Y263" s="856">
        <f>IS*RESULTADOS!AK22</f>
        <v>0</v>
      </c>
      <c r="Z263" s="856">
        <f>IS*RESULTADOS!AL22</f>
        <v>0</v>
      </c>
      <c r="AA263" s="857">
        <f>IS*RESULTADOS!AM22</f>
        <v>0</v>
      </c>
      <c r="AB263" s="856">
        <f>IS*RESULTADOS!AN22</f>
        <v>0</v>
      </c>
      <c r="AC263" s="856">
        <f>IS*RESULTADOS!AO22</f>
        <v>0</v>
      </c>
      <c r="AD263" s="856">
        <f>IS*RESULTADOS!AP22</f>
        <v>0</v>
      </c>
      <c r="AE263" s="856">
        <f>IS*RESULTADOS!AQ22</f>
        <v>0</v>
      </c>
      <c r="AF263" s="856">
        <f>IS*RESULTADOS!AR22</f>
        <v>0</v>
      </c>
      <c r="AG263" s="856">
        <f>IS*RESULTADOS!AS22</f>
        <v>0</v>
      </c>
      <c r="AH263" s="856">
        <f>IS*RESULTADOS!AT22</f>
        <v>0</v>
      </c>
      <c r="AI263" s="856">
        <f>IS*RESULTADOS!AU22</f>
        <v>0</v>
      </c>
      <c r="AJ263" s="856">
        <f>IS*RESULTADOS!AV22</f>
        <v>0</v>
      </c>
      <c r="AK263" s="856">
        <f>IS*RESULTADOS!AW22</f>
        <v>0</v>
      </c>
      <c r="AL263" s="856">
        <f>IS*RESULTADOS!AX22</f>
        <v>0</v>
      </c>
      <c r="AM263" s="857">
        <f>IS*RESULTADOS!AY22</f>
        <v>0</v>
      </c>
      <c r="AN263" s="856">
        <f>IS*RESULTADOS!AZ22</f>
        <v>0</v>
      </c>
      <c r="AO263" s="856">
        <f>IS*RESULTADOS!BA22</f>
        <v>0</v>
      </c>
      <c r="AP263" s="856">
        <f>IS*RESULTADOS!BB22</f>
        <v>0</v>
      </c>
      <c r="AQ263" s="856">
        <f>IS*RESULTADOS!BC22</f>
        <v>0</v>
      </c>
      <c r="AR263" s="856">
        <f>IS*RESULTADOS!BD22</f>
        <v>0</v>
      </c>
      <c r="AS263" s="856">
        <f>IS*RESULTADOS!BE22</f>
        <v>0</v>
      </c>
      <c r="AT263" s="856">
        <f>IS*RESULTADOS!BF22</f>
        <v>0</v>
      </c>
      <c r="AU263" s="856">
        <f>IS*RESULTADOS!BG22</f>
        <v>0</v>
      </c>
      <c r="AV263" s="856">
        <f>IS*RESULTADOS!BH22</f>
        <v>0</v>
      </c>
      <c r="AW263" s="856">
        <f>IS*RESULTADOS!BI22</f>
        <v>0</v>
      </c>
      <c r="AX263" s="856">
        <f>IS*RESULTADOS!BJ22</f>
        <v>0</v>
      </c>
      <c r="AY263" s="857">
        <f>IS*RESULTADOS!BK22</f>
        <v>0</v>
      </c>
      <c r="AZ263" s="856">
        <f>IS*RESULTADOS!BL22</f>
        <v>0</v>
      </c>
      <c r="BA263" s="856">
        <f>IS*RESULTADOS!BM22</f>
        <v>0</v>
      </c>
      <c r="BB263" s="856">
        <f>IS*RESULTADOS!BN22</f>
        <v>0</v>
      </c>
      <c r="BC263" s="856">
        <f>IS*RESULTADOS!BO22</f>
        <v>0</v>
      </c>
      <c r="BD263" s="856">
        <f>IS*RESULTADOS!BP22</f>
        <v>0</v>
      </c>
      <c r="BE263" s="856">
        <f>IS*RESULTADOS!BQ22</f>
        <v>0</v>
      </c>
      <c r="BF263" s="856">
        <f>IS*RESULTADOS!BR22</f>
        <v>0</v>
      </c>
      <c r="BG263" s="856">
        <f>IS*RESULTADOS!BS22</f>
        <v>0</v>
      </c>
      <c r="BH263" s="856">
        <f>IS*RESULTADOS!BT22</f>
        <v>0</v>
      </c>
      <c r="BI263" s="856">
        <f>IS*RESULTADOS!BU22</f>
        <v>0</v>
      </c>
      <c r="BJ263" s="856">
        <f>IS*RESULTADOS!BV22</f>
        <v>0</v>
      </c>
      <c r="BK263" s="857">
        <f>IS*RESULTADOS!BW22</f>
        <v>0</v>
      </c>
      <c r="BL263" s="858">
        <f>IS*RESULTADOS!BX22</f>
        <v>0</v>
      </c>
      <c r="BM263" s="120"/>
      <c r="BN263" s="120"/>
      <c r="BO263" s="120"/>
      <c r="BP263" s="255"/>
    </row>
    <row r="264" spans="1:68" s="6" customFormat="1" x14ac:dyDescent="0.2">
      <c r="A264" s="120"/>
      <c r="B264" s="859" t="s">
        <v>263</v>
      </c>
      <c r="C264" s="856">
        <v>0</v>
      </c>
      <c r="D264" s="856">
        <f t="shared" ref="D264:AI264" si="488">IF(D263&lt;0,D263,0)</f>
        <v>0</v>
      </c>
      <c r="E264" s="856">
        <f t="shared" si="488"/>
        <v>0</v>
      </c>
      <c r="F264" s="856">
        <f t="shared" si="488"/>
        <v>0</v>
      </c>
      <c r="G264" s="856">
        <f t="shared" si="488"/>
        <v>0</v>
      </c>
      <c r="H264" s="856">
        <f t="shared" si="488"/>
        <v>0</v>
      </c>
      <c r="I264" s="856">
        <f t="shared" si="488"/>
        <v>0</v>
      </c>
      <c r="J264" s="856">
        <f t="shared" si="488"/>
        <v>0</v>
      </c>
      <c r="K264" s="856">
        <f t="shared" si="488"/>
        <v>0</v>
      </c>
      <c r="L264" s="856">
        <f t="shared" si="488"/>
        <v>0</v>
      </c>
      <c r="M264" s="856">
        <f t="shared" si="488"/>
        <v>0</v>
      </c>
      <c r="N264" s="856">
        <f t="shared" si="488"/>
        <v>0</v>
      </c>
      <c r="O264" s="857">
        <f t="shared" si="488"/>
        <v>0</v>
      </c>
      <c r="P264" s="856">
        <f t="shared" si="488"/>
        <v>0</v>
      </c>
      <c r="Q264" s="856">
        <f t="shared" si="488"/>
        <v>0</v>
      </c>
      <c r="R264" s="856">
        <f t="shared" si="488"/>
        <v>0</v>
      </c>
      <c r="S264" s="856">
        <f t="shared" si="488"/>
        <v>0</v>
      </c>
      <c r="T264" s="856">
        <f t="shared" si="488"/>
        <v>0</v>
      </c>
      <c r="U264" s="856">
        <f t="shared" si="488"/>
        <v>0</v>
      </c>
      <c r="V264" s="856">
        <f t="shared" si="488"/>
        <v>0</v>
      </c>
      <c r="W264" s="856">
        <f t="shared" si="488"/>
        <v>0</v>
      </c>
      <c r="X264" s="856">
        <f t="shared" si="488"/>
        <v>0</v>
      </c>
      <c r="Y264" s="856">
        <f t="shared" si="488"/>
        <v>0</v>
      </c>
      <c r="Z264" s="856">
        <f t="shared" si="488"/>
        <v>0</v>
      </c>
      <c r="AA264" s="857">
        <f t="shared" si="488"/>
        <v>0</v>
      </c>
      <c r="AB264" s="856">
        <f t="shared" si="488"/>
        <v>0</v>
      </c>
      <c r="AC264" s="856">
        <f t="shared" si="488"/>
        <v>0</v>
      </c>
      <c r="AD264" s="856">
        <f t="shared" si="488"/>
        <v>0</v>
      </c>
      <c r="AE264" s="856">
        <f t="shared" si="488"/>
        <v>0</v>
      </c>
      <c r="AF264" s="856">
        <f t="shared" si="488"/>
        <v>0</v>
      </c>
      <c r="AG264" s="856">
        <f t="shared" si="488"/>
        <v>0</v>
      </c>
      <c r="AH264" s="856">
        <f t="shared" si="488"/>
        <v>0</v>
      </c>
      <c r="AI264" s="856">
        <f t="shared" si="488"/>
        <v>0</v>
      </c>
      <c r="AJ264" s="856">
        <f t="shared" ref="AJ264:BL264" si="489">IF(AJ263&lt;0,AJ263,0)</f>
        <v>0</v>
      </c>
      <c r="AK264" s="856">
        <f t="shared" si="489"/>
        <v>0</v>
      </c>
      <c r="AL264" s="856">
        <f t="shared" si="489"/>
        <v>0</v>
      </c>
      <c r="AM264" s="857">
        <f t="shared" si="489"/>
        <v>0</v>
      </c>
      <c r="AN264" s="856">
        <f t="shared" si="489"/>
        <v>0</v>
      </c>
      <c r="AO264" s="856">
        <f t="shared" si="489"/>
        <v>0</v>
      </c>
      <c r="AP264" s="856">
        <f t="shared" si="489"/>
        <v>0</v>
      </c>
      <c r="AQ264" s="856">
        <f t="shared" si="489"/>
        <v>0</v>
      </c>
      <c r="AR264" s="856">
        <f t="shared" si="489"/>
        <v>0</v>
      </c>
      <c r="AS264" s="856">
        <f t="shared" si="489"/>
        <v>0</v>
      </c>
      <c r="AT264" s="856">
        <f t="shared" si="489"/>
        <v>0</v>
      </c>
      <c r="AU264" s="856">
        <f t="shared" si="489"/>
        <v>0</v>
      </c>
      <c r="AV264" s="856">
        <f t="shared" si="489"/>
        <v>0</v>
      </c>
      <c r="AW264" s="856">
        <f t="shared" si="489"/>
        <v>0</v>
      </c>
      <c r="AX264" s="856">
        <f t="shared" si="489"/>
        <v>0</v>
      </c>
      <c r="AY264" s="857">
        <f t="shared" si="489"/>
        <v>0</v>
      </c>
      <c r="AZ264" s="856">
        <f t="shared" si="489"/>
        <v>0</v>
      </c>
      <c r="BA264" s="856">
        <f t="shared" si="489"/>
        <v>0</v>
      </c>
      <c r="BB264" s="856">
        <f t="shared" si="489"/>
        <v>0</v>
      </c>
      <c r="BC264" s="856">
        <f t="shared" si="489"/>
        <v>0</v>
      </c>
      <c r="BD264" s="856">
        <f t="shared" si="489"/>
        <v>0</v>
      </c>
      <c r="BE264" s="856">
        <f t="shared" si="489"/>
        <v>0</v>
      </c>
      <c r="BF264" s="856">
        <f t="shared" si="489"/>
        <v>0</v>
      </c>
      <c r="BG264" s="856">
        <f t="shared" si="489"/>
        <v>0</v>
      </c>
      <c r="BH264" s="856">
        <f t="shared" si="489"/>
        <v>0</v>
      </c>
      <c r="BI264" s="856">
        <f t="shared" si="489"/>
        <v>0</v>
      </c>
      <c r="BJ264" s="856">
        <f t="shared" si="489"/>
        <v>0</v>
      </c>
      <c r="BK264" s="857">
        <f t="shared" si="489"/>
        <v>0</v>
      </c>
      <c r="BL264" s="860">
        <f t="shared" si="489"/>
        <v>0</v>
      </c>
      <c r="BM264" s="120"/>
      <c r="BN264" s="120"/>
      <c r="BO264" s="120"/>
      <c r="BP264" s="255"/>
    </row>
    <row r="265" spans="1:68" s="6" customFormat="1" ht="14" customHeight="1" x14ac:dyDescent="0.2">
      <c r="A265" s="120"/>
      <c r="B265" s="859" t="s">
        <v>265</v>
      </c>
      <c r="C265" s="856">
        <v>0</v>
      </c>
      <c r="D265" s="856">
        <f t="shared" ref="D265:AI265" si="490">D264+C265+D266</f>
        <v>0</v>
      </c>
      <c r="E265" s="856">
        <f t="shared" si="490"/>
        <v>0</v>
      </c>
      <c r="F265" s="856">
        <f t="shared" si="490"/>
        <v>0</v>
      </c>
      <c r="G265" s="856">
        <f t="shared" si="490"/>
        <v>0</v>
      </c>
      <c r="H265" s="856">
        <f t="shared" si="490"/>
        <v>0</v>
      </c>
      <c r="I265" s="856">
        <f t="shared" si="490"/>
        <v>0</v>
      </c>
      <c r="J265" s="856">
        <f t="shared" si="490"/>
        <v>0</v>
      </c>
      <c r="K265" s="856">
        <f t="shared" si="490"/>
        <v>0</v>
      </c>
      <c r="L265" s="856">
        <f t="shared" si="490"/>
        <v>0</v>
      </c>
      <c r="M265" s="856">
        <f t="shared" si="490"/>
        <v>0</v>
      </c>
      <c r="N265" s="856">
        <f t="shared" si="490"/>
        <v>0</v>
      </c>
      <c r="O265" s="857">
        <f t="shared" si="490"/>
        <v>0</v>
      </c>
      <c r="P265" s="856">
        <f t="shared" si="490"/>
        <v>0</v>
      </c>
      <c r="Q265" s="856">
        <f t="shared" si="490"/>
        <v>0</v>
      </c>
      <c r="R265" s="856">
        <f t="shared" si="490"/>
        <v>0</v>
      </c>
      <c r="S265" s="856">
        <f t="shared" si="490"/>
        <v>0</v>
      </c>
      <c r="T265" s="856">
        <f t="shared" si="490"/>
        <v>0</v>
      </c>
      <c r="U265" s="856">
        <f t="shared" si="490"/>
        <v>0</v>
      </c>
      <c r="V265" s="856">
        <f t="shared" si="490"/>
        <v>0</v>
      </c>
      <c r="W265" s="856">
        <f t="shared" si="490"/>
        <v>0</v>
      </c>
      <c r="X265" s="856">
        <f t="shared" si="490"/>
        <v>0</v>
      </c>
      <c r="Y265" s="856">
        <f t="shared" si="490"/>
        <v>0</v>
      </c>
      <c r="Z265" s="856">
        <f t="shared" si="490"/>
        <v>0</v>
      </c>
      <c r="AA265" s="857">
        <f t="shared" si="490"/>
        <v>0</v>
      </c>
      <c r="AB265" s="856">
        <f t="shared" si="490"/>
        <v>0</v>
      </c>
      <c r="AC265" s="856">
        <f t="shared" si="490"/>
        <v>0</v>
      </c>
      <c r="AD265" s="856">
        <f t="shared" si="490"/>
        <v>0</v>
      </c>
      <c r="AE265" s="856">
        <f t="shared" si="490"/>
        <v>0</v>
      </c>
      <c r="AF265" s="856">
        <f t="shared" si="490"/>
        <v>0</v>
      </c>
      <c r="AG265" s="856">
        <f t="shared" si="490"/>
        <v>0</v>
      </c>
      <c r="AH265" s="856">
        <f t="shared" si="490"/>
        <v>0</v>
      </c>
      <c r="AI265" s="856">
        <f t="shared" si="490"/>
        <v>0</v>
      </c>
      <c r="AJ265" s="856">
        <f t="shared" ref="AJ265:BL265" si="491">AJ264+AI265+AJ266</f>
        <v>0</v>
      </c>
      <c r="AK265" s="856">
        <f t="shared" si="491"/>
        <v>0</v>
      </c>
      <c r="AL265" s="856">
        <f t="shared" si="491"/>
        <v>0</v>
      </c>
      <c r="AM265" s="857">
        <f t="shared" si="491"/>
        <v>0</v>
      </c>
      <c r="AN265" s="856">
        <f t="shared" si="491"/>
        <v>0</v>
      </c>
      <c r="AO265" s="856">
        <f t="shared" si="491"/>
        <v>0</v>
      </c>
      <c r="AP265" s="856">
        <f t="shared" si="491"/>
        <v>0</v>
      </c>
      <c r="AQ265" s="856">
        <f t="shared" si="491"/>
        <v>0</v>
      </c>
      <c r="AR265" s="856">
        <f t="shared" si="491"/>
        <v>0</v>
      </c>
      <c r="AS265" s="856">
        <f t="shared" si="491"/>
        <v>0</v>
      </c>
      <c r="AT265" s="856">
        <f t="shared" si="491"/>
        <v>0</v>
      </c>
      <c r="AU265" s="856">
        <f t="shared" si="491"/>
        <v>0</v>
      </c>
      <c r="AV265" s="856">
        <f t="shared" si="491"/>
        <v>0</v>
      </c>
      <c r="AW265" s="856">
        <f t="shared" si="491"/>
        <v>0</v>
      </c>
      <c r="AX265" s="856">
        <f t="shared" si="491"/>
        <v>0</v>
      </c>
      <c r="AY265" s="857">
        <f t="shared" si="491"/>
        <v>0</v>
      </c>
      <c r="AZ265" s="856">
        <f t="shared" si="491"/>
        <v>0</v>
      </c>
      <c r="BA265" s="856">
        <f t="shared" si="491"/>
        <v>0</v>
      </c>
      <c r="BB265" s="856">
        <f t="shared" si="491"/>
        <v>0</v>
      </c>
      <c r="BC265" s="856">
        <f t="shared" si="491"/>
        <v>0</v>
      </c>
      <c r="BD265" s="856">
        <f t="shared" si="491"/>
        <v>0</v>
      </c>
      <c r="BE265" s="856">
        <f t="shared" si="491"/>
        <v>0</v>
      </c>
      <c r="BF265" s="856">
        <f t="shared" si="491"/>
        <v>0</v>
      </c>
      <c r="BG265" s="856">
        <f t="shared" si="491"/>
        <v>0</v>
      </c>
      <c r="BH265" s="856">
        <f t="shared" si="491"/>
        <v>0</v>
      </c>
      <c r="BI265" s="856">
        <f t="shared" si="491"/>
        <v>0</v>
      </c>
      <c r="BJ265" s="856">
        <f t="shared" si="491"/>
        <v>0</v>
      </c>
      <c r="BK265" s="857">
        <f t="shared" si="491"/>
        <v>0</v>
      </c>
      <c r="BL265" s="860">
        <f t="shared" si="491"/>
        <v>0</v>
      </c>
      <c r="BM265" s="120"/>
      <c r="BN265" s="120"/>
      <c r="BO265" s="120"/>
      <c r="BP265" s="255"/>
    </row>
    <row r="266" spans="1:68" s="6" customFormat="1" x14ac:dyDescent="0.2">
      <c r="A266" s="120"/>
      <c r="B266" s="859" t="s">
        <v>264</v>
      </c>
      <c r="C266" s="856">
        <v>0</v>
      </c>
      <c r="D266" s="856">
        <f t="shared" ref="D266:AI266" si="492">IF(D263&gt;0,IF(D263&lt;=C265*(-1),D263,-C265),0)</f>
        <v>0</v>
      </c>
      <c r="E266" s="856">
        <f t="shared" si="492"/>
        <v>0</v>
      </c>
      <c r="F266" s="856">
        <f t="shared" si="492"/>
        <v>0</v>
      </c>
      <c r="G266" s="856">
        <f t="shared" si="492"/>
        <v>0</v>
      </c>
      <c r="H266" s="856">
        <f t="shared" si="492"/>
        <v>0</v>
      </c>
      <c r="I266" s="856">
        <f t="shared" si="492"/>
        <v>0</v>
      </c>
      <c r="J266" s="856">
        <f t="shared" si="492"/>
        <v>0</v>
      </c>
      <c r="K266" s="856">
        <f t="shared" si="492"/>
        <v>0</v>
      </c>
      <c r="L266" s="856">
        <f t="shared" si="492"/>
        <v>0</v>
      </c>
      <c r="M266" s="856">
        <f t="shared" si="492"/>
        <v>0</v>
      </c>
      <c r="N266" s="856">
        <f t="shared" si="492"/>
        <v>0</v>
      </c>
      <c r="O266" s="857">
        <f t="shared" si="492"/>
        <v>0</v>
      </c>
      <c r="P266" s="856">
        <f t="shared" si="492"/>
        <v>0</v>
      </c>
      <c r="Q266" s="856">
        <f t="shared" si="492"/>
        <v>0</v>
      </c>
      <c r="R266" s="856">
        <f t="shared" si="492"/>
        <v>0</v>
      </c>
      <c r="S266" s="856">
        <f t="shared" si="492"/>
        <v>0</v>
      </c>
      <c r="T266" s="856">
        <f t="shared" si="492"/>
        <v>0</v>
      </c>
      <c r="U266" s="856">
        <f t="shared" si="492"/>
        <v>0</v>
      </c>
      <c r="V266" s="856">
        <f t="shared" si="492"/>
        <v>0</v>
      </c>
      <c r="W266" s="856">
        <f t="shared" si="492"/>
        <v>0</v>
      </c>
      <c r="X266" s="856">
        <f t="shared" si="492"/>
        <v>0</v>
      </c>
      <c r="Y266" s="856">
        <f t="shared" si="492"/>
        <v>0</v>
      </c>
      <c r="Z266" s="856">
        <f t="shared" si="492"/>
        <v>0</v>
      </c>
      <c r="AA266" s="857">
        <f t="shared" si="492"/>
        <v>0</v>
      </c>
      <c r="AB266" s="856">
        <f t="shared" si="492"/>
        <v>0</v>
      </c>
      <c r="AC266" s="856">
        <f t="shared" si="492"/>
        <v>0</v>
      </c>
      <c r="AD266" s="856">
        <f t="shared" si="492"/>
        <v>0</v>
      </c>
      <c r="AE266" s="856">
        <f t="shared" si="492"/>
        <v>0</v>
      </c>
      <c r="AF266" s="856">
        <f t="shared" si="492"/>
        <v>0</v>
      </c>
      <c r="AG266" s="856">
        <f t="shared" si="492"/>
        <v>0</v>
      </c>
      <c r="AH266" s="856">
        <f t="shared" si="492"/>
        <v>0</v>
      </c>
      <c r="AI266" s="856">
        <f t="shared" si="492"/>
        <v>0</v>
      </c>
      <c r="AJ266" s="856">
        <f t="shared" ref="AJ266:BL266" si="493">IF(AJ263&gt;0,IF(AJ263&lt;=AI265*(-1),AJ263,-AI265),0)</f>
        <v>0</v>
      </c>
      <c r="AK266" s="856">
        <f t="shared" si="493"/>
        <v>0</v>
      </c>
      <c r="AL266" s="856">
        <f t="shared" si="493"/>
        <v>0</v>
      </c>
      <c r="AM266" s="857">
        <f t="shared" si="493"/>
        <v>0</v>
      </c>
      <c r="AN266" s="856">
        <f t="shared" si="493"/>
        <v>0</v>
      </c>
      <c r="AO266" s="856">
        <f t="shared" si="493"/>
        <v>0</v>
      </c>
      <c r="AP266" s="856">
        <f t="shared" si="493"/>
        <v>0</v>
      </c>
      <c r="AQ266" s="856">
        <f t="shared" si="493"/>
        <v>0</v>
      </c>
      <c r="AR266" s="856">
        <f t="shared" si="493"/>
        <v>0</v>
      </c>
      <c r="AS266" s="856">
        <f t="shared" si="493"/>
        <v>0</v>
      </c>
      <c r="AT266" s="856">
        <f t="shared" si="493"/>
        <v>0</v>
      </c>
      <c r="AU266" s="856">
        <f t="shared" si="493"/>
        <v>0</v>
      </c>
      <c r="AV266" s="856">
        <f t="shared" si="493"/>
        <v>0</v>
      </c>
      <c r="AW266" s="856">
        <f t="shared" si="493"/>
        <v>0</v>
      </c>
      <c r="AX266" s="856">
        <f t="shared" si="493"/>
        <v>0</v>
      </c>
      <c r="AY266" s="857">
        <f t="shared" si="493"/>
        <v>0</v>
      </c>
      <c r="AZ266" s="856">
        <f t="shared" si="493"/>
        <v>0</v>
      </c>
      <c r="BA266" s="856">
        <f t="shared" si="493"/>
        <v>0</v>
      </c>
      <c r="BB266" s="856">
        <f t="shared" si="493"/>
        <v>0</v>
      </c>
      <c r="BC266" s="856">
        <f t="shared" si="493"/>
        <v>0</v>
      </c>
      <c r="BD266" s="856">
        <f t="shared" si="493"/>
        <v>0</v>
      </c>
      <c r="BE266" s="856">
        <f t="shared" si="493"/>
        <v>0</v>
      </c>
      <c r="BF266" s="856">
        <f t="shared" si="493"/>
        <v>0</v>
      </c>
      <c r="BG266" s="856">
        <f t="shared" si="493"/>
        <v>0</v>
      </c>
      <c r="BH266" s="856">
        <f t="shared" si="493"/>
        <v>0</v>
      </c>
      <c r="BI266" s="856">
        <f t="shared" si="493"/>
        <v>0</v>
      </c>
      <c r="BJ266" s="856">
        <f t="shared" si="493"/>
        <v>0</v>
      </c>
      <c r="BK266" s="857">
        <f t="shared" si="493"/>
        <v>0</v>
      </c>
      <c r="BL266" s="860">
        <f t="shared" si="493"/>
        <v>0</v>
      </c>
      <c r="BM266" s="120"/>
      <c r="BN266" s="120"/>
      <c r="BO266" s="120"/>
      <c r="BP266" s="255"/>
    </row>
    <row r="267" spans="1:68" s="7" customFormat="1" x14ac:dyDescent="0.2">
      <c r="A267" s="140"/>
      <c r="B267" s="859" t="s">
        <v>435</v>
      </c>
      <c r="C267" s="861">
        <v>0</v>
      </c>
      <c r="D267" s="861">
        <f t="shared" ref="D267:AI267" si="494">D263-D264-D266</f>
        <v>0</v>
      </c>
      <c r="E267" s="861">
        <f t="shared" si="494"/>
        <v>0</v>
      </c>
      <c r="F267" s="861">
        <f t="shared" si="494"/>
        <v>0</v>
      </c>
      <c r="G267" s="861">
        <f t="shared" si="494"/>
        <v>0</v>
      </c>
      <c r="H267" s="861">
        <f t="shared" si="494"/>
        <v>0</v>
      </c>
      <c r="I267" s="861">
        <f t="shared" si="494"/>
        <v>0</v>
      </c>
      <c r="J267" s="861">
        <f t="shared" si="494"/>
        <v>0</v>
      </c>
      <c r="K267" s="861">
        <f t="shared" si="494"/>
        <v>0</v>
      </c>
      <c r="L267" s="861">
        <f t="shared" si="494"/>
        <v>0</v>
      </c>
      <c r="M267" s="861">
        <f t="shared" si="494"/>
        <v>0</v>
      </c>
      <c r="N267" s="861">
        <f t="shared" si="494"/>
        <v>0</v>
      </c>
      <c r="O267" s="862">
        <f t="shared" si="494"/>
        <v>0</v>
      </c>
      <c r="P267" s="861">
        <f t="shared" si="494"/>
        <v>0</v>
      </c>
      <c r="Q267" s="861">
        <f t="shared" si="494"/>
        <v>0</v>
      </c>
      <c r="R267" s="861">
        <f t="shared" si="494"/>
        <v>0</v>
      </c>
      <c r="S267" s="861">
        <f t="shared" si="494"/>
        <v>0</v>
      </c>
      <c r="T267" s="861">
        <f t="shared" si="494"/>
        <v>0</v>
      </c>
      <c r="U267" s="861">
        <f t="shared" si="494"/>
        <v>0</v>
      </c>
      <c r="V267" s="861">
        <f t="shared" si="494"/>
        <v>0</v>
      </c>
      <c r="W267" s="861">
        <f t="shared" si="494"/>
        <v>0</v>
      </c>
      <c r="X267" s="861">
        <f t="shared" si="494"/>
        <v>0</v>
      </c>
      <c r="Y267" s="861">
        <f t="shared" si="494"/>
        <v>0</v>
      </c>
      <c r="Z267" s="861">
        <f t="shared" si="494"/>
        <v>0</v>
      </c>
      <c r="AA267" s="862">
        <f t="shared" si="494"/>
        <v>0</v>
      </c>
      <c r="AB267" s="861">
        <f t="shared" si="494"/>
        <v>0</v>
      </c>
      <c r="AC267" s="861">
        <f t="shared" si="494"/>
        <v>0</v>
      </c>
      <c r="AD267" s="861">
        <f t="shared" si="494"/>
        <v>0</v>
      </c>
      <c r="AE267" s="861">
        <f t="shared" si="494"/>
        <v>0</v>
      </c>
      <c r="AF267" s="861">
        <f t="shared" si="494"/>
        <v>0</v>
      </c>
      <c r="AG267" s="861">
        <f t="shared" si="494"/>
        <v>0</v>
      </c>
      <c r="AH267" s="861">
        <f t="shared" si="494"/>
        <v>0</v>
      </c>
      <c r="AI267" s="861">
        <f t="shared" si="494"/>
        <v>0</v>
      </c>
      <c r="AJ267" s="861">
        <f t="shared" ref="AJ267:BL267" si="495">AJ263-AJ264-AJ266</f>
        <v>0</v>
      </c>
      <c r="AK267" s="861">
        <f t="shared" si="495"/>
        <v>0</v>
      </c>
      <c r="AL267" s="861">
        <f t="shared" si="495"/>
        <v>0</v>
      </c>
      <c r="AM267" s="862">
        <f t="shared" si="495"/>
        <v>0</v>
      </c>
      <c r="AN267" s="861">
        <f t="shared" si="495"/>
        <v>0</v>
      </c>
      <c r="AO267" s="861">
        <f t="shared" si="495"/>
        <v>0</v>
      </c>
      <c r="AP267" s="861">
        <f t="shared" si="495"/>
        <v>0</v>
      </c>
      <c r="AQ267" s="861">
        <f t="shared" si="495"/>
        <v>0</v>
      </c>
      <c r="AR267" s="861">
        <f t="shared" si="495"/>
        <v>0</v>
      </c>
      <c r="AS267" s="861">
        <f t="shared" si="495"/>
        <v>0</v>
      </c>
      <c r="AT267" s="861">
        <f t="shared" si="495"/>
        <v>0</v>
      </c>
      <c r="AU267" s="861">
        <f t="shared" si="495"/>
        <v>0</v>
      </c>
      <c r="AV267" s="861">
        <f t="shared" si="495"/>
        <v>0</v>
      </c>
      <c r="AW267" s="861">
        <f t="shared" si="495"/>
        <v>0</v>
      </c>
      <c r="AX267" s="861">
        <f t="shared" si="495"/>
        <v>0</v>
      </c>
      <c r="AY267" s="862">
        <f t="shared" si="495"/>
        <v>0</v>
      </c>
      <c r="AZ267" s="861">
        <f t="shared" si="495"/>
        <v>0</v>
      </c>
      <c r="BA267" s="861">
        <f t="shared" si="495"/>
        <v>0</v>
      </c>
      <c r="BB267" s="861">
        <f t="shared" si="495"/>
        <v>0</v>
      </c>
      <c r="BC267" s="861">
        <f t="shared" si="495"/>
        <v>0</v>
      </c>
      <c r="BD267" s="861">
        <f t="shared" si="495"/>
        <v>0</v>
      </c>
      <c r="BE267" s="861">
        <f t="shared" si="495"/>
        <v>0</v>
      </c>
      <c r="BF267" s="861">
        <f t="shared" si="495"/>
        <v>0</v>
      </c>
      <c r="BG267" s="861">
        <f t="shared" si="495"/>
        <v>0</v>
      </c>
      <c r="BH267" s="861">
        <f t="shared" si="495"/>
        <v>0</v>
      </c>
      <c r="BI267" s="861">
        <f t="shared" si="495"/>
        <v>0</v>
      </c>
      <c r="BJ267" s="861">
        <f t="shared" si="495"/>
        <v>0</v>
      </c>
      <c r="BK267" s="862">
        <f t="shared" si="495"/>
        <v>0</v>
      </c>
      <c r="BL267" s="863">
        <f t="shared" si="495"/>
        <v>0</v>
      </c>
      <c r="BM267" s="140"/>
      <c r="BN267" s="140"/>
      <c r="BO267" s="140"/>
      <c r="BP267" s="294"/>
    </row>
    <row r="268" spans="1:68" s="6" customFormat="1" x14ac:dyDescent="0.2">
      <c r="A268" s="120"/>
      <c r="B268" s="864" t="s">
        <v>291</v>
      </c>
      <c r="C268" s="865">
        <v>0</v>
      </c>
      <c r="D268" s="865">
        <f t="shared" ref="D268:AI268" si="496">D267-D265</f>
        <v>0</v>
      </c>
      <c r="E268" s="865">
        <f t="shared" si="496"/>
        <v>0</v>
      </c>
      <c r="F268" s="865">
        <f t="shared" si="496"/>
        <v>0</v>
      </c>
      <c r="G268" s="865">
        <f t="shared" si="496"/>
        <v>0</v>
      </c>
      <c r="H268" s="865">
        <f t="shared" si="496"/>
        <v>0</v>
      </c>
      <c r="I268" s="865">
        <f t="shared" si="496"/>
        <v>0</v>
      </c>
      <c r="J268" s="865">
        <f t="shared" si="496"/>
        <v>0</v>
      </c>
      <c r="K268" s="865">
        <f t="shared" si="496"/>
        <v>0</v>
      </c>
      <c r="L268" s="865">
        <f t="shared" si="496"/>
        <v>0</v>
      </c>
      <c r="M268" s="865">
        <f t="shared" si="496"/>
        <v>0</v>
      </c>
      <c r="N268" s="865">
        <f t="shared" si="496"/>
        <v>0</v>
      </c>
      <c r="O268" s="866">
        <f t="shared" si="496"/>
        <v>0</v>
      </c>
      <c r="P268" s="865">
        <f t="shared" si="496"/>
        <v>0</v>
      </c>
      <c r="Q268" s="865">
        <f t="shared" si="496"/>
        <v>0</v>
      </c>
      <c r="R268" s="865">
        <f t="shared" si="496"/>
        <v>0</v>
      </c>
      <c r="S268" s="865">
        <f t="shared" si="496"/>
        <v>0</v>
      </c>
      <c r="T268" s="865">
        <f t="shared" si="496"/>
        <v>0</v>
      </c>
      <c r="U268" s="865">
        <f t="shared" si="496"/>
        <v>0</v>
      </c>
      <c r="V268" s="865">
        <f t="shared" si="496"/>
        <v>0</v>
      </c>
      <c r="W268" s="865">
        <f t="shared" si="496"/>
        <v>0</v>
      </c>
      <c r="X268" s="865">
        <f t="shared" si="496"/>
        <v>0</v>
      </c>
      <c r="Y268" s="865">
        <f t="shared" si="496"/>
        <v>0</v>
      </c>
      <c r="Z268" s="865">
        <f t="shared" si="496"/>
        <v>0</v>
      </c>
      <c r="AA268" s="866">
        <f t="shared" si="496"/>
        <v>0</v>
      </c>
      <c r="AB268" s="865">
        <f t="shared" si="496"/>
        <v>0</v>
      </c>
      <c r="AC268" s="865">
        <f t="shared" si="496"/>
        <v>0</v>
      </c>
      <c r="AD268" s="865">
        <f t="shared" si="496"/>
        <v>0</v>
      </c>
      <c r="AE268" s="865">
        <f t="shared" si="496"/>
        <v>0</v>
      </c>
      <c r="AF268" s="865">
        <f t="shared" si="496"/>
        <v>0</v>
      </c>
      <c r="AG268" s="865">
        <f t="shared" si="496"/>
        <v>0</v>
      </c>
      <c r="AH268" s="865">
        <f t="shared" si="496"/>
        <v>0</v>
      </c>
      <c r="AI268" s="865">
        <f t="shared" si="496"/>
        <v>0</v>
      </c>
      <c r="AJ268" s="865">
        <f t="shared" ref="AJ268:BL268" si="497">AJ267-AJ265</f>
        <v>0</v>
      </c>
      <c r="AK268" s="865">
        <f t="shared" si="497"/>
        <v>0</v>
      </c>
      <c r="AL268" s="865">
        <f t="shared" si="497"/>
        <v>0</v>
      </c>
      <c r="AM268" s="866">
        <f t="shared" si="497"/>
        <v>0</v>
      </c>
      <c r="AN268" s="865">
        <f t="shared" si="497"/>
        <v>0</v>
      </c>
      <c r="AO268" s="865">
        <f t="shared" si="497"/>
        <v>0</v>
      </c>
      <c r="AP268" s="865">
        <f t="shared" si="497"/>
        <v>0</v>
      </c>
      <c r="AQ268" s="865">
        <f t="shared" si="497"/>
        <v>0</v>
      </c>
      <c r="AR268" s="865">
        <f t="shared" si="497"/>
        <v>0</v>
      </c>
      <c r="AS268" s="865">
        <f t="shared" si="497"/>
        <v>0</v>
      </c>
      <c r="AT268" s="865">
        <f t="shared" si="497"/>
        <v>0</v>
      </c>
      <c r="AU268" s="865">
        <f t="shared" si="497"/>
        <v>0</v>
      </c>
      <c r="AV268" s="865">
        <f t="shared" si="497"/>
        <v>0</v>
      </c>
      <c r="AW268" s="865">
        <f t="shared" si="497"/>
        <v>0</v>
      </c>
      <c r="AX268" s="865">
        <f t="shared" si="497"/>
        <v>0</v>
      </c>
      <c r="AY268" s="866">
        <f t="shared" si="497"/>
        <v>0</v>
      </c>
      <c r="AZ268" s="865">
        <f t="shared" si="497"/>
        <v>0</v>
      </c>
      <c r="BA268" s="865">
        <f t="shared" si="497"/>
        <v>0</v>
      </c>
      <c r="BB268" s="865">
        <f t="shared" si="497"/>
        <v>0</v>
      </c>
      <c r="BC268" s="865">
        <f t="shared" si="497"/>
        <v>0</v>
      </c>
      <c r="BD268" s="865">
        <f t="shared" si="497"/>
        <v>0</v>
      </c>
      <c r="BE268" s="865">
        <f t="shared" si="497"/>
        <v>0</v>
      </c>
      <c r="BF268" s="865">
        <f t="shared" si="497"/>
        <v>0</v>
      </c>
      <c r="BG268" s="865">
        <f t="shared" si="497"/>
        <v>0</v>
      </c>
      <c r="BH268" s="865">
        <f t="shared" si="497"/>
        <v>0</v>
      </c>
      <c r="BI268" s="865">
        <f t="shared" si="497"/>
        <v>0</v>
      </c>
      <c r="BJ268" s="865">
        <f t="shared" si="497"/>
        <v>0</v>
      </c>
      <c r="BK268" s="866">
        <f t="shared" si="497"/>
        <v>0</v>
      </c>
      <c r="BL268" s="867">
        <f t="shared" si="497"/>
        <v>0</v>
      </c>
      <c r="BM268" s="120"/>
      <c r="BN268" s="120"/>
      <c r="BO268" s="120"/>
      <c r="BP268" s="255"/>
    </row>
  </sheetData>
  <mergeCells count="12">
    <mergeCell ref="B84:B85"/>
    <mergeCell ref="C84:BK84"/>
    <mergeCell ref="B66:B67"/>
    <mergeCell ref="C66:BK66"/>
    <mergeCell ref="B75:B76"/>
    <mergeCell ref="C75:BK75"/>
    <mergeCell ref="BN2:BQ3"/>
    <mergeCell ref="B61:B62"/>
    <mergeCell ref="A1:B1"/>
    <mergeCell ref="B3:B4"/>
    <mergeCell ref="C3:BK3"/>
    <mergeCell ref="B31:B32"/>
  </mergeCells>
  <dataValidations count="1">
    <dataValidation allowBlank="1" showInputMessage="1" showErrorMessage="1" errorTitle=" " sqref="C75:C76 C32 C66:C67 C84:C85" xr:uid="{CE19947E-7C16-A04F-A66F-5944D9BC24FC}"/>
  </dataValidation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34201-E8DF-C14A-9350-0B8FB3BC0A18}">
  <sheetPr>
    <tabColor theme="7" tint="0.79998168889431442"/>
  </sheetPr>
  <dimension ref="A1:CG106"/>
  <sheetViews>
    <sheetView showGridLines="0" topLeftCell="A42" zoomScale="90" zoomScaleNormal="90" workbookViewId="0">
      <pane xSplit="2" topLeftCell="C1" activePane="topRight" state="frozen"/>
      <selection pane="topRight" activeCell="E25" sqref="E25"/>
    </sheetView>
  </sheetViews>
  <sheetFormatPr baseColWidth="10" defaultRowHeight="15" outlineLevelRow="1" outlineLevelCol="1" x14ac:dyDescent="0.2"/>
  <cols>
    <col min="1" max="1" width="6.6640625" style="120" customWidth="1"/>
    <col min="2" max="2" width="49.33203125" style="317" customWidth="1"/>
    <col min="3" max="3" width="15.83203125" style="6" customWidth="1"/>
    <col min="4" max="4" width="10.1640625" style="564" customWidth="1"/>
    <col min="5" max="5" width="13.83203125" style="6" customWidth="1"/>
    <col min="6" max="6" width="9.5" style="564" customWidth="1"/>
    <col min="7" max="7" width="15.33203125" style="6" customWidth="1"/>
    <col min="8" max="8" width="9.83203125" style="564" customWidth="1"/>
    <col min="9" max="9" width="16.33203125" style="6" customWidth="1"/>
    <col min="10" max="10" width="8.33203125" style="564" customWidth="1"/>
    <col min="11" max="11" width="18.1640625" style="6" customWidth="1"/>
    <col min="12" max="12" width="8.1640625" style="564" customWidth="1"/>
    <col min="13" max="13" width="19.1640625" style="6" customWidth="1"/>
    <col min="14" max="14" width="8.1640625" style="565" customWidth="1"/>
    <col min="15" max="15" width="12" style="6" customWidth="1"/>
    <col min="16" max="16" width="10.83203125" style="6" customWidth="1"/>
    <col min="17" max="26" width="10.83203125" style="6" customWidth="1" outlineLevel="1"/>
    <col min="27" max="27" width="12" style="6" customWidth="1"/>
    <col min="28" max="28" width="13.1640625" style="6" customWidth="1"/>
    <col min="29" max="38" width="10.83203125" style="6" customWidth="1" outlineLevel="1"/>
    <col min="39" max="39" width="13.1640625" style="6" customWidth="1"/>
    <col min="40" max="40" width="14.33203125" style="6" customWidth="1"/>
    <col min="41" max="41" width="13.5" style="6" customWidth="1" outlineLevel="1"/>
    <col min="42" max="50" width="10.83203125" style="6" customWidth="1" outlineLevel="1"/>
    <col min="51" max="51" width="11.6640625" style="6" customWidth="1"/>
    <col min="52" max="52" width="10.83203125" style="6" customWidth="1"/>
    <col min="53" max="62" width="10.83203125" style="6" customWidth="1" outlineLevel="1"/>
    <col min="63" max="64" width="10.83203125" style="6" customWidth="1"/>
    <col min="65" max="65" width="10.83203125" style="6" customWidth="1" outlineLevel="1"/>
    <col min="66" max="66" width="13" style="6" customWidth="1" outlineLevel="1"/>
    <col min="67" max="74" width="10.83203125" style="6" customWidth="1" outlineLevel="1"/>
    <col min="75" max="75" width="12.6640625" style="6" customWidth="1"/>
    <col min="76" max="76" width="10.83203125" style="6"/>
    <col min="77" max="79" width="10.83203125" style="120"/>
    <col min="80" max="80" width="10.83203125" style="255"/>
    <col min="81" max="16384" width="10.83203125" style="6"/>
  </cols>
  <sheetData>
    <row r="1" spans="1:85" ht="122" customHeight="1" x14ac:dyDescent="0.2">
      <c r="B1" s="380" t="s">
        <v>296</v>
      </c>
      <c r="C1" s="381"/>
      <c r="D1" s="382"/>
      <c r="E1" s="120"/>
      <c r="F1" s="383"/>
      <c r="G1" s="120"/>
      <c r="H1" s="383"/>
      <c r="I1" s="120"/>
      <c r="J1" s="383"/>
      <c r="K1" s="120"/>
      <c r="L1" s="383"/>
      <c r="M1" s="120"/>
      <c r="N1" s="384"/>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120"/>
      <c r="BN1" s="120"/>
      <c r="BO1" s="120"/>
      <c r="BP1" s="120"/>
      <c r="BQ1" s="120"/>
      <c r="BR1" s="120"/>
      <c r="BS1" s="120"/>
      <c r="BT1" s="120"/>
      <c r="BU1" s="120"/>
      <c r="BV1" s="120"/>
      <c r="BW1" s="120"/>
      <c r="BX1" s="120"/>
    </row>
    <row r="2" spans="1:85" ht="32" customHeight="1" x14ac:dyDescent="0.2">
      <c r="A2" s="1574" t="s">
        <v>554</v>
      </c>
      <c r="B2" s="1575"/>
      <c r="C2" s="1575"/>
      <c r="D2" s="1575"/>
      <c r="E2" s="1575"/>
      <c r="F2" s="1575"/>
      <c r="G2" s="386"/>
      <c r="H2" s="385"/>
      <c r="I2" s="386"/>
      <c r="J2" s="385"/>
      <c r="K2" s="386"/>
      <c r="L2" s="385"/>
      <c r="M2" s="386"/>
      <c r="N2" s="387"/>
      <c r="O2" s="386"/>
      <c r="P2" s="120"/>
      <c r="Q2" s="120"/>
      <c r="R2" s="120"/>
      <c r="S2" s="120"/>
      <c r="T2" s="120"/>
      <c r="U2" s="120"/>
      <c r="V2" s="120"/>
      <c r="W2" s="120"/>
      <c r="X2" s="120"/>
      <c r="Y2" s="120"/>
      <c r="Z2" s="120"/>
      <c r="AA2" s="120"/>
      <c r="AB2" s="120"/>
      <c r="AC2" s="120"/>
      <c r="AD2" s="120"/>
      <c r="AE2" s="120"/>
      <c r="AF2" s="120"/>
      <c r="AG2" s="120"/>
      <c r="AH2" s="120"/>
      <c r="AI2" s="120"/>
      <c r="AJ2" s="120"/>
      <c r="AK2" s="120"/>
      <c r="AL2" s="120"/>
      <c r="AM2" s="120"/>
      <c r="AN2" s="120"/>
      <c r="AO2" s="120"/>
      <c r="AP2" s="120"/>
      <c r="AQ2" s="120"/>
      <c r="AR2" s="120"/>
      <c r="AS2" s="120"/>
      <c r="AT2" s="120"/>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c r="BS2" s="120"/>
      <c r="BT2" s="120"/>
      <c r="BU2" s="120"/>
      <c r="BV2" s="120"/>
      <c r="BW2" s="120"/>
      <c r="BX2" s="120"/>
    </row>
    <row r="3" spans="1:85" ht="8" customHeight="1" x14ac:dyDescent="0.2">
      <c r="B3" s="334"/>
      <c r="C3" s="120"/>
      <c r="D3" s="383"/>
      <c r="E3" s="120"/>
      <c r="F3" s="383"/>
      <c r="G3" s="120"/>
      <c r="H3" s="383"/>
      <c r="I3" s="120"/>
      <c r="J3" s="383"/>
      <c r="K3" s="120"/>
      <c r="L3" s="383"/>
      <c r="M3" s="120"/>
      <c r="N3" s="384"/>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316">
        <f>SUM(AN7:AU7)</f>
        <v>0</v>
      </c>
      <c r="AV3" s="120"/>
      <c r="AW3" s="316">
        <f>AW15+AW16+AW18+AW21</f>
        <v>0</v>
      </c>
      <c r="AX3" s="120">
        <f>AW3/0.3</f>
        <v>0</v>
      </c>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row>
    <row r="4" spans="1:85" s="7" customFormat="1" ht="34" customHeight="1" thickBot="1" x14ac:dyDescent="0.25">
      <c r="A4" s="140"/>
      <c r="B4" s="919"/>
      <c r="C4" s="1569" t="s">
        <v>2</v>
      </c>
      <c r="D4" s="1570"/>
      <c r="E4" s="1570"/>
      <c r="F4" s="1570"/>
      <c r="G4" s="1570"/>
      <c r="H4" s="1570"/>
      <c r="I4" s="1570"/>
      <c r="J4" s="1570"/>
      <c r="K4" s="1570"/>
      <c r="L4" s="1570"/>
      <c r="M4" s="1570"/>
      <c r="N4" s="1571"/>
      <c r="O4" s="389" t="s">
        <v>181</v>
      </c>
      <c r="P4" s="1566" t="s">
        <v>138</v>
      </c>
      <c r="Q4" s="1567"/>
      <c r="R4" s="1567"/>
      <c r="S4" s="1567"/>
      <c r="T4" s="1567"/>
      <c r="U4" s="1567"/>
      <c r="V4" s="1567"/>
      <c r="W4" s="1567"/>
      <c r="X4" s="1567"/>
      <c r="Y4" s="1567"/>
      <c r="Z4" s="1567"/>
      <c r="AA4" s="1568"/>
      <c r="AB4" s="1566" t="s">
        <v>131</v>
      </c>
      <c r="AC4" s="1567"/>
      <c r="AD4" s="1567"/>
      <c r="AE4" s="1567"/>
      <c r="AF4" s="1567"/>
      <c r="AG4" s="1567"/>
      <c r="AH4" s="1567"/>
      <c r="AI4" s="1567"/>
      <c r="AJ4" s="1567"/>
      <c r="AK4" s="1567"/>
      <c r="AL4" s="1567"/>
      <c r="AM4" s="1568"/>
      <c r="AN4" s="1566" t="s">
        <v>132</v>
      </c>
      <c r="AO4" s="1567"/>
      <c r="AP4" s="1567"/>
      <c r="AQ4" s="1567"/>
      <c r="AR4" s="1567"/>
      <c r="AS4" s="1567"/>
      <c r="AT4" s="1567"/>
      <c r="AU4" s="1567"/>
      <c r="AV4" s="1567"/>
      <c r="AW4" s="1567"/>
      <c r="AX4" s="1567"/>
      <c r="AY4" s="1568"/>
      <c r="AZ4" s="1566" t="s">
        <v>157</v>
      </c>
      <c r="BA4" s="1567"/>
      <c r="BB4" s="1567"/>
      <c r="BC4" s="1567"/>
      <c r="BD4" s="1567"/>
      <c r="BE4" s="1567"/>
      <c r="BF4" s="1567"/>
      <c r="BG4" s="1567"/>
      <c r="BH4" s="1567"/>
      <c r="BI4" s="1567"/>
      <c r="BJ4" s="1567"/>
      <c r="BK4" s="1568"/>
      <c r="BL4" s="1566" t="s">
        <v>158</v>
      </c>
      <c r="BM4" s="1567"/>
      <c r="BN4" s="1567"/>
      <c r="BO4" s="1567"/>
      <c r="BP4" s="1567"/>
      <c r="BQ4" s="1567"/>
      <c r="BR4" s="1567"/>
      <c r="BS4" s="1567"/>
      <c r="BT4" s="1567"/>
      <c r="BU4" s="1567"/>
      <c r="BV4" s="1567"/>
      <c r="BW4" s="1568"/>
      <c r="BX4" s="140"/>
      <c r="BY4" s="140"/>
      <c r="BZ4" s="140"/>
      <c r="CA4" s="140"/>
      <c r="CB4" s="294"/>
    </row>
    <row r="5" spans="1:85" s="398" customFormat="1" ht="33" customHeight="1" thickBot="1" x14ac:dyDescent="0.25">
      <c r="A5" s="920" t="s">
        <v>305</v>
      </c>
      <c r="B5" s="1083" t="s">
        <v>182</v>
      </c>
      <c r="C5" s="1087" t="s">
        <v>60</v>
      </c>
      <c r="D5" s="1088" t="s">
        <v>328</v>
      </c>
      <c r="E5" s="1089" t="s">
        <v>53</v>
      </c>
      <c r="F5" s="1088" t="s">
        <v>328</v>
      </c>
      <c r="G5" s="1089" t="s">
        <v>54</v>
      </c>
      <c r="H5" s="1088" t="s">
        <v>328</v>
      </c>
      <c r="I5" s="1089" t="s">
        <v>55</v>
      </c>
      <c r="J5" s="1088" t="s">
        <v>328</v>
      </c>
      <c r="K5" s="1089" t="s">
        <v>56</v>
      </c>
      <c r="L5" s="1090" t="s">
        <v>328</v>
      </c>
      <c r="M5" s="1089" t="s">
        <v>57</v>
      </c>
      <c r="N5" s="1091" t="s">
        <v>328</v>
      </c>
      <c r="O5" s="252">
        <v>0</v>
      </c>
      <c r="P5" s="250">
        <v>1</v>
      </c>
      <c r="Q5" s="251">
        <v>2</v>
      </c>
      <c r="R5" s="251">
        <v>3</v>
      </c>
      <c r="S5" s="251">
        <v>4</v>
      </c>
      <c r="T5" s="251">
        <v>5</v>
      </c>
      <c r="U5" s="251">
        <v>6</v>
      </c>
      <c r="V5" s="251">
        <v>7</v>
      </c>
      <c r="W5" s="251">
        <v>8</v>
      </c>
      <c r="X5" s="251">
        <v>9</v>
      </c>
      <c r="Y5" s="251">
        <v>10</v>
      </c>
      <c r="Z5" s="251">
        <v>11</v>
      </c>
      <c r="AA5" s="252">
        <v>12</v>
      </c>
      <c r="AB5" s="391">
        <v>13</v>
      </c>
      <c r="AC5" s="391">
        <v>14</v>
      </c>
      <c r="AD5" s="391">
        <v>15</v>
      </c>
      <c r="AE5" s="391">
        <v>16</v>
      </c>
      <c r="AF5" s="391">
        <v>17</v>
      </c>
      <c r="AG5" s="391">
        <v>18</v>
      </c>
      <c r="AH5" s="391">
        <v>19</v>
      </c>
      <c r="AI5" s="391">
        <v>20</v>
      </c>
      <c r="AJ5" s="391">
        <v>21</v>
      </c>
      <c r="AK5" s="391">
        <v>22</v>
      </c>
      <c r="AL5" s="391">
        <v>23</v>
      </c>
      <c r="AM5" s="392">
        <v>24</v>
      </c>
      <c r="AN5" s="393">
        <v>25</v>
      </c>
      <c r="AO5" s="393">
        <v>26</v>
      </c>
      <c r="AP5" s="393">
        <v>27</v>
      </c>
      <c r="AQ5" s="393">
        <v>28</v>
      </c>
      <c r="AR5" s="393">
        <v>29</v>
      </c>
      <c r="AS5" s="393">
        <v>30</v>
      </c>
      <c r="AT5" s="393">
        <v>31</v>
      </c>
      <c r="AU5" s="393">
        <v>32</v>
      </c>
      <c r="AV5" s="393">
        <v>33</v>
      </c>
      <c r="AW5" s="393">
        <v>34</v>
      </c>
      <c r="AX5" s="393">
        <v>35</v>
      </c>
      <c r="AY5" s="394">
        <v>36</v>
      </c>
      <c r="AZ5" s="393">
        <v>37</v>
      </c>
      <c r="BA5" s="393">
        <v>38</v>
      </c>
      <c r="BB5" s="393">
        <v>39</v>
      </c>
      <c r="BC5" s="393">
        <v>40</v>
      </c>
      <c r="BD5" s="393">
        <v>41</v>
      </c>
      <c r="BE5" s="393">
        <v>42</v>
      </c>
      <c r="BF5" s="393">
        <v>43</v>
      </c>
      <c r="BG5" s="393">
        <v>44</v>
      </c>
      <c r="BH5" s="393">
        <v>45</v>
      </c>
      <c r="BI5" s="393">
        <v>46</v>
      </c>
      <c r="BJ5" s="393">
        <v>47</v>
      </c>
      <c r="BK5" s="394">
        <v>48</v>
      </c>
      <c r="BL5" s="251">
        <v>49</v>
      </c>
      <c r="BM5" s="251">
        <v>50</v>
      </c>
      <c r="BN5" s="251">
        <v>51</v>
      </c>
      <c r="BO5" s="251">
        <v>52</v>
      </c>
      <c r="BP5" s="251">
        <v>53</v>
      </c>
      <c r="BQ5" s="251">
        <v>54</v>
      </c>
      <c r="BR5" s="251">
        <v>55</v>
      </c>
      <c r="BS5" s="251">
        <v>56</v>
      </c>
      <c r="BT5" s="251">
        <v>57</v>
      </c>
      <c r="BU5" s="251">
        <v>58</v>
      </c>
      <c r="BV5" s="251">
        <v>59</v>
      </c>
      <c r="BW5" s="252">
        <v>60</v>
      </c>
      <c r="BX5" s="395"/>
      <c r="BY5" s="395"/>
      <c r="BZ5" s="395"/>
      <c r="CA5" s="395"/>
      <c r="CB5" s="396"/>
      <c r="CC5" s="397"/>
      <c r="CD5" s="397"/>
      <c r="CE5" s="397"/>
      <c r="CF5" s="397"/>
      <c r="CG5" s="397"/>
    </row>
    <row r="6" spans="1:85" ht="16" x14ac:dyDescent="0.2">
      <c r="B6" s="1084" t="s">
        <v>19</v>
      </c>
      <c r="C6" s="370">
        <f>C7+C8</f>
        <v>0</v>
      </c>
      <c r="D6" s="935"/>
      <c r="E6" s="936">
        <f>E7+E8</f>
        <v>0</v>
      </c>
      <c r="F6" s="935" t="str">
        <f>IFERROR(E6/E6,"-")</f>
        <v>-</v>
      </c>
      <c r="G6" s="936">
        <f>G7+G8</f>
        <v>0</v>
      </c>
      <c r="H6" s="935" t="str">
        <f>IFERROR(G6/G6,"-")</f>
        <v>-</v>
      </c>
      <c r="I6" s="936">
        <f>I7+I8</f>
        <v>0</v>
      </c>
      <c r="J6" s="935" t="str">
        <f>IFERROR(I6/I6,"-")</f>
        <v>-</v>
      </c>
      <c r="K6" s="936">
        <f>K7+K8</f>
        <v>0</v>
      </c>
      <c r="L6" s="359" t="str">
        <f>IFERROR(K6/K6,"-")</f>
        <v>-</v>
      </c>
      <c r="M6" s="937">
        <f>M7+M8</f>
        <v>0</v>
      </c>
      <c r="N6" s="1092" t="str">
        <f>IFERROR(M6/M6,"-")</f>
        <v>-</v>
      </c>
      <c r="O6" s="947">
        <v>0</v>
      </c>
      <c r="P6" s="946">
        <f>P7+P8</f>
        <v>0</v>
      </c>
      <c r="Q6" s="946">
        <f t="shared" ref="Q6:BW6" si="0">Q7+Q8</f>
        <v>0</v>
      </c>
      <c r="R6" s="946">
        <f t="shared" si="0"/>
        <v>0</v>
      </c>
      <c r="S6" s="946">
        <f t="shared" si="0"/>
        <v>0</v>
      </c>
      <c r="T6" s="946">
        <f t="shared" si="0"/>
        <v>0</v>
      </c>
      <c r="U6" s="946">
        <f t="shared" si="0"/>
        <v>0</v>
      </c>
      <c r="V6" s="946">
        <f t="shared" si="0"/>
        <v>0</v>
      </c>
      <c r="W6" s="946">
        <f t="shared" si="0"/>
        <v>0</v>
      </c>
      <c r="X6" s="946">
        <f t="shared" si="0"/>
        <v>0</v>
      </c>
      <c r="Y6" s="946">
        <f t="shared" si="0"/>
        <v>0</v>
      </c>
      <c r="Z6" s="946">
        <f t="shared" si="0"/>
        <v>0</v>
      </c>
      <c r="AA6" s="946">
        <f t="shared" si="0"/>
        <v>0</v>
      </c>
      <c r="AB6" s="946">
        <f t="shared" si="0"/>
        <v>0</v>
      </c>
      <c r="AC6" s="946">
        <f t="shared" si="0"/>
        <v>0</v>
      </c>
      <c r="AD6" s="946">
        <f t="shared" si="0"/>
        <v>0</v>
      </c>
      <c r="AE6" s="946">
        <f t="shared" si="0"/>
        <v>0</v>
      </c>
      <c r="AF6" s="946">
        <f t="shared" si="0"/>
        <v>0</v>
      </c>
      <c r="AG6" s="946">
        <f t="shared" si="0"/>
        <v>0</v>
      </c>
      <c r="AH6" s="946">
        <f t="shared" si="0"/>
        <v>0</v>
      </c>
      <c r="AI6" s="946">
        <f t="shared" si="0"/>
        <v>0</v>
      </c>
      <c r="AJ6" s="946">
        <f t="shared" si="0"/>
        <v>0</v>
      </c>
      <c r="AK6" s="946">
        <f t="shared" si="0"/>
        <v>0</v>
      </c>
      <c r="AL6" s="946">
        <f t="shared" si="0"/>
        <v>0</v>
      </c>
      <c r="AM6" s="946">
        <f t="shared" si="0"/>
        <v>0</v>
      </c>
      <c r="AN6" s="946">
        <f t="shared" si="0"/>
        <v>0</v>
      </c>
      <c r="AO6" s="946">
        <f t="shared" si="0"/>
        <v>0</v>
      </c>
      <c r="AP6" s="946">
        <f t="shared" si="0"/>
        <v>0</v>
      </c>
      <c r="AQ6" s="946">
        <f t="shared" si="0"/>
        <v>0</v>
      </c>
      <c r="AR6" s="946">
        <f t="shared" si="0"/>
        <v>0</v>
      </c>
      <c r="AS6" s="946">
        <f t="shared" si="0"/>
        <v>0</v>
      </c>
      <c r="AT6" s="946">
        <f t="shared" si="0"/>
        <v>0</v>
      </c>
      <c r="AU6" s="946">
        <f t="shared" si="0"/>
        <v>0</v>
      </c>
      <c r="AV6" s="946">
        <f t="shared" si="0"/>
        <v>0</v>
      </c>
      <c r="AW6" s="946">
        <f t="shared" si="0"/>
        <v>0</v>
      </c>
      <c r="AX6" s="946">
        <f t="shared" si="0"/>
        <v>0</v>
      </c>
      <c r="AY6" s="946">
        <f t="shared" si="0"/>
        <v>0</v>
      </c>
      <c r="AZ6" s="946">
        <f t="shared" si="0"/>
        <v>0</v>
      </c>
      <c r="BA6" s="946">
        <f t="shared" si="0"/>
        <v>0</v>
      </c>
      <c r="BB6" s="946">
        <f t="shared" si="0"/>
        <v>0</v>
      </c>
      <c r="BC6" s="946">
        <f t="shared" si="0"/>
        <v>0</v>
      </c>
      <c r="BD6" s="946">
        <f t="shared" si="0"/>
        <v>0</v>
      </c>
      <c r="BE6" s="946">
        <f t="shared" si="0"/>
        <v>0</v>
      </c>
      <c r="BF6" s="946">
        <f t="shared" si="0"/>
        <v>0</v>
      </c>
      <c r="BG6" s="946">
        <f t="shared" si="0"/>
        <v>0</v>
      </c>
      <c r="BH6" s="946">
        <f t="shared" si="0"/>
        <v>0</v>
      </c>
      <c r="BI6" s="946">
        <f t="shared" si="0"/>
        <v>0</v>
      </c>
      <c r="BJ6" s="946">
        <f t="shared" si="0"/>
        <v>0</v>
      </c>
      <c r="BK6" s="946">
        <f t="shared" si="0"/>
        <v>0</v>
      </c>
      <c r="BL6" s="946">
        <f t="shared" si="0"/>
        <v>0</v>
      </c>
      <c r="BM6" s="946">
        <f t="shared" si="0"/>
        <v>0</v>
      </c>
      <c r="BN6" s="946">
        <f t="shared" si="0"/>
        <v>0</v>
      </c>
      <c r="BO6" s="946">
        <f t="shared" si="0"/>
        <v>0</v>
      </c>
      <c r="BP6" s="946">
        <f t="shared" si="0"/>
        <v>0</v>
      </c>
      <c r="BQ6" s="946">
        <f t="shared" si="0"/>
        <v>0</v>
      </c>
      <c r="BR6" s="946">
        <f t="shared" si="0"/>
        <v>0</v>
      </c>
      <c r="BS6" s="946">
        <f t="shared" si="0"/>
        <v>0</v>
      </c>
      <c r="BT6" s="946">
        <f t="shared" si="0"/>
        <v>0</v>
      </c>
      <c r="BU6" s="946">
        <f t="shared" si="0"/>
        <v>0</v>
      </c>
      <c r="BV6" s="946">
        <f t="shared" si="0"/>
        <v>0</v>
      </c>
      <c r="BW6" s="946">
        <f t="shared" si="0"/>
        <v>0</v>
      </c>
      <c r="BX6" s="120"/>
    </row>
    <row r="7" spans="1:85" ht="16" x14ac:dyDescent="0.2">
      <c r="B7" s="73" t="s">
        <v>49</v>
      </c>
      <c r="C7" s="1093">
        <f>O7</f>
        <v>0</v>
      </c>
      <c r="D7" s="402" t="s">
        <v>0</v>
      </c>
      <c r="E7" s="403">
        <f>SUM(P7:AA7)</f>
        <v>0</v>
      </c>
      <c r="F7" s="402" t="s">
        <v>0</v>
      </c>
      <c r="G7" s="403">
        <f>SUM(AB7:AM7)</f>
        <v>0</v>
      </c>
      <c r="H7" s="402"/>
      <c r="I7" s="403">
        <f>SUM(AN7:AY7)</f>
        <v>0</v>
      </c>
      <c r="J7" s="402"/>
      <c r="K7" s="403">
        <f>SUM(AZ7:BK7)</f>
        <v>0</v>
      </c>
      <c r="L7" s="404"/>
      <c r="M7" s="1069">
        <f>SUM(BL7:BW7)</f>
        <v>0</v>
      </c>
      <c r="N7" s="1071"/>
      <c r="O7" s="406">
        <v>0</v>
      </c>
      <c r="P7" s="407">
        <f>'HIPOTESIS '!D146+'HIPOTESIS '!D153+'HIPOTESIS '!D160</f>
        <v>0</v>
      </c>
      <c r="Q7" s="407">
        <f>'HIPOTESIS '!E146+'HIPOTESIS '!E153+'HIPOTESIS '!E160</f>
        <v>0</v>
      </c>
      <c r="R7" s="407">
        <f>'HIPOTESIS '!F146+'HIPOTESIS '!F153+'HIPOTESIS '!F160</f>
        <v>0</v>
      </c>
      <c r="S7" s="407">
        <f>'HIPOTESIS '!G146+'HIPOTESIS '!G153+'HIPOTESIS '!G160</f>
        <v>0</v>
      </c>
      <c r="T7" s="407">
        <f>'HIPOTESIS '!H146+'HIPOTESIS '!H153+'HIPOTESIS '!H160</f>
        <v>0</v>
      </c>
      <c r="U7" s="407">
        <f>'HIPOTESIS '!I146+'HIPOTESIS '!I153+'HIPOTESIS '!I160</f>
        <v>0</v>
      </c>
      <c r="V7" s="407">
        <f>'HIPOTESIS '!J146+'HIPOTESIS '!J153+'HIPOTESIS '!J160</f>
        <v>0</v>
      </c>
      <c r="W7" s="407">
        <f>'HIPOTESIS '!K146+'HIPOTESIS '!K153+'HIPOTESIS '!K160</f>
        <v>0</v>
      </c>
      <c r="X7" s="407">
        <f>'HIPOTESIS '!L146+'HIPOTESIS '!L153+'HIPOTESIS '!L160</f>
        <v>0</v>
      </c>
      <c r="Y7" s="407">
        <f>'HIPOTESIS '!M146+'HIPOTESIS '!M153+'HIPOTESIS '!M160</f>
        <v>0</v>
      </c>
      <c r="Z7" s="407">
        <f>'HIPOTESIS '!N146+'HIPOTESIS '!N153+'HIPOTESIS '!N160</f>
        <v>0</v>
      </c>
      <c r="AA7" s="407">
        <f>'HIPOTESIS '!O146+'HIPOTESIS '!O153+'HIPOTESIS '!O160</f>
        <v>0</v>
      </c>
      <c r="AB7" s="408">
        <f>'HIPOTESIS '!P146+'HIPOTESIS '!P153+'HIPOTESIS '!P160</f>
        <v>0</v>
      </c>
      <c r="AC7" s="407">
        <f>'HIPOTESIS '!Q146+'HIPOTESIS '!Q153+'HIPOTESIS '!Q160</f>
        <v>0</v>
      </c>
      <c r="AD7" s="407">
        <f>'HIPOTESIS '!R146+'HIPOTESIS '!R153+'HIPOTESIS '!R160</f>
        <v>0</v>
      </c>
      <c r="AE7" s="407">
        <f>'HIPOTESIS '!S146+'HIPOTESIS '!S153+'HIPOTESIS '!S160</f>
        <v>0</v>
      </c>
      <c r="AF7" s="407">
        <f>'HIPOTESIS '!T146+'HIPOTESIS '!T153+'HIPOTESIS '!T160</f>
        <v>0</v>
      </c>
      <c r="AG7" s="407">
        <f>'HIPOTESIS '!U146+'HIPOTESIS '!U153+'HIPOTESIS '!U160</f>
        <v>0</v>
      </c>
      <c r="AH7" s="407">
        <f>'HIPOTESIS '!V146+'HIPOTESIS '!V153+'HIPOTESIS '!V160</f>
        <v>0</v>
      </c>
      <c r="AI7" s="407">
        <f>'HIPOTESIS '!W146+'HIPOTESIS '!W153+'HIPOTESIS '!W160</f>
        <v>0</v>
      </c>
      <c r="AJ7" s="407">
        <f>'HIPOTESIS '!X146+'HIPOTESIS '!X153+'HIPOTESIS '!X160</f>
        <v>0</v>
      </c>
      <c r="AK7" s="407">
        <f>'HIPOTESIS '!Y146+'HIPOTESIS '!Y153+'HIPOTESIS '!Y160</f>
        <v>0</v>
      </c>
      <c r="AL7" s="407">
        <f>'HIPOTESIS '!Z146+'HIPOTESIS '!Z153+'HIPOTESIS '!Z160</f>
        <v>0</v>
      </c>
      <c r="AM7" s="409">
        <f>'HIPOTESIS '!AA146+'HIPOTESIS '!AA153+'HIPOTESIS '!AA160</f>
        <v>0</v>
      </c>
      <c r="AN7" s="407">
        <f>'HIPOTESIS '!AB146+'HIPOTESIS '!AB153+'HIPOTESIS '!AB160</f>
        <v>0</v>
      </c>
      <c r="AO7" s="407">
        <f>'HIPOTESIS '!AC146+'HIPOTESIS '!AC153+'HIPOTESIS '!AC160</f>
        <v>0</v>
      </c>
      <c r="AP7" s="407">
        <f>'HIPOTESIS '!AD146+'HIPOTESIS '!AD153+'HIPOTESIS '!AD160</f>
        <v>0</v>
      </c>
      <c r="AQ7" s="407">
        <f>'HIPOTESIS '!AE146+'HIPOTESIS '!AE153+'HIPOTESIS '!AE160</f>
        <v>0</v>
      </c>
      <c r="AR7" s="407">
        <f>'HIPOTESIS '!AF146+'HIPOTESIS '!AF153+'HIPOTESIS '!AF160</f>
        <v>0</v>
      </c>
      <c r="AS7" s="407">
        <f>'HIPOTESIS '!AG146+'HIPOTESIS '!AG153+'HIPOTESIS '!AG160</f>
        <v>0</v>
      </c>
      <c r="AT7" s="407">
        <f>'HIPOTESIS '!AH146+'HIPOTESIS '!AH153+'HIPOTESIS '!AH160</f>
        <v>0</v>
      </c>
      <c r="AU7" s="407">
        <f>'HIPOTESIS '!AI146+'HIPOTESIS '!AI153+'HIPOTESIS '!AI160</f>
        <v>0</v>
      </c>
      <c r="AV7" s="407">
        <f>'HIPOTESIS '!AJ146+'HIPOTESIS '!AJ153+'HIPOTESIS '!AJ160</f>
        <v>0</v>
      </c>
      <c r="AW7" s="407">
        <f>'HIPOTESIS '!AK146+'HIPOTESIS '!AK153+'HIPOTESIS '!AK160</f>
        <v>0</v>
      </c>
      <c r="AX7" s="407">
        <f>'HIPOTESIS '!AL146+'HIPOTESIS '!AL153+'HIPOTESIS '!AL160</f>
        <v>0</v>
      </c>
      <c r="AY7" s="409">
        <f>'HIPOTESIS '!AM146+'HIPOTESIS '!AM153+'HIPOTESIS '!AM160</f>
        <v>0</v>
      </c>
      <c r="AZ7" s="407">
        <f>'HIPOTESIS '!AN146+'HIPOTESIS '!AN153+'HIPOTESIS '!AN160</f>
        <v>0</v>
      </c>
      <c r="BA7" s="407">
        <f>'HIPOTESIS '!AO146+'HIPOTESIS '!AO153+'HIPOTESIS '!AO160</f>
        <v>0</v>
      </c>
      <c r="BB7" s="407">
        <f>'HIPOTESIS '!AP146+'HIPOTESIS '!AP153+'HIPOTESIS '!AP160</f>
        <v>0</v>
      </c>
      <c r="BC7" s="407">
        <f>'HIPOTESIS '!AQ146+'HIPOTESIS '!AQ153+'HIPOTESIS '!AQ160</f>
        <v>0</v>
      </c>
      <c r="BD7" s="407">
        <f>'HIPOTESIS '!AR146+'HIPOTESIS '!AR153+'HIPOTESIS '!AR160</f>
        <v>0</v>
      </c>
      <c r="BE7" s="407">
        <f>'HIPOTESIS '!AS146+'HIPOTESIS '!AS153+'HIPOTESIS '!AS160</f>
        <v>0</v>
      </c>
      <c r="BF7" s="407">
        <f>'HIPOTESIS '!AT146+'HIPOTESIS '!AT153+'HIPOTESIS '!AT160</f>
        <v>0</v>
      </c>
      <c r="BG7" s="407">
        <f>'HIPOTESIS '!AU146+'HIPOTESIS '!AU153+'HIPOTESIS '!AU160</f>
        <v>0</v>
      </c>
      <c r="BH7" s="407">
        <f>'HIPOTESIS '!AV146+'HIPOTESIS '!AV153+'HIPOTESIS '!AV160</f>
        <v>0</v>
      </c>
      <c r="BI7" s="407">
        <f>'HIPOTESIS '!AW146+'HIPOTESIS '!AW153+'HIPOTESIS '!AW160</f>
        <v>0</v>
      </c>
      <c r="BJ7" s="407">
        <f>'HIPOTESIS '!AX146+'HIPOTESIS '!AX153+'HIPOTESIS '!AX160</f>
        <v>0</v>
      </c>
      <c r="BK7" s="409">
        <f>'HIPOTESIS '!AY146+'HIPOTESIS '!AY153+'HIPOTESIS '!AY160</f>
        <v>0</v>
      </c>
      <c r="BL7" s="407">
        <f>'HIPOTESIS '!AZ146+'HIPOTESIS '!AZ153+'HIPOTESIS '!AZ160</f>
        <v>0</v>
      </c>
      <c r="BM7" s="407">
        <f>'HIPOTESIS '!BA146+'HIPOTESIS '!BA153+'HIPOTESIS '!BA160</f>
        <v>0</v>
      </c>
      <c r="BN7" s="407">
        <f>'HIPOTESIS '!BB146+'HIPOTESIS '!BB153+'HIPOTESIS '!BB160</f>
        <v>0</v>
      </c>
      <c r="BO7" s="407">
        <f>'HIPOTESIS '!BC146+'HIPOTESIS '!BC153+'HIPOTESIS '!BC160</f>
        <v>0</v>
      </c>
      <c r="BP7" s="407">
        <f>'HIPOTESIS '!BD146+'HIPOTESIS '!BD153+'HIPOTESIS '!BD160</f>
        <v>0</v>
      </c>
      <c r="BQ7" s="407">
        <f>'HIPOTESIS '!BE146+'HIPOTESIS '!BE153+'HIPOTESIS '!BE160</f>
        <v>0</v>
      </c>
      <c r="BR7" s="407">
        <f>'HIPOTESIS '!BF146+'HIPOTESIS '!BF153+'HIPOTESIS '!BF160</f>
        <v>0</v>
      </c>
      <c r="BS7" s="407">
        <f>'HIPOTESIS '!BG146+'HIPOTESIS '!BG153+'HIPOTESIS '!BG160</f>
        <v>0</v>
      </c>
      <c r="BT7" s="407">
        <f>'HIPOTESIS '!BH146+'HIPOTESIS '!BH153+'HIPOTESIS '!BH160</f>
        <v>0</v>
      </c>
      <c r="BU7" s="407">
        <f>'HIPOTESIS '!BI146+'HIPOTESIS '!BI153+'HIPOTESIS '!BI160</f>
        <v>0</v>
      </c>
      <c r="BV7" s="407">
        <f>'HIPOTESIS '!BJ146+'HIPOTESIS '!BJ153+'HIPOTESIS '!BJ160</f>
        <v>0</v>
      </c>
      <c r="BW7" s="409">
        <f>'HIPOTESIS '!BK146+'HIPOTESIS '!BK153+'HIPOTESIS '!BK160</f>
        <v>0</v>
      </c>
      <c r="BX7" s="142"/>
      <c r="BY7" s="142"/>
      <c r="BZ7" s="142"/>
      <c r="CA7" s="142"/>
      <c r="CB7" s="410"/>
      <c r="CC7" s="411"/>
      <c r="CD7" s="411"/>
      <c r="CE7" s="411"/>
      <c r="CF7" s="411"/>
      <c r="CG7" s="411"/>
    </row>
    <row r="8" spans="1:85" ht="16" x14ac:dyDescent="0.2">
      <c r="B8" s="73" t="s">
        <v>313</v>
      </c>
      <c r="C8" s="1094">
        <f>O8</f>
        <v>0</v>
      </c>
      <c r="D8" s="405"/>
      <c r="E8" s="1069">
        <f>SUM(P8:AA8)</f>
        <v>0</v>
      </c>
      <c r="F8" s="405"/>
      <c r="G8" s="1069">
        <f>SUM(AB8:AM8)</f>
        <v>0</v>
      </c>
      <c r="H8" s="405"/>
      <c r="I8" s="1069">
        <f>SUM(AN8:AY8)</f>
        <v>0</v>
      </c>
      <c r="J8" s="405"/>
      <c r="K8" s="1069">
        <f>SUM(AZ8:BK8)</f>
        <v>0</v>
      </c>
      <c r="L8" s="361"/>
      <c r="M8" s="360">
        <f>SUM(BL8:BW8)</f>
        <v>0</v>
      </c>
      <c r="N8" s="1071"/>
      <c r="O8" s="406">
        <v>0</v>
      </c>
      <c r="P8" s="407">
        <f>'HIPOTESIS '!D164</f>
        <v>0</v>
      </c>
      <c r="Q8" s="407">
        <f>'HIPOTESIS '!E164</f>
        <v>0</v>
      </c>
      <c r="R8" s="407">
        <f>'HIPOTESIS '!F164</f>
        <v>0</v>
      </c>
      <c r="S8" s="407">
        <f>'HIPOTESIS '!G164</f>
        <v>0</v>
      </c>
      <c r="T8" s="407">
        <f>'HIPOTESIS '!H164</f>
        <v>0</v>
      </c>
      <c r="U8" s="407">
        <f>'HIPOTESIS '!I164</f>
        <v>0</v>
      </c>
      <c r="V8" s="407">
        <f>'HIPOTESIS '!J164</f>
        <v>0</v>
      </c>
      <c r="W8" s="407">
        <f>'HIPOTESIS '!K164</f>
        <v>0</v>
      </c>
      <c r="X8" s="407">
        <f>'HIPOTESIS '!L164</f>
        <v>0</v>
      </c>
      <c r="Y8" s="407">
        <f>'HIPOTESIS '!M164</f>
        <v>0</v>
      </c>
      <c r="Z8" s="407">
        <f>'HIPOTESIS '!N164</f>
        <v>0</v>
      </c>
      <c r="AA8" s="407">
        <f>'HIPOTESIS '!O164</f>
        <v>0</v>
      </c>
      <c r="AB8" s="408">
        <f>'HIPOTESIS '!P164</f>
        <v>0</v>
      </c>
      <c r="AC8" s="407">
        <f>'HIPOTESIS '!Q164</f>
        <v>0</v>
      </c>
      <c r="AD8" s="407">
        <f>'HIPOTESIS '!R164</f>
        <v>0</v>
      </c>
      <c r="AE8" s="407">
        <f>'HIPOTESIS '!S164</f>
        <v>0</v>
      </c>
      <c r="AF8" s="407">
        <f>'HIPOTESIS '!T164</f>
        <v>0</v>
      </c>
      <c r="AG8" s="407">
        <f>'HIPOTESIS '!U164</f>
        <v>0</v>
      </c>
      <c r="AH8" s="407">
        <f>'HIPOTESIS '!V164</f>
        <v>0</v>
      </c>
      <c r="AI8" s="407">
        <f>'HIPOTESIS '!W164</f>
        <v>0</v>
      </c>
      <c r="AJ8" s="407">
        <f>'HIPOTESIS '!X164</f>
        <v>0</v>
      </c>
      <c r="AK8" s="407">
        <f>'HIPOTESIS '!Y164</f>
        <v>0</v>
      </c>
      <c r="AL8" s="407">
        <f>'HIPOTESIS '!Z164</f>
        <v>0</v>
      </c>
      <c r="AM8" s="409">
        <f>'HIPOTESIS '!AA164</f>
        <v>0</v>
      </c>
      <c r="AN8" s="407">
        <f>'HIPOTESIS '!AB164</f>
        <v>0</v>
      </c>
      <c r="AO8" s="407">
        <f>'HIPOTESIS '!AC164</f>
        <v>0</v>
      </c>
      <c r="AP8" s="407">
        <f>'HIPOTESIS '!AD164</f>
        <v>0</v>
      </c>
      <c r="AQ8" s="407">
        <f>'HIPOTESIS '!AE164</f>
        <v>0</v>
      </c>
      <c r="AR8" s="407">
        <f>'HIPOTESIS '!AF164</f>
        <v>0</v>
      </c>
      <c r="AS8" s="407">
        <f>'HIPOTESIS '!AG164</f>
        <v>0</v>
      </c>
      <c r="AT8" s="407">
        <f>'HIPOTESIS '!AH164</f>
        <v>0</v>
      </c>
      <c r="AU8" s="407">
        <f>'HIPOTESIS '!AI164</f>
        <v>0</v>
      </c>
      <c r="AV8" s="407">
        <f>'HIPOTESIS '!AJ164</f>
        <v>0</v>
      </c>
      <c r="AW8" s="407">
        <f>'HIPOTESIS '!AK164</f>
        <v>0</v>
      </c>
      <c r="AX8" s="407">
        <f>'HIPOTESIS '!AL164</f>
        <v>0</v>
      </c>
      <c r="AY8" s="409">
        <f>'HIPOTESIS '!AM164</f>
        <v>0</v>
      </c>
      <c r="AZ8" s="407">
        <f>'HIPOTESIS '!AN164</f>
        <v>0</v>
      </c>
      <c r="BA8" s="407">
        <f>'HIPOTESIS '!AO164</f>
        <v>0</v>
      </c>
      <c r="BB8" s="407">
        <f>'HIPOTESIS '!AP164</f>
        <v>0</v>
      </c>
      <c r="BC8" s="407">
        <f>'HIPOTESIS '!AQ164</f>
        <v>0</v>
      </c>
      <c r="BD8" s="407">
        <f>'HIPOTESIS '!AR164</f>
        <v>0</v>
      </c>
      <c r="BE8" s="407">
        <f>'HIPOTESIS '!AS164</f>
        <v>0</v>
      </c>
      <c r="BF8" s="407">
        <f>'HIPOTESIS '!AT164</f>
        <v>0</v>
      </c>
      <c r="BG8" s="407">
        <f>'HIPOTESIS '!AU164</f>
        <v>0</v>
      </c>
      <c r="BH8" s="407">
        <f>'HIPOTESIS '!AV164</f>
        <v>0</v>
      </c>
      <c r="BI8" s="407">
        <f>'HIPOTESIS '!AW164</f>
        <v>0</v>
      </c>
      <c r="BJ8" s="407">
        <f>'HIPOTESIS '!AX164</f>
        <v>0</v>
      </c>
      <c r="BK8" s="409">
        <f>'HIPOTESIS '!AY164</f>
        <v>0</v>
      </c>
      <c r="BL8" s="407">
        <f>'HIPOTESIS '!AZ164</f>
        <v>0</v>
      </c>
      <c r="BM8" s="407">
        <f>'HIPOTESIS '!BA164</f>
        <v>0</v>
      </c>
      <c r="BN8" s="407">
        <f>'HIPOTESIS '!BB164</f>
        <v>0</v>
      </c>
      <c r="BO8" s="407">
        <f>'HIPOTESIS '!BC164</f>
        <v>0</v>
      </c>
      <c r="BP8" s="407">
        <f>'HIPOTESIS '!BD164</f>
        <v>0</v>
      </c>
      <c r="BQ8" s="407">
        <f>'HIPOTESIS '!BE164</f>
        <v>0</v>
      </c>
      <c r="BR8" s="407">
        <f>'HIPOTESIS '!BF164</f>
        <v>0</v>
      </c>
      <c r="BS8" s="407">
        <f>'HIPOTESIS '!BG164</f>
        <v>0</v>
      </c>
      <c r="BT8" s="407">
        <f>'HIPOTESIS '!BH164</f>
        <v>0</v>
      </c>
      <c r="BU8" s="407">
        <f>'HIPOTESIS '!BI164</f>
        <v>0</v>
      </c>
      <c r="BV8" s="407">
        <f>'HIPOTESIS '!BJ164</f>
        <v>0</v>
      </c>
      <c r="BW8" s="409">
        <f>'HIPOTESIS '!BK164</f>
        <v>0</v>
      </c>
      <c r="BX8" s="120"/>
    </row>
    <row r="9" spans="1:85" x14ac:dyDescent="0.2">
      <c r="B9" s="536"/>
      <c r="C9" s="1095"/>
      <c r="D9" s="412"/>
      <c r="E9" s="413"/>
      <c r="F9" s="412"/>
      <c r="G9" s="413"/>
      <c r="H9" s="412"/>
      <c r="I9" s="413"/>
      <c r="J9" s="412"/>
      <c r="K9" s="413"/>
      <c r="L9" s="414"/>
      <c r="M9" s="415"/>
      <c r="N9" s="1096"/>
      <c r="O9" s="416"/>
      <c r="P9" s="417"/>
      <c r="Q9" s="417"/>
      <c r="R9" s="417"/>
      <c r="S9" s="417"/>
      <c r="T9" s="417"/>
      <c r="U9" s="417"/>
      <c r="V9" s="417"/>
      <c r="W9" s="417"/>
      <c r="X9" s="417"/>
      <c r="Y9" s="417"/>
      <c r="Z9" s="417"/>
      <c r="AA9" s="417"/>
      <c r="AB9" s="418"/>
      <c r="AC9" s="417"/>
      <c r="AD9" s="417"/>
      <c r="AE9" s="417"/>
      <c r="AF9" s="417"/>
      <c r="AG9" s="417"/>
      <c r="AH9" s="417"/>
      <c r="AI9" s="417"/>
      <c r="AJ9" s="417"/>
      <c r="AK9" s="417"/>
      <c r="AL9" s="417"/>
      <c r="AM9" s="419"/>
      <c r="AN9" s="417"/>
      <c r="AO9" s="417"/>
      <c r="AP9" s="417"/>
      <c r="AQ9" s="417"/>
      <c r="AR9" s="417"/>
      <c r="AS9" s="417"/>
      <c r="AT9" s="417"/>
      <c r="AU9" s="417"/>
      <c r="AV9" s="417"/>
      <c r="AW9" s="417"/>
      <c r="AX9" s="417"/>
      <c r="AY9" s="419"/>
      <c r="AZ9" s="417"/>
      <c r="BA9" s="417"/>
      <c r="BB9" s="417"/>
      <c r="BC9" s="417"/>
      <c r="BD9" s="417"/>
      <c r="BE9" s="417"/>
      <c r="BF9" s="417"/>
      <c r="BG9" s="417"/>
      <c r="BH9" s="417"/>
      <c r="BI9" s="417"/>
      <c r="BJ9" s="417"/>
      <c r="BK9" s="419"/>
      <c r="BL9" s="417"/>
      <c r="BM9" s="417"/>
      <c r="BN9" s="417"/>
      <c r="BO9" s="417"/>
      <c r="BP9" s="417"/>
      <c r="BQ9" s="417"/>
      <c r="BR9" s="417"/>
      <c r="BS9" s="417"/>
      <c r="BT9" s="417"/>
      <c r="BU9" s="417"/>
      <c r="BV9" s="417"/>
      <c r="BW9" s="419"/>
      <c r="BX9" s="120"/>
    </row>
    <row r="10" spans="1:85" ht="16" x14ac:dyDescent="0.2">
      <c r="B10" s="514" t="s">
        <v>70</v>
      </c>
      <c r="C10" s="1093"/>
      <c r="D10" s="402"/>
      <c r="E10" s="403"/>
      <c r="F10" s="402"/>
      <c r="G10" s="403"/>
      <c r="H10" s="402"/>
      <c r="I10" s="403"/>
      <c r="J10" s="402"/>
      <c r="K10" s="403"/>
      <c r="L10" s="404"/>
      <c r="M10" s="1069"/>
      <c r="N10" s="1071"/>
      <c r="O10" s="420"/>
      <c r="P10" s="421"/>
      <c r="Q10" s="422"/>
      <c r="R10" s="422"/>
      <c r="S10" s="422"/>
      <c r="T10" s="422"/>
      <c r="U10" s="422"/>
      <c r="V10" s="422"/>
      <c r="W10" s="422"/>
      <c r="X10" s="422"/>
      <c r="Y10" s="422"/>
      <c r="Z10" s="422"/>
      <c r="AA10" s="422"/>
      <c r="AB10" s="421"/>
      <c r="AC10" s="422"/>
      <c r="AD10" s="422"/>
      <c r="AE10" s="422"/>
      <c r="AF10" s="422"/>
      <c r="AG10" s="422"/>
      <c r="AH10" s="422"/>
      <c r="AI10" s="422"/>
      <c r="AJ10" s="422"/>
      <c r="AK10" s="422"/>
      <c r="AL10" s="422"/>
      <c r="AM10" s="423"/>
      <c r="AN10" s="422"/>
      <c r="AO10" s="422"/>
      <c r="AP10" s="422"/>
      <c r="AQ10" s="422"/>
      <c r="AR10" s="422"/>
      <c r="AS10" s="422"/>
      <c r="AT10" s="422"/>
      <c r="AU10" s="422"/>
      <c r="AV10" s="422"/>
      <c r="AW10" s="422"/>
      <c r="AX10" s="422"/>
      <c r="AY10" s="423"/>
      <c r="AZ10" s="422"/>
      <c r="BA10" s="422"/>
      <c r="BB10" s="422"/>
      <c r="BC10" s="422"/>
      <c r="BD10" s="422"/>
      <c r="BE10" s="422"/>
      <c r="BF10" s="422"/>
      <c r="BG10" s="422"/>
      <c r="BH10" s="422"/>
      <c r="BI10" s="422"/>
      <c r="BJ10" s="422"/>
      <c r="BK10" s="423"/>
      <c r="BL10" s="422"/>
      <c r="BM10" s="422"/>
      <c r="BN10" s="422"/>
      <c r="BO10" s="422"/>
      <c r="BP10" s="422"/>
      <c r="BQ10" s="422"/>
      <c r="BR10" s="422"/>
      <c r="BS10" s="422"/>
      <c r="BT10" s="422"/>
      <c r="BU10" s="422"/>
      <c r="BV10" s="422"/>
      <c r="BW10" s="423"/>
      <c r="BX10" s="120"/>
    </row>
    <row r="11" spans="1:85" ht="16" x14ac:dyDescent="0.2">
      <c r="B11" s="73" t="s">
        <v>465</v>
      </c>
      <c r="C11" s="1094">
        <f>O11</f>
        <v>0</v>
      </c>
      <c r="D11" s="405"/>
      <c r="E11" s="1069">
        <f>SUM(P11:AA11)</f>
        <v>0</v>
      </c>
      <c r="F11" s="405" t="str">
        <f>IFERROR((E11)/E7,"-")</f>
        <v>-</v>
      </c>
      <c r="G11" s="1069">
        <f>SUM(AB11:AM11)</f>
        <v>0</v>
      </c>
      <c r="H11" s="405" t="str">
        <f>IFERROR((G11)/G7,"-")</f>
        <v>-</v>
      </c>
      <c r="I11" s="1069">
        <f>SUM(AN11:AY11)</f>
        <v>0</v>
      </c>
      <c r="J11" s="405" t="str">
        <f>IFERROR((I11)/I7,"-")</f>
        <v>-</v>
      </c>
      <c r="K11" s="1069">
        <f>SUM(AZ11:BK11)</f>
        <v>0</v>
      </c>
      <c r="L11" s="361" t="str">
        <f>IFERROR((K11)/K7,"-")</f>
        <v>-</v>
      </c>
      <c r="M11" s="1069">
        <f>SUM(BL11:BW11)</f>
        <v>0</v>
      </c>
      <c r="N11" s="1071" t="str">
        <f>IFERROR((M11)/M7,"-")</f>
        <v>-</v>
      </c>
      <c r="O11" s="406">
        <v>0</v>
      </c>
      <c r="P11" s="408">
        <f>'HIPOTESIS '!D148+'HIPOTESIS '!D155+'HIPOTESIS '!D162</f>
        <v>0</v>
      </c>
      <c r="Q11" s="407">
        <f>'HIPOTESIS '!E148+'HIPOTESIS '!E155+'HIPOTESIS '!E162</f>
        <v>0</v>
      </c>
      <c r="R11" s="407">
        <f>'HIPOTESIS '!F148+'HIPOTESIS '!F155+'HIPOTESIS '!F162</f>
        <v>0</v>
      </c>
      <c r="S11" s="407">
        <f>'HIPOTESIS '!G148+'HIPOTESIS '!G155+'HIPOTESIS '!G162</f>
        <v>0</v>
      </c>
      <c r="T11" s="407">
        <f>'HIPOTESIS '!H148+'HIPOTESIS '!H155+'HIPOTESIS '!H162</f>
        <v>0</v>
      </c>
      <c r="U11" s="407">
        <f>'HIPOTESIS '!I148+'HIPOTESIS '!I155+'HIPOTESIS '!I162</f>
        <v>0</v>
      </c>
      <c r="V11" s="407">
        <f>'HIPOTESIS '!J148+'HIPOTESIS '!J155+'HIPOTESIS '!J162</f>
        <v>0</v>
      </c>
      <c r="W11" s="407">
        <f>'HIPOTESIS '!K148+'HIPOTESIS '!K155+'HIPOTESIS '!K162</f>
        <v>0</v>
      </c>
      <c r="X11" s="407">
        <f>'HIPOTESIS '!L148+'HIPOTESIS '!L155+'HIPOTESIS '!L162</f>
        <v>0</v>
      </c>
      <c r="Y11" s="407">
        <f>'HIPOTESIS '!M148+'HIPOTESIS '!M155+'HIPOTESIS '!M162</f>
        <v>0</v>
      </c>
      <c r="Z11" s="407">
        <f>'HIPOTESIS '!N148+'HIPOTESIS '!N155+'HIPOTESIS '!N162</f>
        <v>0</v>
      </c>
      <c r="AA11" s="407">
        <f>'HIPOTESIS '!O148+'HIPOTESIS '!O155+'HIPOTESIS '!O162</f>
        <v>0</v>
      </c>
      <c r="AB11" s="408">
        <f>'HIPOTESIS '!P148+'HIPOTESIS '!P155+'HIPOTESIS '!P162</f>
        <v>0</v>
      </c>
      <c r="AC11" s="407">
        <f>'HIPOTESIS '!Q148+'HIPOTESIS '!Q155+'HIPOTESIS '!Q162</f>
        <v>0</v>
      </c>
      <c r="AD11" s="407">
        <f>'HIPOTESIS '!R148+'HIPOTESIS '!R155+'HIPOTESIS '!R162</f>
        <v>0</v>
      </c>
      <c r="AE11" s="407">
        <f>'HIPOTESIS '!S148+'HIPOTESIS '!S155+'HIPOTESIS '!S162</f>
        <v>0</v>
      </c>
      <c r="AF11" s="407">
        <f>'HIPOTESIS '!T148+'HIPOTESIS '!T155+'HIPOTESIS '!T162</f>
        <v>0</v>
      </c>
      <c r="AG11" s="407">
        <f>'HIPOTESIS '!U148+'HIPOTESIS '!U155+'HIPOTESIS '!U162</f>
        <v>0</v>
      </c>
      <c r="AH11" s="407">
        <f>'HIPOTESIS '!V148+'HIPOTESIS '!V155+'HIPOTESIS '!V162</f>
        <v>0</v>
      </c>
      <c r="AI11" s="407">
        <f>'HIPOTESIS '!W148+'HIPOTESIS '!W155+'HIPOTESIS '!W162</f>
        <v>0</v>
      </c>
      <c r="AJ11" s="407">
        <f>'HIPOTESIS '!X148+'HIPOTESIS '!X155+'HIPOTESIS '!X162</f>
        <v>0</v>
      </c>
      <c r="AK11" s="407">
        <f>'HIPOTESIS '!Y148+'HIPOTESIS '!Y155+'HIPOTESIS '!Y162</f>
        <v>0</v>
      </c>
      <c r="AL11" s="407">
        <f>'HIPOTESIS '!Z148+'HIPOTESIS '!Z155+'HIPOTESIS '!Z162</f>
        <v>0</v>
      </c>
      <c r="AM11" s="409">
        <f>'HIPOTESIS '!AA148+'HIPOTESIS '!AA155+'HIPOTESIS '!AA162</f>
        <v>0</v>
      </c>
      <c r="AN11" s="407">
        <f>'HIPOTESIS '!AB148+'HIPOTESIS '!AB155+'HIPOTESIS '!AB162</f>
        <v>0</v>
      </c>
      <c r="AO11" s="407">
        <f>'HIPOTESIS '!AC148+'HIPOTESIS '!AC155+'HIPOTESIS '!AC162</f>
        <v>0</v>
      </c>
      <c r="AP11" s="407">
        <f>'HIPOTESIS '!AD148+'HIPOTESIS '!AD155+'HIPOTESIS '!AD162</f>
        <v>0</v>
      </c>
      <c r="AQ11" s="407">
        <f>'HIPOTESIS '!AE148+'HIPOTESIS '!AE155+'HIPOTESIS '!AE162</f>
        <v>0</v>
      </c>
      <c r="AR11" s="407">
        <f>'HIPOTESIS '!AF148+'HIPOTESIS '!AF155+'HIPOTESIS '!AF162</f>
        <v>0</v>
      </c>
      <c r="AS11" s="407">
        <f>'HIPOTESIS '!AG148+'HIPOTESIS '!AG155+'HIPOTESIS '!AG162</f>
        <v>0</v>
      </c>
      <c r="AT11" s="407">
        <f>'HIPOTESIS '!AH148+'HIPOTESIS '!AH155+'HIPOTESIS '!AH162</f>
        <v>0</v>
      </c>
      <c r="AU11" s="407">
        <f>'HIPOTESIS '!AI148+'HIPOTESIS '!AI155+'HIPOTESIS '!AI162</f>
        <v>0</v>
      </c>
      <c r="AV11" s="407">
        <f>'HIPOTESIS '!AJ148+'HIPOTESIS '!AJ155+'HIPOTESIS '!AJ162</f>
        <v>0</v>
      </c>
      <c r="AW11" s="407">
        <f>'HIPOTESIS '!AK148+'HIPOTESIS '!AK155+'HIPOTESIS '!AK162</f>
        <v>0</v>
      </c>
      <c r="AX11" s="407">
        <f>'HIPOTESIS '!AL148+'HIPOTESIS '!AL155+'HIPOTESIS '!AL162</f>
        <v>0</v>
      </c>
      <c r="AY11" s="409">
        <f>'HIPOTESIS '!AM148+'HIPOTESIS '!AM155+'HIPOTESIS '!AM162</f>
        <v>0</v>
      </c>
      <c r="AZ11" s="407">
        <f>'HIPOTESIS '!AN148+'HIPOTESIS '!AN155+'HIPOTESIS '!AN162</f>
        <v>0</v>
      </c>
      <c r="BA11" s="407">
        <f>'HIPOTESIS '!AO148+'HIPOTESIS '!AO155+'HIPOTESIS '!AO162</f>
        <v>0</v>
      </c>
      <c r="BB11" s="407">
        <f>'HIPOTESIS '!AP148+'HIPOTESIS '!AP155+'HIPOTESIS '!AP162</f>
        <v>0</v>
      </c>
      <c r="BC11" s="407">
        <f>'HIPOTESIS '!AQ148+'HIPOTESIS '!AQ155+'HIPOTESIS '!AQ162</f>
        <v>0</v>
      </c>
      <c r="BD11" s="407">
        <f>'HIPOTESIS '!AR148+'HIPOTESIS '!AR155+'HIPOTESIS '!AR162</f>
        <v>0</v>
      </c>
      <c r="BE11" s="407">
        <f>'HIPOTESIS '!AS148+'HIPOTESIS '!AS155+'HIPOTESIS '!AS162</f>
        <v>0</v>
      </c>
      <c r="BF11" s="407">
        <f>'HIPOTESIS '!AT148+'HIPOTESIS '!AT155+'HIPOTESIS '!AT162</f>
        <v>0</v>
      </c>
      <c r="BG11" s="407">
        <f>'HIPOTESIS '!AU148+'HIPOTESIS '!AU155+'HIPOTESIS '!AU162</f>
        <v>0</v>
      </c>
      <c r="BH11" s="407">
        <f>'HIPOTESIS '!AV148+'HIPOTESIS '!AV155+'HIPOTESIS '!AV162</f>
        <v>0</v>
      </c>
      <c r="BI11" s="407">
        <f>'HIPOTESIS '!AW148+'HIPOTESIS '!AW155+'HIPOTESIS '!AW162</f>
        <v>0</v>
      </c>
      <c r="BJ11" s="407">
        <f>'HIPOTESIS '!AX148+'HIPOTESIS '!AX155+'HIPOTESIS '!AX162</f>
        <v>0</v>
      </c>
      <c r="BK11" s="409">
        <f>'HIPOTESIS '!AY148+'HIPOTESIS '!AY155+'HIPOTESIS '!AY162</f>
        <v>0</v>
      </c>
      <c r="BL11" s="407">
        <f>'HIPOTESIS '!AZ148+'HIPOTESIS '!AZ155+'HIPOTESIS '!AZ162</f>
        <v>0</v>
      </c>
      <c r="BM11" s="407">
        <f>'HIPOTESIS '!BA148+'HIPOTESIS '!BA155+'HIPOTESIS '!BA162</f>
        <v>0</v>
      </c>
      <c r="BN11" s="407">
        <f>'HIPOTESIS '!BB148+'HIPOTESIS '!BB155+'HIPOTESIS '!BB162</f>
        <v>0</v>
      </c>
      <c r="BO11" s="407">
        <f>'HIPOTESIS '!BC148+'HIPOTESIS '!BC155+'HIPOTESIS '!BC162</f>
        <v>0</v>
      </c>
      <c r="BP11" s="407">
        <f>'HIPOTESIS '!BD148+'HIPOTESIS '!BD155+'HIPOTESIS '!BD162</f>
        <v>0</v>
      </c>
      <c r="BQ11" s="407">
        <f>'HIPOTESIS '!BE148+'HIPOTESIS '!BE155+'HIPOTESIS '!BE162</f>
        <v>0</v>
      </c>
      <c r="BR11" s="407">
        <f>'HIPOTESIS '!BF148+'HIPOTESIS '!BF155+'HIPOTESIS '!BF162</f>
        <v>0</v>
      </c>
      <c r="BS11" s="407">
        <f>'HIPOTESIS '!BG148+'HIPOTESIS '!BG155+'HIPOTESIS '!BG162</f>
        <v>0</v>
      </c>
      <c r="BT11" s="407">
        <f>'HIPOTESIS '!BH148+'HIPOTESIS '!BH155+'HIPOTESIS '!BH162</f>
        <v>0</v>
      </c>
      <c r="BU11" s="407">
        <f>'HIPOTESIS '!BI148+'HIPOTESIS '!BI155+'HIPOTESIS '!BI162</f>
        <v>0</v>
      </c>
      <c r="BV11" s="407">
        <f>'HIPOTESIS '!BJ148+'HIPOTESIS '!BJ155+'HIPOTESIS '!BJ162</f>
        <v>0</v>
      </c>
      <c r="BW11" s="409">
        <f>'HIPOTESIS '!BK148+'HIPOTESIS '!BK155+'HIPOTESIS '!BK162</f>
        <v>0</v>
      </c>
      <c r="BX11" s="120"/>
    </row>
    <row r="12" spans="1:85" s="7" customFormat="1" ht="16" x14ac:dyDescent="0.2">
      <c r="A12" s="140"/>
      <c r="B12" s="1085" t="s">
        <v>329</v>
      </c>
      <c r="C12" s="1097">
        <f>C7+C8-C11</f>
        <v>0</v>
      </c>
      <c r="D12" s="424" t="s">
        <v>0</v>
      </c>
      <c r="E12" s="425">
        <f>E7+E8-E11</f>
        <v>0</v>
      </c>
      <c r="F12" s="424" t="str">
        <f>IFERROR(E12/E6,"-")</f>
        <v>-</v>
      </c>
      <c r="G12" s="425">
        <f>G7+G8-G11</f>
        <v>0</v>
      </c>
      <c r="H12" s="424" t="str">
        <f>IFERROR(G12/G6,"-")</f>
        <v>-</v>
      </c>
      <c r="I12" s="426">
        <f>I7+I8-I11</f>
        <v>0</v>
      </c>
      <c r="J12" s="424" t="str">
        <f>IFERROR(I12/I6,"-")</f>
        <v>-</v>
      </c>
      <c r="K12" s="425">
        <f>K7+K8-K11</f>
        <v>0</v>
      </c>
      <c r="L12" s="427" t="str">
        <f>IFERROR(K12/K6,"-")</f>
        <v>-</v>
      </c>
      <c r="M12" s="428">
        <f>M7+M8-M11</f>
        <v>0</v>
      </c>
      <c r="N12" s="1098" t="str">
        <f>IFERROR(M12/M6,"-")</f>
        <v>-</v>
      </c>
      <c r="O12" s="429">
        <f t="shared" ref="O12:AT12" si="1">O7+O8-O11</f>
        <v>0</v>
      </c>
      <c r="P12" s="430">
        <f t="shared" si="1"/>
        <v>0</v>
      </c>
      <c r="Q12" s="431">
        <f t="shared" si="1"/>
        <v>0</v>
      </c>
      <c r="R12" s="431">
        <f t="shared" si="1"/>
        <v>0</v>
      </c>
      <c r="S12" s="431">
        <f t="shared" si="1"/>
        <v>0</v>
      </c>
      <c r="T12" s="431">
        <f t="shared" si="1"/>
        <v>0</v>
      </c>
      <c r="U12" s="431">
        <f t="shared" si="1"/>
        <v>0</v>
      </c>
      <c r="V12" s="431">
        <f t="shared" si="1"/>
        <v>0</v>
      </c>
      <c r="W12" s="431">
        <f t="shared" si="1"/>
        <v>0</v>
      </c>
      <c r="X12" s="431">
        <f t="shared" si="1"/>
        <v>0</v>
      </c>
      <c r="Y12" s="431">
        <f t="shared" si="1"/>
        <v>0</v>
      </c>
      <c r="Z12" s="431">
        <f t="shared" si="1"/>
        <v>0</v>
      </c>
      <c r="AA12" s="431">
        <f t="shared" si="1"/>
        <v>0</v>
      </c>
      <c r="AB12" s="430">
        <f t="shared" si="1"/>
        <v>0</v>
      </c>
      <c r="AC12" s="431">
        <f t="shared" si="1"/>
        <v>0</v>
      </c>
      <c r="AD12" s="431">
        <f t="shared" si="1"/>
        <v>0</v>
      </c>
      <c r="AE12" s="431">
        <f t="shared" si="1"/>
        <v>0</v>
      </c>
      <c r="AF12" s="431">
        <f t="shared" si="1"/>
        <v>0</v>
      </c>
      <c r="AG12" s="431">
        <f t="shared" si="1"/>
        <v>0</v>
      </c>
      <c r="AH12" s="431">
        <f t="shared" si="1"/>
        <v>0</v>
      </c>
      <c r="AI12" s="431">
        <f t="shared" si="1"/>
        <v>0</v>
      </c>
      <c r="AJ12" s="431">
        <f t="shared" si="1"/>
        <v>0</v>
      </c>
      <c r="AK12" s="431">
        <f t="shared" si="1"/>
        <v>0</v>
      </c>
      <c r="AL12" s="431">
        <f t="shared" si="1"/>
        <v>0</v>
      </c>
      <c r="AM12" s="432">
        <f t="shared" si="1"/>
        <v>0</v>
      </c>
      <c r="AN12" s="431">
        <f t="shared" si="1"/>
        <v>0</v>
      </c>
      <c r="AO12" s="431">
        <f t="shared" si="1"/>
        <v>0</v>
      </c>
      <c r="AP12" s="431">
        <f t="shared" si="1"/>
        <v>0</v>
      </c>
      <c r="AQ12" s="431">
        <f t="shared" si="1"/>
        <v>0</v>
      </c>
      <c r="AR12" s="431">
        <f t="shared" si="1"/>
        <v>0</v>
      </c>
      <c r="AS12" s="431">
        <f t="shared" si="1"/>
        <v>0</v>
      </c>
      <c r="AT12" s="431">
        <f t="shared" si="1"/>
        <v>0</v>
      </c>
      <c r="AU12" s="431">
        <f t="shared" ref="AU12:BW12" si="2">AU7+AU8-AU11</f>
        <v>0</v>
      </c>
      <c r="AV12" s="431">
        <f t="shared" si="2"/>
        <v>0</v>
      </c>
      <c r="AW12" s="431">
        <f t="shared" si="2"/>
        <v>0</v>
      </c>
      <c r="AX12" s="431">
        <f t="shared" si="2"/>
        <v>0</v>
      </c>
      <c r="AY12" s="432">
        <f t="shared" si="2"/>
        <v>0</v>
      </c>
      <c r="AZ12" s="431">
        <f t="shared" si="2"/>
        <v>0</v>
      </c>
      <c r="BA12" s="431">
        <f t="shared" si="2"/>
        <v>0</v>
      </c>
      <c r="BB12" s="431">
        <f t="shared" si="2"/>
        <v>0</v>
      </c>
      <c r="BC12" s="431">
        <f t="shared" si="2"/>
        <v>0</v>
      </c>
      <c r="BD12" s="431">
        <f t="shared" si="2"/>
        <v>0</v>
      </c>
      <c r="BE12" s="431">
        <f t="shared" si="2"/>
        <v>0</v>
      </c>
      <c r="BF12" s="431">
        <f t="shared" si="2"/>
        <v>0</v>
      </c>
      <c r="BG12" s="431">
        <f t="shared" si="2"/>
        <v>0</v>
      </c>
      <c r="BH12" s="431">
        <f t="shared" si="2"/>
        <v>0</v>
      </c>
      <c r="BI12" s="431">
        <f t="shared" si="2"/>
        <v>0</v>
      </c>
      <c r="BJ12" s="431">
        <f t="shared" si="2"/>
        <v>0</v>
      </c>
      <c r="BK12" s="432">
        <f t="shared" si="2"/>
        <v>0</v>
      </c>
      <c r="BL12" s="431">
        <f t="shared" si="2"/>
        <v>0</v>
      </c>
      <c r="BM12" s="431">
        <f t="shared" si="2"/>
        <v>0</v>
      </c>
      <c r="BN12" s="431">
        <f t="shared" si="2"/>
        <v>0</v>
      </c>
      <c r="BO12" s="431">
        <f t="shared" si="2"/>
        <v>0</v>
      </c>
      <c r="BP12" s="431">
        <f t="shared" si="2"/>
        <v>0</v>
      </c>
      <c r="BQ12" s="431">
        <f t="shared" si="2"/>
        <v>0</v>
      </c>
      <c r="BR12" s="431">
        <f t="shared" si="2"/>
        <v>0</v>
      </c>
      <c r="BS12" s="431">
        <f t="shared" si="2"/>
        <v>0</v>
      </c>
      <c r="BT12" s="431">
        <f t="shared" si="2"/>
        <v>0</v>
      </c>
      <c r="BU12" s="431">
        <f t="shared" si="2"/>
        <v>0</v>
      </c>
      <c r="BV12" s="431">
        <f t="shared" si="2"/>
        <v>0</v>
      </c>
      <c r="BW12" s="432">
        <f t="shared" si="2"/>
        <v>0</v>
      </c>
      <c r="BX12" s="140"/>
      <c r="BY12" s="140"/>
      <c r="BZ12" s="140"/>
      <c r="CA12" s="140"/>
      <c r="CB12" s="294"/>
    </row>
    <row r="13" spans="1:85" ht="16" x14ac:dyDescent="0.2">
      <c r="B13" s="514" t="s">
        <v>311</v>
      </c>
      <c r="C13" s="1093"/>
      <c r="D13" s="402"/>
      <c r="E13" s="403"/>
      <c r="F13" s="402"/>
      <c r="G13" s="403"/>
      <c r="H13" s="402"/>
      <c r="I13" s="1069"/>
      <c r="J13" s="402"/>
      <c r="K13" s="403"/>
      <c r="L13" s="404"/>
      <c r="M13" s="1069"/>
      <c r="N13" s="1071"/>
      <c r="O13" s="433"/>
      <c r="P13" s="421"/>
      <c r="Q13" s="422"/>
      <c r="R13" s="422"/>
      <c r="S13" s="422"/>
      <c r="T13" s="422"/>
      <c r="U13" s="422"/>
      <c r="V13" s="422"/>
      <c r="W13" s="422"/>
      <c r="X13" s="422"/>
      <c r="Y13" s="422"/>
      <c r="Z13" s="422"/>
      <c r="AA13" s="422"/>
      <c r="AB13" s="421"/>
      <c r="AC13" s="422"/>
      <c r="AD13" s="422"/>
      <c r="AE13" s="422"/>
      <c r="AF13" s="422"/>
      <c r="AG13" s="422"/>
      <c r="AH13" s="422"/>
      <c r="AI13" s="422"/>
      <c r="AJ13" s="422"/>
      <c r="AK13" s="422"/>
      <c r="AL13" s="422"/>
      <c r="AM13" s="422"/>
      <c r="AN13" s="421"/>
      <c r="AO13" s="422"/>
      <c r="AP13" s="422"/>
      <c r="AQ13" s="422"/>
      <c r="AR13" s="422"/>
      <c r="AS13" s="422"/>
      <c r="AT13" s="422"/>
      <c r="AU13" s="422"/>
      <c r="AV13" s="422"/>
      <c r="AW13" s="422"/>
      <c r="AX13" s="422"/>
      <c r="AY13" s="422"/>
      <c r="AZ13" s="421"/>
      <c r="BA13" s="422"/>
      <c r="BB13" s="422"/>
      <c r="BC13" s="422"/>
      <c r="BD13" s="422"/>
      <c r="BE13" s="422"/>
      <c r="BF13" s="422"/>
      <c r="BG13" s="422"/>
      <c r="BH13" s="422"/>
      <c r="BI13" s="422"/>
      <c r="BJ13" s="422"/>
      <c r="BK13" s="422"/>
      <c r="BL13" s="421"/>
      <c r="BM13" s="422"/>
      <c r="BN13" s="422"/>
      <c r="BO13" s="422"/>
      <c r="BP13" s="422"/>
      <c r="BQ13" s="422"/>
      <c r="BR13" s="422"/>
      <c r="BS13" s="422"/>
      <c r="BT13" s="422"/>
      <c r="BU13" s="422"/>
      <c r="BV13" s="422"/>
      <c r="BW13" s="423"/>
      <c r="BX13" s="120"/>
    </row>
    <row r="14" spans="1:85" ht="16" outlineLevel="1" x14ac:dyDescent="0.2">
      <c r="B14" s="73" t="s">
        <v>72</v>
      </c>
      <c r="C14" s="1094">
        <f>O14</f>
        <v>0</v>
      </c>
      <c r="D14" s="405"/>
      <c r="E14" s="1069">
        <f>SUM(P14:AA14)</f>
        <v>0</v>
      </c>
      <c r="F14" s="405"/>
      <c r="G14" s="1069">
        <f>SUM(AB14:AM14)</f>
        <v>0</v>
      </c>
      <c r="H14" s="405"/>
      <c r="I14" s="1069">
        <f>SUM(AN14:AY14)</f>
        <v>0</v>
      </c>
      <c r="J14" s="405"/>
      <c r="K14" s="1069">
        <f>SUM(AZ14:BK14)</f>
        <v>0</v>
      </c>
      <c r="L14" s="361"/>
      <c r="M14" s="1069">
        <f>SUM(BL14:BW14)</f>
        <v>0</v>
      </c>
      <c r="N14" s="1071"/>
      <c r="O14" s="434">
        <f t="shared" ref="O14:AT14" si="3">IF(AND(O5&gt;=inicio_trabaj_activacion1,O5&lt;=final_trabaj_activacion1),imp_mensual_trabajo_activ1,0)+IF(AND(O5&gt;=inicio_trabaj_activacion2,O5&lt;=final_trabaj_activacion2),imp_mensual_trabajo_activ2,0)</f>
        <v>0</v>
      </c>
      <c r="P14" s="435">
        <f t="shared" si="3"/>
        <v>0</v>
      </c>
      <c r="Q14" s="434">
        <f t="shared" si="3"/>
        <v>0</v>
      </c>
      <c r="R14" s="434">
        <f t="shared" si="3"/>
        <v>0</v>
      </c>
      <c r="S14" s="434">
        <f t="shared" si="3"/>
        <v>0</v>
      </c>
      <c r="T14" s="434">
        <f t="shared" si="3"/>
        <v>0</v>
      </c>
      <c r="U14" s="434">
        <f t="shared" si="3"/>
        <v>0</v>
      </c>
      <c r="V14" s="434">
        <f t="shared" si="3"/>
        <v>0</v>
      </c>
      <c r="W14" s="434">
        <f t="shared" si="3"/>
        <v>0</v>
      </c>
      <c r="X14" s="434">
        <f t="shared" si="3"/>
        <v>0</v>
      </c>
      <c r="Y14" s="434">
        <f t="shared" si="3"/>
        <v>0</v>
      </c>
      <c r="Z14" s="434">
        <f t="shared" si="3"/>
        <v>0</v>
      </c>
      <c r="AA14" s="434">
        <f t="shared" si="3"/>
        <v>0</v>
      </c>
      <c r="AB14" s="435">
        <f t="shared" si="3"/>
        <v>0</v>
      </c>
      <c r="AC14" s="434">
        <f t="shared" si="3"/>
        <v>0</v>
      </c>
      <c r="AD14" s="434">
        <f t="shared" si="3"/>
        <v>0</v>
      </c>
      <c r="AE14" s="434">
        <f t="shared" si="3"/>
        <v>0</v>
      </c>
      <c r="AF14" s="434">
        <f t="shared" si="3"/>
        <v>0</v>
      </c>
      <c r="AG14" s="434">
        <f t="shared" si="3"/>
        <v>0</v>
      </c>
      <c r="AH14" s="434">
        <f t="shared" si="3"/>
        <v>0</v>
      </c>
      <c r="AI14" s="434">
        <f t="shared" si="3"/>
        <v>0</v>
      </c>
      <c r="AJ14" s="434">
        <f t="shared" si="3"/>
        <v>0</v>
      </c>
      <c r="AK14" s="434">
        <f t="shared" si="3"/>
        <v>0</v>
      </c>
      <c r="AL14" s="434">
        <f t="shared" si="3"/>
        <v>0</v>
      </c>
      <c r="AM14" s="434">
        <f t="shared" si="3"/>
        <v>0</v>
      </c>
      <c r="AN14" s="435">
        <f t="shared" si="3"/>
        <v>0</v>
      </c>
      <c r="AO14" s="434">
        <f t="shared" si="3"/>
        <v>0</v>
      </c>
      <c r="AP14" s="434">
        <f t="shared" si="3"/>
        <v>0</v>
      </c>
      <c r="AQ14" s="434">
        <f t="shared" si="3"/>
        <v>0</v>
      </c>
      <c r="AR14" s="434">
        <f t="shared" si="3"/>
        <v>0</v>
      </c>
      <c r="AS14" s="434">
        <f t="shared" si="3"/>
        <v>0</v>
      </c>
      <c r="AT14" s="434">
        <f t="shared" si="3"/>
        <v>0</v>
      </c>
      <c r="AU14" s="434">
        <f t="shared" ref="AU14:BW14" si="4">IF(AND(AU5&gt;=inicio_trabaj_activacion1,AU5&lt;=final_trabaj_activacion1),imp_mensual_trabajo_activ1,0)+IF(AND(AU5&gt;=inicio_trabaj_activacion2,AU5&lt;=final_trabaj_activacion2),imp_mensual_trabajo_activ2,0)</f>
        <v>0</v>
      </c>
      <c r="AV14" s="434">
        <f t="shared" si="4"/>
        <v>0</v>
      </c>
      <c r="AW14" s="434">
        <f t="shared" si="4"/>
        <v>0</v>
      </c>
      <c r="AX14" s="434">
        <f t="shared" si="4"/>
        <v>0</v>
      </c>
      <c r="AY14" s="434">
        <f t="shared" si="4"/>
        <v>0</v>
      </c>
      <c r="AZ14" s="435">
        <f t="shared" si="4"/>
        <v>0</v>
      </c>
      <c r="BA14" s="434">
        <f t="shared" si="4"/>
        <v>0</v>
      </c>
      <c r="BB14" s="434">
        <f t="shared" si="4"/>
        <v>0</v>
      </c>
      <c r="BC14" s="434">
        <f t="shared" si="4"/>
        <v>0</v>
      </c>
      <c r="BD14" s="434">
        <f t="shared" si="4"/>
        <v>0</v>
      </c>
      <c r="BE14" s="434">
        <f t="shared" si="4"/>
        <v>0</v>
      </c>
      <c r="BF14" s="434">
        <f t="shared" si="4"/>
        <v>0</v>
      </c>
      <c r="BG14" s="434">
        <f t="shared" si="4"/>
        <v>0</v>
      </c>
      <c r="BH14" s="434">
        <f t="shared" si="4"/>
        <v>0</v>
      </c>
      <c r="BI14" s="434">
        <f t="shared" si="4"/>
        <v>0</v>
      </c>
      <c r="BJ14" s="434">
        <f t="shared" si="4"/>
        <v>0</v>
      </c>
      <c r="BK14" s="434">
        <f t="shared" si="4"/>
        <v>0</v>
      </c>
      <c r="BL14" s="435">
        <f t="shared" si="4"/>
        <v>0</v>
      </c>
      <c r="BM14" s="434">
        <f t="shared" si="4"/>
        <v>0</v>
      </c>
      <c r="BN14" s="434">
        <f t="shared" si="4"/>
        <v>0</v>
      </c>
      <c r="BO14" s="434">
        <f t="shared" si="4"/>
        <v>0</v>
      </c>
      <c r="BP14" s="434">
        <f t="shared" si="4"/>
        <v>0</v>
      </c>
      <c r="BQ14" s="434">
        <f t="shared" si="4"/>
        <v>0</v>
      </c>
      <c r="BR14" s="434">
        <f t="shared" si="4"/>
        <v>0</v>
      </c>
      <c r="BS14" s="434">
        <f t="shared" si="4"/>
        <v>0</v>
      </c>
      <c r="BT14" s="434">
        <f t="shared" si="4"/>
        <v>0</v>
      </c>
      <c r="BU14" s="434">
        <f t="shared" si="4"/>
        <v>0</v>
      </c>
      <c r="BV14" s="434">
        <f t="shared" si="4"/>
        <v>0</v>
      </c>
      <c r="BW14" s="406">
        <f t="shared" si="4"/>
        <v>0</v>
      </c>
      <c r="BX14" s="120"/>
    </row>
    <row r="15" spans="1:85" ht="16" outlineLevel="1" x14ac:dyDescent="0.2">
      <c r="B15" s="73" t="s">
        <v>64</v>
      </c>
      <c r="C15" s="1094">
        <f>O15</f>
        <v>0</v>
      </c>
      <c r="D15" s="405"/>
      <c r="E15" s="1069">
        <f>SUM(P15:AA15)</f>
        <v>0</v>
      </c>
      <c r="F15" s="405"/>
      <c r="G15" s="1069">
        <f>SUM(AB15:AM15)</f>
        <v>0</v>
      </c>
      <c r="H15" s="405"/>
      <c r="I15" s="1069">
        <f>SUM(AN15:AY15)</f>
        <v>0</v>
      </c>
      <c r="J15" s="405"/>
      <c r="K15" s="1069">
        <f>SUM(AZ15:BK15)</f>
        <v>0</v>
      </c>
      <c r="L15" s="361"/>
      <c r="M15" s="1069">
        <f>SUM(BL15:BW15)</f>
        <v>0</v>
      </c>
      <c r="N15" s="1071"/>
      <c r="O15" s="434">
        <v>0</v>
      </c>
      <c r="P15" s="408">
        <f>'HIPOTESIS '!$C$86/12</f>
        <v>0</v>
      </c>
      <c r="Q15" s="407">
        <f>'HIPOTESIS '!$C$86/12</f>
        <v>0</v>
      </c>
      <c r="R15" s="407">
        <f>'HIPOTESIS '!$C$86/12</f>
        <v>0</v>
      </c>
      <c r="S15" s="407">
        <f>'HIPOTESIS '!$C$86/12</f>
        <v>0</v>
      </c>
      <c r="T15" s="407">
        <f>'HIPOTESIS '!$C$86/12</f>
        <v>0</v>
      </c>
      <c r="U15" s="407">
        <f>'HIPOTESIS '!$C$86/12</f>
        <v>0</v>
      </c>
      <c r="V15" s="407">
        <f>'HIPOTESIS '!$C$86/12</f>
        <v>0</v>
      </c>
      <c r="W15" s="407">
        <f>'HIPOTESIS '!$C$86/12</f>
        <v>0</v>
      </c>
      <c r="X15" s="407">
        <f>'HIPOTESIS '!$C$86/12</f>
        <v>0</v>
      </c>
      <c r="Y15" s="407">
        <f>'HIPOTESIS '!$C$86/12</f>
        <v>0</v>
      </c>
      <c r="Z15" s="407">
        <f>'HIPOTESIS '!$C$86/12</f>
        <v>0</v>
      </c>
      <c r="AA15" s="407">
        <f>'HIPOTESIS '!$C$86/12</f>
        <v>0</v>
      </c>
      <c r="AB15" s="408">
        <f>'HIPOTESIS '!$F$86/12</f>
        <v>0</v>
      </c>
      <c r="AC15" s="407">
        <f>'HIPOTESIS '!$F$86/12</f>
        <v>0</v>
      </c>
      <c r="AD15" s="407">
        <f>'HIPOTESIS '!$F$86/12</f>
        <v>0</v>
      </c>
      <c r="AE15" s="407">
        <f>'HIPOTESIS '!$F$86/12</f>
        <v>0</v>
      </c>
      <c r="AF15" s="407">
        <f>'HIPOTESIS '!$F$86/12</f>
        <v>0</v>
      </c>
      <c r="AG15" s="407">
        <f>'HIPOTESIS '!$F$86/12</f>
        <v>0</v>
      </c>
      <c r="AH15" s="407">
        <f>'HIPOTESIS '!$F$86/12</f>
        <v>0</v>
      </c>
      <c r="AI15" s="407">
        <f>'HIPOTESIS '!$F$86/12</f>
        <v>0</v>
      </c>
      <c r="AJ15" s="407">
        <f>'HIPOTESIS '!$F$86/12</f>
        <v>0</v>
      </c>
      <c r="AK15" s="407">
        <f>'HIPOTESIS '!$F$86/12</f>
        <v>0</v>
      </c>
      <c r="AL15" s="407">
        <f>'HIPOTESIS '!$F$86/12</f>
        <v>0</v>
      </c>
      <c r="AM15" s="407">
        <f>'HIPOTESIS '!$F$86/12</f>
        <v>0</v>
      </c>
      <c r="AN15" s="408">
        <f>'HIPOTESIS '!$I$86/12</f>
        <v>0</v>
      </c>
      <c r="AO15" s="407">
        <f>'HIPOTESIS '!$I$86/12</f>
        <v>0</v>
      </c>
      <c r="AP15" s="407">
        <f>'HIPOTESIS '!$I$86/12</f>
        <v>0</v>
      </c>
      <c r="AQ15" s="407">
        <f>'HIPOTESIS '!$I$86/12</f>
        <v>0</v>
      </c>
      <c r="AR15" s="407">
        <f>'HIPOTESIS '!$I$86/12</f>
        <v>0</v>
      </c>
      <c r="AS15" s="407">
        <f>'HIPOTESIS '!$I$86/12</f>
        <v>0</v>
      </c>
      <c r="AT15" s="407">
        <f>'HIPOTESIS '!$I$86/12</f>
        <v>0</v>
      </c>
      <c r="AU15" s="407">
        <f>'HIPOTESIS '!$I$86/12</f>
        <v>0</v>
      </c>
      <c r="AV15" s="407">
        <f>'HIPOTESIS '!$I$86/12</f>
        <v>0</v>
      </c>
      <c r="AW15" s="407">
        <f>'HIPOTESIS '!$I$86/12</f>
        <v>0</v>
      </c>
      <c r="AX15" s="407">
        <f>'HIPOTESIS '!$I$86/12</f>
        <v>0</v>
      </c>
      <c r="AY15" s="407">
        <f>'HIPOTESIS '!$I$86/12</f>
        <v>0</v>
      </c>
      <c r="AZ15" s="408">
        <f>'HIPOTESIS '!$L$86/12</f>
        <v>0</v>
      </c>
      <c r="BA15" s="407">
        <f>'HIPOTESIS '!$L$86/12</f>
        <v>0</v>
      </c>
      <c r="BB15" s="407">
        <f>'HIPOTESIS '!$L$86/12</f>
        <v>0</v>
      </c>
      <c r="BC15" s="407">
        <f>'HIPOTESIS '!$L$86/12</f>
        <v>0</v>
      </c>
      <c r="BD15" s="407">
        <f>'HIPOTESIS '!$L$86/12</f>
        <v>0</v>
      </c>
      <c r="BE15" s="407">
        <f>'HIPOTESIS '!$L$86/12</f>
        <v>0</v>
      </c>
      <c r="BF15" s="407">
        <f>'HIPOTESIS '!$L$86/12</f>
        <v>0</v>
      </c>
      <c r="BG15" s="407">
        <f>'HIPOTESIS '!$L$86/12</f>
        <v>0</v>
      </c>
      <c r="BH15" s="407">
        <f>'HIPOTESIS '!$L$86/12</f>
        <v>0</v>
      </c>
      <c r="BI15" s="407">
        <f>'HIPOTESIS '!$L$86/12</f>
        <v>0</v>
      </c>
      <c r="BJ15" s="407">
        <f>'HIPOTESIS '!$L$86/12</f>
        <v>0</v>
      </c>
      <c r="BK15" s="407">
        <f>'HIPOTESIS '!$L$86/12</f>
        <v>0</v>
      </c>
      <c r="BL15" s="408">
        <f>'HIPOTESIS '!$O$86/12</f>
        <v>0</v>
      </c>
      <c r="BM15" s="407">
        <f>'HIPOTESIS '!$O$86/12</f>
        <v>0</v>
      </c>
      <c r="BN15" s="407">
        <f>'HIPOTESIS '!$O$86/12</f>
        <v>0</v>
      </c>
      <c r="BO15" s="407">
        <f>'HIPOTESIS '!$O$86/12</f>
        <v>0</v>
      </c>
      <c r="BP15" s="407">
        <f>'HIPOTESIS '!$O$86/12</f>
        <v>0</v>
      </c>
      <c r="BQ15" s="407">
        <f>'HIPOTESIS '!$O$86/12</f>
        <v>0</v>
      </c>
      <c r="BR15" s="407">
        <f>'HIPOTESIS '!$O$86/12</f>
        <v>0</v>
      </c>
      <c r="BS15" s="407">
        <f>'HIPOTESIS '!$O$86/12</f>
        <v>0</v>
      </c>
      <c r="BT15" s="407">
        <f>'HIPOTESIS '!$O$86/12</f>
        <v>0</v>
      </c>
      <c r="BU15" s="407">
        <f>'HIPOTESIS '!$O$86/12</f>
        <v>0</v>
      </c>
      <c r="BV15" s="407">
        <f>'HIPOTESIS '!$O$86/12</f>
        <v>0</v>
      </c>
      <c r="BW15" s="409">
        <f>'HIPOTESIS '!$O$86/12</f>
        <v>0</v>
      </c>
      <c r="BX15" s="120"/>
    </row>
    <row r="16" spans="1:85" ht="16" outlineLevel="1" x14ac:dyDescent="0.2">
      <c r="B16" s="73" t="s">
        <v>362</v>
      </c>
      <c r="C16" s="1094">
        <f>O16</f>
        <v>0</v>
      </c>
      <c r="D16" s="405"/>
      <c r="E16" s="1069">
        <f>SUM(P16:AA16)</f>
        <v>0</v>
      </c>
      <c r="F16" s="405"/>
      <c r="G16" s="1069">
        <f>SUM(AB16:AM16)</f>
        <v>0</v>
      </c>
      <c r="H16" s="405"/>
      <c r="I16" s="1069">
        <f>SUM(AN16:AY16)</f>
        <v>0</v>
      </c>
      <c r="J16" s="405"/>
      <c r="K16" s="1069">
        <f>SUM(AZ16:BK16)</f>
        <v>0</v>
      </c>
      <c r="L16" s="361"/>
      <c r="M16" s="1069">
        <f>SUM(BL16:BW16)</f>
        <v>0</v>
      </c>
      <c r="N16" s="1071"/>
      <c r="O16" s="434">
        <f>'C'!C167</f>
        <v>0</v>
      </c>
      <c r="P16" s="435">
        <f>'C'!D167</f>
        <v>0</v>
      </c>
      <c r="Q16" s="434">
        <f>'C'!E167</f>
        <v>0</v>
      </c>
      <c r="R16" s="434">
        <f>'C'!F167</f>
        <v>0</v>
      </c>
      <c r="S16" s="434">
        <f>'C'!G167</f>
        <v>0</v>
      </c>
      <c r="T16" s="434">
        <f>'C'!H167</f>
        <v>0</v>
      </c>
      <c r="U16" s="434">
        <f>'C'!I167</f>
        <v>0</v>
      </c>
      <c r="V16" s="434">
        <f>'C'!J167</f>
        <v>0</v>
      </c>
      <c r="W16" s="434">
        <f>'C'!K167</f>
        <v>0</v>
      </c>
      <c r="X16" s="434">
        <f>'C'!L167</f>
        <v>0</v>
      </c>
      <c r="Y16" s="434">
        <f>'C'!M167</f>
        <v>0</v>
      </c>
      <c r="Z16" s="434">
        <f>'C'!N167</f>
        <v>0</v>
      </c>
      <c r="AA16" s="434">
        <f>'C'!O167</f>
        <v>0</v>
      </c>
      <c r="AB16" s="435">
        <f>'C'!P167</f>
        <v>0</v>
      </c>
      <c r="AC16" s="434">
        <f>'C'!Q167</f>
        <v>0</v>
      </c>
      <c r="AD16" s="434">
        <f>'C'!R167</f>
        <v>0</v>
      </c>
      <c r="AE16" s="434">
        <f>'C'!S167</f>
        <v>0</v>
      </c>
      <c r="AF16" s="434">
        <f>'C'!T167</f>
        <v>0</v>
      </c>
      <c r="AG16" s="434">
        <f>'C'!U167</f>
        <v>0</v>
      </c>
      <c r="AH16" s="434">
        <f>'C'!V167</f>
        <v>0</v>
      </c>
      <c r="AI16" s="434">
        <f>'C'!W167</f>
        <v>0</v>
      </c>
      <c r="AJ16" s="434">
        <f>'C'!X167</f>
        <v>0</v>
      </c>
      <c r="AK16" s="434">
        <f>'C'!Y167</f>
        <v>0</v>
      </c>
      <c r="AL16" s="434">
        <f>'C'!Z167</f>
        <v>0</v>
      </c>
      <c r="AM16" s="434">
        <f>'C'!AA167</f>
        <v>0</v>
      </c>
      <c r="AN16" s="435">
        <f>'C'!AB167</f>
        <v>0</v>
      </c>
      <c r="AO16" s="434">
        <f>'C'!AC167</f>
        <v>0</v>
      </c>
      <c r="AP16" s="434">
        <f>'C'!AD167</f>
        <v>0</v>
      </c>
      <c r="AQ16" s="434">
        <f>'C'!AE167</f>
        <v>0</v>
      </c>
      <c r="AR16" s="434">
        <f>'C'!AF167</f>
        <v>0</v>
      </c>
      <c r="AS16" s="434">
        <f>'C'!AG167</f>
        <v>0</v>
      </c>
      <c r="AT16" s="434">
        <f>'C'!AH167</f>
        <v>0</v>
      </c>
      <c r="AU16" s="434">
        <f>'C'!AI167</f>
        <v>0</v>
      </c>
      <c r="AV16" s="434">
        <f>'C'!AJ167</f>
        <v>0</v>
      </c>
      <c r="AW16" s="434">
        <f>'C'!AK167</f>
        <v>0</v>
      </c>
      <c r="AX16" s="434">
        <f>'C'!AL167</f>
        <v>0</v>
      </c>
      <c r="AY16" s="434">
        <f>'C'!AM167</f>
        <v>0</v>
      </c>
      <c r="AZ16" s="435">
        <f>'C'!AN167</f>
        <v>0</v>
      </c>
      <c r="BA16" s="434">
        <f>'C'!AO167</f>
        <v>0</v>
      </c>
      <c r="BB16" s="434">
        <f>'C'!AP167</f>
        <v>0</v>
      </c>
      <c r="BC16" s="434">
        <f>'C'!AQ167</f>
        <v>0</v>
      </c>
      <c r="BD16" s="434">
        <f>'C'!AR167</f>
        <v>0</v>
      </c>
      <c r="BE16" s="434">
        <f>'C'!AS167</f>
        <v>0</v>
      </c>
      <c r="BF16" s="434">
        <f>'C'!AT167</f>
        <v>0</v>
      </c>
      <c r="BG16" s="434">
        <f>'C'!AU167</f>
        <v>0</v>
      </c>
      <c r="BH16" s="434">
        <f>'C'!AV167</f>
        <v>0</v>
      </c>
      <c r="BI16" s="434">
        <f>'C'!AW167</f>
        <v>0</v>
      </c>
      <c r="BJ16" s="434">
        <f>'C'!AX167</f>
        <v>0</v>
      </c>
      <c r="BK16" s="434">
        <f>'C'!AY167</f>
        <v>0</v>
      </c>
      <c r="BL16" s="435">
        <f>'C'!AZ167</f>
        <v>0</v>
      </c>
      <c r="BM16" s="434">
        <f>'C'!BA167</f>
        <v>0</v>
      </c>
      <c r="BN16" s="434">
        <f>'C'!BB167</f>
        <v>0</v>
      </c>
      <c r="BO16" s="434">
        <f>'C'!BC167</f>
        <v>0</v>
      </c>
      <c r="BP16" s="434">
        <f>'C'!BD167</f>
        <v>0</v>
      </c>
      <c r="BQ16" s="434">
        <f>'C'!BE167</f>
        <v>0</v>
      </c>
      <c r="BR16" s="434">
        <f>'C'!BF167</f>
        <v>0</v>
      </c>
      <c r="BS16" s="434">
        <f>'C'!BG167</f>
        <v>0</v>
      </c>
      <c r="BT16" s="434">
        <f>'C'!BH167</f>
        <v>0</v>
      </c>
      <c r="BU16" s="434">
        <f>'C'!BI167</f>
        <v>0</v>
      </c>
      <c r="BV16" s="434">
        <f>'C'!BJ167</f>
        <v>0</v>
      </c>
      <c r="BW16" s="406">
        <f>'C'!BK167</f>
        <v>0</v>
      </c>
      <c r="BX16" s="120"/>
    </row>
    <row r="17" spans="1:80" s="7" customFormat="1" ht="16" x14ac:dyDescent="0.2">
      <c r="A17" s="140"/>
      <c r="B17" s="1085" t="s">
        <v>74</v>
      </c>
      <c r="C17" s="1097">
        <f>C12+C14-C15-C16</f>
        <v>0</v>
      </c>
      <c r="D17" s="424" t="s">
        <v>0</v>
      </c>
      <c r="E17" s="425">
        <f>E12+E14-E15-E16</f>
        <v>0</v>
      </c>
      <c r="F17" s="424" t="str">
        <f>IFERROR(E17/E6,"-")</f>
        <v>-</v>
      </c>
      <c r="G17" s="425">
        <f>G12+G14-G15-G16</f>
        <v>0</v>
      </c>
      <c r="H17" s="424" t="str">
        <f>IFERROR(G17/G6,"-")</f>
        <v>-</v>
      </c>
      <c r="I17" s="425">
        <f>I12+I14-I15-I16</f>
        <v>0</v>
      </c>
      <c r="J17" s="424" t="str">
        <f>IFERROR(I17/I6,"-")</f>
        <v>-</v>
      </c>
      <c r="K17" s="425">
        <f>K12+K14-K15-K16</f>
        <v>0</v>
      </c>
      <c r="L17" s="427" t="str">
        <f>IFERROR(K17/K6,"-")</f>
        <v>-</v>
      </c>
      <c r="M17" s="428">
        <f>M12+M14-M15-M16</f>
        <v>0</v>
      </c>
      <c r="N17" s="1098" t="str">
        <f>IFERROR(M17/M6,"-")</f>
        <v>-</v>
      </c>
      <c r="O17" s="436">
        <f t="shared" ref="O17:AT17" si="5">O12+O14-O15-O16</f>
        <v>0</v>
      </c>
      <c r="P17" s="437">
        <f t="shared" si="5"/>
        <v>0</v>
      </c>
      <c r="Q17" s="436">
        <f t="shared" si="5"/>
        <v>0</v>
      </c>
      <c r="R17" s="436">
        <f t="shared" si="5"/>
        <v>0</v>
      </c>
      <c r="S17" s="436">
        <f t="shared" si="5"/>
        <v>0</v>
      </c>
      <c r="T17" s="436">
        <f t="shared" si="5"/>
        <v>0</v>
      </c>
      <c r="U17" s="436">
        <f t="shared" si="5"/>
        <v>0</v>
      </c>
      <c r="V17" s="436">
        <f t="shared" si="5"/>
        <v>0</v>
      </c>
      <c r="W17" s="436">
        <f t="shared" si="5"/>
        <v>0</v>
      </c>
      <c r="X17" s="436">
        <f t="shared" si="5"/>
        <v>0</v>
      </c>
      <c r="Y17" s="436">
        <f t="shared" si="5"/>
        <v>0</v>
      </c>
      <c r="Z17" s="436">
        <f t="shared" si="5"/>
        <v>0</v>
      </c>
      <c r="AA17" s="436">
        <f t="shared" si="5"/>
        <v>0</v>
      </c>
      <c r="AB17" s="437">
        <f t="shared" si="5"/>
        <v>0</v>
      </c>
      <c r="AC17" s="436">
        <f t="shared" si="5"/>
        <v>0</v>
      </c>
      <c r="AD17" s="436">
        <f t="shared" si="5"/>
        <v>0</v>
      </c>
      <c r="AE17" s="436">
        <f t="shared" si="5"/>
        <v>0</v>
      </c>
      <c r="AF17" s="436">
        <f t="shared" si="5"/>
        <v>0</v>
      </c>
      <c r="AG17" s="436">
        <f t="shared" si="5"/>
        <v>0</v>
      </c>
      <c r="AH17" s="436">
        <f t="shared" si="5"/>
        <v>0</v>
      </c>
      <c r="AI17" s="436">
        <f t="shared" si="5"/>
        <v>0</v>
      </c>
      <c r="AJ17" s="436">
        <f t="shared" si="5"/>
        <v>0</v>
      </c>
      <c r="AK17" s="436">
        <f t="shared" si="5"/>
        <v>0</v>
      </c>
      <c r="AL17" s="436">
        <f t="shared" si="5"/>
        <v>0</v>
      </c>
      <c r="AM17" s="436">
        <f t="shared" si="5"/>
        <v>0</v>
      </c>
      <c r="AN17" s="437">
        <f t="shared" si="5"/>
        <v>0</v>
      </c>
      <c r="AO17" s="436">
        <f t="shared" si="5"/>
        <v>0</v>
      </c>
      <c r="AP17" s="436">
        <f t="shared" si="5"/>
        <v>0</v>
      </c>
      <c r="AQ17" s="436">
        <f t="shared" si="5"/>
        <v>0</v>
      </c>
      <c r="AR17" s="436">
        <f t="shared" si="5"/>
        <v>0</v>
      </c>
      <c r="AS17" s="436">
        <f t="shared" si="5"/>
        <v>0</v>
      </c>
      <c r="AT17" s="436">
        <f t="shared" si="5"/>
        <v>0</v>
      </c>
      <c r="AU17" s="436">
        <f t="shared" ref="AU17:BW17" si="6">AU12+AU14-AU15-AU16</f>
        <v>0</v>
      </c>
      <c r="AV17" s="436">
        <f t="shared" si="6"/>
        <v>0</v>
      </c>
      <c r="AW17" s="436">
        <f t="shared" si="6"/>
        <v>0</v>
      </c>
      <c r="AX17" s="436">
        <f t="shared" si="6"/>
        <v>0</v>
      </c>
      <c r="AY17" s="436">
        <f t="shared" si="6"/>
        <v>0</v>
      </c>
      <c r="AZ17" s="437">
        <f t="shared" si="6"/>
        <v>0</v>
      </c>
      <c r="BA17" s="436">
        <f t="shared" si="6"/>
        <v>0</v>
      </c>
      <c r="BB17" s="436">
        <f t="shared" si="6"/>
        <v>0</v>
      </c>
      <c r="BC17" s="436">
        <f t="shared" si="6"/>
        <v>0</v>
      </c>
      <c r="BD17" s="436">
        <f t="shared" si="6"/>
        <v>0</v>
      </c>
      <c r="BE17" s="436">
        <f t="shared" si="6"/>
        <v>0</v>
      </c>
      <c r="BF17" s="436">
        <f t="shared" si="6"/>
        <v>0</v>
      </c>
      <c r="BG17" s="436">
        <f t="shared" si="6"/>
        <v>0</v>
      </c>
      <c r="BH17" s="436">
        <f t="shared" si="6"/>
        <v>0</v>
      </c>
      <c r="BI17" s="436">
        <f t="shared" si="6"/>
        <v>0</v>
      </c>
      <c r="BJ17" s="436">
        <f t="shared" si="6"/>
        <v>0</v>
      </c>
      <c r="BK17" s="436">
        <f t="shared" si="6"/>
        <v>0</v>
      </c>
      <c r="BL17" s="437">
        <f t="shared" si="6"/>
        <v>0</v>
      </c>
      <c r="BM17" s="436">
        <f t="shared" si="6"/>
        <v>0</v>
      </c>
      <c r="BN17" s="436">
        <f t="shared" si="6"/>
        <v>0</v>
      </c>
      <c r="BO17" s="436">
        <f t="shared" si="6"/>
        <v>0</v>
      </c>
      <c r="BP17" s="436">
        <f t="shared" si="6"/>
        <v>0</v>
      </c>
      <c r="BQ17" s="436">
        <f t="shared" si="6"/>
        <v>0</v>
      </c>
      <c r="BR17" s="436">
        <f t="shared" si="6"/>
        <v>0</v>
      </c>
      <c r="BS17" s="436">
        <f t="shared" si="6"/>
        <v>0</v>
      </c>
      <c r="BT17" s="436">
        <f t="shared" si="6"/>
        <v>0</v>
      </c>
      <c r="BU17" s="436">
        <f t="shared" si="6"/>
        <v>0</v>
      </c>
      <c r="BV17" s="436">
        <f t="shared" si="6"/>
        <v>0</v>
      </c>
      <c r="BW17" s="429">
        <f t="shared" si="6"/>
        <v>0</v>
      </c>
      <c r="BX17" s="140"/>
      <c r="BY17" s="140"/>
      <c r="BZ17" s="140"/>
      <c r="CA17" s="140"/>
      <c r="CB17" s="294"/>
    </row>
    <row r="18" spans="1:80" ht="16" outlineLevel="1" x14ac:dyDescent="0.2">
      <c r="B18" s="72" t="s">
        <v>160</v>
      </c>
      <c r="C18" s="1094">
        <f>O18</f>
        <v>0</v>
      </c>
      <c r="D18" s="402"/>
      <c r="E18" s="403">
        <f>SUM(P18:AA18)</f>
        <v>0</v>
      </c>
      <c r="F18" s="402"/>
      <c r="G18" s="403">
        <f>SUM(AB18:AM18)</f>
        <v>0</v>
      </c>
      <c r="H18" s="402"/>
      <c r="I18" s="403">
        <f>SUM(AN18:AY18)</f>
        <v>0</v>
      </c>
      <c r="J18" s="402"/>
      <c r="K18" s="403">
        <f>SUM(AZ18:BK18)</f>
        <v>0</v>
      </c>
      <c r="L18" s="404"/>
      <c r="M18" s="1069">
        <f>SUM(BL18:BW18)</f>
        <v>0</v>
      </c>
      <c r="N18" s="1071"/>
      <c r="O18" s="438">
        <f>'C'!C23</f>
        <v>0</v>
      </c>
      <c r="P18" s="435">
        <f>'C'!D23</f>
        <v>0</v>
      </c>
      <c r="Q18" s="434">
        <f>'C'!E23</f>
        <v>0</v>
      </c>
      <c r="R18" s="434">
        <f>'C'!F23</f>
        <v>0</v>
      </c>
      <c r="S18" s="434">
        <f>'C'!G23</f>
        <v>0</v>
      </c>
      <c r="T18" s="434">
        <f>'C'!H23</f>
        <v>0</v>
      </c>
      <c r="U18" s="434">
        <f>'C'!I23</f>
        <v>0</v>
      </c>
      <c r="V18" s="434">
        <f>'C'!J23</f>
        <v>0</v>
      </c>
      <c r="W18" s="434">
        <f>'C'!K23</f>
        <v>0</v>
      </c>
      <c r="X18" s="434">
        <f>'C'!L23</f>
        <v>0</v>
      </c>
      <c r="Y18" s="434">
        <f>'C'!M23</f>
        <v>0</v>
      </c>
      <c r="Z18" s="434">
        <f>'C'!N23</f>
        <v>0</v>
      </c>
      <c r="AA18" s="406">
        <f>'C'!O23</f>
        <v>0</v>
      </c>
      <c r="AB18" s="435">
        <f>'C'!P23</f>
        <v>0</v>
      </c>
      <c r="AC18" s="434">
        <f>'C'!Q23</f>
        <v>0</v>
      </c>
      <c r="AD18" s="434">
        <f>'C'!R23</f>
        <v>0</v>
      </c>
      <c r="AE18" s="434">
        <f>'C'!S23</f>
        <v>0</v>
      </c>
      <c r="AF18" s="434">
        <f>'C'!T23</f>
        <v>0</v>
      </c>
      <c r="AG18" s="434">
        <f>'C'!U23</f>
        <v>0</v>
      </c>
      <c r="AH18" s="434">
        <f>'C'!V23</f>
        <v>0</v>
      </c>
      <c r="AI18" s="434">
        <f>'C'!W23</f>
        <v>0</v>
      </c>
      <c r="AJ18" s="434">
        <f>'C'!X23</f>
        <v>0</v>
      </c>
      <c r="AK18" s="434">
        <f>'C'!Y23</f>
        <v>0</v>
      </c>
      <c r="AL18" s="434">
        <f>'C'!Z23</f>
        <v>0</v>
      </c>
      <c r="AM18" s="406">
        <f>'C'!AA23</f>
        <v>0</v>
      </c>
      <c r="AN18" s="434">
        <f>'C'!AB23</f>
        <v>0</v>
      </c>
      <c r="AO18" s="434">
        <f>'C'!AC23</f>
        <v>0</v>
      </c>
      <c r="AP18" s="434">
        <f>'C'!AD23</f>
        <v>0</v>
      </c>
      <c r="AQ18" s="434">
        <f>'C'!AE23</f>
        <v>0</v>
      </c>
      <c r="AR18" s="434">
        <f>'C'!AF23</f>
        <v>0</v>
      </c>
      <c r="AS18" s="434">
        <f>'C'!AG23</f>
        <v>0</v>
      </c>
      <c r="AT18" s="434">
        <f>'C'!AH23</f>
        <v>0</v>
      </c>
      <c r="AU18" s="434">
        <f>'C'!AI23</f>
        <v>0</v>
      </c>
      <c r="AV18" s="434">
        <f>'C'!AJ23</f>
        <v>0</v>
      </c>
      <c r="AW18" s="434">
        <f>'C'!AK23</f>
        <v>0</v>
      </c>
      <c r="AX18" s="434">
        <f>'C'!AL23</f>
        <v>0</v>
      </c>
      <c r="AY18" s="406">
        <f>'C'!AM23</f>
        <v>0</v>
      </c>
      <c r="AZ18" s="434">
        <f>'C'!AN23</f>
        <v>0</v>
      </c>
      <c r="BA18" s="434">
        <f>'C'!AO23</f>
        <v>0</v>
      </c>
      <c r="BB18" s="434">
        <f>'C'!AP23</f>
        <v>0</v>
      </c>
      <c r="BC18" s="434">
        <f>'C'!AQ23</f>
        <v>0</v>
      </c>
      <c r="BD18" s="434">
        <f>'C'!AR23</f>
        <v>0</v>
      </c>
      <c r="BE18" s="434">
        <f>'C'!AS23</f>
        <v>0</v>
      </c>
      <c r="BF18" s="434">
        <f>'C'!AT23</f>
        <v>0</v>
      </c>
      <c r="BG18" s="434">
        <f>'C'!AU23</f>
        <v>0</v>
      </c>
      <c r="BH18" s="434">
        <f>'C'!AV23</f>
        <v>0</v>
      </c>
      <c r="BI18" s="434">
        <f>'C'!AW23</f>
        <v>0</v>
      </c>
      <c r="BJ18" s="434">
        <f>'C'!AX23</f>
        <v>0</v>
      </c>
      <c r="BK18" s="406">
        <f>'C'!AY23</f>
        <v>0</v>
      </c>
      <c r="BL18" s="434">
        <f>'C'!AZ23</f>
        <v>0</v>
      </c>
      <c r="BM18" s="434">
        <f>'C'!BA23</f>
        <v>0</v>
      </c>
      <c r="BN18" s="434">
        <f>'C'!BB23</f>
        <v>0</v>
      </c>
      <c r="BO18" s="434">
        <f>'C'!BC23</f>
        <v>0</v>
      </c>
      <c r="BP18" s="434">
        <f>'C'!BD23</f>
        <v>0</v>
      </c>
      <c r="BQ18" s="434">
        <f>'C'!BE23</f>
        <v>0</v>
      </c>
      <c r="BR18" s="434">
        <f>'C'!BF23</f>
        <v>0</v>
      </c>
      <c r="BS18" s="434">
        <f>'C'!BG23</f>
        <v>0</v>
      </c>
      <c r="BT18" s="434">
        <f>'C'!BH23</f>
        <v>0</v>
      </c>
      <c r="BU18" s="434">
        <f>'C'!BI23</f>
        <v>0</v>
      </c>
      <c r="BV18" s="434">
        <f>'C'!BJ23</f>
        <v>0</v>
      </c>
      <c r="BW18" s="406">
        <f>'C'!BK23</f>
        <v>0</v>
      </c>
      <c r="BX18" s="120"/>
    </row>
    <row r="19" spans="1:80" ht="16" outlineLevel="1" x14ac:dyDescent="0.2">
      <c r="B19" s="73" t="s">
        <v>161</v>
      </c>
      <c r="C19" s="1094">
        <f>O19</f>
        <v>0</v>
      </c>
      <c r="D19" s="405"/>
      <c r="E19" s="1069">
        <f>SUM(P19:AA19)</f>
        <v>0</v>
      </c>
      <c r="F19" s="405"/>
      <c r="G19" s="1069">
        <f>SUM(AB19:AM19)</f>
        <v>0</v>
      </c>
      <c r="H19" s="405"/>
      <c r="I19" s="1069">
        <f>SUM(AN19:AY19)</f>
        <v>0</v>
      </c>
      <c r="J19" s="405"/>
      <c r="K19" s="1069">
        <f>SUM(AZ19:BK19)</f>
        <v>0</v>
      </c>
      <c r="L19" s="361"/>
      <c r="M19" s="1069">
        <f>SUM(BL19:BW19)</f>
        <v>0</v>
      </c>
      <c r="N19" s="1071"/>
      <c r="O19" s="406">
        <f>'C'!C29</f>
        <v>0</v>
      </c>
      <c r="P19" s="435">
        <f>'C'!D29</f>
        <v>0</v>
      </c>
      <c r="Q19" s="434">
        <f>'C'!E29</f>
        <v>0</v>
      </c>
      <c r="R19" s="434">
        <f>'C'!F29</f>
        <v>0</v>
      </c>
      <c r="S19" s="434">
        <f>'C'!G29</f>
        <v>0</v>
      </c>
      <c r="T19" s="434">
        <f>'C'!H29</f>
        <v>0</v>
      </c>
      <c r="U19" s="434">
        <f>'C'!I29</f>
        <v>0</v>
      </c>
      <c r="V19" s="434">
        <f>'C'!J29</f>
        <v>0</v>
      </c>
      <c r="W19" s="434">
        <f>'C'!K29</f>
        <v>0</v>
      </c>
      <c r="X19" s="434">
        <f>'C'!L29</f>
        <v>0</v>
      </c>
      <c r="Y19" s="434">
        <f>'C'!M29</f>
        <v>0</v>
      </c>
      <c r="Z19" s="434">
        <f>'C'!N29</f>
        <v>0</v>
      </c>
      <c r="AA19" s="406">
        <f>'C'!O29</f>
        <v>0</v>
      </c>
      <c r="AB19" s="435">
        <f>'C'!P29</f>
        <v>0</v>
      </c>
      <c r="AC19" s="434">
        <f>'C'!Q29</f>
        <v>0</v>
      </c>
      <c r="AD19" s="434">
        <f>'C'!R29</f>
        <v>0</v>
      </c>
      <c r="AE19" s="434">
        <f>'C'!S29</f>
        <v>0</v>
      </c>
      <c r="AF19" s="434">
        <f>'C'!T29</f>
        <v>0</v>
      </c>
      <c r="AG19" s="434">
        <f>'C'!U29</f>
        <v>0</v>
      </c>
      <c r="AH19" s="434">
        <f>'C'!V29</f>
        <v>0</v>
      </c>
      <c r="AI19" s="434">
        <f>'C'!W29</f>
        <v>0</v>
      </c>
      <c r="AJ19" s="434">
        <f>'C'!X29</f>
        <v>0</v>
      </c>
      <c r="AK19" s="434">
        <f>'C'!Y29</f>
        <v>0</v>
      </c>
      <c r="AL19" s="434">
        <f>'C'!Z29</f>
        <v>0</v>
      </c>
      <c r="AM19" s="406">
        <f>'C'!AA29</f>
        <v>0</v>
      </c>
      <c r="AN19" s="434">
        <f>'C'!AB29</f>
        <v>0</v>
      </c>
      <c r="AO19" s="434">
        <f>'C'!AC29</f>
        <v>0</v>
      </c>
      <c r="AP19" s="434">
        <f>'C'!AD29</f>
        <v>0</v>
      </c>
      <c r="AQ19" s="434">
        <f>'C'!AE29</f>
        <v>0</v>
      </c>
      <c r="AR19" s="434">
        <f>'C'!AF29</f>
        <v>0</v>
      </c>
      <c r="AS19" s="434">
        <f>'C'!AG29</f>
        <v>0</v>
      </c>
      <c r="AT19" s="434">
        <f>'C'!AH29</f>
        <v>0</v>
      </c>
      <c r="AU19" s="434">
        <f>'C'!AI29</f>
        <v>0</v>
      </c>
      <c r="AV19" s="434">
        <f>'C'!AJ29</f>
        <v>0</v>
      </c>
      <c r="AW19" s="434">
        <f>'C'!AK29</f>
        <v>0</v>
      </c>
      <c r="AX19" s="434">
        <f>'C'!AL29</f>
        <v>0</v>
      </c>
      <c r="AY19" s="406">
        <f>'C'!AM29</f>
        <v>0</v>
      </c>
      <c r="AZ19" s="434">
        <f>'C'!AN29</f>
        <v>0</v>
      </c>
      <c r="BA19" s="434">
        <f>'C'!AO29</f>
        <v>0</v>
      </c>
      <c r="BB19" s="434">
        <f>'C'!AP29</f>
        <v>0</v>
      </c>
      <c r="BC19" s="434">
        <f>'C'!AQ29</f>
        <v>0</v>
      </c>
      <c r="BD19" s="434">
        <f>'C'!AR29</f>
        <v>0</v>
      </c>
      <c r="BE19" s="434">
        <f>'C'!AS29</f>
        <v>0</v>
      </c>
      <c r="BF19" s="434">
        <f>'C'!AT29</f>
        <v>0</v>
      </c>
      <c r="BG19" s="434">
        <f>'C'!AU29</f>
        <v>0</v>
      </c>
      <c r="BH19" s="434">
        <f>'C'!AV29</f>
        <v>0</v>
      </c>
      <c r="BI19" s="434">
        <f>'C'!AW29</f>
        <v>0</v>
      </c>
      <c r="BJ19" s="434">
        <f>'C'!AX29</f>
        <v>0</v>
      </c>
      <c r="BK19" s="406">
        <f>'C'!AY29</f>
        <v>0</v>
      </c>
      <c r="BL19" s="434">
        <f>'C'!AZ29</f>
        <v>0</v>
      </c>
      <c r="BM19" s="434">
        <f>'C'!BA29</f>
        <v>0</v>
      </c>
      <c r="BN19" s="434">
        <f>'C'!BB29</f>
        <v>0</v>
      </c>
      <c r="BO19" s="434">
        <f>'C'!BC29</f>
        <v>0</v>
      </c>
      <c r="BP19" s="434">
        <f>'C'!BD29</f>
        <v>0</v>
      </c>
      <c r="BQ19" s="434">
        <f>'C'!BE29</f>
        <v>0</v>
      </c>
      <c r="BR19" s="434">
        <f>'C'!BF29</f>
        <v>0</v>
      </c>
      <c r="BS19" s="434">
        <f>'C'!BG29</f>
        <v>0</v>
      </c>
      <c r="BT19" s="434">
        <f>'C'!BH29</f>
        <v>0</v>
      </c>
      <c r="BU19" s="434">
        <f>'C'!BI29</f>
        <v>0</v>
      </c>
      <c r="BV19" s="434">
        <f>'C'!BJ29</f>
        <v>0</v>
      </c>
      <c r="BW19" s="406">
        <f>'C'!BK29</f>
        <v>0</v>
      </c>
      <c r="BX19" s="120"/>
    </row>
    <row r="20" spans="1:80" s="7" customFormat="1" ht="16" outlineLevel="1" x14ac:dyDescent="0.2">
      <c r="A20" s="140"/>
      <c r="B20" s="1085" t="s">
        <v>75</v>
      </c>
      <c r="C20" s="1097">
        <f>C17-C18+C19</f>
        <v>0</v>
      </c>
      <c r="D20" s="424" t="s">
        <v>0</v>
      </c>
      <c r="E20" s="425">
        <f>E17-E18+E19</f>
        <v>0</v>
      </c>
      <c r="F20" s="424" t="str">
        <f>IFERROR(E20/E6,"-")</f>
        <v>-</v>
      </c>
      <c r="G20" s="425">
        <f>G17-G18+G19</f>
        <v>0</v>
      </c>
      <c r="H20" s="424" t="str">
        <f>IFERROR(G20/G6,"-")</f>
        <v>-</v>
      </c>
      <c r="I20" s="425">
        <f>I17-I18+I19</f>
        <v>0</v>
      </c>
      <c r="J20" s="424" t="str">
        <f>IFERROR(I20/I6,"-")</f>
        <v>-</v>
      </c>
      <c r="K20" s="425">
        <f>K17-K18+K19</f>
        <v>0</v>
      </c>
      <c r="L20" s="427" t="str">
        <f>IFERROR(K20/K6,"-")</f>
        <v>-</v>
      </c>
      <c r="M20" s="428">
        <f>M17-M18+M19</f>
        <v>0</v>
      </c>
      <c r="N20" s="1098" t="str">
        <f>IFERROR(M20/M6,"-")</f>
        <v>-</v>
      </c>
      <c r="O20" s="429">
        <f t="shared" ref="O20:AT20" si="7">O17-O18+O19</f>
        <v>0</v>
      </c>
      <c r="P20" s="437">
        <f t="shared" si="7"/>
        <v>0</v>
      </c>
      <c r="Q20" s="436">
        <f t="shared" si="7"/>
        <v>0</v>
      </c>
      <c r="R20" s="436">
        <f t="shared" si="7"/>
        <v>0</v>
      </c>
      <c r="S20" s="436">
        <f t="shared" si="7"/>
        <v>0</v>
      </c>
      <c r="T20" s="436">
        <f t="shared" si="7"/>
        <v>0</v>
      </c>
      <c r="U20" s="436">
        <f t="shared" si="7"/>
        <v>0</v>
      </c>
      <c r="V20" s="436">
        <f t="shared" si="7"/>
        <v>0</v>
      </c>
      <c r="W20" s="436">
        <f t="shared" si="7"/>
        <v>0</v>
      </c>
      <c r="X20" s="436">
        <f t="shared" si="7"/>
        <v>0</v>
      </c>
      <c r="Y20" s="436">
        <f t="shared" si="7"/>
        <v>0</v>
      </c>
      <c r="Z20" s="436">
        <f t="shared" si="7"/>
        <v>0</v>
      </c>
      <c r="AA20" s="429">
        <f t="shared" si="7"/>
        <v>0</v>
      </c>
      <c r="AB20" s="437">
        <f t="shared" si="7"/>
        <v>0</v>
      </c>
      <c r="AC20" s="436">
        <f t="shared" si="7"/>
        <v>0</v>
      </c>
      <c r="AD20" s="436">
        <f t="shared" si="7"/>
        <v>0</v>
      </c>
      <c r="AE20" s="436">
        <f t="shared" si="7"/>
        <v>0</v>
      </c>
      <c r="AF20" s="436">
        <f t="shared" si="7"/>
        <v>0</v>
      </c>
      <c r="AG20" s="436">
        <f t="shared" si="7"/>
        <v>0</v>
      </c>
      <c r="AH20" s="436">
        <f t="shared" si="7"/>
        <v>0</v>
      </c>
      <c r="AI20" s="436">
        <f t="shared" si="7"/>
        <v>0</v>
      </c>
      <c r="AJ20" s="436">
        <f t="shared" si="7"/>
        <v>0</v>
      </c>
      <c r="AK20" s="436">
        <f t="shared" si="7"/>
        <v>0</v>
      </c>
      <c r="AL20" s="436">
        <f t="shared" si="7"/>
        <v>0</v>
      </c>
      <c r="AM20" s="429">
        <f t="shared" si="7"/>
        <v>0</v>
      </c>
      <c r="AN20" s="436">
        <f t="shared" si="7"/>
        <v>0</v>
      </c>
      <c r="AO20" s="436">
        <f t="shared" si="7"/>
        <v>0</v>
      </c>
      <c r="AP20" s="436">
        <f t="shared" si="7"/>
        <v>0</v>
      </c>
      <c r="AQ20" s="436">
        <f t="shared" si="7"/>
        <v>0</v>
      </c>
      <c r="AR20" s="436">
        <f t="shared" si="7"/>
        <v>0</v>
      </c>
      <c r="AS20" s="436">
        <f t="shared" si="7"/>
        <v>0</v>
      </c>
      <c r="AT20" s="436">
        <f t="shared" si="7"/>
        <v>0</v>
      </c>
      <c r="AU20" s="436">
        <f t="shared" ref="AU20:BW20" si="8">AU17-AU18+AU19</f>
        <v>0</v>
      </c>
      <c r="AV20" s="436">
        <f t="shared" si="8"/>
        <v>0</v>
      </c>
      <c r="AW20" s="436">
        <f t="shared" si="8"/>
        <v>0</v>
      </c>
      <c r="AX20" s="436">
        <f t="shared" si="8"/>
        <v>0</v>
      </c>
      <c r="AY20" s="429">
        <f t="shared" si="8"/>
        <v>0</v>
      </c>
      <c r="AZ20" s="436">
        <f t="shared" si="8"/>
        <v>0</v>
      </c>
      <c r="BA20" s="436">
        <f t="shared" si="8"/>
        <v>0</v>
      </c>
      <c r="BB20" s="436">
        <f t="shared" si="8"/>
        <v>0</v>
      </c>
      <c r="BC20" s="436">
        <f t="shared" si="8"/>
        <v>0</v>
      </c>
      <c r="BD20" s="436">
        <f t="shared" si="8"/>
        <v>0</v>
      </c>
      <c r="BE20" s="436">
        <f t="shared" si="8"/>
        <v>0</v>
      </c>
      <c r="BF20" s="436">
        <f t="shared" si="8"/>
        <v>0</v>
      </c>
      <c r="BG20" s="436">
        <f t="shared" si="8"/>
        <v>0</v>
      </c>
      <c r="BH20" s="436">
        <f t="shared" si="8"/>
        <v>0</v>
      </c>
      <c r="BI20" s="436">
        <f t="shared" si="8"/>
        <v>0</v>
      </c>
      <c r="BJ20" s="436">
        <f t="shared" si="8"/>
        <v>0</v>
      </c>
      <c r="BK20" s="429">
        <f t="shared" si="8"/>
        <v>0</v>
      </c>
      <c r="BL20" s="436">
        <f t="shared" si="8"/>
        <v>0</v>
      </c>
      <c r="BM20" s="436">
        <f t="shared" si="8"/>
        <v>0</v>
      </c>
      <c r="BN20" s="436">
        <f t="shared" si="8"/>
        <v>0</v>
      </c>
      <c r="BO20" s="436">
        <f t="shared" si="8"/>
        <v>0</v>
      </c>
      <c r="BP20" s="436">
        <f t="shared" si="8"/>
        <v>0</v>
      </c>
      <c r="BQ20" s="436">
        <f t="shared" si="8"/>
        <v>0</v>
      </c>
      <c r="BR20" s="436">
        <f t="shared" si="8"/>
        <v>0</v>
      </c>
      <c r="BS20" s="436">
        <f t="shared" si="8"/>
        <v>0</v>
      </c>
      <c r="BT20" s="436">
        <f t="shared" si="8"/>
        <v>0</v>
      </c>
      <c r="BU20" s="436">
        <f t="shared" si="8"/>
        <v>0</v>
      </c>
      <c r="BV20" s="436">
        <f t="shared" si="8"/>
        <v>0</v>
      </c>
      <c r="BW20" s="429">
        <f t="shared" si="8"/>
        <v>0</v>
      </c>
      <c r="BX20" s="140"/>
      <c r="BY20" s="140"/>
      <c r="BZ20" s="140"/>
      <c r="CA20" s="140"/>
      <c r="CB20" s="294"/>
    </row>
    <row r="21" spans="1:80" ht="16" outlineLevel="1" x14ac:dyDescent="0.2">
      <c r="B21" s="72" t="s">
        <v>194</v>
      </c>
      <c r="C21" s="1093">
        <f>O21</f>
        <v>0</v>
      </c>
      <c r="D21" s="402"/>
      <c r="E21" s="403">
        <f>SUM(P21:AA21)</f>
        <v>0</v>
      </c>
      <c r="F21" s="402"/>
      <c r="G21" s="403">
        <f>SUM(AB21:AM21)</f>
        <v>0</v>
      </c>
      <c r="H21" s="402"/>
      <c r="I21" s="403">
        <f>SUM(AN21:AY21)</f>
        <v>0</v>
      </c>
      <c r="J21" s="402"/>
      <c r="K21" s="403">
        <f>SUM(AZ21:BK21)</f>
        <v>0</v>
      </c>
      <c r="L21" s="404"/>
      <c r="M21" s="1069">
        <f>SUM(BL21:BW21)</f>
        <v>0</v>
      </c>
      <c r="N21" s="1071"/>
      <c r="O21" s="438">
        <f>'C'!C73+'C'!C82</f>
        <v>0</v>
      </c>
      <c r="P21" s="434">
        <f>'C'!D73+'C'!D82+'HIPOTESIS '!$D70/12*O57+'C'!D89</f>
        <v>0</v>
      </c>
      <c r="Q21" s="434">
        <f>'C'!E73+'C'!E82+'HIPOTESIS '!$D70/12*P57+'C'!E89</f>
        <v>0</v>
      </c>
      <c r="R21" s="434">
        <f>'C'!F73+'C'!F82+'HIPOTESIS '!$D70/12*Q57+'C'!F89</f>
        <v>0</v>
      </c>
      <c r="S21" s="434">
        <f>'C'!G73+'C'!G82+'HIPOTESIS '!$D70/12*R57+'C'!G89</f>
        <v>0</v>
      </c>
      <c r="T21" s="434">
        <f>'C'!H73+'C'!H82+'HIPOTESIS '!$D70/12*S57+'C'!H89</f>
        <v>0</v>
      </c>
      <c r="U21" s="434">
        <f>'C'!I73+'C'!I82+'HIPOTESIS '!$D70/12*T57+'C'!I89</f>
        <v>0</v>
      </c>
      <c r="V21" s="434">
        <f>'C'!J73+'C'!J82+'HIPOTESIS '!$D70/12*U57+'C'!J89</f>
        <v>0</v>
      </c>
      <c r="W21" s="434">
        <f>'C'!K73+'C'!K82+'HIPOTESIS '!$D70/12*V57+'C'!K89</f>
        <v>0</v>
      </c>
      <c r="X21" s="434">
        <f>'C'!L73+'C'!L82+'HIPOTESIS '!$D70/12*W57+'C'!L89</f>
        <v>0</v>
      </c>
      <c r="Y21" s="434">
        <f>'C'!M73+'C'!M82+'HIPOTESIS '!$D70/12*X57+'C'!M89</f>
        <v>0</v>
      </c>
      <c r="Z21" s="434">
        <f>'C'!N73+'C'!N82+'HIPOTESIS '!$D70/12*Y57+'C'!N89</f>
        <v>0</v>
      </c>
      <c r="AA21" s="434">
        <f>'C'!O73+'C'!O82+'HIPOTESIS '!$D70/12*Z57+'C'!O89</f>
        <v>0</v>
      </c>
      <c r="AB21" s="434">
        <f>'C'!P73+'C'!P82+'HIPOTESIS '!$D70/12*AA57+'C'!P89</f>
        <v>0</v>
      </c>
      <c r="AC21" s="434">
        <f>'C'!Q73+'C'!Q82+'HIPOTESIS '!$D70/12*AB57+'C'!Q89</f>
        <v>0</v>
      </c>
      <c r="AD21" s="434">
        <f>'C'!R73+'C'!R82+'HIPOTESIS '!$D70/12*AC57+'C'!R89</f>
        <v>0</v>
      </c>
      <c r="AE21" s="434">
        <f>'C'!S73+'C'!S82+'HIPOTESIS '!$D70/12*AD57+'C'!S89</f>
        <v>0</v>
      </c>
      <c r="AF21" s="434">
        <f>'C'!T73+'C'!T82+'HIPOTESIS '!$D70/12*AE57+'C'!T89</f>
        <v>0</v>
      </c>
      <c r="AG21" s="434">
        <f>'C'!U73+'C'!U82+'HIPOTESIS '!$D70/12*AF57+'C'!U89</f>
        <v>0</v>
      </c>
      <c r="AH21" s="434">
        <f>'C'!V73+'C'!V82+'HIPOTESIS '!$D70/12*AG57+'C'!V89</f>
        <v>0</v>
      </c>
      <c r="AI21" s="434">
        <f>'C'!W73+'C'!W82+'HIPOTESIS '!$D70/12*AH57+'C'!W89</f>
        <v>0</v>
      </c>
      <c r="AJ21" s="434">
        <f>'C'!X73+'C'!X82+'HIPOTESIS '!$D70/12*AI57+'C'!X89</f>
        <v>0</v>
      </c>
      <c r="AK21" s="434">
        <f>'C'!Y73+'C'!Y82+'HIPOTESIS '!$D70/12*AJ57+'C'!Y89</f>
        <v>0</v>
      </c>
      <c r="AL21" s="434">
        <f>'C'!Z73+'C'!Z82+'HIPOTESIS '!$D70/12*AK57+'C'!Z89</f>
        <v>0</v>
      </c>
      <c r="AM21" s="434">
        <f>'C'!AA73+'C'!AA82+'HIPOTESIS '!$D70/12*AL57+'C'!AA89</f>
        <v>0</v>
      </c>
      <c r="AN21" s="434">
        <f>'C'!AB73+'C'!AB82+'HIPOTESIS '!$D70/12*AM57+'C'!AB89</f>
        <v>0</v>
      </c>
      <c r="AO21" s="434">
        <f>'C'!AC73+'C'!AC82+'HIPOTESIS '!$D70/12*AN57+'C'!AC89</f>
        <v>0</v>
      </c>
      <c r="AP21" s="434">
        <f>'C'!AD73+'C'!AD82+'HIPOTESIS '!$D70/12*AO57+'C'!AD89</f>
        <v>0</v>
      </c>
      <c r="AQ21" s="434">
        <f>'C'!AE73+'C'!AE82+'HIPOTESIS '!$D70/12*AP57+'C'!AE89</f>
        <v>0</v>
      </c>
      <c r="AR21" s="434">
        <f>'C'!AF73+'C'!AF82+'HIPOTESIS '!$D70/12*AQ57+'C'!AF89</f>
        <v>0</v>
      </c>
      <c r="AS21" s="434">
        <f>'C'!AG73+'C'!AG82+'HIPOTESIS '!$D70/12*AR57+'C'!AG89</f>
        <v>0</v>
      </c>
      <c r="AT21" s="434">
        <f>'C'!AH73+'C'!AH82+'HIPOTESIS '!$D70/12*AS57+'C'!AH89</f>
        <v>0</v>
      </c>
      <c r="AU21" s="434">
        <f>'C'!AI73+'C'!AI82+'HIPOTESIS '!$D70/12*AT57+'C'!AI89</f>
        <v>0</v>
      </c>
      <c r="AV21" s="434">
        <f>'C'!AJ73+'C'!AJ82+'HIPOTESIS '!$D70/12*AU57+'C'!AJ89</f>
        <v>0</v>
      </c>
      <c r="AW21" s="434">
        <f>'C'!AK73+'C'!AK82+'HIPOTESIS '!$D70/12*AV57+'C'!AK89</f>
        <v>0</v>
      </c>
      <c r="AX21" s="434">
        <f>'C'!AL73+'C'!AL82+'HIPOTESIS '!$D70/12*AW57+'C'!AL89</f>
        <v>0</v>
      </c>
      <c r="AY21" s="434">
        <f>'C'!AM73+'C'!AM82+'HIPOTESIS '!$D70/12*AX57+'C'!AM89</f>
        <v>0</v>
      </c>
      <c r="AZ21" s="434">
        <f>'C'!AN73+'C'!AN82+'HIPOTESIS '!$D70/12*AY57+'C'!AN89</f>
        <v>0</v>
      </c>
      <c r="BA21" s="434">
        <f>'C'!AO73+'C'!AO82+'HIPOTESIS '!$D70/12*AZ57+'C'!AO89</f>
        <v>0</v>
      </c>
      <c r="BB21" s="434">
        <f>'C'!AP73+'C'!AP82+'HIPOTESIS '!$D70/12*BA57+'C'!AP89</f>
        <v>0</v>
      </c>
      <c r="BC21" s="434">
        <f>'C'!AQ73+'C'!AQ82+'HIPOTESIS '!$D70/12*BB57+'C'!AQ89</f>
        <v>0</v>
      </c>
      <c r="BD21" s="434">
        <f>'C'!AR73+'C'!AR82+'HIPOTESIS '!$D70/12*BC57+'C'!AR89</f>
        <v>0</v>
      </c>
      <c r="BE21" s="434">
        <f>'C'!AS73+'C'!AS82+'HIPOTESIS '!$D70/12*BD57+'C'!AS89</f>
        <v>0</v>
      </c>
      <c r="BF21" s="434">
        <f>'C'!AT73+'C'!AT82+'HIPOTESIS '!$D70/12*BE57+'C'!AT89</f>
        <v>0</v>
      </c>
      <c r="BG21" s="434">
        <f>'C'!AU73+'C'!AU82+'HIPOTESIS '!$D70/12*BF57+'C'!AU89</f>
        <v>0</v>
      </c>
      <c r="BH21" s="434">
        <f>'C'!AV73+'C'!AV82+'HIPOTESIS '!$D70/12*BG57+'C'!AV89</f>
        <v>0</v>
      </c>
      <c r="BI21" s="434">
        <f>'C'!AW73+'C'!AW82+'HIPOTESIS '!$D70/12*BH57+'C'!AW89</f>
        <v>0</v>
      </c>
      <c r="BJ21" s="434">
        <f>'C'!AX73+'C'!AX82+'HIPOTESIS '!$D70/12*BI57+'C'!AX89</f>
        <v>0</v>
      </c>
      <c r="BK21" s="434">
        <f>'C'!AY73+'C'!AY82+'HIPOTESIS '!$D70/12*BJ57+'C'!AY89</f>
        <v>0</v>
      </c>
      <c r="BL21" s="434">
        <f>'C'!AZ73+'C'!AZ82+'HIPOTESIS '!$D70/12*BK57+'C'!AZ89</f>
        <v>0</v>
      </c>
      <c r="BM21" s="434">
        <f>'C'!BA73+'C'!BA82+'HIPOTESIS '!$D70/12*BL57+'C'!BA89</f>
        <v>0</v>
      </c>
      <c r="BN21" s="434">
        <f>'C'!BB73+'C'!BB82+'HIPOTESIS '!$D70/12*BM57+'C'!BB89</f>
        <v>0</v>
      </c>
      <c r="BO21" s="434">
        <f>'C'!BC73+'C'!BC82+'HIPOTESIS '!$D70/12*BN57+'C'!BC89</f>
        <v>0</v>
      </c>
      <c r="BP21" s="434">
        <f>'C'!BD73+'C'!BD82+'HIPOTESIS '!$D70/12*BO57+'C'!BD89</f>
        <v>0</v>
      </c>
      <c r="BQ21" s="434">
        <f>'C'!BE73+'C'!BE82+'HIPOTESIS '!$D70/12*BP57+'C'!BE89</f>
        <v>0</v>
      </c>
      <c r="BR21" s="434">
        <f>'C'!BF73+'C'!BF82+'HIPOTESIS '!$D70/12*BQ57+'C'!BF89</f>
        <v>0</v>
      </c>
      <c r="BS21" s="434">
        <f>'C'!BG73+'C'!BG82+'HIPOTESIS '!$D70/12*BR57+'C'!BG89</f>
        <v>0</v>
      </c>
      <c r="BT21" s="434">
        <f>'C'!BH73+'C'!BH82+'HIPOTESIS '!$D70/12*BS57+'C'!BH89</f>
        <v>0</v>
      </c>
      <c r="BU21" s="434">
        <f>'C'!BI73+'C'!BI82+'HIPOTESIS '!$D70/12*BT57+'C'!BI89</f>
        <v>0</v>
      </c>
      <c r="BV21" s="434">
        <f>'C'!BJ73+'C'!BJ82+'HIPOTESIS '!$D70/12*BU57+'C'!BJ89</f>
        <v>0</v>
      </c>
      <c r="BW21" s="434">
        <f>'C'!BK73+'C'!BK82+'HIPOTESIS '!$D70/12*BV57+'C'!BK89</f>
        <v>0</v>
      </c>
      <c r="BX21" s="120"/>
    </row>
    <row r="22" spans="1:80" s="7" customFormat="1" ht="16" x14ac:dyDescent="0.2">
      <c r="A22" s="140"/>
      <c r="B22" s="1085" t="s">
        <v>76</v>
      </c>
      <c r="C22" s="1097">
        <f>C20-C21</f>
        <v>0</v>
      </c>
      <c r="D22" s="424" t="s">
        <v>0</v>
      </c>
      <c r="E22" s="425">
        <f>E20-E21</f>
        <v>0</v>
      </c>
      <c r="F22" s="424" t="str">
        <f>IFERROR(E22/E6,"-")</f>
        <v>-</v>
      </c>
      <c r="G22" s="425">
        <f>G20-G21</f>
        <v>0</v>
      </c>
      <c r="H22" s="424" t="str">
        <f>IFERROR(G22/G6,"-")</f>
        <v>-</v>
      </c>
      <c r="I22" s="425">
        <f>I20-I21</f>
        <v>0</v>
      </c>
      <c r="J22" s="424" t="str">
        <f>IFERROR(I22/I6,"-")</f>
        <v>-</v>
      </c>
      <c r="K22" s="425">
        <f>K20-K21</f>
        <v>0</v>
      </c>
      <c r="L22" s="427" t="str">
        <f>IFERROR(K22/K6,"-")</f>
        <v>-</v>
      </c>
      <c r="M22" s="428">
        <f>M20-M21</f>
        <v>0</v>
      </c>
      <c r="N22" s="1098" t="str">
        <f>IFERROR(M22/M6,"-")</f>
        <v>-</v>
      </c>
      <c r="O22" s="429">
        <f t="shared" ref="O22:AT22" si="9">O20-O21</f>
        <v>0</v>
      </c>
      <c r="P22" s="431">
        <f t="shared" si="9"/>
        <v>0</v>
      </c>
      <c r="Q22" s="431">
        <f t="shared" si="9"/>
        <v>0</v>
      </c>
      <c r="R22" s="431">
        <f t="shared" si="9"/>
        <v>0</v>
      </c>
      <c r="S22" s="431">
        <f t="shared" si="9"/>
        <v>0</v>
      </c>
      <c r="T22" s="431">
        <f t="shared" si="9"/>
        <v>0</v>
      </c>
      <c r="U22" s="431">
        <f t="shared" si="9"/>
        <v>0</v>
      </c>
      <c r="V22" s="431">
        <f t="shared" si="9"/>
        <v>0</v>
      </c>
      <c r="W22" s="431">
        <f t="shared" si="9"/>
        <v>0</v>
      </c>
      <c r="X22" s="431">
        <f t="shared" si="9"/>
        <v>0</v>
      </c>
      <c r="Y22" s="431">
        <f t="shared" si="9"/>
        <v>0</v>
      </c>
      <c r="Z22" s="431">
        <f t="shared" si="9"/>
        <v>0</v>
      </c>
      <c r="AA22" s="431">
        <f t="shared" si="9"/>
        <v>0</v>
      </c>
      <c r="AB22" s="430">
        <f t="shared" si="9"/>
        <v>0</v>
      </c>
      <c r="AC22" s="431">
        <f t="shared" si="9"/>
        <v>0</v>
      </c>
      <c r="AD22" s="431">
        <f t="shared" si="9"/>
        <v>0</v>
      </c>
      <c r="AE22" s="431">
        <f t="shared" si="9"/>
        <v>0</v>
      </c>
      <c r="AF22" s="431">
        <f t="shared" si="9"/>
        <v>0</v>
      </c>
      <c r="AG22" s="431">
        <f t="shared" si="9"/>
        <v>0</v>
      </c>
      <c r="AH22" s="431">
        <f t="shared" si="9"/>
        <v>0</v>
      </c>
      <c r="AI22" s="431">
        <f t="shared" si="9"/>
        <v>0</v>
      </c>
      <c r="AJ22" s="431">
        <f t="shared" si="9"/>
        <v>0</v>
      </c>
      <c r="AK22" s="431">
        <f t="shared" si="9"/>
        <v>0</v>
      </c>
      <c r="AL22" s="431">
        <f t="shared" si="9"/>
        <v>0</v>
      </c>
      <c r="AM22" s="432">
        <f t="shared" si="9"/>
        <v>0</v>
      </c>
      <c r="AN22" s="431">
        <f t="shared" si="9"/>
        <v>0</v>
      </c>
      <c r="AO22" s="431">
        <f t="shared" si="9"/>
        <v>0</v>
      </c>
      <c r="AP22" s="431">
        <f t="shared" si="9"/>
        <v>0</v>
      </c>
      <c r="AQ22" s="431">
        <f t="shared" si="9"/>
        <v>0</v>
      </c>
      <c r="AR22" s="431">
        <f t="shared" si="9"/>
        <v>0</v>
      </c>
      <c r="AS22" s="431">
        <f t="shared" si="9"/>
        <v>0</v>
      </c>
      <c r="AT22" s="431">
        <f t="shared" si="9"/>
        <v>0</v>
      </c>
      <c r="AU22" s="431">
        <f t="shared" ref="AU22:BW22" si="10">AU20-AU21</f>
        <v>0</v>
      </c>
      <c r="AV22" s="431">
        <f t="shared" si="10"/>
        <v>0</v>
      </c>
      <c r="AW22" s="431">
        <f t="shared" si="10"/>
        <v>0</v>
      </c>
      <c r="AX22" s="431">
        <f t="shared" si="10"/>
        <v>0</v>
      </c>
      <c r="AY22" s="432">
        <f t="shared" si="10"/>
        <v>0</v>
      </c>
      <c r="AZ22" s="431">
        <f t="shared" si="10"/>
        <v>0</v>
      </c>
      <c r="BA22" s="431">
        <f t="shared" si="10"/>
        <v>0</v>
      </c>
      <c r="BB22" s="431">
        <f t="shared" si="10"/>
        <v>0</v>
      </c>
      <c r="BC22" s="431">
        <f t="shared" si="10"/>
        <v>0</v>
      </c>
      <c r="BD22" s="431">
        <f t="shared" si="10"/>
        <v>0</v>
      </c>
      <c r="BE22" s="431">
        <f t="shared" si="10"/>
        <v>0</v>
      </c>
      <c r="BF22" s="431">
        <f t="shared" si="10"/>
        <v>0</v>
      </c>
      <c r="BG22" s="431">
        <f t="shared" si="10"/>
        <v>0</v>
      </c>
      <c r="BH22" s="431">
        <f t="shared" si="10"/>
        <v>0</v>
      </c>
      <c r="BI22" s="431">
        <f t="shared" si="10"/>
        <v>0</v>
      </c>
      <c r="BJ22" s="431">
        <f t="shared" si="10"/>
        <v>0</v>
      </c>
      <c r="BK22" s="432">
        <f t="shared" si="10"/>
        <v>0</v>
      </c>
      <c r="BL22" s="431">
        <f t="shared" si="10"/>
        <v>0</v>
      </c>
      <c r="BM22" s="431">
        <f t="shared" si="10"/>
        <v>0</v>
      </c>
      <c r="BN22" s="431">
        <f t="shared" si="10"/>
        <v>0</v>
      </c>
      <c r="BO22" s="431">
        <f t="shared" si="10"/>
        <v>0</v>
      </c>
      <c r="BP22" s="431">
        <f t="shared" si="10"/>
        <v>0</v>
      </c>
      <c r="BQ22" s="431">
        <f t="shared" si="10"/>
        <v>0</v>
      </c>
      <c r="BR22" s="431">
        <f t="shared" si="10"/>
        <v>0</v>
      </c>
      <c r="BS22" s="431">
        <f t="shared" si="10"/>
        <v>0</v>
      </c>
      <c r="BT22" s="431">
        <f t="shared" si="10"/>
        <v>0</v>
      </c>
      <c r="BU22" s="431">
        <f t="shared" si="10"/>
        <v>0</v>
      </c>
      <c r="BV22" s="431">
        <f t="shared" si="10"/>
        <v>0</v>
      </c>
      <c r="BW22" s="432">
        <f t="shared" si="10"/>
        <v>0</v>
      </c>
      <c r="BX22" s="140"/>
      <c r="BY22" s="140"/>
      <c r="BZ22" s="140"/>
      <c r="CA22" s="140"/>
      <c r="CB22" s="294"/>
    </row>
    <row r="23" spans="1:80" ht="16" x14ac:dyDescent="0.2">
      <c r="B23" s="72" t="s">
        <v>364</v>
      </c>
      <c r="C23" s="1093">
        <f>O23</f>
        <v>0</v>
      </c>
      <c r="D23" s="402"/>
      <c r="E23" s="403">
        <f>SUM(P23:AA23)</f>
        <v>0</v>
      </c>
      <c r="F23" s="402"/>
      <c r="G23" s="403">
        <f>SUM(AB23:AM23)</f>
        <v>0</v>
      </c>
      <c r="H23" s="402"/>
      <c r="I23" s="403">
        <f>SUM(AN23:AY23)</f>
        <v>0</v>
      </c>
      <c r="J23" s="402"/>
      <c r="K23" s="403">
        <f>SUM(AZ23:BK23)</f>
        <v>0</v>
      </c>
      <c r="L23" s="404"/>
      <c r="M23" s="1069">
        <f>SUM(BL23:BW23)</f>
        <v>0</v>
      </c>
      <c r="N23" s="1071"/>
      <c r="O23" s="439">
        <f>'C'!C267</f>
        <v>0</v>
      </c>
      <c r="P23" s="440">
        <f>'C'!D267</f>
        <v>0</v>
      </c>
      <c r="Q23" s="439">
        <f>'C'!E267</f>
        <v>0</v>
      </c>
      <c r="R23" s="439">
        <f>'C'!F267</f>
        <v>0</v>
      </c>
      <c r="S23" s="439">
        <f>'C'!G267</f>
        <v>0</v>
      </c>
      <c r="T23" s="439">
        <f>'C'!H267</f>
        <v>0</v>
      </c>
      <c r="U23" s="439">
        <f>'C'!I267</f>
        <v>0</v>
      </c>
      <c r="V23" s="439">
        <f>'C'!J267</f>
        <v>0</v>
      </c>
      <c r="W23" s="439">
        <f>'C'!K267</f>
        <v>0</v>
      </c>
      <c r="X23" s="439">
        <f>'C'!L267</f>
        <v>0</v>
      </c>
      <c r="Y23" s="439">
        <f>'C'!M267</f>
        <v>0</v>
      </c>
      <c r="Z23" s="439">
        <f>'C'!N267</f>
        <v>0</v>
      </c>
      <c r="AA23" s="438">
        <f>'C'!O267</f>
        <v>0</v>
      </c>
      <c r="AB23" s="439">
        <f>'C'!P267</f>
        <v>0</v>
      </c>
      <c r="AC23" s="439">
        <f>'C'!Q267</f>
        <v>0</v>
      </c>
      <c r="AD23" s="439">
        <f>'C'!R267</f>
        <v>0</v>
      </c>
      <c r="AE23" s="439">
        <f>'C'!S267</f>
        <v>0</v>
      </c>
      <c r="AF23" s="439">
        <f>'C'!T267</f>
        <v>0</v>
      </c>
      <c r="AG23" s="439">
        <f>'C'!U267</f>
        <v>0</v>
      </c>
      <c r="AH23" s="439">
        <f>'C'!V267</f>
        <v>0</v>
      </c>
      <c r="AI23" s="439">
        <f>'C'!W267</f>
        <v>0</v>
      </c>
      <c r="AJ23" s="439">
        <f>'C'!X267</f>
        <v>0</v>
      </c>
      <c r="AK23" s="439">
        <f>'C'!Y267</f>
        <v>0</v>
      </c>
      <c r="AL23" s="439">
        <f>'C'!Z267</f>
        <v>0</v>
      </c>
      <c r="AM23" s="438">
        <f>'C'!AA267</f>
        <v>0</v>
      </c>
      <c r="AN23" s="439">
        <f>'C'!AB267</f>
        <v>0</v>
      </c>
      <c r="AO23" s="439">
        <f>'C'!AC267</f>
        <v>0</v>
      </c>
      <c r="AP23" s="439">
        <f>'C'!AD267</f>
        <v>0</v>
      </c>
      <c r="AQ23" s="439">
        <f>'C'!AE267</f>
        <v>0</v>
      </c>
      <c r="AR23" s="439">
        <f>'C'!AF267</f>
        <v>0</v>
      </c>
      <c r="AS23" s="439">
        <f>'C'!AG267</f>
        <v>0</v>
      </c>
      <c r="AT23" s="439">
        <f>'C'!AH267</f>
        <v>0</v>
      </c>
      <c r="AU23" s="439">
        <f>'C'!AI267</f>
        <v>0</v>
      </c>
      <c r="AV23" s="439">
        <f>'C'!AJ267</f>
        <v>0</v>
      </c>
      <c r="AW23" s="439">
        <f>'C'!AK267</f>
        <v>0</v>
      </c>
      <c r="AX23" s="439">
        <f>'C'!AL267</f>
        <v>0</v>
      </c>
      <c r="AY23" s="438">
        <f>'C'!AM267</f>
        <v>0</v>
      </c>
      <c r="AZ23" s="439">
        <f>'C'!AN267</f>
        <v>0</v>
      </c>
      <c r="BA23" s="439">
        <f>'C'!AO267</f>
        <v>0</v>
      </c>
      <c r="BB23" s="439">
        <f>'C'!AP267</f>
        <v>0</v>
      </c>
      <c r="BC23" s="439">
        <f>'C'!AQ267</f>
        <v>0</v>
      </c>
      <c r="BD23" s="439">
        <f>'C'!AR267</f>
        <v>0</v>
      </c>
      <c r="BE23" s="439">
        <f>'C'!AS267</f>
        <v>0</v>
      </c>
      <c r="BF23" s="439">
        <f>'C'!AT267</f>
        <v>0</v>
      </c>
      <c r="BG23" s="439">
        <f>'C'!AU267</f>
        <v>0</v>
      </c>
      <c r="BH23" s="439">
        <f>'C'!AV267</f>
        <v>0</v>
      </c>
      <c r="BI23" s="439">
        <f>'C'!AW267</f>
        <v>0</v>
      </c>
      <c r="BJ23" s="439">
        <f>'C'!AX267</f>
        <v>0</v>
      </c>
      <c r="BK23" s="438">
        <f>'C'!AY267</f>
        <v>0</v>
      </c>
      <c r="BL23" s="439">
        <f>'C'!AZ267</f>
        <v>0</v>
      </c>
      <c r="BM23" s="439">
        <f>'C'!BA267</f>
        <v>0</v>
      </c>
      <c r="BN23" s="439">
        <f>'C'!BB267</f>
        <v>0</v>
      </c>
      <c r="BO23" s="439">
        <f>'C'!BC267</f>
        <v>0</v>
      </c>
      <c r="BP23" s="439">
        <f>'C'!BD267</f>
        <v>0</v>
      </c>
      <c r="BQ23" s="439">
        <f>'C'!BE267</f>
        <v>0</v>
      </c>
      <c r="BR23" s="439">
        <f>'C'!BF267</f>
        <v>0</v>
      </c>
      <c r="BS23" s="439">
        <f>'C'!BG267</f>
        <v>0</v>
      </c>
      <c r="BT23" s="439">
        <f>'C'!BH267</f>
        <v>0</v>
      </c>
      <c r="BU23" s="439">
        <f>'C'!BI267</f>
        <v>0</v>
      </c>
      <c r="BV23" s="439">
        <f>'C'!BJ267</f>
        <v>0</v>
      </c>
      <c r="BW23" s="438">
        <f>'C'!BK267</f>
        <v>0</v>
      </c>
      <c r="BX23" s="120"/>
    </row>
    <row r="24" spans="1:80" s="7" customFormat="1" ht="24" customHeight="1" x14ac:dyDescent="0.2">
      <c r="A24" s="140"/>
      <c r="B24" s="1086" t="s">
        <v>259</v>
      </c>
      <c r="C24" s="1099">
        <f>C22-C23</f>
        <v>0</v>
      </c>
      <c r="D24" s="441" t="s">
        <v>0</v>
      </c>
      <c r="E24" s="442">
        <f>E22-E23</f>
        <v>0</v>
      </c>
      <c r="F24" s="441" t="str">
        <f>IFERROR(E24/E6,"-")</f>
        <v>-</v>
      </c>
      <c r="G24" s="442">
        <f>G22-G23</f>
        <v>0</v>
      </c>
      <c r="H24" s="441" t="str">
        <f>IFERROR(G24/G6,"-")</f>
        <v>-</v>
      </c>
      <c r="I24" s="442">
        <f>I22-I23</f>
        <v>0</v>
      </c>
      <c r="J24" s="441" t="str">
        <f>IFERROR(I24/I6,"-")</f>
        <v>-</v>
      </c>
      <c r="K24" s="442">
        <f>K22-K23</f>
        <v>0</v>
      </c>
      <c r="L24" s="443" t="str">
        <f>IFERROR(K24/K6,"-")</f>
        <v>-</v>
      </c>
      <c r="M24" s="444">
        <f>M22-M23</f>
        <v>0</v>
      </c>
      <c r="N24" s="1100" t="str">
        <f>IFERROR(M24/M6,"-")</f>
        <v>-</v>
      </c>
      <c r="O24" s="445">
        <f t="shared" ref="O24:AT24" si="11">O22-O23</f>
        <v>0</v>
      </c>
      <c r="P24" s="446">
        <f t="shared" si="11"/>
        <v>0</v>
      </c>
      <c r="Q24" s="445">
        <f t="shared" si="11"/>
        <v>0</v>
      </c>
      <c r="R24" s="445">
        <f t="shared" si="11"/>
        <v>0</v>
      </c>
      <c r="S24" s="445">
        <f t="shared" si="11"/>
        <v>0</v>
      </c>
      <c r="T24" s="445">
        <f t="shared" si="11"/>
        <v>0</v>
      </c>
      <c r="U24" s="445">
        <f t="shared" si="11"/>
        <v>0</v>
      </c>
      <c r="V24" s="445">
        <f t="shared" si="11"/>
        <v>0</v>
      </c>
      <c r="W24" s="445">
        <f t="shared" si="11"/>
        <v>0</v>
      </c>
      <c r="X24" s="445">
        <f t="shared" si="11"/>
        <v>0</v>
      </c>
      <c r="Y24" s="445">
        <f t="shared" si="11"/>
        <v>0</v>
      </c>
      <c r="Z24" s="445">
        <f t="shared" si="11"/>
        <v>0</v>
      </c>
      <c r="AA24" s="447">
        <f t="shared" si="11"/>
        <v>0</v>
      </c>
      <c r="AB24" s="445">
        <f t="shared" si="11"/>
        <v>0</v>
      </c>
      <c r="AC24" s="445">
        <f t="shared" si="11"/>
        <v>0</v>
      </c>
      <c r="AD24" s="445">
        <f t="shared" si="11"/>
        <v>0</v>
      </c>
      <c r="AE24" s="445">
        <f t="shared" si="11"/>
        <v>0</v>
      </c>
      <c r="AF24" s="445">
        <f t="shared" si="11"/>
        <v>0</v>
      </c>
      <c r="AG24" s="445">
        <f t="shared" si="11"/>
        <v>0</v>
      </c>
      <c r="AH24" s="445">
        <f t="shared" si="11"/>
        <v>0</v>
      </c>
      <c r="AI24" s="445">
        <f t="shared" si="11"/>
        <v>0</v>
      </c>
      <c r="AJ24" s="445">
        <f t="shared" si="11"/>
        <v>0</v>
      </c>
      <c r="AK24" s="445">
        <f t="shared" si="11"/>
        <v>0</v>
      </c>
      <c r="AL24" s="445">
        <f t="shared" si="11"/>
        <v>0</v>
      </c>
      <c r="AM24" s="447">
        <f t="shared" si="11"/>
        <v>0</v>
      </c>
      <c r="AN24" s="445">
        <f t="shared" si="11"/>
        <v>0</v>
      </c>
      <c r="AO24" s="445">
        <f t="shared" si="11"/>
        <v>0</v>
      </c>
      <c r="AP24" s="445">
        <f t="shared" si="11"/>
        <v>0</v>
      </c>
      <c r="AQ24" s="445">
        <f t="shared" si="11"/>
        <v>0</v>
      </c>
      <c r="AR24" s="445">
        <f t="shared" si="11"/>
        <v>0</v>
      </c>
      <c r="AS24" s="445">
        <f t="shared" si="11"/>
        <v>0</v>
      </c>
      <c r="AT24" s="445">
        <f t="shared" si="11"/>
        <v>0</v>
      </c>
      <c r="AU24" s="445">
        <f t="shared" ref="AU24:BW24" si="12">AU22-AU23</f>
        <v>0</v>
      </c>
      <c r="AV24" s="445">
        <f t="shared" si="12"/>
        <v>0</v>
      </c>
      <c r="AW24" s="445">
        <f t="shared" si="12"/>
        <v>0</v>
      </c>
      <c r="AX24" s="445">
        <f t="shared" si="12"/>
        <v>0</v>
      </c>
      <c r="AY24" s="447">
        <f t="shared" si="12"/>
        <v>0</v>
      </c>
      <c r="AZ24" s="445">
        <f t="shared" si="12"/>
        <v>0</v>
      </c>
      <c r="BA24" s="445">
        <f t="shared" si="12"/>
        <v>0</v>
      </c>
      <c r="BB24" s="445">
        <f t="shared" si="12"/>
        <v>0</v>
      </c>
      <c r="BC24" s="445">
        <f t="shared" si="12"/>
        <v>0</v>
      </c>
      <c r="BD24" s="445">
        <f t="shared" si="12"/>
        <v>0</v>
      </c>
      <c r="BE24" s="445">
        <f t="shared" si="12"/>
        <v>0</v>
      </c>
      <c r="BF24" s="445">
        <f t="shared" si="12"/>
        <v>0</v>
      </c>
      <c r="BG24" s="445">
        <f t="shared" si="12"/>
        <v>0</v>
      </c>
      <c r="BH24" s="445">
        <f t="shared" si="12"/>
        <v>0</v>
      </c>
      <c r="BI24" s="445">
        <f t="shared" si="12"/>
        <v>0</v>
      </c>
      <c r="BJ24" s="445">
        <f t="shared" si="12"/>
        <v>0</v>
      </c>
      <c r="BK24" s="447">
        <f t="shared" si="12"/>
        <v>0</v>
      </c>
      <c r="BL24" s="445">
        <f t="shared" si="12"/>
        <v>0</v>
      </c>
      <c r="BM24" s="445">
        <f t="shared" si="12"/>
        <v>0</v>
      </c>
      <c r="BN24" s="445">
        <f t="shared" si="12"/>
        <v>0</v>
      </c>
      <c r="BO24" s="445">
        <f t="shared" si="12"/>
        <v>0</v>
      </c>
      <c r="BP24" s="445">
        <f t="shared" si="12"/>
        <v>0</v>
      </c>
      <c r="BQ24" s="445">
        <f t="shared" si="12"/>
        <v>0</v>
      </c>
      <c r="BR24" s="445">
        <f t="shared" si="12"/>
        <v>0</v>
      </c>
      <c r="BS24" s="445">
        <f t="shared" si="12"/>
        <v>0</v>
      </c>
      <c r="BT24" s="445">
        <f t="shared" si="12"/>
        <v>0</v>
      </c>
      <c r="BU24" s="445">
        <f t="shared" si="12"/>
        <v>0</v>
      </c>
      <c r="BV24" s="445">
        <f t="shared" si="12"/>
        <v>0</v>
      </c>
      <c r="BW24" s="447">
        <f t="shared" si="12"/>
        <v>0</v>
      </c>
      <c r="BX24" s="140"/>
      <c r="BY24" s="140"/>
      <c r="BZ24" s="140"/>
      <c r="CA24" s="140"/>
      <c r="CB24" s="294"/>
    </row>
    <row r="25" spans="1:80" ht="16" customHeight="1" x14ac:dyDescent="0.2">
      <c r="B25" s="1084" t="s">
        <v>203</v>
      </c>
      <c r="C25" s="1101">
        <f>C24</f>
        <v>0</v>
      </c>
      <c r="D25" s="1102"/>
      <c r="E25" s="1103">
        <f>C25+E24</f>
        <v>0</v>
      </c>
      <c r="F25" s="1102"/>
      <c r="G25" s="1103">
        <f>E25+G24</f>
        <v>0</v>
      </c>
      <c r="H25" s="1102"/>
      <c r="I25" s="1103">
        <f>G25+I24</f>
        <v>0</v>
      </c>
      <c r="J25" s="1102"/>
      <c r="K25" s="1103">
        <f>I25+K24</f>
        <v>0</v>
      </c>
      <c r="L25" s="1104"/>
      <c r="M25" s="1105">
        <f>K25+M24</f>
        <v>0</v>
      </c>
      <c r="N25" s="1106"/>
      <c r="O25" s="448">
        <f>O24</f>
        <v>0</v>
      </c>
      <c r="P25" s="418">
        <f t="shared" ref="P25:AU25" si="13">O25+P24</f>
        <v>0</v>
      </c>
      <c r="Q25" s="417">
        <f t="shared" si="13"/>
        <v>0</v>
      </c>
      <c r="R25" s="417">
        <f t="shared" si="13"/>
        <v>0</v>
      </c>
      <c r="S25" s="417">
        <f t="shared" si="13"/>
        <v>0</v>
      </c>
      <c r="T25" s="417">
        <f t="shared" si="13"/>
        <v>0</v>
      </c>
      <c r="U25" s="417">
        <f t="shared" si="13"/>
        <v>0</v>
      </c>
      <c r="V25" s="417">
        <f t="shared" si="13"/>
        <v>0</v>
      </c>
      <c r="W25" s="417">
        <f t="shared" si="13"/>
        <v>0</v>
      </c>
      <c r="X25" s="417">
        <f t="shared" si="13"/>
        <v>0</v>
      </c>
      <c r="Y25" s="417">
        <f t="shared" si="13"/>
        <v>0</v>
      </c>
      <c r="Z25" s="417">
        <f t="shared" si="13"/>
        <v>0</v>
      </c>
      <c r="AA25" s="449">
        <f t="shared" si="13"/>
        <v>0</v>
      </c>
      <c r="AB25" s="450">
        <f t="shared" si="13"/>
        <v>0</v>
      </c>
      <c r="AC25" s="417">
        <f t="shared" si="13"/>
        <v>0</v>
      </c>
      <c r="AD25" s="417">
        <f t="shared" si="13"/>
        <v>0</v>
      </c>
      <c r="AE25" s="417">
        <f t="shared" si="13"/>
        <v>0</v>
      </c>
      <c r="AF25" s="417">
        <f t="shared" si="13"/>
        <v>0</v>
      </c>
      <c r="AG25" s="417">
        <f t="shared" si="13"/>
        <v>0</v>
      </c>
      <c r="AH25" s="417">
        <f t="shared" si="13"/>
        <v>0</v>
      </c>
      <c r="AI25" s="417">
        <f t="shared" si="13"/>
        <v>0</v>
      </c>
      <c r="AJ25" s="417">
        <f t="shared" si="13"/>
        <v>0</v>
      </c>
      <c r="AK25" s="417">
        <f t="shared" si="13"/>
        <v>0</v>
      </c>
      <c r="AL25" s="417">
        <f t="shared" si="13"/>
        <v>0</v>
      </c>
      <c r="AM25" s="419">
        <f t="shared" si="13"/>
        <v>0</v>
      </c>
      <c r="AN25" s="451">
        <f t="shared" si="13"/>
        <v>0</v>
      </c>
      <c r="AO25" s="451">
        <f t="shared" si="13"/>
        <v>0</v>
      </c>
      <c r="AP25" s="451">
        <f t="shared" si="13"/>
        <v>0</v>
      </c>
      <c r="AQ25" s="451">
        <f t="shared" si="13"/>
        <v>0</v>
      </c>
      <c r="AR25" s="451">
        <f t="shared" si="13"/>
        <v>0</v>
      </c>
      <c r="AS25" s="451">
        <f t="shared" si="13"/>
        <v>0</v>
      </c>
      <c r="AT25" s="451">
        <f t="shared" si="13"/>
        <v>0</v>
      </c>
      <c r="AU25" s="451">
        <f t="shared" si="13"/>
        <v>0</v>
      </c>
      <c r="AV25" s="451">
        <f t="shared" ref="AV25:BW25" si="14">AU25+AV24</f>
        <v>0</v>
      </c>
      <c r="AW25" s="451">
        <f t="shared" si="14"/>
        <v>0</v>
      </c>
      <c r="AX25" s="451">
        <f t="shared" si="14"/>
        <v>0</v>
      </c>
      <c r="AY25" s="448">
        <f t="shared" si="14"/>
        <v>0</v>
      </c>
      <c r="AZ25" s="451">
        <f t="shared" si="14"/>
        <v>0</v>
      </c>
      <c r="BA25" s="451">
        <f t="shared" si="14"/>
        <v>0</v>
      </c>
      <c r="BB25" s="451">
        <f t="shared" si="14"/>
        <v>0</v>
      </c>
      <c r="BC25" s="451">
        <f t="shared" si="14"/>
        <v>0</v>
      </c>
      <c r="BD25" s="451">
        <f t="shared" si="14"/>
        <v>0</v>
      </c>
      <c r="BE25" s="451">
        <f t="shared" si="14"/>
        <v>0</v>
      </c>
      <c r="BF25" s="451">
        <f t="shared" si="14"/>
        <v>0</v>
      </c>
      <c r="BG25" s="451">
        <f t="shared" si="14"/>
        <v>0</v>
      </c>
      <c r="BH25" s="451">
        <f t="shared" si="14"/>
        <v>0</v>
      </c>
      <c r="BI25" s="451">
        <f t="shared" si="14"/>
        <v>0</v>
      </c>
      <c r="BJ25" s="451">
        <f t="shared" si="14"/>
        <v>0</v>
      </c>
      <c r="BK25" s="448">
        <f t="shared" si="14"/>
        <v>0</v>
      </c>
      <c r="BL25" s="451">
        <f t="shared" si="14"/>
        <v>0</v>
      </c>
      <c r="BM25" s="451">
        <f t="shared" si="14"/>
        <v>0</v>
      </c>
      <c r="BN25" s="451">
        <f t="shared" si="14"/>
        <v>0</v>
      </c>
      <c r="BO25" s="451">
        <f t="shared" si="14"/>
        <v>0</v>
      </c>
      <c r="BP25" s="451">
        <f t="shared" si="14"/>
        <v>0</v>
      </c>
      <c r="BQ25" s="451">
        <f t="shared" si="14"/>
        <v>0</v>
      </c>
      <c r="BR25" s="451">
        <f t="shared" si="14"/>
        <v>0</v>
      </c>
      <c r="BS25" s="451">
        <f t="shared" si="14"/>
        <v>0</v>
      </c>
      <c r="BT25" s="451">
        <f t="shared" si="14"/>
        <v>0</v>
      </c>
      <c r="BU25" s="451">
        <f t="shared" si="14"/>
        <v>0</v>
      </c>
      <c r="BV25" s="451">
        <f t="shared" si="14"/>
        <v>0</v>
      </c>
      <c r="BW25" s="448">
        <f t="shared" si="14"/>
        <v>0</v>
      </c>
      <c r="BX25" s="120"/>
    </row>
    <row r="26" spans="1:80" ht="15" hidden="1" customHeight="1" x14ac:dyDescent="0.2">
      <c r="B26" s="452" t="s">
        <v>0</v>
      </c>
      <c r="C26" s="1576" t="str">
        <f>IF(OR(E14&gt;E16,G14&gt;G16,I14&gt;I16,K14&gt;K16,M14&gt;M16), "¡Cuidado!. Los tabajos para el propio activo en un año (ingreso por menos gasto) no pueden ser superiores a la nómina de ese año pues se deben ejecutar internamente. ¡Revisa los datos para obtener una proyección realista!", "-")</f>
        <v>-</v>
      </c>
      <c r="D26" s="1577"/>
      <c r="E26" s="1577"/>
      <c r="F26" s="1577"/>
      <c r="G26" s="1577"/>
      <c r="H26" s="1577"/>
      <c r="I26" s="1577"/>
      <c r="J26" s="1577"/>
      <c r="K26" s="1577"/>
      <c r="L26" s="1577"/>
      <c r="M26" s="1577"/>
      <c r="N26" s="1578"/>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0"/>
      <c r="BU26" s="120"/>
      <c r="BV26" s="120"/>
      <c r="BW26" s="120"/>
      <c r="BX26" s="120"/>
    </row>
    <row r="27" spans="1:80" ht="1" hidden="1" customHeight="1" x14ac:dyDescent="0.2">
      <c r="B27" s="452"/>
      <c r="C27" s="120"/>
      <c r="D27" s="383"/>
      <c r="E27" s="120"/>
      <c r="F27" s="383"/>
      <c r="G27" s="120"/>
      <c r="H27" s="383"/>
      <c r="I27" s="120"/>
      <c r="J27" s="383"/>
      <c r="K27" s="120"/>
      <c r="L27" s="383"/>
      <c r="M27" s="120"/>
      <c r="N27" s="384"/>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120"/>
      <c r="BU27" s="120"/>
      <c r="BV27" s="120"/>
      <c r="BW27" s="120"/>
      <c r="BX27" s="120"/>
    </row>
    <row r="28" spans="1:80" s="7" customFormat="1" ht="42" customHeight="1" thickBot="1" x14ac:dyDescent="0.25">
      <c r="A28" s="140"/>
      <c r="B28" s="453"/>
      <c r="C28" s="1569" t="s">
        <v>2</v>
      </c>
      <c r="D28" s="1570"/>
      <c r="E28" s="1570"/>
      <c r="F28" s="1570"/>
      <c r="G28" s="1570"/>
      <c r="H28" s="1570"/>
      <c r="I28" s="1570"/>
      <c r="J28" s="1570"/>
      <c r="K28" s="1570"/>
      <c r="L28" s="1570"/>
      <c r="M28" s="1570"/>
      <c r="N28" s="1571"/>
      <c r="O28" s="454" t="s">
        <v>181</v>
      </c>
      <c r="P28" s="1566" t="s">
        <v>138</v>
      </c>
      <c r="Q28" s="1567"/>
      <c r="R28" s="1567"/>
      <c r="S28" s="1567"/>
      <c r="T28" s="1567"/>
      <c r="U28" s="1567"/>
      <c r="V28" s="1567"/>
      <c r="W28" s="1567"/>
      <c r="X28" s="1567"/>
      <c r="Y28" s="1567"/>
      <c r="Z28" s="1567"/>
      <c r="AA28" s="1568"/>
      <c r="AB28" s="1566" t="s">
        <v>131</v>
      </c>
      <c r="AC28" s="1567"/>
      <c r="AD28" s="1567"/>
      <c r="AE28" s="1567"/>
      <c r="AF28" s="1567"/>
      <c r="AG28" s="1567"/>
      <c r="AH28" s="1567"/>
      <c r="AI28" s="1567"/>
      <c r="AJ28" s="1567"/>
      <c r="AK28" s="1567"/>
      <c r="AL28" s="1567"/>
      <c r="AM28" s="1568"/>
      <c r="AN28" s="1566" t="s">
        <v>132</v>
      </c>
      <c r="AO28" s="1567"/>
      <c r="AP28" s="1567"/>
      <c r="AQ28" s="1567"/>
      <c r="AR28" s="1567"/>
      <c r="AS28" s="1567"/>
      <c r="AT28" s="1567"/>
      <c r="AU28" s="1567"/>
      <c r="AV28" s="1567"/>
      <c r="AW28" s="1567"/>
      <c r="AX28" s="1567"/>
      <c r="AY28" s="1568"/>
      <c r="AZ28" s="1566" t="s">
        <v>157</v>
      </c>
      <c r="BA28" s="1567"/>
      <c r="BB28" s="1567"/>
      <c r="BC28" s="1567"/>
      <c r="BD28" s="1567"/>
      <c r="BE28" s="1567"/>
      <c r="BF28" s="1567"/>
      <c r="BG28" s="1567"/>
      <c r="BH28" s="1567"/>
      <c r="BI28" s="1567"/>
      <c r="BJ28" s="1567"/>
      <c r="BK28" s="1568"/>
      <c r="BL28" s="1566" t="s">
        <v>158</v>
      </c>
      <c r="BM28" s="1567"/>
      <c r="BN28" s="1567"/>
      <c r="BO28" s="1567"/>
      <c r="BP28" s="1567"/>
      <c r="BQ28" s="1567"/>
      <c r="BR28" s="1567"/>
      <c r="BS28" s="1567"/>
      <c r="BT28" s="1567"/>
      <c r="BU28" s="1567"/>
      <c r="BV28" s="1567"/>
      <c r="BW28" s="1568"/>
      <c r="BX28" s="140"/>
      <c r="BY28" s="140"/>
      <c r="BZ28" s="140"/>
      <c r="CA28" s="140"/>
      <c r="CB28" s="294"/>
    </row>
    <row r="29" spans="1:80" s="398" customFormat="1" ht="30" customHeight="1" thickBot="1" x14ac:dyDescent="0.25">
      <c r="A29" s="921" t="s">
        <v>306</v>
      </c>
      <c r="B29" s="938" t="s">
        <v>183</v>
      </c>
      <c r="C29" s="1114" t="s">
        <v>60</v>
      </c>
      <c r="D29" s="1115" t="s">
        <v>328</v>
      </c>
      <c r="E29" s="1116" t="s">
        <v>58</v>
      </c>
      <c r="F29" s="1115" t="s">
        <v>328</v>
      </c>
      <c r="G29" s="1116" t="s">
        <v>54</v>
      </c>
      <c r="H29" s="1115" t="s">
        <v>328</v>
      </c>
      <c r="I29" s="1116" t="s">
        <v>55</v>
      </c>
      <c r="J29" s="1115" t="s">
        <v>328</v>
      </c>
      <c r="K29" s="1116" t="s">
        <v>56</v>
      </c>
      <c r="L29" s="1115" t="s">
        <v>328</v>
      </c>
      <c r="M29" s="1116" t="s">
        <v>57</v>
      </c>
      <c r="N29" s="1117" t="s">
        <v>328</v>
      </c>
      <c r="O29" s="455">
        <v>0</v>
      </c>
      <c r="P29" s="391">
        <v>1</v>
      </c>
      <c r="Q29" s="391">
        <v>2</v>
      </c>
      <c r="R29" s="391">
        <v>3</v>
      </c>
      <c r="S29" s="391">
        <v>4</v>
      </c>
      <c r="T29" s="391">
        <v>5</v>
      </c>
      <c r="U29" s="391">
        <v>6</v>
      </c>
      <c r="V29" s="391">
        <v>7</v>
      </c>
      <c r="W29" s="391">
        <v>8</v>
      </c>
      <c r="X29" s="391">
        <v>9</v>
      </c>
      <c r="Y29" s="391">
        <v>10</v>
      </c>
      <c r="Z29" s="391">
        <v>11</v>
      </c>
      <c r="AA29" s="456">
        <v>12</v>
      </c>
      <c r="AB29" s="391">
        <v>13</v>
      </c>
      <c r="AC29" s="391">
        <v>14</v>
      </c>
      <c r="AD29" s="391">
        <v>15</v>
      </c>
      <c r="AE29" s="391">
        <v>16</v>
      </c>
      <c r="AF29" s="391">
        <v>17</v>
      </c>
      <c r="AG29" s="391">
        <v>18</v>
      </c>
      <c r="AH29" s="391">
        <v>19</v>
      </c>
      <c r="AI29" s="391">
        <v>20</v>
      </c>
      <c r="AJ29" s="391">
        <v>21</v>
      </c>
      <c r="AK29" s="391">
        <v>22</v>
      </c>
      <c r="AL29" s="391">
        <v>23</v>
      </c>
      <c r="AM29" s="392">
        <v>24</v>
      </c>
      <c r="AN29" s="391">
        <v>25</v>
      </c>
      <c r="AO29" s="391">
        <v>26</v>
      </c>
      <c r="AP29" s="391">
        <v>27</v>
      </c>
      <c r="AQ29" s="391">
        <v>28</v>
      </c>
      <c r="AR29" s="391">
        <v>29</v>
      </c>
      <c r="AS29" s="391">
        <v>30</v>
      </c>
      <c r="AT29" s="391">
        <v>31</v>
      </c>
      <c r="AU29" s="391">
        <v>32</v>
      </c>
      <c r="AV29" s="391">
        <v>33</v>
      </c>
      <c r="AW29" s="391">
        <v>34</v>
      </c>
      <c r="AX29" s="391">
        <v>35</v>
      </c>
      <c r="AY29" s="392">
        <v>36</v>
      </c>
      <c r="AZ29" s="391">
        <v>37</v>
      </c>
      <c r="BA29" s="391">
        <v>38</v>
      </c>
      <c r="BB29" s="391">
        <v>39</v>
      </c>
      <c r="BC29" s="391">
        <v>40</v>
      </c>
      <c r="BD29" s="391">
        <v>41</v>
      </c>
      <c r="BE29" s="391">
        <v>42</v>
      </c>
      <c r="BF29" s="391">
        <v>43</v>
      </c>
      <c r="BG29" s="391">
        <v>44</v>
      </c>
      <c r="BH29" s="391">
        <v>45</v>
      </c>
      <c r="BI29" s="391">
        <v>46</v>
      </c>
      <c r="BJ29" s="391">
        <v>47</v>
      </c>
      <c r="BK29" s="392">
        <v>48</v>
      </c>
      <c r="BL29" s="391">
        <v>49</v>
      </c>
      <c r="BM29" s="391">
        <v>50</v>
      </c>
      <c r="BN29" s="391">
        <v>51</v>
      </c>
      <c r="BO29" s="391">
        <v>52</v>
      </c>
      <c r="BP29" s="391">
        <v>53</v>
      </c>
      <c r="BQ29" s="391">
        <v>54</v>
      </c>
      <c r="BR29" s="391">
        <v>55</v>
      </c>
      <c r="BS29" s="391">
        <v>56</v>
      </c>
      <c r="BT29" s="391">
        <v>57</v>
      </c>
      <c r="BU29" s="391">
        <v>58</v>
      </c>
      <c r="BV29" s="391">
        <v>59</v>
      </c>
      <c r="BW29" s="392">
        <v>60</v>
      </c>
      <c r="BX29" s="390"/>
      <c r="BY29" s="390"/>
      <c r="BZ29" s="390"/>
      <c r="CA29" s="390"/>
      <c r="CB29" s="457"/>
    </row>
    <row r="30" spans="1:80" ht="16" x14ac:dyDescent="0.2">
      <c r="B30" s="1107" t="s">
        <v>4</v>
      </c>
      <c r="C30" s="1118"/>
      <c r="D30" s="1119"/>
      <c r="E30" s="1120"/>
      <c r="F30" s="1119"/>
      <c r="G30" s="1120"/>
      <c r="H30" s="1119"/>
      <c r="I30" s="1120"/>
      <c r="J30" s="1119"/>
      <c r="K30" s="1120"/>
      <c r="L30" s="1119"/>
      <c r="M30" s="1120"/>
      <c r="N30" s="1121"/>
      <c r="O30" s="400"/>
      <c r="P30" s="399"/>
      <c r="Q30" s="400"/>
      <c r="R30" s="400"/>
      <c r="S30" s="400"/>
      <c r="T30" s="400"/>
      <c r="U30" s="400"/>
      <c r="V30" s="400"/>
      <c r="W30" s="400"/>
      <c r="X30" s="400"/>
      <c r="Y30" s="400"/>
      <c r="Z30" s="400"/>
      <c r="AA30" s="400"/>
      <c r="AB30" s="399"/>
      <c r="AC30" s="400"/>
      <c r="AD30" s="400"/>
      <c r="AE30" s="400"/>
      <c r="AF30" s="400"/>
      <c r="AG30" s="400"/>
      <c r="AH30" s="400"/>
      <c r="AI30" s="400"/>
      <c r="AJ30" s="400"/>
      <c r="AK30" s="400"/>
      <c r="AL30" s="400"/>
      <c r="AM30" s="401"/>
      <c r="AN30" s="400"/>
      <c r="AO30" s="400"/>
      <c r="AP30" s="400"/>
      <c r="AQ30" s="400"/>
      <c r="AR30" s="400"/>
      <c r="AS30" s="400"/>
      <c r="AT30" s="400"/>
      <c r="AU30" s="400"/>
      <c r="AV30" s="400"/>
      <c r="AW30" s="400"/>
      <c r="AX30" s="400"/>
      <c r="AY30" s="400"/>
      <c r="AZ30" s="399"/>
      <c r="BA30" s="400"/>
      <c r="BB30" s="400"/>
      <c r="BC30" s="400"/>
      <c r="BD30" s="400"/>
      <c r="BE30" s="400"/>
      <c r="BF30" s="400"/>
      <c r="BG30" s="400"/>
      <c r="BH30" s="400"/>
      <c r="BI30" s="400"/>
      <c r="BJ30" s="400"/>
      <c r="BK30" s="400"/>
      <c r="BL30" s="399"/>
      <c r="BM30" s="400"/>
      <c r="BN30" s="400"/>
      <c r="BO30" s="400"/>
      <c r="BP30" s="400"/>
      <c r="BQ30" s="400"/>
      <c r="BR30" s="400"/>
      <c r="BS30" s="400"/>
      <c r="BT30" s="400"/>
      <c r="BU30" s="400"/>
      <c r="BV30" s="400"/>
      <c r="BW30" s="401"/>
      <c r="BX30" s="120"/>
    </row>
    <row r="31" spans="1:80" ht="16" outlineLevel="1" x14ac:dyDescent="0.2">
      <c r="B31" s="73" t="s">
        <v>377</v>
      </c>
      <c r="C31" s="1122">
        <f t="shared" ref="C31:C40" si="15">O31</f>
        <v>0</v>
      </c>
      <c r="D31" s="460"/>
      <c r="E31" s="939">
        <f t="shared" ref="E31:E40" si="16">SUM(P31:AA31)</f>
        <v>0</v>
      </c>
      <c r="F31" s="460"/>
      <c r="G31" s="939">
        <f t="shared" ref="G31:G40" si="17">SUM(AB31:AM31)</f>
        <v>0</v>
      </c>
      <c r="H31" s="460"/>
      <c r="I31" s="939">
        <f t="shared" ref="I31:I40" si="18">SUM(AN31:AY31)</f>
        <v>0</v>
      </c>
      <c r="J31" s="460"/>
      <c r="K31" s="939">
        <f t="shared" ref="K31:K40" si="19">SUM(AZ31:BK31)</f>
        <v>0</v>
      </c>
      <c r="L31" s="460"/>
      <c r="M31" s="939">
        <f t="shared" ref="M31:M40" si="20">SUM(BL31:BW31)</f>
        <v>0</v>
      </c>
      <c r="N31" s="1123"/>
      <c r="O31" s="434">
        <f>'C'!C96*(1+IVA_ventas)+'C'!C100*(1+IVA_ventas)+'C'!C104*(1+IVA_ventas)</f>
        <v>0</v>
      </c>
      <c r="P31" s="435">
        <f>'C'!D96*(1+IVA_ventas)+'C'!D100*(1+IVA_ventas)+'C'!D104*(1+IVA_ventas)</f>
        <v>0</v>
      </c>
      <c r="Q31" s="434">
        <f>'C'!E96*(1+IVA_ventas)+'C'!E100*(1+IVA_ventas)+'C'!E104*(1+IVA_ventas)</f>
        <v>0</v>
      </c>
      <c r="R31" s="434">
        <f>'C'!F96*(1+IVA_ventas)+'C'!F100*(1+IVA_ventas)+'C'!F104*(1+IVA_ventas)</f>
        <v>0</v>
      </c>
      <c r="S31" s="434">
        <f>'C'!G96*(1+IVA_ventas)+'C'!G100*(1+IVA_ventas)+'C'!G104*(1+IVA_ventas)</f>
        <v>0</v>
      </c>
      <c r="T31" s="434">
        <f>'C'!H96*(1+IVA_ventas)+'C'!H100*(1+IVA_ventas)+'C'!H104*(1+IVA_ventas)</f>
        <v>0</v>
      </c>
      <c r="U31" s="434">
        <f>'C'!I96*(1+IVA_ventas)+'C'!I100*(1+IVA_ventas)+'C'!I104*(1+IVA_ventas)</f>
        <v>0</v>
      </c>
      <c r="V31" s="434">
        <f>'C'!J96*(1+IVA_ventas)+'C'!J100*(1+IVA_ventas)+'C'!J104*(1+IVA_ventas)</f>
        <v>0</v>
      </c>
      <c r="W31" s="434">
        <f>'C'!K96*(1+IVA_ventas)+'C'!K100*(1+IVA_ventas)+'C'!K104*(1+IVA_ventas)</f>
        <v>0</v>
      </c>
      <c r="X31" s="434">
        <f>'C'!L96*(1+IVA_ventas)+'C'!L100*(1+IVA_ventas)+'C'!L104*(1+IVA_ventas)</f>
        <v>0</v>
      </c>
      <c r="Y31" s="434">
        <f>'C'!M96*(1+IVA_ventas)+'C'!M100*(1+IVA_ventas)+'C'!M104*(1+IVA_ventas)</f>
        <v>0</v>
      </c>
      <c r="Z31" s="434">
        <f>'C'!N96*(1+IVA_ventas)+'C'!N100*(1+IVA_ventas)+'C'!N104*(1+IVA_ventas)</f>
        <v>0</v>
      </c>
      <c r="AA31" s="434">
        <f>'C'!O96*(1+IVA_ventas)+'C'!O100*(1+IVA_ventas)+'C'!O104*(1+IVA_ventas)</f>
        <v>0</v>
      </c>
      <c r="AB31" s="435">
        <f>'C'!P96*(1+IVA_ventas)+'C'!P100*(1+IVA_ventas)+'C'!P104*(1+IVA_ventas)</f>
        <v>0</v>
      </c>
      <c r="AC31" s="434">
        <f>'C'!Q96*(1+IVA_ventas)+'C'!Q100*(1+IVA_ventas)+'C'!Q104*(1+IVA_ventas)</f>
        <v>0</v>
      </c>
      <c r="AD31" s="434">
        <f>'C'!R96*(1+IVA_ventas)+'C'!R100*(1+IVA_ventas)+'C'!R104*(1+IVA_ventas)</f>
        <v>0</v>
      </c>
      <c r="AE31" s="434">
        <f>'C'!S96*(1+IVA_ventas)+'C'!S100*(1+IVA_ventas)+'C'!S104*(1+IVA_ventas)</f>
        <v>0</v>
      </c>
      <c r="AF31" s="434">
        <f>'C'!T96*(1+IVA_ventas)+'C'!T100*(1+IVA_ventas)+'C'!T104*(1+IVA_ventas)</f>
        <v>0</v>
      </c>
      <c r="AG31" s="434">
        <f>'C'!U96*(1+IVA_ventas)+'C'!U100*(1+IVA_ventas)+'C'!U104*(1+IVA_ventas)</f>
        <v>0</v>
      </c>
      <c r="AH31" s="434">
        <f>'C'!V96*(1+IVA_ventas)+'C'!V100*(1+IVA_ventas)+'C'!V104*(1+IVA_ventas)</f>
        <v>0</v>
      </c>
      <c r="AI31" s="434">
        <f>'C'!W96*(1+IVA_ventas)+'C'!W100*(1+IVA_ventas)+'C'!W104*(1+IVA_ventas)</f>
        <v>0</v>
      </c>
      <c r="AJ31" s="434">
        <f>'C'!X96*(1+IVA_ventas)+'C'!X100*(1+IVA_ventas)+'C'!X104*(1+IVA_ventas)</f>
        <v>0</v>
      </c>
      <c r="AK31" s="434">
        <f>'C'!Y96*(1+IVA_ventas)+'C'!Y100*(1+IVA_ventas)+'C'!Y104*(1+IVA_ventas)</f>
        <v>0</v>
      </c>
      <c r="AL31" s="434">
        <f>'C'!Z96*(1+IVA_ventas)+'C'!Z100*(1+IVA_ventas)+'C'!Z104*(1+IVA_ventas)</f>
        <v>0</v>
      </c>
      <c r="AM31" s="406">
        <f>'C'!AA96*(1+IVA_ventas)+'C'!AA100*(1+IVA_ventas)+'C'!AA104*(1+IVA_ventas)</f>
        <v>0</v>
      </c>
      <c r="AN31" s="434">
        <f>'C'!AB96*(1+IVA_ventas)+'C'!AB100*(1+IVA_ventas)+'C'!AB104*(1+IVA_ventas)</f>
        <v>0</v>
      </c>
      <c r="AO31" s="434">
        <f>'C'!AC96*(1+IVA_ventas)+'C'!AC100*(1+IVA_ventas)+'C'!AC104*(1+IVA_ventas)</f>
        <v>0</v>
      </c>
      <c r="AP31" s="434">
        <f>'C'!AD96*(1+IVA_ventas)+'C'!AD100*(1+IVA_ventas)+'C'!AD104*(1+IVA_ventas)</f>
        <v>0</v>
      </c>
      <c r="AQ31" s="434">
        <f>'C'!AE96*(1+IVA_ventas)+'C'!AE100*(1+IVA_ventas)+'C'!AE104*(1+IVA_ventas)</f>
        <v>0</v>
      </c>
      <c r="AR31" s="434">
        <f>'C'!AF96*(1+IVA_ventas)+'C'!AF100*(1+IVA_ventas)+'C'!AF104*(1+IVA_ventas)</f>
        <v>0</v>
      </c>
      <c r="AS31" s="434">
        <f>'C'!AG96*(1+IVA_ventas)+'C'!AG100*(1+IVA_ventas)+'C'!AG104*(1+IVA_ventas)</f>
        <v>0</v>
      </c>
      <c r="AT31" s="434">
        <f>'C'!AH96*(1+IVA_ventas)+'C'!AH100*(1+IVA_ventas)+'C'!AH104*(1+IVA_ventas)</f>
        <v>0</v>
      </c>
      <c r="AU31" s="434">
        <f>'C'!AI96*(1+IVA_ventas)+'C'!AI100*(1+IVA_ventas)+'C'!AI104*(1+IVA_ventas)</f>
        <v>0</v>
      </c>
      <c r="AV31" s="434">
        <f>'C'!AJ96*(1+IVA_ventas)+'C'!AJ100*(1+IVA_ventas)+'C'!AJ104*(1+IVA_ventas)</f>
        <v>0</v>
      </c>
      <c r="AW31" s="434">
        <f>'C'!AK96*(1+IVA_ventas)+'C'!AK100*(1+IVA_ventas)+'C'!AK104*(1+IVA_ventas)</f>
        <v>0</v>
      </c>
      <c r="AX31" s="434">
        <f>'C'!AL96*(1+IVA_ventas)+'C'!AL100*(1+IVA_ventas)+'C'!AL104*(1+IVA_ventas)</f>
        <v>0</v>
      </c>
      <c r="AY31" s="434">
        <f>'C'!AM96*(1+IVA_ventas)+'C'!AM100*(1+IVA_ventas)+'C'!AM104*(1+IVA_ventas)</f>
        <v>0</v>
      </c>
      <c r="AZ31" s="435">
        <f>'C'!AN96*(1+IVA_ventas)+'C'!AN100*(1+IVA_ventas)+'C'!AN104*(1+IVA_ventas)</f>
        <v>0</v>
      </c>
      <c r="BA31" s="434">
        <f>'C'!AO96*(1+IVA_ventas)+'C'!AO100*(1+IVA_ventas)+'C'!AO104*(1+IVA_ventas)</f>
        <v>0</v>
      </c>
      <c r="BB31" s="434">
        <f>'C'!AP96*(1+IVA_ventas)+'C'!AP100*(1+IVA_ventas)+'C'!AP104*(1+IVA_ventas)</f>
        <v>0</v>
      </c>
      <c r="BC31" s="434">
        <f>'C'!AQ96*(1+IVA_ventas)+'C'!AQ100*(1+IVA_ventas)+'C'!AQ104*(1+IVA_ventas)</f>
        <v>0</v>
      </c>
      <c r="BD31" s="434">
        <f>'C'!AR96*(1+IVA_ventas)+'C'!AR100*(1+IVA_ventas)+'C'!AR104*(1+IVA_ventas)</f>
        <v>0</v>
      </c>
      <c r="BE31" s="434">
        <f>'C'!AS96*(1+IVA_ventas)+'C'!AS100*(1+IVA_ventas)+'C'!AS104*(1+IVA_ventas)</f>
        <v>0</v>
      </c>
      <c r="BF31" s="434">
        <f>'C'!AT96*(1+IVA_ventas)+'C'!AT100*(1+IVA_ventas)+'C'!AT104*(1+IVA_ventas)</f>
        <v>0</v>
      </c>
      <c r="BG31" s="434">
        <f>'C'!AU96*(1+IVA_ventas)+'C'!AU100*(1+IVA_ventas)+'C'!AU104*(1+IVA_ventas)</f>
        <v>0</v>
      </c>
      <c r="BH31" s="434">
        <f>'C'!AV96*(1+IVA_ventas)+'C'!AV100*(1+IVA_ventas)+'C'!AV104*(1+IVA_ventas)</f>
        <v>0</v>
      </c>
      <c r="BI31" s="434">
        <f>'C'!AW96*(1+IVA_ventas)+'C'!AW100*(1+IVA_ventas)+'C'!AW104*(1+IVA_ventas)</f>
        <v>0</v>
      </c>
      <c r="BJ31" s="434">
        <f>'C'!AX96*(1+IVA_ventas)+'C'!AX100*(1+IVA_ventas)+'C'!AX104*(1+IVA_ventas)</f>
        <v>0</v>
      </c>
      <c r="BK31" s="434">
        <f>'C'!AY96*(1+IVA_ventas)+'C'!AY100*(1+IVA_ventas)+'C'!AY104*(1+IVA_ventas)</f>
        <v>0</v>
      </c>
      <c r="BL31" s="435">
        <f>'C'!AZ96*(1+IVA_ventas)+'C'!AZ100*(1+IVA_ventas)+'C'!AZ104*(1+IVA_ventas)</f>
        <v>0</v>
      </c>
      <c r="BM31" s="434">
        <f>'C'!BA96*(1+IVA_ventas)+'C'!BA100*(1+IVA_ventas)+'C'!BA104*(1+IVA_ventas)</f>
        <v>0</v>
      </c>
      <c r="BN31" s="434">
        <f>'C'!BB96*(1+IVA_ventas)+'C'!BB100*(1+IVA_ventas)+'C'!BB104*(1+IVA_ventas)</f>
        <v>0</v>
      </c>
      <c r="BO31" s="434">
        <f>'C'!BC96*(1+IVA_ventas)+'C'!BC100*(1+IVA_ventas)+'C'!BC104*(1+IVA_ventas)</f>
        <v>0</v>
      </c>
      <c r="BP31" s="434">
        <f>'C'!BD96*(1+IVA_ventas)+'C'!BD100*(1+IVA_ventas)+'C'!BD104*(1+IVA_ventas)</f>
        <v>0</v>
      </c>
      <c r="BQ31" s="434">
        <f>'C'!BE96*(1+IVA_ventas)+'C'!BE100*(1+IVA_ventas)+'C'!BE104*(1+IVA_ventas)</f>
        <v>0</v>
      </c>
      <c r="BR31" s="434">
        <f>'C'!BF96*(1+IVA_ventas)+'C'!BF100*(1+IVA_ventas)+'C'!BF104*(1+IVA_ventas)</f>
        <v>0</v>
      </c>
      <c r="BS31" s="434">
        <f>'C'!BG96*(1+IVA_ventas)+'C'!BG100*(1+IVA_ventas)+'C'!BG104*(1+IVA_ventas)</f>
        <v>0</v>
      </c>
      <c r="BT31" s="434">
        <f>'C'!BH96*(1+IVA_ventas)+'C'!BH100*(1+IVA_ventas)+'C'!BH104*(1+IVA_ventas)</f>
        <v>0</v>
      </c>
      <c r="BU31" s="434">
        <f>'C'!BI96*(1+IVA_ventas)+'C'!BI100*(1+IVA_ventas)+'C'!BI104*(1+IVA_ventas)</f>
        <v>0</v>
      </c>
      <c r="BV31" s="434">
        <f>'C'!BJ96*(1+IVA_ventas)+'C'!BJ100*(1+IVA_ventas)+'C'!BJ104*(1+IVA_ventas)</f>
        <v>0</v>
      </c>
      <c r="BW31" s="406">
        <f>'C'!BK96*(1+IVA_ventas)+'C'!BK100*(1+IVA_ventas)+'C'!BK104*(1+IVA_ventas)</f>
        <v>0</v>
      </c>
      <c r="BX31" s="120"/>
    </row>
    <row r="32" spans="1:80" ht="16" outlineLevel="1" x14ac:dyDescent="0.2">
      <c r="B32" s="73" t="s">
        <v>378</v>
      </c>
      <c r="C32" s="1122">
        <f t="shared" si="15"/>
        <v>0</v>
      </c>
      <c r="D32" s="460"/>
      <c r="E32" s="939">
        <f t="shared" si="16"/>
        <v>0</v>
      </c>
      <c r="F32" s="460"/>
      <c r="G32" s="939">
        <f t="shared" si="17"/>
        <v>0</v>
      </c>
      <c r="H32" s="460"/>
      <c r="I32" s="939">
        <f t="shared" si="18"/>
        <v>0</v>
      </c>
      <c r="J32" s="460"/>
      <c r="K32" s="939">
        <f t="shared" si="19"/>
        <v>0</v>
      </c>
      <c r="L32" s="460"/>
      <c r="M32" s="939">
        <f t="shared" si="20"/>
        <v>0</v>
      </c>
      <c r="N32" s="1123"/>
      <c r="O32" s="434">
        <f t="shared" ref="O32:AT32" si="21">O8</f>
        <v>0</v>
      </c>
      <c r="P32" s="435">
        <f t="shared" si="21"/>
        <v>0</v>
      </c>
      <c r="Q32" s="434">
        <f t="shared" si="21"/>
        <v>0</v>
      </c>
      <c r="R32" s="434">
        <f t="shared" si="21"/>
        <v>0</v>
      </c>
      <c r="S32" s="434">
        <f t="shared" si="21"/>
        <v>0</v>
      </c>
      <c r="T32" s="434">
        <f t="shared" si="21"/>
        <v>0</v>
      </c>
      <c r="U32" s="434">
        <f t="shared" si="21"/>
        <v>0</v>
      </c>
      <c r="V32" s="434">
        <f t="shared" si="21"/>
        <v>0</v>
      </c>
      <c r="W32" s="434">
        <f t="shared" si="21"/>
        <v>0</v>
      </c>
      <c r="X32" s="434">
        <f t="shared" si="21"/>
        <v>0</v>
      </c>
      <c r="Y32" s="434">
        <f t="shared" si="21"/>
        <v>0</v>
      </c>
      <c r="Z32" s="434">
        <f t="shared" si="21"/>
        <v>0</v>
      </c>
      <c r="AA32" s="434">
        <f t="shared" si="21"/>
        <v>0</v>
      </c>
      <c r="AB32" s="435">
        <f t="shared" si="21"/>
        <v>0</v>
      </c>
      <c r="AC32" s="434">
        <f t="shared" si="21"/>
        <v>0</v>
      </c>
      <c r="AD32" s="434">
        <f t="shared" si="21"/>
        <v>0</v>
      </c>
      <c r="AE32" s="434">
        <f t="shared" si="21"/>
        <v>0</v>
      </c>
      <c r="AF32" s="434">
        <f t="shared" si="21"/>
        <v>0</v>
      </c>
      <c r="AG32" s="434">
        <f t="shared" si="21"/>
        <v>0</v>
      </c>
      <c r="AH32" s="434">
        <f t="shared" si="21"/>
        <v>0</v>
      </c>
      <c r="AI32" s="434">
        <f t="shared" si="21"/>
        <v>0</v>
      </c>
      <c r="AJ32" s="434">
        <f t="shared" si="21"/>
        <v>0</v>
      </c>
      <c r="AK32" s="434">
        <f t="shared" si="21"/>
        <v>0</v>
      </c>
      <c r="AL32" s="434">
        <f t="shared" si="21"/>
        <v>0</v>
      </c>
      <c r="AM32" s="406">
        <f t="shared" si="21"/>
        <v>0</v>
      </c>
      <c r="AN32" s="434">
        <f t="shared" si="21"/>
        <v>0</v>
      </c>
      <c r="AO32" s="434">
        <f t="shared" si="21"/>
        <v>0</v>
      </c>
      <c r="AP32" s="434">
        <f t="shared" si="21"/>
        <v>0</v>
      </c>
      <c r="AQ32" s="434">
        <f t="shared" si="21"/>
        <v>0</v>
      </c>
      <c r="AR32" s="434">
        <f t="shared" si="21"/>
        <v>0</v>
      </c>
      <c r="AS32" s="434">
        <f t="shared" si="21"/>
        <v>0</v>
      </c>
      <c r="AT32" s="434">
        <f t="shared" si="21"/>
        <v>0</v>
      </c>
      <c r="AU32" s="434">
        <f t="shared" ref="AU32:BW32" si="22">AU8</f>
        <v>0</v>
      </c>
      <c r="AV32" s="434">
        <f t="shared" si="22"/>
        <v>0</v>
      </c>
      <c r="AW32" s="434">
        <f t="shared" si="22"/>
        <v>0</v>
      </c>
      <c r="AX32" s="434">
        <f t="shared" si="22"/>
        <v>0</v>
      </c>
      <c r="AY32" s="434">
        <f t="shared" si="22"/>
        <v>0</v>
      </c>
      <c r="AZ32" s="435">
        <f t="shared" si="22"/>
        <v>0</v>
      </c>
      <c r="BA32" s="434">
        <f t="shared" si="22"/>
        <v>0</v>
      </c>
      <c r="BB32" s="434">
        <f t="shared" si="22"/>
        <v>0</v>
      </c>
      <c r="BC32" s="434">
        <f t="shared" si="22"/>
        <v>0</v>
      </c>
      <c r="BD32" s="434">
        <f t="shared" si="22"/>
        <v>0</v>
      </c>
      <c r="BE32" s="434">
        <f t="shared" si="22"/>
        <v>0</v>
      </c>
      <c r="BF32" s="434">
        <f t="shared" si="22"/>
        <v>0</v>
      </c>
      <c r="BG32" s="434">
        <f t="shared" si="22"/>
        <v>0</v>
      </c>
      <c r="BH32" s="434">
        <f t="shared" si="22"/>
        <v>0</v>
      </c>
      <c r="BI32" s="434">
        <f t="shared" si="22"/>
        <v>0</v>
      </c>
      <c r="BJ32" s="434">
        <f t="shared" si="22"/>
        <v>0</v>
      </c>
      <c r="BK32" s="434">
        <f t="shared" si="22"/>
        <v>0</v>
      </c>
      <c r="BL32" s="435">
        <f t="shared" si="22"/>
        <v>0</v>
      </c>
      <c r="BM32" s="434">
        <f t="shared" si="22"/>
        <v>0</v>
      </c>
      <c r="BN32" s="434">
        <f t="shared" si="22"/>
        <v>0</v>
      </c>
      <c r="BO32" s="434">
        <f t="shared" si="22"/>
        <v>0</v>
      </c>
      <c r="BP32" s="434">
        <f t="shared" si="22"/>
        <v>0</v>
      </c>
      <c r="BQ32" s="434">
        <f t="shared" si="22"/>
        <v>0</v>
      </c>
      <c r="BR32" s="434">
        <f t="shared" si="22"/>
        <v>0</v>
      </c>
      <c r="BS32" s="434">
        <f t="shared" si="22"/>
        <v>0</v>
      </c>
      <c r="BT32" s="434">
        <f t="shared" si="22"/>
        <v>0</v>
      </c>
      <c r="BU32" s="434">
        <f t="shared" si="22"/>
        <v>0</v>
      </c>
      <c r="BV32" s="434">
        <f t="shared" si="22"/>
        <v>0</v>
      </c>
      <c r="BW32" s="406">
        <f t="shared" si="22"/>
        <v>0</v>
      </c>
      <c r="BX32" s="120"/>
    </row>
    <row r="33" spans="1:80" ht="16" outlineLevel="1" x14ac:dyDescent="0.2">
      <c r="B33" s="73" t="s">
        <v>376</v>
      </c>
      <c r="C33" s="1122">
        <f t="shared" si="15"/>
        <v>0</v>
      </c>
      <c r="D33" s="460"/>
      <c r="E33" s="939">
        <f t="shared" si="16"/>
        <v>0</v>
      </c>
      <c r="F33" s="460"/>
      <c r="G33" s="939">
        <f t="shared" si="17"/>
        <v>0</v>
      </c>
      <c r="H33" s="460"/>
      <c r="I33" s="939">
        <f t="shared" si="18"/>
        <v>0</v>
      </c>
      <c r="J33" s="460"/>
      <c r="K33" s="939">
        <f t="shared" si="19"/>
        <v>0</v>
      </c>
      <c r="L33" s="460"/>
      <c r="M33" s="939">
        <f t="shared" si="20"/>
        <v>0</v>
      </c>
      <c r="N33" s="1123"/>
      <c r="O33" s="434">
        <f>-'C'!C98*(1+IVA_compras)-'C'!C102*(1+IVA_compras)-'C'!C106*(1+IVA_compras)</f>
        <v>0</v>
      </c>
      <c r="P33" s="435">
        <f>-'C'!D98*(1+IVA_compras)-'C'!D102*(1+IVA_compras)-'C'!D106*(1+IVA_compras)</f>
        <v>0</v>
      </c>
      <c r="Q33" s="434">
        <f>-'C'!E98*(1+IVA_compras)-'C'!E102*(1+IVA_compras)-'C'!E106*(1+IVA_compras)</f>
        <v>0</v>
      </c>
      <c r="R33" s="434">
        <f>-'C'!F98*(1+IVA_compras)-'C'!F102*(1+IVA_compras)-'C'!F106*(1+IVA_compras)</f>
        <v>0</v>
      </c>
      <c r="S33" s="434">
        <f>-'C'!G98*(1+IVA_compras)-'C'!G102*(1+IVA_compras)-'C'!G106*(1+IVA_compras)</f>
        <v>0</v>
      </c>
      <c r="T33" s="434">
        <f>-'C'!H98*(1+IVA_compras)-'C'!H102*(1+IVA_compras)-'C'!H106*(1+IVA_compras)</f>
        <v>0</v>
      </c>
      <c r="U33" s="434">
        <f>-'C'!I98*(1+IVA_compras)-'C'!I102*(1+IVA_compras)-'C'!I106*(1+IVA_compras)</f>
        <v>0</v>
      </c>
      <c r="V33" s="434">
        <f>-'C'!J98*(1+IVA_compras)-'C'!J102*(1+IVA_compras)-'C'!J106*(1+IVA_compras)</f>
        <v>0</v>
      </c>
      <c r="W33" s="434">
        <f>-'C'!K98*(1+IVA_compras)-'C'!K102*(1+IVA_compras)-'C'!K106*(1+IVA_compras)</f>
        <v>0</v>
      </c>
      <c r="X33" s="434">
        <f>-'C'!L98*(1+IVA_compras)-'C'!L102*(1+IVA_compras)-'C'!L106*(1+IVA_compras)</f>
        <v>0</v>
      </c>
      <c r="Y33" s="434">
        <f>-'C'!M98*(1+IVA_compras)-'C'!M102*(1+IVA_compras)-'C'!M106*(1+IVA_compras)</f>
        <v>0</v>
      </c>
      <c r="Z33" s="434">
        <f>-'C'!N98*(1+IVA_compras)-'C'!N102*(1+IVA_compras)-'C'!N106*(1+IVA_compras)</f>
        <v>0</v>
      </c>
      <c r="AA33" s="434">
        <f>-'C'!O98*(1+IVA_compras)-'C'!O102*(1+IVA_compras)-'C'!O106*(1+IVA_compras)</f>
        <v>0</v>
      </c>
      <c r="AB33" s="435">
        <f>-'C'!P98*(1+IVA_compras)-'C'!P102*(1+IVA_compras)-'C'!P106*(1+IVA_compras)</f>
        <v>0</v>
      </c>
      <c r="AC33" s="434">
        <f>-'C'!Q98*(1+IVA_compras)-'C'!Q102*(1+IVA_compras)-'C'!Q106*(1+IVA_compras)</f>
        <v>0</v>
      </c>
      <c r="AD33" s="434">
        <f>-'C'!R98*(1+IVA_compras)-'C'!R102*(1+IVA_compras)-'C'!R106*(1+IVA_compras)</f>
        <v>0</v>
      </c>
      <c r="AE33" s="434">
        <f>-'C'!S98*(1+IVA_compras)-'C'!S102*(1+IVA_compras)-'C'!S106*(1+IVA_compras)</f>
        <v>0</v>
      </c>
      <c r="AF33" s="434">
        <f>-'C'!T98*(1+IVA_compras)-'C'!T102*(1+IVA_compras)-'C'!T106*(1+IVA_compras)</f>
        <v>0</v>
      </c>
      <c r="AG33" s="434">
        <f>-'C'!U98*(1+IVA_compras)-'C'!U102*(1+IVA_compras)-'C'!U106*(1+IVA_compras)</f>
        <v>0</v>
      </c>
      <c r="AH33" s="434">
        <f>-'C'!V98*(1+IVA_compras)-'C'!V102*(1+IVA_compras)-'C'!V106*(1+IVA_compras)</f>
        <v>0</v>
      </c>
      <c r="AI33" s="434">
        <f>-'C'!W98*(1+IVA_compras)-'C'!W102*(1+IVA_compras)-'C'!W106*(1+IVA_compras)</f>
        <v>0</v>
      </c>
      <c r="AJ33" s="434">
        <f>-'C'!X98*(1+IVA_compras)-'C'!X102*(1+IVA_compras)-'C'!X106*(1+IVA_compras)</f>
        <v>0</v>
      </c>
      <c r="AK33" s="434">
        <f>-'C'!Y98*(1+IVA_compras)-'C'!Y102*(1+IVA_compras)-'C'!Y106*(1+IVA_compras)</f>
        <v>0</v>
      </c>
      <c r="AL33" s="434">
        <f>-'C'!Z98*(1+IVA_compras)-'C'!Z102*(1+IVA_compras)-'C'!Z106*(1+IVA_compras)</f>
        <v>0</v>
      </c>
      <c r="AM33" s="406">
        <f>-'C'!AA98*(1+IVA_compras)-'C'!AA102*(1+IVA_compras)-'C'!AA106*(1+IVA_compras)</f>
        <v>0</v>
      </c>
      <c r="AN33" s="434">
        <f>-'C'!AB98*(1+IVA_compras)-'C'!AB102*(1+IVA_compras)-'C'!AB106*(1+IVA_compras)</f>
        <v>0</v>
      </c>
      <c r="AO33" s="434">
        <f>-'C'!AC98*(1+IVA_compras)-'C'!AC102*(1+IVA_compras)-'C'!AC106*(1+IVA_compras)</f>
        <v>0</v>
      </c>
      <c r="AP33" s="434">
        <f>-'C'!AD98*(1+IVA_compras)-'C'!AD102*(1+IVA_compras)-'C'!AD106*(1+IVA_compras)</f>
        <v>0</v>
      </c>
      <c r="AQ33" s="434">
        <f>-'C'!AE98*(1+IVA_compras)-'C'!AE102*(1+IVA_compras)-'C'!AE106*(1+IVA_compras)</f>
        <v>0</v>
      </c>
      <c r="AR33" s="434">
        <f>-'C'!AF98*(1+IVA_compras)-'C'!AF102*(1+IVA_compras)-'C'!AF106*(1+IVA_compras)</f>
        <v>0</v>
      </c>
      <c r="AS33" s="434">
        <f>-'C'!AG98*(1+IVA_compras)-'C'!AG102*(1+IVA_compras)-'C'!AG106*(1+IVA_compras)</f>
        <v>0</v>
      </c>
      <c r="AT33" s="434">
        <f>-'C'!AH98*(1+IVA_compras)-'C'!AH102*(1+IVA_compras)-'C'!AH106*(1+IVA_compras)</f>
        <v>0</v>
      </c>
      <c r="AU33" s="434">
        <f>-'C'!AI98*(1+IVA_compras)-'C'!AI102*(1+IVA_compras)-'C'!AI106*(1+IVA_compras)</f>
        <v>0</v>
      </c>
      <c r="AV33" s="434">
        <f>-'C'!AJ98*(1+IVA_compras)-'C'!AJ102*(1+IVA_compras)-'C'!AJ106*(1+IVA_compras)</f>
        <v>0</v>
      </c>
      <c r="AW33" s="434">
        <f>-'C'!AK98*(1+IVA_compras)-'C'!AK102*(1+IVA_compras)-'C'!AK106*(1+IVA_compras)</f>
        <v>0</v>
      </c>
      <c r="AX33" s="434">
        <f>-'C'!AL98*(1+IVA_compras)-'C'!AL102*(1+IVA_compras)-'C'!AL106*(1+IVA_compras)</f>
        <v>0</v>
      </c>
      <c r="AY33" s="434">
        <f>-'C'!AM98*(1+IVA_compras)-'C'!AM102*(1+IVA_compras)-'C'!AM106*(1+IVA_compras)</f>
        <v>0</v>
      </c>
      <c r="AZ33" s="435">
        <f>-'C'!AN98*(1+IVA_compras)-'C'!AN102*(1+IVA_compras)-'C'!AN106*(1+IVA_compras)</f>
        <v>0</v>
      </c>
      <c r="BA33" s="434">
        <f>-'C'!AO98*(1+IVA_compras)-'C'!AO102*(1+IVA_compras)-'C'!AO106*(1+IVA_compras)</f>
        <v>0</v>
      </c>
      <c r="BB33" s="434">
        <f>-'C'!AP98*(1+IVA_compras)-'C'!AP102*(1+IVA_compras)-'C'!AP106*(1+IVA_compras)</f>
        <v>0</v>
      </c>
      <c r="BC33" s="434">
        <f>-'C'!AQ98*(1+IVA_compras)-'C'!AQ102*(1+IVA_compras)-'C'!AQ106*(1+IVA_compras)</f>
        <v>0</v>
      </c>
      <c r="BD33" s="434">
        <f>-'C'!AR98*(1+IVA_compras)-'C'!AR102*(1+IVA_compras)-'C'!AR106*(1+IVA_compras)</f>
        <v>0</v>
      </c>
      <c r="BE33" s="434">
        <f>-'C'!AS98*(1+IVA_compras)-'C'!AS102*(1+IVA_compras)-'C'!AS106*(1+IVA_compras)</f>
        <v>0</v>
      </c>
      <c r="BF33" s="434">
        <f>-'C'!AT98*(1+IVA_compras)-'C'!AT102*(1+IVA_compras)-'C'!AT106*(1+IVA_compras)</f>
        <v>0</v>
      </c>
      <c r="BG33" s="434">
        <f>-'C'!AU98*(1+IVA_compras)-'C'!AU102*(1+IVA_compras)-'C'!AU106*(1+IVA_compras)</f>
        <v>0</v>
      </c>
      <c r="BH33" s="434">
        <f>-'C'!AV98*(1+IVA_compras)-'C'!AV102*(1+IVA_compras)-'C'!AV106*(1+IVA_compras)</f>
        <v>0</v>
      </c>
      <c r="BI33" s="434">
        <f>-'C'!AW98*(1+IVA_compras)-'C'!AW102*(1+IVA_compras)-'C'!AW106*(1+IVA_compras)</f>
        <v>0</v>
      </c>
      <c r="BJ33" s="434">
        <f>-'C'!AX98*(1+IVA_compras)-'C'!AX102*(1+IVA_compras)-'C'!AX106*(1+IVA_compras)</f>
        <v>0</v>
      </c>
      <c r="BK33" s="434">
        <f>-'C'!AY98*(1+IVA_compras)-'C'!AY102*(1+IVA_compras)-'C'!AY106*(1+IVA_compras)</f>
        <v>0</v>
      </c>
      <c r="BL33" s="435">
        <f>-'C'!AZ98*(1+IVA_compras)-'C'!AZ102*(1+IVA_compras)-'C'!AZ106*(1+IVA_compras)</f>
        <v>0</v>
      </c>
      <c r="BM33" s="434">
        <f>-'C'!BA98*(1+IVA_compras)-'C'!BA102*(1+IVA_compras)-'C'!BA106*(1+IVA_compras)</f>
        <v>0</v>
      </c>
      <c r="BN33" s="434">
        <f>-'C'!BB98*(1+IVA_compras)-'C'!BB102*(1+IVA_compras)-'C'!BB106*(1+IVA_compras)</f>
        <v>0</v>
      </c>
      <c r="BO33" s="434">
        <f>-'C'!BC98*(1+IVA_compras)-'C'!BC102*(1+IVA_compras)-'C'!BC106*(1+IVA_compras)</f>
        <v>0</v>
      </c>
      <c r="BP33" s="434">
        <f>-'C'!BD98*(1+IVA_compras)-'C'!BD102*(1+IVA_compras)-'C'!BD106*(1+IVA_compras)</f>
        <v>0</v>
      </c>
      <c r="BQ33" s="434">
        <f>-'C'!BE98*(1+IVA_compras)-'C'!BE102*(1+IVA_compras)-'C'!BE106*(1+IVA_compras)</f>
        <v>0</v>
      </c>
      <c r="BR33" s="434">
        <f>-'C'!BF98*(1+IVA_compras)-'C'!BF102*(1+IVA_compras)-'C'!BF106*(1+IVA_compras)</f>
        <v>0</v>
      </c>
      <c r="BS33" s="434">
        <f>-'C'!BG98*(1+IVA_compras)-'C'!BG102*(1+IVA_compras)-'C'!BG106*(1+IVA_compras)</f>
        <v>0</v>
      </c>
      <c r="BT33" s="434">
        <f>-'C'!BH98*(1+IVA_compras)-'C'!BH102*(1+IVA_compras)-'C'!BH106*(1+IVA_compras)</f>
        <v>0</v>
      </c>
      <c r="BU33" s="434">
        <f>-'C'!BI98*(1+IVA_compras)-'C'!BI102*(1+IVA_compras)-'C'!BI106*(1+IVA_compras)</f>
        <v>0</v>
      </c>
      <c r="BV33" s="434">
        <f>-'C'!BJ98*(1+IVA_compras)-'C'!BJ102*(1+IVA_compras)-'C'!BJ106*(1+IVA_compras)</f>
        <v>0</v>
      </c>
      <c r="BW33" s="406">
        <f>-'C'!BK98*(1+IVA_compras)-'C'!BK102*(1+IVA_compras)-'C'!BK106*(1+IVA_compras)</f>
        <v>0</v>
      </c>
      <c r="BX33" s="120"/>
    </row>
    <row r="34" spans="1:80" ht="16" outlineLevel="1" x14ac:dyDescent="0.2">
      <c r="B34" s="73" t="s">
        <v>169</v>
      </c>
      <c r="C34" s="1122">
        <f t="shared" si="15"/>
        <v>0</v>
      </c>
      <c r="D34" s="460"/>
      <c r="E34" s="939">
        <f t="shared" si="16"/>
        <v>0</v>
      </c>
      <c r="F34" s="460"/>
      <c r="G34" s="939">
        <f t="shared" si="17"/>
        <v>0</v>
      </c>
      <c r="H34" s="460"/>
      <c r="I34" s="939">
        <f t="shared" si="18"/>
        <v>0</v>
      </c>
      <c r="J34" s="460"/>
      <c r="K34" s="939">
        <f t="shared" si="19"/>
        <v>0</v>
      </c>
      <c r="L34" s="460"/>
      <c r="M34" s="939">
        <f t="shared" si="20"/>
        <v>0</v>
      </c>
      <c r="N34" s="1123"/>
      <c r="O34" s="434">
        <f t="shared" ref="O34:AT34" si="23">-O15*(1+IVA_compras)</f>
        <v>0</v>
      </c>
      <c r="P34" s="435">
        <f t="shared" si="23"/>
        <v>0</v>
      </c>
      <c r="Q34" s="434">
        <f t="shared" si="23"/>
        <v>0</v>
      </c>
      <c r="R34" s="434">
        <f t="shared" si="23"/>
        <v>0</v>
      </c>
      <c r="S34" s="434">
        <f t="shared" si="23"/>
        <v>0</v>
      </c>
      <c r="T34" s="434">
        <f t="shared" si="23"/>
        <v>0</v>
      </c>
      <c r="U34" s="434">
        <f t="shared" si="23"/>
        <v>0</v>
      </c>
      <c r="V34" s="434">
        <f t="shared" si="23"/>
        <v>0</v>
      </c>
      <c r="W34" s="434">
        <f t="shared" si="23"/>
        <v>0</v>
      </c>
      <c r="X34" s="434">
        <f t="shared" si="23"/>
        <v>0</v>
      </c>
      <c r="Y34" s="434">
        <f t="shared" si="23"/>
        <v>0</v>
      </c>
      <c r="Z34" s="434">
        <f t="shared" si="23"/>
        <v>0</v>
      </c>
      <c r="AA34" s="434">
        <f t="shared" si="23"/>
        <v>0</v>
      </c>
      <c r="AB34" s="435">
        <f t="shared" si="23"/>
        <v>0</v>
      </c>
      <c r="AC34" s="434">
        <f t="shared" si="23"/>
        <v>0</v>
      </c>
      <c r="AD34" s="434">
        <f t="shared" si="23"/>
        <v>0</v>
      </c>
      <c r="AE34" s="434">
        <f t="shared" si="23"/>
        <v>0</v>
      </c>
      <c r="AF34" s="434">
        <f t="shared" si="23"/>
        <v>0</v>
      </c>
      <c r="AG34" s="434">
        <f t="shared" si="23"/>
        <v>0</v>
      </c>
      <c r="AH34" s="434">
        <f t="shared" si="23"/>
        <v>0</v>
      </c>
      <c r="AI34" s="434">
        <f t="shared" si="23"/>
        <v>0</v>
      </c>
      <c r="AJ34" s="434">
        <f t="shared" si="23"/>
        <v>0</v>
      </c>
      <c r="AK34" s="434">
        <f t="shared" si="23"/>
        <v>0</v>
      </c>
      <c r="AL34" s="434">
        <f t="shared" si="23"/>
        <v>0</v>
      </c>
      <c r="AM34" s="406">
        <f t="shared" si="23"/>
        <v>0</v>
      </c>
      <c r="AN34" s="434">
        <f t="shared" si="23"/>
        <v>0</v>
      </c>
      <c r="AO34" s="434">
        <f t="shared" si="23"/>
        <v>0</v>
      </c>
      <c r="AP34" s="434">
        <f t="shared" si="23"/>
        <v>0</v>
      </c>
      <c r="AQ34" s="434">
        <f t="shared" si="23"/>
        <v>0</v>
      </c>
      <c r="AR34" s="434">
        <f t="shared" si="23"/>
        <v>0</v>
      </c>
      <c r="AS34" s="434">
        <f t="shared" si="23"/>
        <v>0</v>
      </c>
      <c r="AT34" s="434">
        <f t="shared" si="23"/>
        <v>0</v>
      </c>
      <c r="AU34" s="434">
        <f t="shared" ref="AU34:BW34" si="24">-AU15*(1+IVA_compras)</f>
        <v>0</v>
      </c>
      <c r="AV34" s="434">
        <f t="shared" si="24"/>
        <v>0</v>
      </c>
      <c r="AW34" s="434">
        <f t="shared" si="24"/>
        <v>0</v>
      </c>
      <c r="AX34" s="434">
        <f t="shared" si="24"/>
        <v>0</v>
      </c>
      <c r="AY34" s="434">
        <f t="shared" si="24"/>
        <v>0</v>
      </c>
      <c r="AZ34" s="435">
        <f t="shared" si="24"/>
        <v>0</v>
      </c>
      <c r="BA34" s="434">
        <f t="shared" si="24"/>
        <v>0</v>
      </c>
      <c r="BB34" s="434">
        <f t="shared" si="24"/>
        <v>0</v>
      </c>
      <c r="BC34" s="434">
        <f t="shared" si="24"/>
        <v>0</v>
      </c>
      <c r="BD34" s="434">
        <f t="shared" si="24"/>
        <v>0</v>
      </c>
      <c r="BE34" s="434">
        <f t="shared" si="24"/>
        <v>0</v>
      </c>
      <c r="BF34" s="434">
        <f t="shared" si="24"/>
        <v>0</v>
      </c>
      <c r="BG34" s="434">
        <f t="shared" si="24"/>
        <v>0</v>
      </c>
      <c r="BH34" s="434">
        <f t="shared" si="24"/>
        <v>0</v>
      </c>
      <c r="BI34" s="434">
        <f t="shared" si="24"/>
        <v>0</v>
      </c>
      <c r="BJ34" s="434">
        <f t="shared" si="24"/>
        <v>0</v>
      </c>
      <c r="BK34" s="434">
        <f t="shared" si="24"/>
        <v>0</v>
      </c>
      <c r="BL34" s="435">
        <f t="shared" si="24"/>
        <v>0</v>
      </c>
      <c r="BM34" s="434">
        <f t="shared" si="24"/>
        <v>0</v>
      </c>
      <c r="BN34" s="434">
        <f t="shared" si="24"/>
        <v>0</v>
      </c>
      <c r="BO34" s="434">
        <f t="shared" si="24"/>
        <v>0</v>
      </c>
      <c r="BP34" s="434">
        <f t="shared" si="24"/>
        <v>0</v>
      </c>
      <c r="BQ34" s="434">
        <f t="shared" si="24"/>
        <v>0</v>
      </c>
      <c r="BR34" s="434">
        <f t="shared" si="24"/>
        <v>0</v>
      </c>
      <c r="BS34" s="434">
        <f t="shared" si="24"/>
        <v>0</v>
      </c>
      <c r="BT34" s="434">
        <f t="shared" si="24"/>
        <v>0</v>
      </c>
      <c r="BU34" s="434">
        <f t="shared" si="24"/>
        <v>0</v>
      </c>
      <c r="BV34" s="434">
        <f t="shared" si="24"/>
        <v>0</v>
      </c>
      <c r="BW34" s="406">
        <f t="shared" si="24"/>
        <v>0</v>
      </c>
      <c r="BX34" s="120"/>
    </row>
    <row r="35" spans="1:80" ht="16" outlineLevel="1" x14ac:dyDescent="0.2">
      <c r="B35" s="73" t="s">
        <v>431</v>
      </c>
      <c r="C35" s="1122">
        <f t="shared" si="15"/>
        <v>0</v>
      </c>
      <c r="D35" s="460"/>
      <c r="E35" s="939">
        <f t="shared" si="16"/>
        <v>0</v>
      </c>
      <c r="F35" s="460"/>
      <c r="G35" s="939">
        <f t="shared" si="17"/>
        <v>0</v>
      </c>
      <c r="H35" s="460"/>
      <c r="I35" s="939">
        <f t="shared" si="18"/>
        <v>0</v>
      </c>
      <c r="J35" s="460"/>
      <c r="K35" s="939">
        <f t="shared" si="19"/>
        <v>0</v>
      </c>
      <c r="L35" s="460"/>
      <c r="M35" s="939">
        <f t="shared" si="20"/>
        <v>0</v>
      </c>
      <c r="N35" s="1123"/>
      <c r="O35" s="434">
        <f>-'C'!C203</f>
        <v>0</v>
      </c>
      <c r="P35" s="435">
        <f>-'C'!D203</f>
        <v>0</v>
      </c>
      <c r="Q35" s="434">
        <f>-'C'!E203</f>
        <v>0</v>
      </c>
      <c r="R35" s="434">
        <f>-'C'!F203</f>
        <v>0</v>
      </c>
      <c r="S35" s="434">
        <f>-'C'!G203</f>
        <v>0</v>
      </c>
      <c r="T35" s="434">
        <f>-'C'!H203</f>
        <v>0</v>
      </c>
      <c r="U35" s="434">
        <f>-'C'!I203</f>
        <v>0</v>
      </c>
      <c r="V35" s="434">
        <f>-'C'!J203</f>
        <v>0</v>
      </c>
      <c r="W35" s="434">
        <f>-'C'!K203</f>
        <v>0</v>
      </c>
      <c r="X35" s="434">
        <f>-'C'!L203</f>
        <v>0</v>
      </c>
      <c r="Y35" s="434">
        <f>-'C'!M203</f>
        <v>0</v>
      </c>
      <c r="Z35" s="434">
        <f>-'C'!N203</f>
        <v>0</v>
      </c>
      <c r="AA35" s="434">
        <f>-'C'!O203</f>
        <v>0</v>
      </c>
      <c r="AB35" s="435">
        <f>-'C'!P203</f>
        <v>0</v>
      </c>
      <c r="AC35" s="434">
        <f>-'C'!Q203</f>
        <v>0</v>
      </c>
      <c r="AD35" s="434">
        <f>-'C'!R203</f>
        <v>0</v>
      </c>
      <c r="AE35" s="434">
        <f>-'C'!S203</f>
        <v>0</v>
      </c>
      <c r="AF35" s="434">
        <f>-'C'!T203</f>
        <v>0</v>
      </c>
      <c r="AG35" s="434">
        <f>-'C'!U203</f>
        <v>0</v>
      </c>
      <c r="AH35" s="434">
        <f>-'C'!V203</f>
        <v>0</v>
      </c>
      <c r="AI35" s="434">
        <f>-'C'!W203</f>
        <v>0</v>
      </c>
      <c r="AJ35" s="434">
        <f>-'C'!X203</f>
        <v>0</v>
      </c>
      <c r="AK35" s="434">
        <f>-'C'!Y203</f>
        <v>0</v>
      </c>
      <c r="AL35" s="434">
        <f>-'C'!Z203</f>
        <v>0</v>
      </c>
      <c r="AM35" s="406">
        <f>-'C'!AA203</f>
        <v>0</v>
      </c>
      <c r="AN35" s="434">
        <f>-'C'!AB203</f>
        <v>0</v>
      </c>
      <c r="AO35" s="434">
        <f>-'C'!AC203</f>
        <v>0</v>
      </c>
      <c r="AP35" s="434">
        <f>-'C'!AD203</f>
        <v>0</v>
      </c>
      <c r="AQ35" s="434">
        <f>-'C'!AE203</f>
        <v>0</v>
      </c>
      <c r="AR35" s="434">
        <f>-'C'!AF203</f>
        <v>0</v>
      </c>
      <c r="AS35" s="434">
        <f>-'C'!AG203</f>
        <v>0</v>
      </c>
      <c r="AT35" s="434">
        <f>-'C'!AH203</f>
        <v>0</v>
      </c>
      <c r="AU35" s="434">
        <f>-'C'!AI203</f>
        <v>0</v>
      </c>
      <c r="AV35" s="434">
        <f>-'C'!AJ203</f>
        <v>0</v>
      </c>
      <c r="AW35" s="434">
        <f>-'C'!AK203</f>
        <v>0</v>
      </c>
      <c r="AX35" s="434">
        <f>-'C'!AL203</f>
        <v>0</v>
      </c>
      <c r="AY35" s="434">
        <f>-'C'!AM203</f>
        <v>0</v>
      </c>
      <c r="AZ35" s="435">
        <f>-'C'!AN203</f>
        <v>0</v>
      </c>
      <c r="BA35" s="434">
        <f>-'C'!AO203</f>
        <v>0</v>
      </c>
      <c r="BB35" s="434">
        <f>-'C'!AP203</f>
        <v>0</v>
      </c>
      <c r="BC35" s="434">
        <f>-'C'!AQ203</f>
        <v>0</v>
      </c>
      <c r="BD35" s="434">
        <f>-'C'!AR203</f>
        <v>0</v>
      </c>
      <c r="BE35" s="434">
        <f>-'C'!AS203</f>
        <v>0</v>
      </c>
      <c r="BF35" s="434">
        <f>-'C'!AT203</f>
        <v>0</v>
      </c>
      <c r="BG35" s="434">
        <f>-'C'!AU203</f>
        <v>0</v>
      </c>
      <c r="BH35" s="434">
        <f>-'C'!AV203</f>
        <v>0</v>
      </c>
      <c r="BI35" s="434">
        <f>-'C'!AW203</f>
        <v>0</v>
      </c>
      <c r="BJ35" s="434">
        <f>-'C'!AX203</f>
        <v>0</v>
      </c>
      <c r="BK35" s="434">
        <f>-'C'!AY203</f>
        <v>0</v>
      </c>
      <c r="BL35" s="435">
        <f>-'C'!AZ203</f>
        <v>0</v>
      </c>
      <c r="BM35" s="434">
        <f>-'C'!BA203</f>
        <v>0</v>
      </c>
      <c r="BN35" s="434">
        <f>-'C'!BB203</f>
        <v>0</v>
      </c>
      <c r="BO35" s="434">
        <f>-'C'!BC203</f>
        <v>0</v>
      </c>
      <c r="BP35" s="434">
        <f>-'C'!BD203</f>
        <v>0</v>
      </c>
      <c r="BQ35" s="434">
        <f>-'C'!BE203</f>
        <v>0</v>
      </c>
      <c r="BR35" s="434">
        <f>-'C'!BF203</f>
        <v>0</v>
      </c>
      <c r="BS35" s="434">
        <f>-'C'!BG203</f>
        <v>0</v>
      </c>
      <c r="BT35" s="434">
        <f>-'C'!BH203</f>
        <v>0</v>
      </c>
      <c r="BU35" s="434">
        <f>-'C'!BI203</f>
        <v>0</v>
      </c>
      <c r="BV35" s="434">
        <f>-'C'!BJ203</f>
        <v>0</v>
      </c>
      <c r="BW35" s="406">
        <f>-'C'!BK203</f>
        <v>0</v>
      </c>
      <c r="BX35" s="120"/>
    </row>
    <row r="36" spans="1:80" ht="16" outlineLevel="1" x14ac:dyDescent="0.2">
      <c r="B36" s="73" t="s">
        <v>433</v>
      </c>
      <c r="C36" s="1122">
        <f t="shared" si="15"/>
        <v>0</v>
      </c>
      <c r="D36" s="460"/>
      <c r="E36" s="939">
        <f t="shared" si="16"/>
        <v>0</v>
      </c>
      <c r="F36" s="460"/>
      <c r="G36" s="939">
        <f t="shared" si="17"/>
        <v>0</v>
      </c>
      <c r="H36" s="460"/>
      <c r="I36" s="939">
        <f t="shared" si="18"/>
        <v>0</v>
      </c>
      <c r="J36" s="460"/>
      <c r="K36" s="939">
        <f t="shared" si="19"/>
        <v>0</v>
      </c>
      <c r="L36" s="460"/>
      <c r="M36" s="939">
        <f t="shared" si="20"/>
        <v>0</v>
      </c>
      <c r="N36" s="1123"/>
      <c r="O36" s="434">
        <f>-'C'!C252</f>
        <v>0</v>
      </c>
      <c r="P36" s="435">
        <f>-'C'!D252</f>
        <v>0</v>
      </c>
      <c r="Q36" s="434">
        <f>-'C'!E252</f>
        <v>0</v>
      </c>
      <c r="R36" s="434">
        <f>-'C'!F252</f>
        <v>0</v>
      </c>
      <c r="S36" s="434">
        <f>-'C'!G252</f>
        <v>0</v>
      </c>
      <c r="T36" s="434">
        <f>-'C'!H252</f>
        <v>0</v>
      </c>
      <c r="U36" s="434">
        <f>-'C'!I252</f>
        <v>0</v>
      </c>
      <c r="V36" s="434">
        <f>-'C'!J252</f>
        <v>0</v>
      </c>
      <c r="W36" s="434">
        <f>-'C'!K252</f>
        <v>0</v>
      </c>
      <c r="X36" s="434">
        <f>-'C'!L252</f>
        <v>0</v>
      </c>
      <c r="Y36" s="434">
        <f>-'C'!M252</f>
        <v>0</v>
      </c>
      <c r="Z36" s="434">
        <f>-'C'!N252</f>
        <v>0</v>
      </c>
      <c r="AA36" s="434">
        <f>-'C'!O252</f>
        <v>0</v>
      </c>
      <c r="AB36" s="435">
        <f>-'C'!P252</f>
        <v>0</v>
      </c>
      <c r="AC36" s="434">
        <f>-'C'!Q252</f>
        <v>0</v>
      </c>
      <c r="AD36" s="434">
        <f>-'C'!R252</f>
        <v>0</v>
      </c>
      <c r="AE36" s="434">
        <f>-'C'!S252</f>
        <v>0</v>
      </c>
      <c r="AF36" s="434">
        <f>-'C'!T252</f>
        <v>0</v>
      </c>
      <c r="AG36" s="434">
        <f>-'C'!U252</f>
        <v>0</v>
      </c>
      <c r="AH36" s="434">
        <f>-'C'!V252</f>
        <v>0</v>
      </c>
      <c r="AI36" s="434">
        <f>-'C'!W252</f>
        <v>0</v>
      </c>
      <c r="AJ36" s="434">
        <f>-'C'!X252</f>
        <v>0</v>
      </c>
      <c r="AK36" s="434">
        <f>-'C'!Y252</f>
        <v>0</v>
      </c>
      <c r="AL36" s="434">
        <f>-'C'!Z252</f>
        <v>0</v>
      </c>
      <c r="AM36" s="406">
        <f>-'C'!AA252</f>
        <v>0</v>
      </c>
      <c r="AN36" s="434">
        <f>-'C'!AB252</f>
        <v>0</v>
      </c>
      <c r="AO36" s="434">
        <f>-'C'!AC252</f>
        <v>0</v>
      </c>
      <c r="AP36" s="434">
        <f>-'C'!AD252</f>
        <v>0</v>
      </c>
      <c r="AQ36" s="434">
        <f>-'C'!AE252</f>
        <v>0</v>
      </c>
      <c r="AR36" s="434">
        <f>-'C'!AF252</f>
        <v>0</v>
      </c>
      <c r="AS36" s="434">
        <f>-'C'!AG252</f>
        <v>0</v>
      </c>
      <c r="AT36" s="434">
        <f>-'C'!AH252</f>
        <v>0</v>
      </c>
      <c r="AU36" s="434">
        <f>-'C'!AI252</f>
        <v>0</v>
      </c>
      <c r="AV36" s="434">
        <f>-'C'!AJ252</f>
        <v>0</v>
      </c>
      <c r="AW36" s="434">
        <f>-'C'!AK252</f>
        <v>0</v>
      </c>
      <c r="AX36" s="434">
        <f>-'C'!AL252</f>
        <v>0</v>
      </c>
      <c r="AY36" s="434">
        <f>-'C'!AM252</f>
        <v>0</v>
      </c>
      <c r="AZ36" s="435">
        <f>-'C'!AN252</f>
        <v>0</v>
      </c>
      <c r="BA36" s="434">
        <f>-'C'!AO252</f>
        <v>0</v>
      </c>
      <c r="BB36" s="434">
        <f>-'C'!AP252</f>
        <v>0</v>
      </c>
      <c r="BC36" s="434">
        <f>-'C'!AQ252</f>
        <v>0</v>
      </c>
      <c r="BD36" s="434">
        <f>-'C'!AR252</f>
        <v>0</v>
      </c>
      <c r="BE36" s="434">
        <f>-'C'!AS252</f>
        <v>0</v>
      </c>
      <c r="BF36" s="434">
        <f>-'C'!AT252</f>
        <v>0</v>
      </c>
      <c r="BG36" s="434">
        <f>-'C'!AU252</f>
        <v>0</v>
      </c>
      <c r="BH36" s="434">
        <f>-'C'!AV252</f>
        <v>0</v>
      </c>
      <c r="BI36" s="434">
        <f>-'C'!AW252</f>
        <v>0</v>
      </c>
      <c r="BJ36" s="434">
        <f>-'C'!AX252</f>
        <v>0</v>
      </c>
      <c r="BK36" s="434">
        <f>-'C'!AY252</f>
        <v>0</v>
      </c>
      <c r="BL36" s="435">
        <f>-'C'!AZ252</f>
        <v>0</v>
      </c>
      <c r="BM36" s="434">
        <f>-'C'!BA252</f>
        <v>0</v>
      </c>
      <c r="BN36" s="434">
        <f>-'C'!BB252</f>
        <v>0</v>
      </c>
      <c r="BO36" s="434">
        <f>-'C'!BC252</f>
        <v>0</v>
      </c>
      <c r="BP36" s="434">
        <f>-'C'!BD252</f>
        <v>0</v>
      </c>
      <c r="BQ36" s="434">
        <f>-'C'!BE252</f>
        <v>0</v>
      </c>
      <c r="BR36" s="434">
        <f>-'C'!BF252</f>
        <v>0</v>
      </c>
      <c r="BS36" s="434">
        <f>-'C'!BG252</f>
        <v>0</v>
      </c>
      <c r="BT36" s="434">
        <f>-'C'!BH252</f>
        <v>0</v>
      </c>
      <c r="BU36" s="434">
        <f>-'C'!BI252</f>
        <v>0</v>
      </c>
      <c r="BV36" s="434">
        <f>-'C'!BJ252</f>
        <v>0</v>
      </c>
      <c r="BW36" s="406">
        <f>-'C'!BK252</f>
        <v>0</v>
      </c>
      <c r="BX36" s="120"/>
    </row>
    <row r="37" spans="1:80" ht="16" outlineLevel="1" x14ac:dyDescent="0.2">
      <c r="B37" s="73" t="s">
        <v>180</v>
      </c>
      <c r="C37" s="1122">
        <f t="shared" si="15"/>
        <v>0</v>
      </c>
      <c r="D37" s="460"/>
      <c r="E37" s="939">
        <f>SUM(P37:AA37)</f>
        <v>0</v>
      </c>
      <c r="F37" s="460"/>
      <c r="G37" s="939">
        <f t="shared" si="17"/>
        <v>0</v>
      </c>
      <c r="H37" s="460"/>
      <c r="I37" s="939">
        <f t="shared" si="18"/>
        <v>0</v>
      </c>
      <c r="J37" s="460"/>
      <c r="K37" s="939">
        <f t="shared" si="19"/>
        <v>0</v>
      </c>
      <c r="L37" s="460"/>
      <c r="M37" s="939">
        <f t="shared" si="20"/>
        <v>0</v>
      </c>
      <c r="N37" s="1123"/>
      <c r="O37" s="434">
        <f t="shared" ref="O37:AT37" si="25">-O21</f>
        <v>0</v>
      </c>
      <c r="P37" s="435">
        <f>-P21</f>
        <v>0</v>
      </c>
      <c r="Q37" s="434">
        <f t="shared" si="25"/>
        <v>0</v>
      </c>
      <c r="R37" s="434">
        <f t="shared" si="25"/>
        <v>0</v>
      </c>
      <c r="S37" s="434">
        <f t="shared" si="25"/>
        <v>0</v>
      </c>
      <c r="T37" s="434">
        <f t="shared" si="25"/>
        <v>0</v>
      </c>
      <c r="U37" s="434">
        <f t="shared" si="25"/>
        <v>0</v>
      </c>
      <c r="V37" s="434">
        <f t="shared" si="25"/>
        <v>0</v>
      </c>
      <c r="W37" s="434">
        <f t="shared" si="25"/>
        <v>0</v>
      </c>
      <c r="X37" s="434">
        <f t="shared" si="25"/>
        <v>0</v>
      </c>
      <c r="Y37" s="434">
        <f t="shared" si="25"/>
        <v>0</v>
      </c>
      <c r="Z37" s="434">
        <f t="shared" si="25"/>
        <v>0</v>
      </c>
      <c r="AA37" s="434">
        <f t="shared" si="25"/>
        <v>0</v>
      </c>
      <c r="AB37" s="435">
        <f t="shared" si="25"/>
        <v>0</v>
      </c>
      <c r="AC37" s="434">
        <f t="shared" si="25"/>
        <v>0</v>
      </c>
      <c r="AD37" s="434">
        <f t="shared" si="25"/>
        <v>0</v>
      </c>
      <c r="AE37" s="434">
        <f t="shared" si="25"/>
        <v>0</v>
      </c>
      <c r="AF37" s="434">
        <f t="shared" si="25"/>
        <v>0</v>
      </c>
      <c r="AG37" s="434">
        <f t="shared" si="25"/>
        <v>0</v>
      </c>
      <c r="AH37" s="434">
        <f t="shared" si="25"/>
        <v>0</v>
      </c>
      <c r="AI37" s="434">
        <f t="shared" si="25"/>
        <v>0</v>
      </c>
      <c r="AJ37" s="434">
        <f t="shared" si="25"/>
        <v>0</v>
      </c>
      <c r="AK37" s="434">
        <f t="shared" si="25"/>
        <v>0</v>
      </c>
      <c r="AL37" s="434">
        <f t="shared" si="25"/>
        <v>0</v>
      </c>
      <c r="AM37" s="406">
        <f t="shared" si="25"/>
        <v>0</v>
      </c>
      <c r="AN37" s="434">
        <f t="shared" si="25"/>
        <v>0</v>
      </c>
      <c r="AO37" s="434">
        <f t="shared" si="25"/>
        <v>0</v>
      </c>
      <c r="AP37" s="434">
        <f t="shared" si="25"/>
        <v>0</v>
      </c>
      <c r="AQ37" s="434">
        <f t="shared" si="25"/>
        <v>0</v>
      </c>
      <c r="AR37" s="434">
        <f t="shared" si="25"/>
        <v>0</v>
      </c>
      <c r="AS37" s="434">
        <f t="shared" si="25"/>
        <v>0</v>
      </c>
      <c r="AT37" s="434">
        <f t="shared" si="25"/>
        <v>0</v>
      </c>
      <c r="AU37" s="434">
        <f t="shared" ref="AU37:BW37" si="26">-AU21</f>
        <v>0</v>
      </c>
      <c r="AV37" s="434">
        <f t="shared" si="26"/>
        <v>0</v>
      </c>
      <c r="AW37" s="434">
        <f t="shared" si="26"/>
        <v>0</v>
      </c>
      <c r="AX37" s="434">
        <f t="shared" si="26"/>
        <v>0</v>
      </c>
      <c r="AY37" s="434">
        <f t="shared" si="26"/>
        <v>0</v>
      </c>
      <c r="AZ37" s="435">
        <f t="shared" si="26"/>
        <v>0</v>
      </c>
      <c r="BA37" s="434">
        <f t="shared" si="26"/>
        <v>0</v>
      </c>
      <c r="BB37" s="434">
        <f t="shared" si="26"/>
        <v>0</v>
      </c>
      <c r="BC37" s="434">
        <f t="shared" si="26"/>
        <v>0</v>
      </c>
      <c r="BD37" s="434">
        <f t="shared" si="26"/>
        <v>0</v>
      </c>
      <c r="BE37" s="434">
        <f t="shared" si="26"/>
        <v>0</v>
      </c>
      <c r="BF37" s="434">
        <f t="shared" si="26"/>
        <v>0</v>
      </c>
      <c r="BG37" s="434">
        <f t="shared" si="26"/>
        <v>0</v>
      </c>
      <c r="BH37" s="434">
        <f t="shared" si="26"/>
        <v>0</v>
      </c>
      <c r="BI37" s="434">
        <f t="shared" si="26"/>
        <v>0</v>
      </c>
      <c r="BJ37" s="434">
        <f t="shared" si="26"/>
        <v>0</v>
      </c>
      <c r="BK37" s="434">
        <f t="shared" si="26"/>
        <v>0</v>
      </c>
      <c r="BL37" s="435">
        <f t="shared" si="26"/>
        <v>0</v>
      </c>
      <c r="BM37" s="434">
        <f t="shared" si="26"/>
        <v>0</v>
      </c>
      <c r="BN37" s="434">
        <f t="shared" si="26"/>
        <v>0</v>
      </c>
      <c r="BO37" s="434">
        <f t="shared" si="26"/>
        <v>0</v>
      </c>
      <c r="BP37" s="434">
        <f t="shared" si="26"/>
        <v>0</v>
      </c>
      <c r="BQ37" s="434">
        <f t="shared" si="26"/>
        <v>0</v>
      </c>
      <c r="BR37" s="434">
        <f t="shared" si="26"/>
        <v>0</v>
      </c>
      <c r="BS37" s="434">
        <f t="shared" si="26"/>
        <v>0</v>
      </c>
      <c r="BT37" s="434">
        <f t="shared" si="26"/>
        <v>0</v>
      </c>
      <c r="BU37" s="434">
        <f t="shared" si="26"/>
        <v>0</v>
      </c>
      <c r="BV37" s="434">
        <f t="shared" si="26"/>
        <v>0</v>
      </c>
      <c r="BW37" s="406">
        <f t="shared" si="26"/>
        <v>0</v>
      </c>
      <c r="BX37" s="120"/>
    </row>
    <row r="38" spans="1:80" ht="16" outlineLevel="1" x14ac:dyDescent="0.2">
      <c r="B38" s="73" t="s">
        <v>432</v>
      </c>
      <c r="C38" s="1122">
        <f t="shared" si="15"/>
        <v>0</v>
      </c>
      <c r="D38" s="460"/>
      <c r="E38" s="939">
        <f t="shared" si="16"/>
        <v>0</v>
      </c>
      <c r="F38" s="460"/>
      <c r="G38" s="939">
        <f t="shared" si="17"/>
        <v>0</v>
      </c>
      <c r="H38" s="460"/>
      <c r="I38" s="939">
        <f t="shared" si="18"/>
        <v>0</v>
      </c>
      <c r="J38" s="460"/>
      <c r="K38" s="939">
        <f t="shared" si="19"/>
        <v>0</v>
      </c>
      <c r="L38" s="460"/>
      <c r="M38" s="939">
        <f t="shared" si="20"/>
        <v>0</v>
      </c>
      <c r="N38" s="1123"/>
      <c r="O38" s="434">
        <f>-'C'!C247</f>
        <v>0</v>
      </c>
      <c r="P38" s="435">
        <f>-'C'!D247</f>
        <v>0</v>
      </c>
      <c r="Q38" s="434">
        <f>-'C'!E247</f>
        <v>0</v>
      </c>
      <c r="R38" s="434">
        <f>-'C'!F247</f>
        <v>0</v>
      </c>
      <c r="S38" s="434">
        <f>-'C'!G247</f>
        <v>0</v>
      </c>
      <c r="T38" s="434">
        <f>-'C'!H247</f>
        <v>0</v>
      </c>
      <c r="U38" s="434">
        <f>-'C'!I247</f>
        <v>0</v>
      </c>
      <c r="V38" s="434">
        <f>-'C'!J247</f>
        <v>0</v>
      </c>
      <c r="W38" s="434">
        <f>-'C'!K247</f>
        <v>0</v>
      </c>
      <c r="X38" s="434">
        <f>-'C'!L247</f>
        <v>0</v>
      </c>
      <c r="Y38" s="434">
        <f>-'C'!M247</f>
        <v>0</v>
      </c>
      <c r="Z38" s="434">
        <f>-'C'!N247</f>
        <v>0</v>
      </c>
      <c r="AA38" s="434">
        <f>-'C'!O247</f>
        <v>0</v>
      </c>
      <c r="AB38" s="435">
        <f>-'C'!P247</f>
        <v>0</v>
      </c>
      <c r="AC38" s="434">
        <f>-'C'!Q247</f>
        <v>0</v>
      </c>
      <c r="AD38" s="434">
        <f>-'C'!R247</f>
        <v>0</v>
      </c>
      <c r="AE38" s="434">
        <f>-'C'!S247</f>
        <v>0</v>
      </c>
      <c r="AF38" s="434">
        <f>-'C'!T247</f>
        <v>0</v>
      </c>
      <c r="AG38" s="434">
        <f>-'C'!U247</f>
        <v>0</v>
      </c>
      <c r="AH38" s="434">
        <f>-'C'!V247</f>
        <v>0</v>
      </c>
      <c r="AI38" s="434">
        <f>-'C'!W247</f>
        <v>0</v>
      </c>
      <c r="AJ38" s="434">
        <f>-'C'!X247</f>
        <v>0</v>
      </c>
      <c r="AK38" s="434">
        <f>-'C'!Y247</f>
        <v>0</v>
      </c>
      <c r="AL38" s="434">
        <f>-'C'!Z247</f>
        <v>0</v>
      </c>
      <c r="AM38" s="406">
        <f>-'C'!AA247</f>
        <v>0</v>
      </c>
      <c r="AN38" s="434">
        <f>-'C'!AB247</f>
        <v>0</v>
      </c>
      <c r="AO38" s="434">
        <f>-'C'!AC247</f>
        <v>0</v>
      </c>
      <c r="AP38" s="434">
        <f>-'C'!AD247</f>
        <v>0</v>
      </c>
      <c r="AQ38" s="434">
        <f>-'C'!AE247</f>
        <v>0</v>
      </c>
      <c r="AR38" s="434">
        <f>-'C'!AF247</f>
        <v>0</v>
      </c>
      <c r="AS38" s="434">
        <f>-'C'!AG247</f>
        <v>0</v>
      </c>
      <c r="AT38" s="434">
        <f>-'C'!AH247</f>
        <v>0</v>
      </c>
      <c r="AU38" s="434">
        <f>-'C'!AI247</f>
        <v>0</v>
      </c>
      <c r="AV38" s="434">
        <f>-'C'!AJ247</f>
        <v>0</v>
      </c>
      <c r="AW38" s="434">
        <f>-'C'!AK247</f>
        <v>0</v>
      </c>
      <c r="AX38" s="434">
        <f>-'C'!AL247</f>
        <v>0</v>
      </c>
      <c r="AY38" s="434">
        <f>-'C'!AM247</f>
        <v>0</v>
      </c>
      <c r="AZ38" s="435">
        <f>-'C'!AN247</f>
        <v>0</v>
      </c>
      <c r="BA38" s="434">
        <f>-'C'!AO247</f>
        <v>0</v>
      </c>
      <c r="BB38" s="434">
        <f>-'C'!AP247</f>
        <v>0</v>
      </c>
      <c r="BC38" s="434">
        <f>-'C'!AQ247</f>
        <v>0</v>
      </c>
      <c r="BD38" s="434">
        <f>-'C'!AR247</f>
        <v>0</v>
      </c>
      <c r="BE38" s="434">
        <f>-'C'!AS247</f>
        <v>0</v>
      </c>
      <c r="BF38" s="434">
        <f>-'C'!AT247</f>
        <v>0</v>
      </c>
      <c r="BG38" s="434">
        <f>-'C'!AU247</f>
        <v>0</v>
      </c>
      <c r="BH38" s="434">
        <f>-'C'!AV247</f>
        <v>0</v>
      </c>
      <c r="BI38" s="434">
        <f>-'C'!AW247</f>
        <v>0</v>
      </c>
      <c r="BJ38" s="434">
        <f>-'C'!AX247</f>
        <v>0</v>
      </c>
      <c r="BK38" s="434">
        <f>-'C'!AY247</f>
        <v>0</v>
      </c>
      <c r="BL38" s="435">
        <f>-'C'!AZ247</f>
        <v>0</v>
      </c>
      <c r="BM38" s="434">
        <f>-'C'!BA247</f>
        <v>0</v>
      </c>
      <c r="BN38" s="434">
        <f>-'C'!BB247</f>
        <v>0</v>
      </c>
      <c r="BO38" s="434">
        <f>-'C'!BC247</f>
        <v>0</v>
      </c>
      <c r="BP38" s="434">
        <f>-'C'!BD247</f>
        <v>0</v>
      </c>
      <c r="BQ38" s="434">
        <f>-'C'!BE247</f>
        <v>0</v>
      </c>
      <c r="BR38" s="434">
        <f>-'C'!BF247</f>
        <v>0</v>
      </c>
      <c r="BS38" s="434">
        <f>-'C'!BG247</f>
        <v>0</v>
      </c>
      <c r="BT38" s="434">
        <f>-'C'!BH247</f>
        <v>0</v>
      </c>
      <c r="BU38" s="434">
        <f>-'C'!BI247</f>
        <v>0</v>
      </c>
      <c r="BV38" s="434">
        <f>-'C'!BJ247</f>
        <v>0</v>
      </c>
      <c r="BW38" s="406">
        <f>-'C'!BK247</f>
        <v>0</v>
      </c>
      <c r="BX38" s="120"/>
    </row>
    <row r="39" spans="1:80" ht="16" outlineLevel="1" x14ac:dyDescent="0.2">
      <c r="B39" s="73" t="s">
        <v>363</v>
      </c>
      <c r="C39" s="1122">
        <f t="shared" si="15"/>
        <v>0</v>
      </c>
      <c r="D39" s="460"/>
      <c r="E39" s="939">
        <f t="shared" si="16"/>
        <v>0</v>
      </c>
      <c r="F39" s="460"/>
      <c r="G39" s="939">
        <f t="shared" si="17"/>
        <v>0</v>
      </c>
      <c r="H39" s="460"/>
      <c r="I39" s="939">
        <f t="shared" si="18"/>
        <v>0</v>
      </c>
      <c r="J39" s="460"/>
      <c r="K39" s="939">
        <f t="shared" si="19"/>
        <v>0</v>
      </c>
      <c r="L39" s="460"/>
      <c r="M39" s="939">
        <f t="shared" si="20"/>
        <v>0</v>
      </c>
      <c r="N39" s="1123"/>
      <c r="O39" s="434">
        <f>-'C'!C259</f>
        <v>0</v>
      </c>
      <c r="P39" s="435">
        <f>-'C'!D259</f>
        <v>0</v>
      </c>
      <c r="Q39" s="434">
        <f>-'C'!E259</f>
        <v>0</v>
      </c>
      <c r="R39" s="434">
        <f>-'C'!F259</f>
        <v>0</v>
      </c>
      <c r="S39" s="434">
        <f>-'C'!G259</f>
        <v>0</v>
      </c>
      <c r="T39" s="434">
        <f>-'C'!H259</f>
        <v>0</v>
      </c>
      <c r="U39" s="434">
        <f>-'C'!I259</f>
        <v>0</v>
      </c>
      <c r="V39" s="434">
        <f>-'C'!J259</f>
        <v>0</v>
      </c>
      <c r="W39" s="434">
        <f>-'C'!K259</f>
        <v>0</v>
      </c>
      <c r="X39" s="434">
        <f>-'C'!L259</f>
        <v>0</v>
      </c>
      <c r="Y39" s="434">
        <f>-'C'!M259</f>
        <v>0</v>
      </c>
      <c r="Z39" s="434">
        <f>-'C'!N259</f>
        <v>0</v>
      </c>
      <c r="AA39" s="434">
        <f>-'C'!O259</f>
        <v>0</v>
      </c>
      <c r="AB39" s="435">
        <f>-'C'!P259</f>
        <v>0</v>
      </c>
      <c r="AC39" s="434">
        <f>-'C'!Q259</f>
        <v>0</v>
      </c>
      <c r="AD39" s="434">
        <f>-'C'!R259</f>
        <v>0</v>
      </c>
      <c r="AE39" s="434">
        <f>-'C'!S259</f>
        <v>0</v>
      </c>
      <c r="AF39" s="434">
        <f>-'C'!T259</f>
        <v>0</v>
      </c>
      <c r="AG39" s="434">
        <f>-'C'!U259</f>
        <v>0</v>
      </c>
      <c r="AH39" s="434">
        <f>-'C'!V259</f>
        <v>0</v>
      </c>
      <c r="AI39" s="434">
        <f>-'C'!W259</f>
        <v>0</v>
      </c>
      <c r="AJ39" s="434">
        <f>-'C'!X259</f>
        <v>0</v>
      </c>
      <c r="AK39" s="434">
        <f>-'C'!Y259</f>
        <v>0</v>
      </c>
      <c r="AL39" s="434">
        <f>-'C'!Z259</f>
        <v>0</v>
      </c>
      <c r="AM39" s="406">
        <f>-'C'!AA259</f>
        <v>0</v>
      </c>
      <c r="AN39" s="434">
        <f>-'C'!AB259</f>
        <v>0</v>
      </c>
      <c r="AO39" s="434">
        <f>-'C'!AC259</f>
        <v>0</v>
      </c>
      <c r="AP39" s="434">
        <f>-'C'!AD259</f>
        <v>0</v>
      </c>
      <c r="AQ39" s="434">
        <f>-'C'!AE259</f>
        <v>0</v>
      </c>
      <c r="AR39" s="434">
        <f>-'C'!AF259</f>
        <v>0</v>
      </c>
      <c r="AS39" s="434">
        <f>-'C'!AG259</f>
        <v>0</v>
      </c>
      <c r="AT39" s="434">
        <f>-'C'!AH259</f>
        <v>0</v>
      </c>
      <c r="AU39" s="434">
        <f>-'C'!AI259</f>
        <v>0</v>
      </c>
      <c r="AV39" s="434">
        <f>-'C'!AJ259</f>
        <v>0</v>
      </c>
      <c r="AW39" s="434">
        <f>-'C'!AK259</f>
        <v>0</v>
      </c>
      <c r="AX39" s="434">
        <f>-'C'!AL259</f>
        <v>0</v>
      </c>
      <c r="AY39" s="434">
        <f>-'C'!AM259</f>
        <v>0</v>
      </c>
      <c r="AZ39" s="435">
        <f>-'C'!AN259</f>
        <v>0</v>
      </c>
      <c r="BA39" s="434">
        <f>-'C'!AO259</f>
        <v>0</v>
      </c>
      <c r="BB39" s="434">
        <f>-'C'!AP259</f>
        <v>0</v>
      </c>
      <c r="BC39" s="434">
        <f>-'C'!AQ259</f>
        <v>0</v>
      </c>
      <c r="BD39" s="434">
        <f>-'C'!AR259</f>
        <v>0</v>
      </c>
      <c r="BE39" s="434">
        <f>-'C'!AS259</f>
        <v>0</v>
      </c>
      <c r="BF39" s="434">
        <f>-'C'!AT259</f>
        <v>0</v>
      </c>
      <c r="BG39" s="434">
        <f>-'C'!AU259</f>
        <v>0</v>
      </c>
      <c r="BH39" s="434">
        <f>-'C'!AV259</f>
        <v>0</v>
      </c>
      <c r="BI39" s="434">
        <f>-'C'!AW259</f>
        <v>0</v>
      </c>
      <c r="BJ39" s="434">
        <f>-'C'!AX259</f>
        <v>0</v>
      </c>
      <c r="BK39" s="434">
        <f>-'C'!AY259</f>
        <v>0</v>
      </c>
      <c r="BL39" s="435">
        <f>-'C'!AZ259</f>
        <v>0</v>
      </c>
      <c r="BM39" s="434">
        <f>-'C'!BA259</f>
        <v>0</v>
      </c>
      <c r="BN39" s="434">
        <f>-'C'!BB259</f>
        <v>0</v>
      </c>
      <c r="BO39" s="434">
        <f>-'C'!BC259</f>
        <v>0</v>
      </c>
      <c r="BP39" s="434">
        <f>-'C'!BD259</f>
        <v>0</v>
      </c>
      <c r="BQ39" s="434">
        <f>-'C'!BE259</f>
        <v>0</v>
      </c>
      <c r="BR39" s="434">
        <f>-'C'!BF259</f>
        <v>0</v>
      </c>
      <c r="BS39" s="434">
        <f>-'C'!BG259</f>
        <v>0</v>
      </c>
      <c r="BT39" s="434">
        <f>-'C'!BH259</f>
        <v>0</v>
      </c>
      <c r="BU39" s="434">
        <f>-'C'!BI259</f>
        <v>0</v>
      </c>
      <c r="BV39" s="434">
        <f>-'C'!BJ259</f>
        <v>0</v>
      </c>
      <c r="BW39" s="406">
        <f>-'C'!BK259</f>
        <v>0</v>
      </c>
      <c r="BX39" s="120"/>
    </row>
    <row r="40" spans="1:80" ht="16" outlineLevel="1" x14ac:dyDescent="0.2">
      <c r="B40" s="73" t="s">
        <v>367</v>
      </c>
      <c r="C40" s="1122">
        <f t="shared" si="15"/>
        <v>0</v>
      </c>
      <c r="D40" s="460"/>
      <c r="E40" s="939">
        <f t="shared" si="16"/>
        <v>0</v>
      </c>
      <c r="F40" s="460"/>
      <c r="G40" s="939">
        <f t="shared" si="17"/>
        <v>0</v>
      </c>
      <c r="H40" s="460"/>
      <c r="I40" s="939">
        <f t="shared" si="18"/>
        <v>0</v>
      </c>
      <c r="J40" s="460"/>
      <c r="K40" s="939">
        <f t="shared" si="19"/>
        <v>0</v>
      </c>
      <c r="L40" s="460"/>
      <c r="M40" s="939">
        <f t="shared" si="20"/>
        <v>0</v>
      </c>
      <c r="N40" s="1123"/>
      <c r="O40" s="434">
        <v>0</v>
      </c>
      <c r="P40" s="435">
        <f t="shared" ref="P40:AU40" si="27">-O23</f>
        <v>0</v>
      </c>
      <c r="Q40" s="434">
        <f t="shared" si="27"/>
        <v>0</v>
      </c>
      <c r="R40" s="434">
        <f t="shared" si="27"/>
        <v>0</v>
      </c>
      <c r="S40" s="434">
        <f t="shared" si="27"/>
        <v>0</v>
      </c>
      <c r="T40" s="434">
        <f t="shared" si="27"/>
        <v>0</v>
      </c>
      <c r="U40" s="434">
        <f t="shared" si="27"/>
        <v>0</v>
      </c>
      <c r="V40" s="434">
        <f t="shared" si="27"/>
        <v>0</v>
      </c>
      <c r="W40" s="434">
        <f t="shared" si="27"/>
        <v>0</v>
      </c>
      <c r="X40" s="434">
        <f t="shared" si="27"/>
        <v>0</v>
      </c>
      <c r="Y40" s="434">
        <f t="shared" si="27"/>
        <v>0</v>
      </c>
      <c r="Z40" s="434">
        <f t="shared" si="27"/>
        <v>0</v>
      </c>
      <c r="AA40" s="434">
        <f t="shared" si="27"/>
        <v>0</v>
      </c>
      <c r="AB40" s="435">
        <f t="shared" si="27"/>
        <v>0</v>
      </c>
      <c r="AC40" s="434">
        <f t="shared" si="27"/>
        <v>0</v>
      </c>
      <c r="AD40" s="434">
        <f t="shared" si="27"/>
        <v>0</v>
      </c>
      <c r="AE40" s="434">
        <f t="shared" si="27"/>
        <v>0</v>
      </c>
      <c r="AF40" s="434">
        <f t="shared" si="27"/>
        <v>0</v>
      </c>
      <c r="AG40" s="434">
        <f t="shared" si="27"/>
        <v>0</v>
      </c>
      <c r="AH40" s="434">
        <f t="shared" si="27"/>
        <v>0</v>
      </c>
      <c r="AI40" s="434">
        <f t="shared" si="27"/>
        <v>0</v>
      </c>
      <c r="AJ40" s="434">
        <f t="shared" si="27"/>
        <v>0</v>
      </c>
      <c r="AK40" s="434">
        <f t="shared" si="27"/>
        <v>0</v>
      </c>
      <c r="AL40" s="434">
        <f t="shared" si="27"/>
        <v>0</v>
      </c>
      <c r="AM40" s="406">
        <f t="shared" si="27"/>
        <v>0</v>
      </c>
      <c r="AN40" s="434">
        <f t="shared" si="27"/>
        <v>0</v>
      </c>
      <c r="AO40" s="434">
        <f t="shared" si="27"/>
        <v>0</v>
      </c>
      <c r="AP40" s="434">
        <f t="shared" si="27"/>
        <v>0</v>
      </c>
      <c r="AQ40" s="434">
        <f t="shared" si="27"/>
        <v>0</v>
      </c>
      <c r="AR40" s="434">
        <f t="shared" si="27"/>
        <v>0</v>
      </c>
      <c r="AS40" s="434">
        <f t="shared" si="27"/>
        <v>0</v>
      </c>
      <c r="AT40" s="434">
        <f t="shared" si="27"/>
        <v>0</v>
      </c>
      <c r="AU40" s="434">
        <f t="shared" si="27"/>
        <v>0</v>
      </c>
      <c r="AV40" s="434">
        <f t="shared" ref="AV40:BW40" si="28">-AU23</f>
        <v>0</v>
      </c>
      <c r="AW40" s="434">
        <f t="shared" si="28"/>
        <v>0</v>
      </c>
      <c r="AX40" s="434">
        <f t="shared" si="28"/>
        <v>0</v>
      </c>
      <c r="AY40" s="434">
        <f t="shared" si="28"/>
        <v>0</v>
      </c>
      <c r="AZ40" s="435">
        <f t="shared" si="28"/>
        <v>0</v>
      </c>
      <c r="BA40" s="434">
        <f t="shared" si="28"/>
        <v>0</v>
      </c>
      <c r="BB40" s="434">
        <f t="shared" si="28"/>
        <v>0</v>
      </c>
      <c r="BC40" s="434">
        <f t="shared" si="28"/>
        <v>0</v>
      </c>
      <c r="BD40" s="434">
        <f t="shared" si="28"/>
        <v>0</v>
      </c>
      <c r="BE40" s="434">
        <f t="shared" si="28"/>
        <v>0</v>
      </c>
      <c r="BF40" s="434">
        <f t="shared" si="28"/>
        <v>0</v>
      </c>
      <c r="BG40" s="434">
        <f t="shared" si="28"/>
        <v>0</v>
      </c>
      <c r="BH40" s="434">
        <f t="shared" si="28"/>
        <v>0</v>
      </c>
      <c r="BI40" s="434">
        <f t="shared" si="28"/>
        <v>0</v>
      </c>
      <c r="BJ40" s="434">
        <f t="shared" si="28"/>
        <v>0</v>
      </c>
      <c r="BK40" s="434">
        <f t="shared" si="28"/>
        <v>0</v>
      </c>
      <c r="BL40" s="435">
        <f t="shared" si="28"/>
        <v>0</v>
      </c>
      <c r="BM40" s="434">
        <f t="shared" si="28"/>
        <v>0</v>
      </c>
      <c r="BN40" s="434">
        <f t="shared" si="28"/>
        <v>0</v>
      </c>
      <c r="BO40" s="434">
        <f t="shared" si="28"/>
        <v>0</v>
      </c>
      <c r="BP40" s="434">
        <f t="shared" si="28"/>
        <v>0</v>
      </c>
      <c r="BQ40" s="434">
        <f t="shared" si="28"/>
        <v>0</v>
      </c>
      <c r="BR40" s="434">
        <f t="shared" si="28"/>
        <v>0</v>
      </c>
      <c r="BS40" s="434">
        <f t="shared" si="28"/>
        <v>0</v>
      </c>
      <c r="BT40" s="434">
        <f t="shared" si="28"/>
        <v>0</v>
      </c>
      <c r="BU40" s="434">
        <f t="shared" si="28"/>
        <v>0</v>
      </c>
      <c r="BV40" s="434">
        <f t="shared" si="28"/>
        <v>0</v>
      </c>
      <c r="BW40" s="406">
        <f t="shared" si="28"/>
        <v>0</v>
      </c>
      <c r="BX40" s="120"/>
    </row>
    <row r="41" spans="1:80" s="7" customFormat="1" ht="16" x14ac:dyDescent="0.2">
      <c r="A41" s="140"/>
      <c r="B41" s="1085" t="s">
        <v>5</v>
      </c>
      <c r="C41" s="1124">
        <f>C31+C32-C33-C34-C35-C37-C40-C39</f>
        <v>0</v>
      </c>
      <c r="D41" s="462" t="s">
        <v>0</v>
      </c>
      <c r="E41" s="1125">
        <f>SUM(E31:E40)</f>
        <v>0</v>
      </c>
      <c r="F41" s="462">
        <f>IFERROR(E41/E56,"-")</f>
        <v>0</v>
      </c>
      <c r="G41" s="1125">
        <f>SUM(G31:G40)</f>
        <v>0</v>
      </c>
      <c r="H41" s="462">
        <f>IFERROR(G41/G56,"-")</f>
        <v>0</v>
      </c>
      <c r="I41" s="1125">
        <f>SUM(I31:I40)</f>
        <v>0</v>
      </c>
      <c r="J41" s="462">
        <f>IFERROR(I41/I56,"-")</f>
        <v>0</v>
      </c>
      <c r="K41" s="1125">
        <f>SUM(K31:K40)</f>
        <v>0</v>
      </c>
      <c r="L41" s="462">
        <f>IFERROR(K41/K56,"-")</f>
        <v>0</v>
      </c>
      <c r="M41" s="463">
        <f>SUM(M31:M40)</f>
        <v>0</v>
      </c>
      <c r="N41" s="1126">
        <f>IFERROR(M41/M56,"-")</f>
        <v>0</v>
      </c>
      <c r="O41" s="436">
        <f>SUM(O31:O40)</f>
        <v>0</v>
      </c>
      <c r="P41" s="430">
        <f t="shared" ref="P41:BW41" si="29">SUM(P31:P40)</f>
        <v>0</v>
      </c>
      <c r="Q41" s="431">
        <f t="shared" si="29"/>
        <v>0</v>
      </c>
      <c r="R41" s="431">
        <f t="shared" si="29"/>
        <v>0</v>
      </c>
      <c r="S41" s="431">
        <f t="shared" si="29"/>
        <v>0</v>
      </c>
      <c r="T41" s="431">
        <f t="shared" si="29"/>
        <v>0</v>
      </c>
      <c r="U41" s="431">
        <f t="shared" si="29"/>
        <v>0</v>
      </c>
      <c r="V41" s="431">
        <f t="shared" si="29"/>
        <v>0</v>
      </c>
      <c r="W41" s="431">
        <f t="shared" si="29"/>
        <v>0</v>
      </c>
      <c r="X41" s="431">
        <f t="shared" si="29"/>
        <v>0</v>
      </c>
      <c r="Y41" s="431">
        <f t="shared" si="29"/>
        <v>0</v>
      </c>
      <c r="Z41" s="431">
        <f t="shared" si="29"/>
        <v>0</v>
      </c>
      <c r="AA41" s="431">
        <f t="shared" si="29"/>
        <v>0</v>
      </c>
      <c r="AB41" s="430">
        <f t="shared" si="29"/>
        <v>0</v>
      </c>
      <c r="AC41" s="431">
        <f t="shared" si="29"/>
        <v>0</v>
      </c>
      <c r="AD41" s="431">
        <f t="shared" si="29"/>
        <v>0</v>
      </c>
      <c r="AE41" s="431">
        <f t="shared" si="29"/>
        <v>0</v>
      </c>
      <c r="AF41" s="431">
        <f t="shared" si="29"/>
        <v>0</v>
      </c>
      <c r="AG41" s="431">
        <f t="shared" si="29"/>
        <v>0</v>
      </c>
      <c r="AH41" s="431">
        <f t="shared" si="29"/>
        <v>0</v>
      </c>
      <c r="AI41" s="431">
        <f t="shared" si="29"/>
        <v>0</v>
      </c>
      <c r="AJ41" s="431">
        <f t="shared" si="29"/>
        <v>0</v>
      </c>
      <c r="AK41" s="431">
        <f t="shared" si="29"/>
        <v>0</v>
      </c>
      <c r="AL41" s="431">
        <f t="shared" si="29"/>
        <v>0</v>
      </c>
      <c r="AM41" s="432">
        <f t="shared" si="29"/>
        <v>0</v>
      </c>
      <c r="AN41" s="431">
        <f t="shared" si="29"/>
        <v>0</v>
      </c>
      <c r="AO41" s="431">
        <f t="shared" si="29"/>
        <v>0</v>
      </c>
      <c r="AP41" s="431">
        <f t="shared" si="29"/>
        <v>0</v>
      </c>
      <c r="AQ41" s="431">
        <f t="shared" si="29"/>
        <v>0</v>
      </c>
      <c r="AR41" s="431">
        <f t="shared" si="29"/>
        <v>0</v>
      </c>
      <c r="AS41" s="431">
        <f t="shared" si="29"/>
        <v>0</v>
      </c>
      <c r="AT41" s="431">
        <f t="shared" si="29"/>
        <v>0</v>
      </c>
      <c r="AU41" s="431">
        <f t="shared" si="29"/>
        <v>0</v>
      </c>
      <c r="AV41" s="431">
        <f t="shared" si="29"/>
        <v>0</v>
      </c>
      <c r="AW41" s="431">
        <f t="shared" si="29"/>
        <v>0</v>
      </c>
      <c r="AX41" s="431">
        <f t="shared" si="29"/>
        <v>0</v>
      </c>
      <c r="AY41" s="431">
        <f t="shared" si="29"/>
        <v>0</v>
      </c>
      <c r="AZ41" s="430">
        <f t="shared" si="29"/>
        <v>0</v>
      </c>
      <c r="BA41" s="431">
        <f t="shared" si="29"/>
        <v>0</v>
      </c>
      <c r="BB41" s="431">
        <f t="shared" si="29"/>
        <v>0</v>
      </c>
      <c r="BC41" s="431">
        <f t="shared" si="29"/>
        <v>0</v>
      </c>
      <c r="BD41" s="431">
        <f t="shared" si="29"/>
        <v>0</v>
      </c>
      <c r="BE41" s="431">
        <f t="shared" si="29"/>
        <v>0</v>
      </c>
      <c r="BF41" s="431">
        <f t="shared" si="29"/>
        <v>0</v>
      </c>
      <c r="BG41" s="431">
        <f t="shared" si="29"/>
        <v>0</v>
      </c>
      <c r="BH41" s="431">
        <f t="shared" si="29"/>
        <v>0</v>
      </c>
      <c r="BI41" s="431">
        <f t="shared" si="29"/>
        <v>0</v>
      </c>
      <c r="BJ41" s="431">
        <f t="shared" si="29"/>
        <v>0</v>
      </c>
      <c r="BK41" s="431">
        <f t="shared" si="29"/>
        <v>0</v>
      </c>
      <c r="BL41" s="430">
        <f t="shared" si="29"/>
        <v>0</v>
      </c>
      <c r="BM41" s="431">
        <f t="shared" si="29"/>
        <v>0</v>
      </c>
      <c r="BN41" s="431">
        <f t="shared" si="29"/>
        <v>0</v>
      </c>
      <c r="BO41" s="431">
        <f t="shared" si="29"/>
        <v>0</v>
      </c>
      <c r="BP41" s="431">
        <f t="shared" si="29"/>
        <v>0</v>
      </c>
      <c r="BQ41" s="431">
        <f t="shared" si="29"/>
        <v>0</v>
      </c>
      <c r="BR41" s="431">
        <f t="shared" si="29"/>
        <v>0</v>
      </c>
      <c r="BS41" s="431">
        <f t="shared" si="29"/>
        <v>0</v>
      </c>
      <c r="BT41" s="431">
        <f t="shared" si="29"/>
        <v>0</v>
      </c>
      <c r="BU41" s="431">
        <f t="shared" si="29"/>
        <v>0</v>
      </c>
      <c r="BV41" s="431">
        <f t="shared" si="29"/>
        <v>0</v>
      </c>
      <c r="BW41" s="432">
        <f t="shared" si="29"/>
        <v>0</v>
      </c>
      <c r="BX41" s="140"/>
      <c r="BY41" s="140"/>
      <c r="BZ41" s="140"/>
      <c r="CA41" s="140"/>
      <c r="CB41" s="294"/>
    </row>
    <row r="42" spans="1:80" ht="16" x14ac:dyDescent="0.2">
      <c r="B42" s="514" t="s">
        <v>1</v>
      </c>
      <c r="C42" s="1127"/>
      <c r="D42" s="458"/>
      <c r="E42" s="459"/>
      <c r="F42" s="458"/>
      <c r="G42" s="459"/>
      <c r="H42" s="458"/>
      <c r="I42" s="459"/>
      <c r="J42" s="458"/>
      <c r="K42" s="459"/>
      <c r="L42" s="458"/>
      <c r="M42" s="939"/>
      <c r="N42" s="1123"/>
      <c r="O42" s="433"/>
      <c r="P42" s="465"/>
      <c r="Q42" s="466"/>
      <c r="R42" s="466"/>
      <c r="S42" s="466"/>
      <c r="T42" s="466"/>
      <c r="U42" s="466"/>
      <c r="V42" s="466"/>
      <c r="W42" s="466"/>
      <c r="X42" s="466"/>
      <c r="Y42" s="466"/>
      <c r="Z42" s="466"/>
      <c r="AA42" s="466"/>
      <c r="AB42" s="465"/>
      <c r="AC42" s="466"/>
      <c r="AD42" s="466"/>
      <c r="AE42" s="466"/>
      <c r="AF42" s="466"/>
      <c r="AG42" s="466"/>
      <c r="AH42" s="466"/>
      <c r="AI42" s="466"/>
      <c r="AJ42" s="466"/>
      <c r="AK42" s="466"/>
      <c r="AL42" s="466"/>
      <c r="AM42" s="466"/>
      <c r="AN42" s="465"/>
      <c r="AO42" s="466"/>
      <c r="AP42" s="466"/>
      <c r="AQ42" s="466"/>
      <c r="AR42" s="466"/>
      <c r="AS42" s="466"/>
      <c r="AT42" s="466"/>
      <c r="AU42" s="466"/>
      <c r="AV42" s="466"/>
      <c r="AW42" s="466"/>
      <c r="AX42" s="466"/>
      <c r="AY42" s="466"/>
      <c r="AZ42" s="465"/>
      <c r="BA42" s="466"/>
      <c r="BB42" s="466"/>
      <c r="BC42" s="466"/>
      <c r="BD42" s="466"/>
      <c r="BE42" s="466"/>
      <c r="BF42" s="466"/>
      <c r="BG42" s="466"/>
      <c r="BH42" s="466"/>
      <c r="BI42" s="466"/>
      <c r="BJ42" s="466"/>
      <c r="BK42" s="466"/>
      <c r="BL42" s="465"/>
      <c r="BM42" s="466"/>
      <c r="BN42" s="466"/>
      <c r="BO42" s="466"/>
      <c r="BP42" s="466"/>
      <c r="BQ42" s="466"/>
      <c r="BR42" s="466"/>
      <c r="BS42" s="466"/>
      <c r="BT42" s="466"/>
      <c r="BU42" s="466"/>
      <c r="BV42" s="466"/>
      <c r="BW42" s="467"/>
      <c r="BX42" s="120"/>
    </row>
    <row r="43" spans="1:80" ht="16" outlineLevel="1" x14ac:dyDescent="0.2">
      <c r="B43" s="73" t="s">
        <v>269</v>
      </c>
      <c r="C43" s="1122">
        <f>O43</f>
        <v>0</v>
      </c>
      <c r="D43" s="460"/>
      <c r="E43" s="939">
        <f>SUM(P43:AA43)</f>
        <v>0</v>
      </c>
      <c r="F43" s="460"/>
      <c r="G43" s="939">
        <f>SUM(AB43:AM43)</f>
        <v>0</v>
      </c>
      <c r="H43" s="460"/>
      <c r="I43" s="939">
        <f>SUM(AN43:AY43)</f>
        <v>0</v>
      </c>
      <c r="J43" s="460"/>
      <c r="K43" s="939">
        <f>SUM(AZ43:BK43)</f>
        <v>0</v>
      </c>
      <c r="L43" s="460"/>
      <c r="M43" s="939">
        <f>SUM(BL43:BW43)</f>
        <v>0</v>
      </c>
      <c r="N43" s="1123"/>
      <c r="O43" s="407">
        <f>-(IF(O29=inicio_inv1,imp_inv1*(1+IVA_inversiones),0)+IF(O29=inicio_inv2,imp_inv2*(1+IVA_inversiones),0)+IF(O29=0,('HIPOTESIS '!$C$38+'HIPOTESIS '!$E$38),0))</f>
        <v>0</v>
      </c>
      <c r="P43" s="468">
        <f>-(IF(P29=inicio_inv1,imp_inv1*(1+IVA_inversiones),0)+IF(P29=inicio_inv2,imp_inv2*(1+IVA_inversiones),0)+IF(P29=0,('HIPOTESIS '!$C$38+'HIPOTESIS '!$E$38),0))</f>
        <v>0</v>
      </c>
      <c r="Q43" s="407">
        <f>-(IF(Q29=inicio_inv1,imp_inv1*(1+IVA_inversiones),0)+IF(Q29=inicio_inv2,imp_inv2*(1+IVA_inversiones),0)+IF(Q29=0,('HIPOTESIS '!$C$38+'HIPOTESIS '!$E$38),0))</f>
        <v>0</v>
      </c>
      <c r="R43" s="407">
        <f>-(IF(R29=inicio_inv1,imp_inv1*(1+IVA_inversiones),0)+IF(R29=inicio_inv2,imp_inv2*(1+IVA_inversiones),0)+IF(R29=0,('HIPOTESIS '!$C$38+'HIPOTESIS '!$E$38),0))</f>
        <v>0</v>
      </c>
      <c r="S43" s="407">
        <f>-(IF(S29=inicio_inv1,imp_inv1*(1+IVA_inversiones),0)+IF(S29=inicio_inv2,imp_inv2*(1+IVA_inversiones),0)+IF(S29=0,('HIPOTESIS '!$C$38+'HIPOTESIS '!$E$38),0))</f>
        <v>0</v>
      </c>
      <c r="T43" s="407">
        <f>-(IF(T29=inicio_inv1,imp_inv1*(1+IVA_inversiones),0)+IF(T29=inicio_inv2,imp_inv2*(1+IVA_inversiones),0)+IF(T29=0,('HIPOTESIS '!$C$38+'HIPOTESIS '!$E$38),0))</f>
        <v>0</v>
      </c>
      <c r="U43" s="407">
        <f>-(IF(U29=inicio_inv1,imp_inv1*(1+IVA_inversiones),0)+IF(U29=inicio_inv2,imp_inv2*(1+IVA_inversiones),0)+IF(U29=0,('HIPOTESIS '!$C$38+'HIPOTESIS '!$E$38),0))</f>
        <v>0</v>
      </c>
      <c r="V43" s="407">
        <f>-(IF(V29=inicio_inv1,imp_inv1*(1+IVA_inversiones),0)+IF(V29=inicio_inv2,imp_inv2*(1+IVA_inversiones),0)+IF(V29=0,('HIPOTESIS '!$C$38+'HIPOTESIS '!$E$38),0))</f>
        <v>0</v>
      </c>
      <c r="W43" s="407">
        <f>-(IF(W29=inicio_inv1,imp_inv1*(1+IVA_inversiones),0)+IF(W29=inicio_inv2,imp_inv2*(1+IVA_inversiones),0)+IF(W29=0,('HIPOTESIS '!$C$38+'HIPOTESIS '!$E$38),0))</f>
        <v>0</v>
      </c>
      <c r="X43" s="407">
        <f>-(IF(X29=inicio_inv1,imp_inv1*(1+IVA_inversiones),0)+IF(X29=inicio_inv2,imp_inv2*(1+IVA_inversiones),0)+IF(X29=0,('HIPOTESIS '!$C$38+'HIPOTESIS '!$E$38),0))</f>
        <v>0</v>
      </c>
      <c r="Y43" s="407">
        <f>-(IF(Y29=inicio_inv1,imp_inv1*(1+IVA_inversiones),0)+IF(Y29=inicio_inv2,imp_inv2*(1+IVA_inversiones),0)+IF(Y29=0,('HIPOTESIS '!$C$38+'HIPOTESIS '!$E$38),0))</f>
        <v>0</v>
      </c>
      <c r="Z43" s="407">
        <f>-(IF(Z29=inicio_inv1,imp_inv1*(1+IVA_inversiones),0)+IF(Z29=inicio_inv2,imp_inv2*(1+IVA_inversiones),0)+IF(Z29=0,('HIPOTESIS '!$C$38+'HIPOTESIS '!$E$38),0))</f>
        <v>0</v>
      </c>
      <c r="AA43" s="407">
        <f>-(IF(AA29=inicio_inv1,imp_inv1*(1+IVA_inversiones),0)+IF(AA29=inicio_inv2,imp_inv2*(1+IVA_inversiones),0)+IF(AA29=0,('HIPOTESIS '!$C$38+'HIPOTESIS '!$E$38),0))</f>
        <v>0</v>
      </c>
      <c r="AB43" s="468">
        <f>-(IF(AB29=inicio_inv1,imp_inv1*(1+IVA_inversiones),0)+IF(AB29=inicio_inv2,imp_inv2*(1+IVA_inversiones),0)+IF(AB29=0,('HIPOTESIS '!$C$38+'HIPOTESIS '!$E$38),0))</f>
        <v>0</v>
      </c>
      <c r="AC43" s="407">
        <f>-(IF(AC29=inicio_inv1,imp_inv1*(1+IVA_inversiones),0)+IF(AC29=inicio_inv2,imp_inv2*(1+IVA_inversiones),0)+IF(AC29=0,('HIPOTESIS '!$C$38+'HIPOTESIS '!$E$38),0))</f>
        <v>0</v>
      </c>
      <c r="AD43" s="407">
        <f>-(IF(AD29=inicio_inv1,imp_inv1*(1+IVA_inversiones),0)+IF(AD29=inicio_inv2,imp_inv2*(1+IVA_inversiones),0)+IF(AD29=0,('HIPOTESIS '!$C$38+'HIPOTESIS '!$E$38),0))</f>
        <v>0</v>
      </c>
      <c r="AE43" s="407">
        <f>-(IF(AE29=inicio_inv1,imp_inv1*(1+IVA_inversiones),0)+IF(AE29=inicio_inv2,imp_inv2*(1+IVA_inversiones),0)+IF(AE29=0,('HIPOTESIS '!$C$38+'HIPOTESIS '!$E$38),0))</f>
        <v>0</v>
      </c>
      <c r="AF43" s="407">
        <f>-(IF(AF29=inicio_inv1,imp_inv1*(1+IVA_inversiones),0)+IF(AF29=inicio_inv2,imp_inv2*(1+IVA_inversiones),0)+IF(AF29=0,('HIPOTESIS '!$C$38+'HIPOTESIS '!$E$38),0))</f>
        <v>0</v>
      </c>
      <c r="AG43" s="407">
        <f>-(IF(AG29=inicio_inv1,imp_inv1*(1+IVA_inversiones),0)+IF(AG29=inicio_inv2,imp_inv2*(1+IVA_inversiones),0)+IF(AG29=0,('HIPOTESIS '!$C$38+'HIPOTESIS '!$E$38),0))</f>
        <v>0</v>
      </c>
      <c r="AH43" s="407">
        <f>-(IF(AH29=inicio_inv1,imp_inv1*(1+IVA_inversiones),0)+IF(AH29=inicio_inv2,imp_inv2*(1+IVA_inversiones),0)+IF(AH29=0,('HIPOTESIS '!$C$38+'HIPOTESIS '!$E$38),0))</f>
        <v>0</v>
      </c>
      <c r="AI43" s="407">
        <f>-(IF(AI29=inicio_inv1,imp_inv1*(1+IVA_inversiones),0)+IF(AI29=inicio_inv2,imp_inv2*(1+IVA_inversiones),0)+IF(AI29=0,('HIPOTESIS '!$C$38+'HIPOTESIS '!$E$38),0))</f>
        <v>0</v>
      </c>
      <c r="AJ43" s="407">
        <f>-(IF(AJ29=inicio_inv1,imp_inv1*(1+IVA_inversiones),0)+IF(AJ29=inicio_inv2,imp_inv2*(1+IVA_inversiones),0)+IF(AJ29=0,('HIPOTESIS '!$C$38+'HIPOTESIS '!$E$38),0))</f>
        <v>0</v>
      </c>
      <c r="AK43" s="407">
        <f>-(IF(AK29=inicio_inv1,imp_inv1*(1+IVA_inversiones),0)+IF(AK29=inicio_inv2,imp_inv2*(1+IVA_inversiones),0)+IF(AK29=0,('HIPOTESIS '!$C$38+'HIPOTESIS '!$E$38),0))</f>
        <v>0</v>
      </c>
      <c r="AL43" s="407">
        <f>-(IF(AL29=inicio_inv1,imp_inv1*(1+IVA_inversiones),0)+IF(AL29=inicio_inv2,imp_inv2*(1+IVA_inversiones),0)+IF(AL29=0,('HIPOTESIS '!$C$38+'HIPOTESIS '!$E$38),0))</f>
        <v>0</v>
      </c>
      <c r="AM43" s="407">
        <f>-(IF(AM29=inicio_inv1,imp_inv1*(1+IVA_inversiones),0)+IF(AM29=inicio_inv2,imp_inv2*(1+IVA_inversiones),0)+IF(AM29=0,('HIPOTESIS '!$C$38+'HIPOTESIS '!$E$38),0))</f>
        <v>0</v>
      </c>
      <c r="AN43" s="468">
        <f>-(IF(AN29=inicio_inv1,imp_inv1*(1+IVA_inversiones),0)+IF(AN29=inicio_inv2,imp_inv2*(1+IVA_inversiones),0)+IF(AN29=0,('HIPOTESIS '!$C$38+'HIPOTESIS '!$E$38),0))</f>
        <v>0</v>
      </c>
      <c r="AO43" s="407">
        <f>-(IF(AO29=inicio_inv1,imp_inv1*(1+IVA_inversiones),0)+IF(AO29=inicio_inv2,imp_inv2*(1+IVA_inversiones),0)+IF(AO29=0,('HIPOTESIS '!$C$38+'HIPOTESIS '!$E$38),0))</f>
        <v>0</v>
      </c>
      <c r="AP43" s="407">
        <f>-(IF(AP29=inicio_inv1,imp_inv1*(1+IVA_inversiones),0)+IF(AP29=inicio_inv2,imp_inv2*(1+IVA_inversiones),0)+IF(AP29=0,('HIPOTESIS '!$C$38+'HIPOTESIS '!$E$38),0))</f>
        <v>0</v>
      </c>
      <c r="AQ43" s="407">
        <f>-(IF(AQ29=inicio_inv1,imp_inv1*(1+IVA_inversiones),0)+IF(AQ29=inicio_inv2,imp_inv2*(1+IVA_inversiones),0)+IF(AQ29=0,('HIPOTESIS '!$C$38+'HIPOTESIS '!$E$38),0))</f>
        <v>0</v>
      </c>
      <c r="AR43" s="407">
        <f>-(IF(AR29=inicio_inv1,imp_inv1*(1+IVA_inversiones),0)+IF(AR29=inicio_inv2,imp_inv2*(1+IVA_inversiones),0)+IF(AR29=0,('HIPOTESIS '!$C$38+'HIPOTESIS '!$E$38),0))</f>
        <v>0</v>
      </c>
      <c r="AS43" s="407">
        <f>-(IF(AS29=inicio_inv1,imp_inv1*(1+IVA_inversiones),0)+IF(AS29=inicio_inv2,imp_inv2*(1+IVA_inversiones),0)+IF(AS29=0,('HIPOTESIS '!$C$38+'HIPOTESIS '!$E$38),0))</f>
        <v>0</v>
      </c>
      <c r="AT43" s="407">
        <f>-(IF(AT29=inicio_inv1,imp_inv1*(1+IVA_inversiones),0)+IF(AT29=inicio_inv2,imp_inv2*(1+IVA_inversiones),0)+IF(AT29=0,('HIPOTESIS '!$C$38+'HIPOTESIS '!$E$38),0))</f>
        <v>0</v>
      </c>
      <c r="AU43" s="407">
        <f>-(IF(AU29=inicio_inv1,imp_inv1*(1+IVA_inversiones),0)+IF(AU29=inicio_inv2,imp_inv2*(1+IVA_inversiones),0)+IF(AU29=0,('HIPOTESIS '!$C$38+'HIPOTESIS '!$E$38),0))</f>
        <v>0</v>
      </c>
      <c r="AV43" s="407">
        <f>-(IF(AV29=inicio_inv1,imp_inv1*(1+IVA_inversiones),0)+IF(AV29=inicio_inv2,imp_inv2*(1+IVA_inversiones),0)+IF(AV29=0,('HIPOTESIS '!$C$38+'HIPOTESIS '!$E$38),0))</f>
        <v>0</v>
      </c>
      <c r="AW43" s="407">
        <f>-(IF(AW29=inicio_inv1,imp_inv1*(1+IVA_inversiones),0)+IF(AW29=inicio_inv2,imp_inv2*(1+IVA_inversiones),0)+IF(AW29=0,('HIPOTESIS '!$C$38+'HIPOTESIS '!$E$38),0))</f>
        <v>0</v>
      </c>
      <c r="AX43" s="407">
        <f>-(IF(AX29=inicio_inv1,imp_inv1*(1+IVA_inversiones),0)+IF(AX29=inicio_inv2,imp_inv2*(1+IVA_inversiones),0)+IF(AX29=0,('HIPOTESIS '!$C$38+'HIPOTESIS '!$E$38),0))</f>
        <v>0</v>
      </c>
      <c r="AY43" s="407">
        <f>-(IF(AY29=inicio_inv1,imp_inv1*(1+IVA_inversiones),0)+IF(AY29=inicio_inv2,imp_inv2*(1+IVA_inversiones),0)+IF(AY29=0,('HIPOTESIS '!$C$38+'HIPOTESIS '!$E$38),0))</f>
        <v>0</v>
      </c>
      <c r="AZ43" s="468">
        <f>-(IF(AZ29=inicio_inv1,imp_inv1*(1+IVA_inversiones),0)+IF(AZ29=inicio_inv2,imp_inv2*(1+IVA_inversiones),0)+IF(AZ29=0,('HIPOTESIS '!$C$38+'HIPOTESIS '!$E$38),0))</f>
        <v>0</v>
      </c>
      <c r="BA43" s="407">
        <f>-(IF(BA29=inicio_inv1,imp_inv1*(1+IVA_inversiones),0)+IF(BA29=inicio_inv2,imp_inv2*(1+IVA_inversiones),0)+IF(BA29=0,('HIPOTESIS '!$C$38+'HIPOTESIS '!$E$38),0))</f>
        <v>0</v>
      </c>
      <c r="BB43" s="407">
        <f>-(IF(BB29=inicio_inv1,imp_inv1*(1+IVA_inversiones),0)+IF(BB29=inicio_inv2,imp_inv2*(1+IVA_inversiones),0)+IF(BB29=0,('HIPOTESIS '!$C$38+'HIPOTESIS '!$E$38),0))</f>
        <v>0</v>
      </c>
      <c r="BC43" s="407">
        <f>-(IF(BC29=inicio_inv1,imp_inv1*(1+IVA_inversiones),0)+IF(BC29=inicio_inv2,imp_inv2*(1+IVA_inversiones),0)+IF(BC29=0,('HIPOTESIS '!$C$38+'HIPOTESIS '!$E$38),0))</f>
        <v>0</v>
      </c>
      <c r="BD43" s="407">
        <f>-(IF(BD29=inicio_inv1,imp_inv1*(1+IVA_inversiones),0)+IF(BD29=inicio_inv2,imp_inv2*(1+IVA_inversiones),0)+IF(BD29=0,('HIPOTESIS '!$C$38+'HIPOTESIS '!$E$38),0))</f>
        <v>0</v>
      </c>
      <c r="BE43" s="407">
        <f>-(IF(BE29=inicio_inv1,imp_inv1*(1+IVA_inversiones),0)+IF(BE29=inicio_inv2,imp_inv2*(1+IVA_inversiones),0)+IF(BE29=0,('HIPOTESIS '!$C$38+'HIPOTESIS '!$E$38),0))</f>
        <v>0</v>
      </c>
      <c r="BF43" s="407">
        <f>-(IF(BF29=inicio_inv1,imp_inv1*(1+IVA_inversiones),0)+IF(BF29=inicio_inv2,imp_inv2*(1+IVA_inversiones),0)+IF(BF29=0,('HIPOTESIS '!$C$38+'HIPOTESIS '!$E$38),0))</f>
        <v>0</v>
      </c>
      <c r="BG43" s="407">
        <f>-(IF(BG29=inicio_inv1,imp_inv1*(1+IVA_inversiones),0)+IF(BG29=inicio_inv2,imp_inv2*(1+IVA_inversiones),0)+IF(BG29=0,('HIPOTESIS '!$C$38+'HIPOTESIS '!$E$38),0))</f>
        <v>0</v>
      </c>
      <c r="BH43" s="407">
        <f>-(IF(BH29=inicio_inv1,imp_inv1*(1+IVA_inversiones),0)+IF(BH29=inicio_inv2,imp_inv2*(1+IVA_inversiones),0)+IF(BH29=0,('HIPOTESIS '!$C$38+'HIPOTESIS '!$E$38),0))</f>
        <v>0</v>
      </c>
      <c r="BI43" s="407">
        <f>-(IF(BI29=inicio_inv1,imp_inv1*(1+IVA_inversiones),0)+IF(BI29=inicio_inv2,imp_inv2*(1+IVA_inversiones),0)+IF(BI29=0,('HIPOTESIS '!$C$38+'HIPOTESIS '!$E$38),0))</f>
        <v>0</v>
      </c>
      <c r="BJ43" s="407">
        <f>-(IF(BJ29=inicio_inv1,imp_inv1*(1+IVA_inversiones),0)+IF(BJ29=inicio_inv2,imp_inv2*(1+IVA_inversiones),0)+IF(BJ29=0,('HIPOTESIS '!$C$38+'HIPOTESIS '!$E$38),0))</f>
        <v>0</v>
      </c>
      <c r="BK43" s="407">
        <f>-(IF(BK29=inicio_inv1,imp_inv1*(1+IVA_inversiones),0)+IF(BK29=inicio_inv2,imp_inv2*(1+IVA_inversiones),0)+IF(BK29=0,('HIPOTESIS '!$C$38+'HIPOTESIS '!$E$38),0))</f>
        <v>0</v>
      </c>
      <c r="BL43" s="468">
        <f>-(IF(BL29=inicio_inv1,imp_inv1*(1+IVA_inversiones),0)+IF(BL29=inicio_inv2,imp_inv2*(1+IVA_inversiones),0)+IF(BL29=0,('HIPOTESIS '!$C$38+'HIPOTESIS '!$E$38),0))</f>
        <v>0</v>
      </c>
      <c r="BM43" s="407">
        <f>-(IF(BM29=inicio_inv1,imp_inv1*(1+IVA_inversiones),0)+IF(BM29=inicio_inv2,imp_inv2*(1+IVA_inversiones),0)+IF(BM29=0,('HIPOTESIS '!$C$38+'HIPOTESIS '!$E$38),0))</f>
        <v>0</v>
      </c>
      <c r="BN43" s="407">
        <f>-(IF(BN29=inicio_inv1,imp_inv1*(1+IVA_inversiones),0)+IF(BN29=inicio_inv2,imp_inv2*(1+IVA_inversiones),0)+IF(BN29=0,('HIPOTESIS '!$C$38+'HIPOTESIS '!$E$38),0))</f>
        <v>0</v>
      </c>
      <c r="BO43" s="407">
        <f>-(IF(BO29=inicio_inv1,imp_inv1*(1+IVA_inversiones),0)+IF(BO29=inicio_inv2,imp_inv2*(1+IVA_inversiones),0)+IF(BO29=0,('HIPOTESIS '!$C$38+'HIPOTESIS '!$E$38),0))</f>
        <v>0</v>
      </c>
      <c r="BP43" s="407">
        <f>-(IF(BP29=inicio_inv1,imp_inv1*(1+IVA_inversiones),0)+IF(BP29=inicio_inv2,imp_inv2*(1+IVA_inversiones),0)+IF(BP29=0,('HIPOTESIS '!$C$38+'HIPOTESIS '!$E$38),0))</f>
        <v>0</v>
      </c>
      <c r="BQ43" s="407">
        <f>-(IF(BQ29=inicio_inv1,imp_inv1*(1+IVA_inversiones),0)+IF(BQ29=inicio_inv2,imp_inv2*(1+IVA_inversiones),0)+IF(BQ29=0,('HIPOTESIS '!$C$38+'HIPOTESIS '!$E$38),0))</f>
        <v>0</v>
      </c>
      <c r="BR43" s="407">
        <f>-(IF(BR29=inicio_inv1,imp_inv1*(1+IVA_inversiones),0)+IF(BR29=inicio_inv2,imp_inv2*(1+IVA_inversiones),0)+IF(BR29=0,('HIPOTESIS '!$C$38+'HIPOTESIS '!$E$38),0))</f>
        <v>0</v>
      </c>
      <c r="BS43" s="407">
        <f>-(IF(BS29=inicio_inv1,imp_inv1*(1+IVA_inversiones),0)+IF(BS29=inicio_inv2,imp_inv2*(1+IVA_inversiones),0)+IF(BS29=0,('HIPOTESIS '!$C$38+'HIPOTESIS '!$E$38),0))</f>
        <v>0</v>
      </c>
      <c r="BT43" s="407">
        <f>-(IF(BT29=inicio_inv1,imp_inv1*(1+IVA_inversiones),0)+IF(BT29=inicio_inv2,imp_inv2*(1+IVA_inversiones),0)+IF(BT29=0,('HIPOTESIS '!$C$38+'HIPOTESIS '!$E$38),0))</f>
        <v>0</v>
      </c>
      <c r="BU43" s="407">
        <f>-(IF(BU29=inicio_inv1,imp_inv1*(1+IVA_inversiones),0)+IF(BU29=inicio_inv2,imp_inv2*(1+IVA_inversiones),0)+IF(BU29=0,('HIPOTESIS '!$C$38+'HIPOTESIS '!$E$38),0))</f>
        <v>0</v>
      </c>
      <c r="BV43" s="407">
        <f>-(IF(BV29=inicio_inv1,imp_inv1*(1+IVA_inversiones),0)+IF(BV29=inicio_inv2,imp_inv2*(1+IVA_inversiones),0)+IF(BV29=0,('HIPOTESIS '!$C$38+'HIPOTESIS '!$E$38),0))</f>
        <v>0</v>
      </c>
      <c r="BW43" s="469">
        <f>-(IF(BW29=inicio_inv1,imp_inv1*(1+IVA_inversiones),0)+IF(BW29=inicio_inv2,imp_inv2*(1+IVA_inversiones),0)+IF(BW29=0,('HIPOTESIS '!$C$38+'HIPOTESIS '!$E$38),0))</f>
        <v>0</v>
      </c>
      <c r="BX43" s="120"/>
    </row>
    <row r="44" spans="1:80" ht="16" outlineLevel="1" x14ac:dyDescent="0.2">
      <c r="B44" s="73" t="s">
        <v>314</v>
      </c>
      <c r="C44" s="1122">
        <f>O44</f>
        <v>0</v>
      </c>
      <c r="D44" s="460"/>
      <c r="E44" s="939">
        <f>SUM(P44:AA44)</f>
        <v>0</v>
      </c>
      <c r="F44" s="460"/>
      <c r="G44" s="939">
        <f>SUM(AB44:AM44)</f>
        <v>0</v>
      </c>
      <c r="H44" s="460"/>
      <c r="I44" s="939">
        <f>SUM(AN44:AY44)</f>
        <v>0</v>
      </c>
      <c r="J44" s="460"/>
      <c r="K44" s="939">
        <f>SUM(AZ44:BK44)</f>
        <v>0</v>
      </c>
      <c r="L44" s="460"/>
      <c r="M44" s="939">
        <f>SUM(BL44:BW44)</f>
        <v>0</v>
      </c>
      <c r="N44" s="1123"/>
      <c r="O44" s="434">
        <f>-('C'!C111*(1+IVA_compras)+'C'!C114*(1+IVA_compras)+'C'!C117*(1+IVA_compras))</f>
        <v>0</v>
      </c>
      <c r="P44" s="470">
        <f>-('C'!D111*(1+IVA_compras)+'C'!D114*(1+IVA_compras)+'C'!D117*(1+IVA_compras))</f>
        <v>0</v>
      </c>
      <c r="Q44" s="434">
        <f>-('C'!E111*(1+IVA_compras)+'C'!E114*(1+IVA_compras)+'C'!E117*(1+IVA_compras))</f>
        <v>0</v>
      </c>
      <c r="R44" s="434">
        <f>-('C'!F111*(1+IVA_compras)+'C'!F114*(1+IVA_compras)+'C'!F117*(1+IVA_compras))</f>
        <v>0</v>
      </c>
      <c r="S44" s="434">
        <f>-('C'!G111*(1+IVA_compras)+'C'!G114*(1+IVA_compras)+'C'!G117*(1+IVA_compras))</f>
        <v>0</v>
      </c>
      <c r="T44" s="434">
        <f>-('C'!H111*(1+IVA_compras)+'C'!H114*(1+IVA_compras)+'C'!H117*(1+IVA_compras))</f>
        <v>0</v>
      </c>
      <c r="U44" s="434">
        <f>-('C'!I111*(1+IVA_compras)+'C'!I114*(1+IVA_compras)+'C'!I117*(1+IVA_compras))</f>
        <v>0</v>
      </c>
      <c r="V44" s="434">
        <f>-('C'!J111*(1+IVA_compras)+'C'!J114*(1+IVA_compras)+'C'!J117*(1+IVA_compras))</f>
        <v>0</v>
      </c>
      <c r="W44" s="434">
        <f>-('C'!K111*(1+IVA_compras)+'C'!K114*(1+IVA_compras)+'C'!K117*(1+IVA_compras))</f>
        <v>0</v>
      </c>
      <c r="X44" s="434">
        <f>-('C'!L111*(1+IVA_compras)+'C'!L114*(1+IVA_compras)+'C'!L117*(1+IVA_compras))</f>
        <v>0</v>
      </c>
      <c r="Y44" s="434">
        <f>-('C'!M111*(1+IVA_compras)+'C'!M114*(1+IVA_compras)+'C'!M117*(1+IVA_compras))</f>
        <v>0</v>
      </c>
      <c r="Z44" s="434">
        <f>-('C'!N111*(1+IVA_compras)+'C'!N114*(1+IVA_compras)+'C'!N117*(1+IVA_compras))</f>
        <v>0</v>
      </c>
      <c r="AA44" s="434">
        <f>-('C'!O111*(1+IVA_compras)+'C'!O114*(1+IVA_compras)+'C'!O117*(1+IVA_compras))</f>
        <v>0</v>
      </c>
      <c r="AB44" s="470">
        <f>-('C'!P111*(1+IVA_compras)+'C'!P114*(1+IVA_compras)+'C'!P117*(1+IVA_compras))</f>
        <v>0</v>
      </c>
      <c r="AC44" s="434">
        <f>-('C'!Q111*(1+IVA_compras)+'C'!Q114*(1+IVA_compras)+'C'!Q117*(1+IVA_compras))</f>
        <v>0</v>
      </c>
      <c r="AD44" s="434">
        <f>-('C'!R111*(1+IVA_compras)+'C'!R114*(1+IVA_compras)+'C'!R117*(1+IVA_compras))</f>
        <v>0</v>
      </c>
      <c r="AE44" s="434">
        <f>-('C'!S111*(1+IVA_compras)+'C'!S114*(1+IVA_compras)+'C'!S117*(1+IVA_compras))</f>
        <v>0</v>
      </c>
      <c r="AF44" s="434">
        <f>-('C'!T111*(1+IVA_compras)+'C'!T114*(1+IVA_compras)+'C'!T117*(1+IVA_compras))</f>
        <v>0</v>
      </c>
      <c r="AG44" s="434">
        <f>-('C'!U111*(1+IVA_compras)+'C'!U114*(1+IVA_compras)+'C'!U117*(1+IVA_compras))</f>
        <v>0</v>
      </c>
      <c r="AH44" s="434">
        <f>-('C'!V111*(1+IVA_compras)+'C'!V114*(1+IVA_compras)+'C'!V117*(1+IVA_compras))</f>
        <v>0</v>
      </c>
      <c r="AI44" s="434">
        <f>-('C'!W111*(1+IVA_compras)+'C'!W114*(1+IVA_compras)+'C'!W117*(1+IVA_compras))</f>
        <v>0</v>
      </c>
      <c r="AJ44" s="434">
        <f>-('C'!X111*(1+IVA_compras)+'C'!X114*(1+IVA_compras)+'C'!X117*(1+IVA_compras))</f>
        <v>0</v>
      </c>
      <c r="AK44" s="434">
        <f>-('C'!Y111*(1+IVA_compras)+'C'!Y114*(1+IVA_compras)+'C'!Y117*(1+IVA_compras))</f>
        <v>0</v>
      </c>
      <c r="AL44" s="434">
        <f>-('C'!Z111*(1+IVA_compras)+'C'!Z114*(1+IVA_compras)+'C'!Z117*(1+IVA_compras))</f>
        <v>0</v>
      </c>
      <c r="AM44" s="434">
        <f>-('C'!AA111*(1+IVA_compras)+'C'!AA114*(1+IVA_compras)+'C'!AA117*(1+IVA_compras))</f>
        <v>0</v>
      </c>
      <c r="AN44" s="470">
        <f>-('C'!AB111*(1+IVA_compras)+'C'!AB114*(1+IVA_compras)+'C'!AB117*(1+IVA_compras))</f>
        <v>0</v>
      </c>
      <c r="AO44" s="434">
        <f>-('C'!AC111*(1+IVA_compras)+'C'!AC114*(1+IVA_compras)+'C'!AC117*(1+IVA_compras))</f>
        <v>0</v>
      </c>
      <c r="AP44" s="434">
        <f>-('C'!AD111*(1+IVA_compras)+'C'!AD114*(1+IVA_compras)+'C'!AD117*(1+IVA_compras))</f>
        <v>0</v>
      </c>
      <c r="AQ44" s="434">
        <f>-('C'!AE111*(1+IVA_compras)+'C'!AE114*(1+IVA_compras)+'C'!AE117*(1+IVA_compras))</f>
        <v>0</v>
      </c>
      <c r="AR44" s="434">
        <f>-('C'!AF111*(1+IVA_compras)+'C'!AF114*(1+IVA_compras)+'C'!AF117*(1+IVA_compras))</f>
        <v>0</v>
      </c>
      <c r="AS44" s="434">
        <f>-('C'!AG111*(1+IVA_compras)+'C'!AG114*(1+IVA_compras)+'C'!AG117*(1+IVA_compras))</f>
        <v>0</v>
      </c>
      <c r="AT44" s="434">
        <f>-('C'!AH111*(1+IVA_compras)+'C'!AH114*(1+IVA_compras)+'C'!AH117*(1+IVA_compras))</f>
        <v>0</v>
      </c>
      <c r="AU44" s="434">
        <f>-('C'!AI111*(1+IVA_compras)+'C'!AI114*(1+IVA_compras)+'C'!AI117*(1+IVA_compras))</f>
        <v>0</v>
      </c>
      <c r="AV44" s="434">
        <f>-('C'!AJ111*(1+IVA_compras)+'C'!AJ114*(1+IVA_compras)+'C'!AJ117*(1+IVA_compras))</f>
        <v>0</v>
      </c>
      <c r="AW44" s="434">
        <f>-('C'!AK111*(1+IVA_compras)+'C'!AK114*(1+IVA_compras)+'C'!AK117*(1+IVA_compras))</f>
        <v>0</v>
      </c>
      <c r="AX44" s="434">
        <f>-('C'!AL111*(1+IVA_compras)+'C'!AL114*(1+IVA_compras)+'C'!AL117*(1+IVA_compras))</f>
        <v>0</v>
      </c>
      <c r="AY44" s="434">
        <f>-('C'!AM111*(1+IVA_compras)+'C'!AM114*(1+IVA_compras)+'C'!AM117*(1+IVA_compras))</f>
        <v>0</v>
      </c>
      <c r="AZ44" s="470">
        <f>-('C'!AN111*(1+IVA_compras)+'C'!AN114*(1+IVA_compras)+'C'!AN117*(1+IVA_compras))</f>
        <v>0</v>
      </c>
      <c r="BA44" s="434">
        <f>-('C'!AO111*(1+IVA_compras)+'C'!AO114*(1+IVA_compras)+'C'!AO117*(1+IVA_compras))</f>
        <v>0</v>
      </c>
      <c r="BB44" s="434">
        <f>-('C'!AP111*(1+IVA_compras)+'C'!AP114*(1+IVA_compras)+'C'!AP117*(1+IVA_compras))</f>
        <v>0</v>
      </c>
      <c r="BC44" s="434">
        <f>-('C'!AQ111*(1+IVA_compras)+'C'!AQ114*(1+IVA_compras)+'C'!AQ117*(1+IVA_compras))</f>
        <v>0</v>
      </c>
      <c r="BD44" s="434">
        <f>-('C'!AR111*(1+IVA_compras)+'C'!AR114*(1+IVA_compras)+'C'!AR117*(1+IVA_compras))</f>
        <v>0</v>
      </c>
      <c r="BE44" s="434">
        <f>-('C'!AS111*(1+IVA_compras)+'C'!AS114*(1+IVA_compras)+'C'!AS117*(1+IVA_compras))</f>
        <v>0</v>
      </c>
      <c r="BF44" s="434">
        <f>-('C'!AT111*(1+IVA_compras)+'C'!AT114*(1+IVA_compras)+'C'!AT117*(1+IVA_compras))</f>
        <v>0</v>
      </c>
      <c r="BG44" s="434">
        <f>-('C'!AU111*(1+IVA_compras)+'C'!AU114*(1+IVA_compras)+'C'!AU117*(1+IVA_compras))</f>
        <v>0</v>
      </c>
      <c r="BH44" s="434">
        <f>-('C'!AV111*(1+IVA_compras)+'C'!AV114*(1+IVA_compras)+'C'!AV117*(1+IVA_compras))</f>
        <v>0</v>
      </c>
      <c r="BI44" s="434">
        <f>-('C'!AW111*(1+IVA_compras)+'C'!AW114*(1+IVA_compras)+'C'!AW117*(1+IVA_compras))</f>
        <v>0</v>
      </c>
      <c r="BJ44" s="434">
        <f>-('C'!AX111*(1+IVA_compras)+'C'!AX114*(1+IVA_compras)+'C'!AX117*(1+IVA_compras))</f>
        <v>0</v>
      </c>
      <c r="BK44" s="434">
        <f>-('C'!AY111*(1+IVA_compras)+'C'!AY114*(1+IVA_compras)+'C'!AY117*(1+IVA_compras))</f>
        <v>0</v>
      </c>
      <c r="BL44" s="470">
        <f>-('C'!AZ111*(1+IVA_compras)+'C'!AZ114*(1+IVA_compras)+'C'!AZ117*(1+IVA_compras))</f>
        <v>0</v>
      </c>
      <c r="BM44" s="434">
        <f>-('C'!BA111*(1+IVA_compras)+'C'!BA114*(1+IVA_compras)+'C'!BA117*(1+IVA_compras))</f>
        <v>0</v>
      </c>
      <c r="BN44" s="434">
        <f>-('C'!BB111*(1+IVA_compras)+'C'!BB114*(1+IVA_compras)+'C'!BB117*(1+IVA_compras))</f>
        <v>0</v>
      </c>
      <c r="BO44" s="434">
        <f>-('C'!BC111*(1+IVA_compras)+'C'!BC114*(1+IVA_compras)+'C'!BC117*(1+IVA_compras))</f>
        <v>0</v>
      </c>
      <c r="BP44" s="434">
        <f>-('C'!BD111*(1+IVA_compras)+'C'!BD114*(1+IVA_compras)+'C'!BD117*(1+IVA_compras))</f>
        <v>0</v>
      </c>
      <c r="BQ44" s="434">
        <f>-('C'!BE111*(1+IVA_compras)+'C'!BE114*(1+IVA_compras)+'C'!BE117*(1+IVA_compras))</f>
        <v>0</v>
      </c>
      <c r="BR44" s="434">
        <f>-('C'!BF111*(1+IVA_compras)+'C'!BF114*(1+IVA_compras)+'C'!BF117*(1+IVA_compras))</f>
        <v>0</v>
      </c>
      <c r="BS44" s="434">
        <f>-('C'!BG111*(1+IVA_compras)+'C'!BG114*(1+IVA_compras)+'C'!BG117*(1+IVA_compras))</f>
        <v>0</v>
      </c>
      <c r="BT44" s="434">
        <f>-('C'!BH111*(1+IVA_compras)+'C'!BH114*(1+IVA_compras)+'C'!BH117*(1+IVA_compras))</f>
        <v>0</v>
      </c>
      <c r="BU44" s="434">
        <f>-('C'!BI111*(1+IVA_compras)+'C'!BI114*(1+IVA_compras)+'C'!BI117*(1+IVA_compras))</f>
        <v>0</v>
      </c>
      <c r="BV44" s="434">
        <f>-('C'!BJ111*(1+IVA_compras)+'C'!BJ114*(1+IVA_compras)+'C'!BJ117*(1+IVA_compras))</f>
        <v>0</v>
      </c>
      <c r="BW44" s="471">
        <f>-('C'!BK111*(1+IVA_compras)+'C'!BK114*(1+IVA_compras)+'C'!BK117*(1+IVA_compras))</f>
        <v>0</v>
      </c>
      <c r="BX44" s="120"/>
    </row>
    <row r="45" spans="1:80" ht="16" outlineLevel="1" x14ac:dyDescent="0.2">
      <c r="B45" s="73" t="s">
        <v>268</v>
      </c>
      <c r="C45" s="1122">
        <f>-O45</f>
        <v>0</v>
      </c>
      <c r="D45" s="460"/>
      <c r="E45" s="939">
        <f>SUM(P45:AA45)</f>
        <v>0</v>
      </c>
      <c r="F45" s="460"/>
      <c r="G45" s="939">
        <f>SUM(AB45:AM45)</f>
        <v>0</v>
      </c>
      <c r="H45" s="460"/>
      <c r="I45" s="939">
        <f>SUM(AN45:AY45)</f>
        <v>0</v>
      </c>
      <c r="J45" s="460"/>
      <c r="K45" s="939">
        <f>SUM(AZ45:BK45)</f>
        <v>0</v>
      </c>
      <c r="L45" s="460"/>
      <c r="M45" s="939">
        <f>SUM(BL45:BW45)</f>
        <v>0</v>
      </c>
      <c r="N45" s="1123"/>
      <c r="O45" s="434">
        <v>0</v>
      </c>
      <c r="P45" s="470">
        <v>0</v>
      </c>
      <c r="Q45" s="434">
        <v>0</v>
      </c>
      <c r="R45" s="407">
        <v>0</v>
      </c>
      <c r="S45" s="407">
        <v>0</v>
      </c>
      <c r="T45" s="407">
        <v>0</v>
      </c>
      <c r="U45" s="407">
        <v>0</v>
      </c>
      <c r="V45" s="407">
        <v>0</v>
      </c>
      <c r="W45" s="407">
        <v>0</v>
      </c>
      <c r="X45" s="407">
        <v>0</v>
      </c>
      <c r="Y45" s="407">
        <v>0</v>
      </c>
      <c r="Z45" s="407">
        <v>0</v>
      </c>
      <c r="AA45" s="407">
        <v>0</v>
      </c>
      <c r="AB45" s="468">
        <v>0</v>
      </c>
      <c r="AC45" s="407">
        <v>0</v>
      </c>
      <c r="AD45" s="407">
        <v>0</v>
      </c>
      <c r="AE45" s="407">
        <v>0</v>
      </c>
      <c r="AF45" s="407">
        <v>0</v>
      </c>
      <c r="AG45" s="407">
        <v>0</v>
      </c>
      <c r="AH45" s="407">
        <v>0</v>
      </c>
      <c r="AI45" s="407">
        <v>0</v>
      </c>
      <c r="AJ45" s="407">
        <v>0</v>
      </c>
      <c r="AK45" s="407">
        <v>0</v>
      </c>
      <c r="AL45" s="407">
        <v>0</v>
      </c>
      <c r="AM45" s="407">
        <v>0</v>
      </c>
      <c r="AN45" s="468">
        <v>0</v>
      </c>
      <c r="AO45" s="407">
        <v>0</v>
      </c>
      <c r="AP45" s="407">
        <v>0</v>
      </c>
      <c r="AQ45" s="407">
        <v>0</v>
      </c>
      <c r="AR45" s="407">
        <v>0</v>
      </c>
      <c r="AS45" s="407">
        <v>0</v>
      </c>
      <c r="AT45" s="407">
        <v>0</v>
      </c>
      <c r="AU45" s="407">
        <v>0</v>
      </c>
      <c r="AV45" s="407">
        <v>0</v>
      </c>
      <c r="AW45" s="407">
        <v>0</v>
      </c>
      <c r="AX45" s="407">
        <v>0</v>
      </c>
      <c r="AY45" s="407">
        <v>0</v>
      </c>
      <c r="AZ45" s="468">
        <v>0</v>
      </c>
      <c r="BA45" s="407">
        <v>0</v>
      </c>
      <c r="BB45" s="407">
        <v>0</v>
      </c>
      <c r="BC45" s="407">
        <v>0</v>
      </c>
      <c r="BD45" s="407">
        <v>0</v>
      </c>
      <c r="BE45" s="407">
        <v>0</v>
      </c>
      <c r="BF45" s="407">
        <v>0</v>
      </c>
      <c r="BG45" s="407">
        <v>0</v>
      </c>
      <c r="BH45" s="407">
        <v>0</v>
      </c>
      <c r="BI45" s="407">
        <v>0</v>
      </c>
      <c r="BJ45" s="407">
        <v>0</v>
      </c>
      <c r="BK45" s="407">
        <v>0</v>
      </c>
      <c r="BL45" s="468">
        <v>0</v>
      </c>
      <c r="BM45" s="407">
        <v>0</v>
      </c>
      <c r="BN45" s="407">
        <v>0</v>
      </c>
      <c r="BO45" s="407">
        <v>0</v>
      </c>
      <c r="BP45" s="407">
        <v>0</v>
      </c>
      <c r="BQ45" s="407">
        <v>0</v>
      </c>
      <c r="BR45" s="407">
        <v>0</v>
      </c>
      <c r="BS45" s="407">
        <v>0</v>
      </c>
      <c r="BT45" s="407">
        <v>0</v>
      </c>
      <c r="BU45" s="407">
        <v>0</v>
      </c>
      <c r="BV45" s="407">
        <v>0</v>
      </c>
      <c r="BW45" s="469">
        <v>0</v>
      </c>
      <c r="BX45" s="120"/>
    </row>
    <row r="46" spans="1:80" ht="16" outlineLevel="1" x14ac:dyDescent="0.2">
      <c r="B46" s="73" t="s">
        <v>272</v>
      </c>
      <c r="C46" s="1122">
        <f>O46</f>
        <v>0</v>
      </c>
      <c r="D46" s="460"/>
      <c r="E46" s="939">
        <f>SUM(P46:AA46)</f>
        <v>0</v>
      </c>
      <c r="F46" s="460"/>
      <c r="G46" s="939">
        <f>SUM(AB46:AM46)</f>
        <v>0</v>
      </c>
      <c r="H46" s="460"/>
      <c r="I46" s="939">
        <f>SUM(AN46:AY46)</f>
        <v>0</v>
      </c>
      <c r="J46" s="460"/>
      <c r="K46" s="939">
        <f>SUM(AZ46:BK46)</f>
        <v>0</v>
      </c>
      <c r="L46" s="460"/>
      <c r="M46" s="939">
        <f>SUM(BL46:BW46)</f>
        <v>0</v>
      </c>
      <c r="N46" s="1123"/>
      <c r="O46" s="434">
        <f t="shared" ref="O46:AT46" si="30">-(IF(O29=mes_fianza,importe_fianza,0)+IF(O29=(mes_fianza+12*año_fin_fianza),-importe_fianza,0))</f>
        <v>0</v>
      </c>
      <c r="P46" s="470">
        <f t="shared" si="30"/>
        <v>0</v>
      </c>
      <c r="Q46" s="434">
        <f t="shared" si="30"/>
        <v>0</v>
      </c>
      <c r="R46" s="434">
        <f t="shared" si="30"/>
        <v>0</v>
      </c>
      <c r="S46" s="434">
        <f t="shared" si="30"/>
        <v>0</v>
      </c>
      <c r="T46" s="434">
        <f t="shared" si="30"/>
        <v>0</v>
      </c>
      <c r="U46" s="434">
        <f t="shared" si="30"/>
        <v>0</v>
      </c>
      <c r="V46" s="434">
        <f t="shared" si="30"/>
        <v>0</v>
      </c>
      <c r="W46" s="434">
        <f t="shared" si="30"/>
        <v>0</v>
      </c>
      <c r="X46" s="434">
        <f t="shared" si="30"/>
        <v>0</v>
      </c>
      <c r="Y46" s="434">
        <f t="shared" si="30"/>
        <v>0</v>
      </c>
      <c r="Z46" s="434">
        <f t="shared" si="30"/>
        <v>0</v>
      </c>
      <c r="AA46" s="434">
        <f t="shared" si="30"/>
        <v>0</v>
      </c>
      <c r="AB46" s="470">
        <f t="shared" si="30"/>
        <v>0</v>
      </c>
      <c r="AC46" s="434">
        <f t="shared" si="30"/>
        <v>0</v>
      </c>
      <c r="AD46" s="434">
        <f t="shared" si="30"/>
        <v>0</v>
      </c>
      <c r="AE46" s="434">
        <f t="shared" si="30"/>
        <v>0</v>
      </c>
      <c r="AF46" s="434">
        <f t="shared" si="30"/>
        <v>0</v>
      </c>
      <c r="AG46" s="434">
        <f t="shared" si="30"/>
        <v>0</v>
      </c>
      <c r="AH46" s="434">
        <f t="shared" si="30"/>
        <v>0</v>
      </c>
      <c r="AI46" s="434">
        <f t="shared" si="30"/>
        <v>0</v>
      </c>
      <c r="AJ46" s="434">
        <f t="shared" si="30"/>
        <v>0</v>
      </c>
      <c r="AK46" s="434">
        <f t="shared" si="30"/>
        <v>0</v>
      </c>
      <c r="AL46" s="434">
        <f t="shared" si="30"/>
        <v>0</v>
      </c>
      <c r="AM46" s="434">
        <f t="shared" si="30"/>
        <v>0</v>
      </c>
      <c r="AN46" s="470">
        <f t="shared" si="30"/>
        <v>0</v>
      </c>
      <c r="AO46" s="434">
        <f t="shared" si="30"/>
        <v>0</v>
      </c>
      <c r="AP46" s="434">
        <f t="shared" si="30"/>
        <v>0</v>
      </c>
      <c r="AQ46" s="434">
        <f t="shared" si="30"/>
        <v>0</v>
      </c>
      <c r="AR46" s="434">
        <f t="shared" si="30"/>
        <v>0</v>
      </c>
      <c r="AS46" s="434">
        <f t="shared" si="30"/>
        <v>0</v>
      </c>
      <c r="AT46" s="434">
        <f t="shared" si="30"/>
        <v>0</v>
      </c>
      <c r="AU46" s="434">
        <f t="shared" ref="AU46:BW46" si="31">-(IF(AU29=mes_fianza,importe_fianza,0)+IF(AU29=(mes_fianza+12*año_fin_fianza),-importe_fianza,0))</f>
        <v>0</v>
      </c>
      <c r="AV46" s="434">
        <f t="shared" si="31"/>
        <v>0</v>
      </c>
      <c r="AW46" s="434">
        <f t="shared" si="31"/>
        <v>0</v>
      </c>
      <c r="AX46" s="434">
        <f t="shared" si="31"/>
        <v>0</v>
      </c>
      <c r="AY46" s="434">
        <f t="shared" si="31"/>
        <v>0</v>
      </c>
      <c r="AZ46" s="470">
        <f t="shared" si="31"/>
        <v>0</v>
      </c>
      <c r="BA46" s="434">
        <f t="shared" si="31"/>
        <v>0</v>
      </c>
      <c r="BB46" s="434">
        <f t="shared" si="31"/>
        <v>0</v>
      </c>
      <c r="BC46" s="434">
        <f t="shared" si="31"/>
        <v>0</v>
      </c>
      <c r="BD46" s="434">
        <f t="shared" si="31"/>
        <v>0</v>
      </c>
      <c r="BE46" s="434">
        <f t="shared" si="31"/>
        <v>0</v>
      </c>
      <c r="BF46" s="434">
        <f t="shared" si="31"/>
        <v>0</v>
      </c>
      <c r="BG46" s="434">
        <f t="shared" si="31"/>
        <v>0</v>
      </c>
      <c r="BH46" s="434">
        <f t="shared" si="31"/>
        <v>0</v>
      </c>
      <c r="BI46" s="434">
        <f t="shared" si="31"/>
        <v>0</v>
      </c>
      <c r="BJ46" s="434">
        <f t="shared" si="31"/>
        <v>0</v>
      </c>
      <c r="BK46" s="434">
        <f t="shared" si="31"/>
        <v>0</v>
      </c>
      <c r="BL46" s="470">
        <f t="shared" si="31"/>
        <v>0</v>
      </c>
      <c r="BM46" s="434">
        <f t="shared" si="31"/>
        <v>0</v>
      </c>
      <c r="BN46" s="434">
        <f t="shared" si="31"/>
        <v>0</v>
      </c>
      <c r="BO46" s="434">
        <f t="shared" si="31"/>
        <v>0</v>
      </c>
      <c r="BP46" s="434">
        <f t="shared" si="31"/>
        <v>0</v>
      </c>
      <c r="BQ46" s="434">
        <f t="shared" si="31"/>
        <v>0</v>
      </c>
      <c r="BR46" s="434">
        <f t="shared" si="31"/>
        <v>0</v>
      </c>
      <c r="BS46" s="434">
        <f t="shared" si="31"/>
        <v>0</v>
      </c>
      <c r="BT46" s="434">
        <f t="shared" si="31"/>
        <v>0</v>
      </c>
      <c r="BU46" s="434">
        <f t="shared" si="31"/>
        <v>0</v>
      </c>
      <c r="BV46" s="434">
        <f t="shared" si="31"/>
        <v>0</v>
      </c>
      <c r="BW46" s="471">
        <f t="shared" si="31"/>
        <v>0</v>
      </c>
      <c r="BX46" s="120"/>
    </row>
    <row r="47" spans="1:80" s="7" customFormat="1" ht="16" x14ac:dyDescent="0.2">
      <c r="A47" s="140"/>
      <c r="B47" s="1085" t="s">
        <v>6</v>
      </c>
      <c r="C47" s="1124">
        <f>SUM(C43:C46)</f>
        <v>0</v>
      </c>
      <c r="D47" s="472" t="s">
        <v>0</v>
      </c>
      <c r="E47" s="1125">
        <f>SUM(E43:E46)</f>
        <v>0</v>
      </c>
      <c r="F47" s="472">
        <f>IFERROR(E47/E56,"-")</f>
        <v>0</v>
      </c>
      <c r="G47" s="1125">
        <f>SUM(G43:G46)</f>
        <v>0</v>
      </c>
      <c r="H47" s="472">
        <f>IFERROR(G47/G56,"-")</f>
        <v>0</v>
      </c>
      <c r="I47" s="1125">
        <f>SUM(I43:I46)</f>
        <v>0</v>
      </c>
      <c r="J47" s="472">
        <f>IFERROR(I47/I56,"-")</f>
        <v>0</v>
      </c>
      <c r="K47" s="1125">
        <f>SUM(K43:K46)</f>
        <v>0</v>
      </c>
      <c r="L47" s="472">
        <f>IFERROR(K47/K56,"-")</f>
        <v>0</v>
      </c>
      <c r="M47" s="463">
        <f>SUM(M43:M46)</f>
        <v>0</v>
      </c>
      <c r="N47" s="1126">
        <f>IFERROR(M47/M56,"-")</f>
        <v>0</v>
      </c>
      <c r="O47" s="478">
        <f>SUM(O43:O46)</f>
        <v>0</v>
      </c>
      <c r="P47" s="474">
        <f t="shared" ref="P47:BW47" si="32">SUM(P43:P46)</f>
        <v>0</v>
      </c>
      <c r="Q47" s="475">
        <f t="shared" si="32"/>
        <v>0</v>
      </c>
      <c r="R47" s="475">
        <f t="shared" si="32"/>
        <v>0</v>
      </c>
      <c r="S47" s="475">
        <f t="shared" si="32"/>
        <v>0</v>
      </c>
      <c r="T47" s="475">
        <f t="shared" si="32"/>
        <v>0</v>
      </c>
      <c r="U47" s="475">
        <f t="shared" si="32"/>
        <v>0</v>
      </c>
      <c r="V47" s="475">
        <f t="shared" si="32"/>
        <v>0</v>
      </c>
      <c r="W47" s="475">
        <f t="shared" si="32"/>
        <v>0</v>
      </c>
      <c r="X47" s="475">
        <f t="shared" si="32"/>
        <v>0</v>
      </c>
      <c r="Y47" s="475">
        <f t="shared" si="32"/>
        <v>0</v>
      </c>
      <c r="Z47" s="475">
        <f t="shared" si="32"/>
        <v>0</v>
      </c>
      <c r="AA47" s="475">
        <f t="shared" si="32"/>
        <v>0</v>
      </c>
      <c r="AB47" s="474">
        <f t="shared" si="32"/>
        <v>0</v>
      </c>
      <c r="AC47" s="475">
        <f t="shared" si="32"/>
        <v>0</v>
      </c>
      <c r="AD47" s="475">
        <f t="shared" si="32"/>
        <v>0</v>
      </c>
      <c r="AE47" s="475">
        <f t="shared" si="32"/>
        <v>0</v>
      </c>
      <c r="AF47" s="475">
        <f t="shared" si="32"/>
        <v>0</v>
      </c>
      <c r="AG47" s="475">
        <f t="shared" si="32"/>
        <v>0</v>
      </c>
      <c r="AH47" s="475">
        <f t="shared" si="32"/>
        <v>0</v>
      </c>
      <c r="AI47" s="475">
        <f t="shared" si="32"/>
        <v>0</v>
      </c>
      <c r="AJ47" s="475">
        <f t="shared" si="32"/>
        <v>0</v>
      </c>
      <c r="AK47" s="475">
        <f t="shared" si="32"/>
        <v>0</v>
      </c>
      <c r="AL47" s="475">
        <f t="shared" si="32"/>
        <v>0</v>
      </c>
      <c r="AM47" s="475">
        <f t="shared" si="32"/>
        <v>0</v>
      </c>
      <c r="AN47" s="474">
        <f t="shared" si="32"/>
        <v>0</v>
      </c>
      <c r="AO47" s="475">
        <f t="shared" si="32"/>
        <v>0</v>
      </c>
      <c r="AP47" s="475">
        <f t="shared" si="32"/>
        <v>0</v>
      </c>
      <c r="AQ47" s="475">
        <f t="shared" si="32"/>
        <v>0</v>
      </c>
      <c r="AR47" s="475">
        <f t="shared" si="32"/>
        <v>0</v>
      </c>
      <c r="AS47" s="475">
        <f t="shared" si="32"/>
        <v>0</v>
      </c>
      <c r="AT47" s="475">
        <f t="shared" si="32"/>
        <v>0</v>
      </c>
      <c r="AU47" s="475">
        <f t="shared" si="32"/>
        <v>0</v>
      </c>
      <c r="AV47" s="475">
        <f t="shared" si="32"/>
        <v>0</v>
      </c>
      <c r="AW47" s="475">
        <f t="shared" si="32"/>
        <v>0</v>
      </c>
      <c r="AX47" s="475">
        <f t="shared" si="32"/>
        <v>0</v>
      </c>
      <c r="AY47" s="475">
        <f t="shared" si="32"/>
        <v>0</v>
      </c>
      <c r="AZ47" s="474">
        <f t="shared" si="32"/>
        <v>0</v>
      </c>
      <c r="BA47" s="475">
        <f t="shared" si="32"/>
        <v>0</v>
      </c>
      <c r="BB47" s="475">
        <f t="shared" si="32"/>
        <v>0</v>
      </c>
      <c r="BC47" s="475">
        <f t="shared" si="32"/>
        <v>0</v>
      </c>
      <c r="BD47" s="475">
        <f t="shared" si="32"/>
        <v>0</v>
      </c>
      <c r="BE47" s="475">
        <f t="shared" si="32"/>
        <v>0</v>
      </c>
      <c r="BF47" s="475">
        <f t="shared" si="32"/>
        <v>0</v>
      </c>
      <c r="BG47" s="475">
        <f t="shared" si="32"/>
        <v>0</v>
      </c>
      <c r="BH47" s="475">
        <f t="shared" si="32"/>
        <v>0</v>
      </c>
      <c r="BI47" s="475">
        <f t="shared" si="32"/>
        <v>0</v>
      </c>
      <c r="BJ47" s="475">
        <f t="shared" si="32"/>
        <v>0</v>
      </c>
      <c r="BK47" s="475">
        <f t="shared" si="32"/>
        <v>0</v>
      </c>
      <c r="BL47" s="474">
        <f t="shared" si="32"/>
        <v>0</v>
      </c>
      <c r="BM47" s="475">
        <f t="shared" si="32"/>
        <v>0</v>
      </c>
      <c r="BN47" s="475">
        <f t="shared" si="32"/>
        <v>0</v>
      </c>
      <c r="BO47" s="475">
        <f t="shared" si="32"/>
        <v>0</v>
      </c>
      <c r="BP47" s="475">
        <f t="shared" si="32"/>
        <v>0</v>
      </c>
      <c r="BQ47" s="475">
        <f t="shared" si="32"/>
        <v>0</v>
      </c>
      <c r="BR47" s="475">
        <f t="shared" si="32"/>
        <v>0</v>
      </c>
      <c r="BS47" s="475">
        <f t="shared" si="32"/>
        <v>0</v>
      </c>
      <c r="BT47" s="475">
        <f t="shared" si="32"/>
        <v>0</v>
      </c>
      <c r="BU47" s="475">
        <f t="shared" si="32"/>
        <v>0</v>
      </c>
      <c r="BV47" s="475">
        <f t="shared" si="32"/>
        <v>0</v>
      </c>
      <c r="BW47" s="476">
        <f t="shared" si="32"/>
        <v>0</v>
      </c>
      <c r="BX47" s="140"/>
      <c r="BY47" s="140"/>
      <c r="BZ47" s="140"/>
      <c r="CA47" s="140"/>
      <c r="CB47" s="294"/>
    </row>
    <row r="48" spans="1:80" ht="16" x14ac:dyDescent="0.2">
      <c r="B48" s="514" t="s">
        <v>7</v>
      </c>
      <c r="C48" s="1127"/>
      <c r="D48" s="458"/>
      <c r="E48" s="459"/>
      <c r="F48" s="458"/>
      <c r="G48" s="459"/>
      <c r="H48" s="458"/>
      <c r="I48" s="459"/>
      <c r="J48" s="458"/>
      <c r="K48" s="459"/>
      <c r="L48" s="458"/>
      <c r="M48" s="939"/>
      <c r="N48" s="1123"/>
      <c r="O48" s="1109"/>
      <c r="P48" s="407"/>
      <c r="Q48" s="407"/>
      <c r="R48" s="407"/>
      <c r="S48" s="407"/>
      <c r="T48" s="407"/>
      <c r="U48" s="407"/>
      <c r="V48" s="407"/>
      <c r="W48" s="407"/>
      <c r="X48" s="407"/>
      <c r="Y48" s="407"/>
      <c r="Z48" s="407"/>
      <c r="AA48" s="407"/>
      <c r="AB48" s="408"/>
      <c r="AC48" s="407"/>
      <c r="AD48" s="407"/>
      <c r="AE48" s="407"/>
      <c r="AF48" s="407"/>
      <c r="AG48" s="407"/>
      <c r="AH48" s="407"/>
      <c r="AI48" s="407"/>
      <c r="AJ48" s="407"/>
      <c r="AK48" s="407"/>
      <c r="AL48" s="407"/>
      <c r="AM48" s="407"/>
      <c r="AN48" s="408"/>
      <c r="AO48" s="407"/>
      <c r="AP48" s="407"/>
      <c r="AQ48" s="407"/>
      <c r="AR48" s="407"/>
      <c r="AS48" s="407"/>
      <c r="AT48" s="407"/>
      <c r="AU48" s="407"/>
      <c r="AV48" s="407"/>
      <c r="AW48" s="407"/>
      <c r="AX48" s="407"/>
      <c r="AY48" s="407"/>
      <c r="AZ48" s="408"/>
      <c r="BA48" s="407"/>
      <c r="BB48" s="407"/>
      <c r="BC48" s="407"/>
      <c r="BD48" s="407"/>
      <c r="BE48" s="407"/>
      <c r="BF48" s="407"/>
      <c r="BG48" s="407"/>
      <c r="BH48" s="407"/>
      <c r="BI48" s="407"/>
      <c r="BJ48" s="407"/>
      <c r="BK48" s="409"/>
      <c r="BL48" s="407"/>
      <c r="BM48" s="407"/>
      <c r="BN48" s="407"/>
      <c r="BO48" s="407"/>
      <c r="BP48" s="407"/>
      <c r="BQ48" s="407"/>
      <c r="BR48" s="407"/>
      <c r="BS48" s="407"/>
      <c r="BT48" s="407"/>
      <c r="BU48" s="407"/>
      <c r="BV48" s="407"/>
      <c r="BW48" s="409"/>
      <c r="BX48" s="120"/>
    </row>
    <row r="49" spans="1:80" ht="16" outlineLevel="1" x14ac:dyDescent="0.2">
      <c r="B49" s="73" t="s">
        <v>270</v>
      </c>
      <c r="C49" s="1122">
        <f>O49</f>
        <v>1000</v>
      </c>
      <c r="D49" s="460"/>
      <c r="E49" s="939">
        <f>SUM(P49:AA49)</f>
        <v>0</v>
      </c>
      <c r="F49" s="460"/>
      <c r="G49" s="939">
        <f>SUM(AB49:AM49)</f>
        <v>0</v>
      </c>
      <c r="H49" s="460"/>
      <c r="I49" s="939">
        <f>SUM(AN49:AY49)</f>
        <v>0</v>
      </c>
      <c r="J49" s="460"/>
      <c r="K49" s="939">
        <f>SUM(AZ49:BK49)</f>
        <v>0</v>
      </c>
      <c r="L49" s="460"/>
      <c r="M49" s="939">
        <f>SUM(BL49:BW49)</f>
        <v>0</v>
      </c>
      <c r="N49" s="1123"/>
      <c r="O49" s="471">
        <f>'C'!C63</f>
        <v>1000</v>
      </c>
      <c r="P49" s="434">
        <f>'C'!D63</f>
        <v>0</v>
      </c>
      <c r="Q49" s="434">
        <f>'C'!E63</f>
        <v>0</v>
      </c>
      <c r="R49" s="434">
        <f>'C'!F63</f>
        <v>0</v>
      </c>
      <c r="S49" s="434">
        <f>'C'!G63</f>
        <v>0</v>
      </c>
      <c r="T49" s="434">
        <f>'C'!H63</f>
        <v>0</v>
      </c>
      <c r="U49" s="434">
        <f>'C'!I63</f>
        <v>0</v>
      </c>
      <c r="V49" s="434">
        <f>'C'!J63</f>
        <v>0</v>
      </c>
      <c r="W49" s="434">
        <f>'C'!K63</f>
        <v>0</v>
      </c>
      <c r="X49" s="434">
        <f>'C'!L63</f>
        <v>0</v>
      </c>
      <c r="Y49" s="434">
        <f>'C'!M63</f>
        <v>0</v>
      </c>
      <c r="Z49" s="434">
        <f>'C'!N63</f>
        <v>0</v>
      </c>
      <c r="AA49" s="434">
        <f>'C'!O63</f>
        <v>0</v>
      </c>
      <c r="AB49" s="435">
        <f>'C'!P63</f>
        <v>0</v>
      </c>
      <c r="AC49" s="434">
        <f>'C'!Q63</f>
        <v>0</v>
      </c>
      <c r="AD49" s="434">
        <f>'C'!R63</f>
        <v>0</v>
      </c>
      <c r="AE49" s="434">
        <f>'C'!S63</f>
        <v>0</v>
      </c>
      <c r="AF49" s="434">
        <f>'C'!T63</f>
        <v>0</v>
      </c>
      <c r="AG49" s="434">
        <f>'C'!U63</f>
        <v>0</v>
      </c>
      <c r="AH49" s="434">
        <f>'C'!V63</f>
        <v>0</v>
      </c>
      <c r="AI49" s="434">
        <f>'C'!W63</f>
        <v>0</v>
      </c>
      <c r="AJ49" s="434">
        <f>'C'!X63</f>
        <v>0</v>
      </c>
      <c r="AK49" s="434">
        <f>'C'!Y63</f>
        <v>0</v>
      </c>
      <c r="AL49" s="434">
        <f>'C'!Z63</f>
        <v>0</v>
      </c>
      <c r="AM49" s="434">
        <f>'C'!AA63</f>
        <v>0</v>
      </c>
      <c r="AN49" s="435">
        <f>'C'!AB63</f>
        <v>0</v>
      </c>
      <c r="AO49" s="434">
        <f>'C'!AC63</f>
        <v>0</v>
      </c>
      <c r="AP49" s="434">
        <f>'C'!AD63</f>
        <v>0</v>
      </c>
      <c r="AQ49" s="434">
        <f>'C'!AE63</f>
        <v>0</v>
      </c>
      <c r="AR49" s="434">
        <f>'C'!AF63</f>
        <v>0</v>
      </c>
      <c r="AS49" s="434">
        <f>'C'!AG63</f>
        <v>0</v>
      </c>
      <c r="AT49" s="434">
        <f>'C'!AH63</f>
        <v>0</v>
      </c>
      <c r="AU49" s="434">
        <f>'C'!AI63</f>
        <v>0</v>
      </c>
      <c r="AV49" s="434">
        <f>'C'!AJ63</f>
        <v>0</v>
      </c>
      <c r="AW49" s="434">
        <f>'C'!AK63</f>
        <v>0</v>
      </c>
      <c r="AX49" s="434">
        <f>'C'!AL63</f>
        <v>0</v>
      </c>
      <c r="AY49" s="434">
        <f>'C'!AM63</f>
        <v>0</v>
      </c>
      <c r="AZ49" s="435">
        <f>'C'!AN63</f>
        <v>0</v>
      </c>
      <c r="BA49" s="434">
        <f>'C'!AO63</f>
        <v>0</v>
      </c>
      <c r="BB49" s="434">
        <f>'C'!AP63</f>
        <v>0</v>
      </c>
      <c r="BC49" s="434">
        <f>'C'!AQ63</f>
        <v>0</v>
      </c>
      <c r="BD49" s="434">
        <f>'C'!AR63</f>
        <v>0</v>
      </c>
      <c r="BE49" s="434">
        <f>'C'!AS63</f>
        <v>0</v>
      </c>
      <c r="BF49" s="434">
        <f>'C'!AT63</f>
        <v>0</v>
      </c>
      <c r="BG49" s="434">
        <f>'C'!AU63</f>
        <v>0</v>
      </c>
      <c r="BH49" s="434">
        <f>'C'!AV63</f>
        <v>0</v>
      </c>
      <c r="BI49" s="434">
        <f>'C'!AW63</f>
        <v>0</v>
      </c>
      <c r="BJ49" s="434">
        <f>'C'!AX63</f>
        <v>0</v>
      </c>
      <c r="BK49" s="406">
        <f>'C'!AY63</f>
        <v>0</v>
      </c>
      <c r="BL49" s="434">
        <f>'C'!AZ63</f>
        <v>0</v>
      </c>
      <c r="BM49" s="434">
        <f>'C'!BA63</f>
        <v>0</v>
      </c>
      <c r="BN49" s="434">
        <f>'C'!BB63</f>
        <v>0</v>
      </c>
      <c r="BO49" s="434">
        <f>'C'!BC63</f>
        <v>0</v>
      </c>
      <c r="BP49" s="434">
        <f>'C'!BD63</f>
        <v>0</v>
      </c>
      <c r="BQ49" s="434">
        <f>'C'!BE63</f>
        <v>0</v>
      </c>
      <c r="BR49" s="434">
        <f>'C'!BF63</f>
        <v>0</v>
      </c>
      <c r="BS49" s="434">
        <f>'C'!BG63</f>
        <v>0</v>
      </c>
      <c r="BT49" s="434">
        <f>'C'!BH63</f>
        <v>0</v>
      </c>
      <c r="BU49" s="434">
        <f>'C'!BI63</f>
        <v>0</v>
      </c>
      <c r="BV49" s="434">
        <f>'C'!BJ63</f>
        <v>0</v>
      </c>
      <c r="BW49" s="406">
        <f>'C'!BK63</f>
        <v>0</v>
      </c>
      <c r="BX49" s="120"/>
    </row>
    <row r="50" spans="1:80" ht="16" outlineLevel="1" x14ac:dyDescent="0.2">
      <c r="B50" s="73" t="s">
        <v>173</v>
      </c>
      <c r="C50" s="1122">
        <f>O50</f>
        <v>0</v>
      </c>
      <c r="D50" s="460"/>
      <c r="E50" s="939">
        <f>SUM(P50:AA50)</f>
        <v>0</v>
      </c>
      <c r="F50" s="460"/>
      <c r="G50" s="939">
        <f>SUM(AB50:AM50)</f>
        <v>0</v>
      </c>
      <c r="H50" s="460"/>
      <c r="I50" s="939">
        <f>SUM(AN50:AY50)</f>
        <v>0</v>
      </c>
      <c r="J50" s="460"/>
      <c r="K50" s="939">
        <f>SUM(AZ50:BK50)</f>
        <v>0</v>
      </c>
      <c r="L50" s="460"/>
      <c r="M50" s="939">
        <f>SUM(BL50:BW50)</f>
        <v>0</v>
      </c>
      <c r="N50" s="1123"/>
      <c r="O50" s="471">
        <f>IF(O29=inicio_p1,imp_p1,0)+IF(RESULTADOS!O29=inicio_p2,imp_p2,0)+IF(O29=inicio_prest_participa,importe_prest_participa,0)</f>
        <v>0</v>
      </c>
      <c r="P50" s="434">
        <f>IF(P29=inicio_p1,imp_p1,0)+IF(RESULTADOS!P29=inicio_p2,imp_p2,0)+IF(P29=inicio_prest_participa,importe_prest_participa,0)</f>
        <v>0</v>
      </c>
      <c r="Q50" s="434">
        <f>IF(Q29=inicio_p1,imp_p1,0)+IF(RESULTADOS!Q29=inicio_p2,imp_p2,0)+IF(Q29=inicio_prest_participa,importe_prest_participa,0)</f>
        <v>0</v>
      </c>
      <c r="R50" s="434">
        <f>IF(R29=inicio_p1,imp_p1,0)+IF(RESULTADOS!R29=inicio_p2,imp_p2,0)+IF(R29=inicio_prest_participa,importe_prest_participa,0)</f>
        <v>0</v>
      </c>
      <c r="S50" s="434">
        <f>IF(S29=inicio_p1,imp_p1,0)+IF(RESULTADOS!S29=inicio_p2,imp_p2,0)+IF(S29=inicio_prest_participa,importe_prest_participa,0)</f>
        <v>0</v>
      </c>
      <c r="T50" s="434">
        <f>IF(T29=inicio_p1,imp_p1,0)+IF(RESULTADOS!T29=inicio_p2,imp_p2,0)+IF(T29=inicio_prest_participa,importe_prest_participa,0)</f>
        <v>0</v>
      </c>
      <c r="U50" s="434">
        <f>IF(U29=inicio_p1,imp_p1,0)+IF(RESULTADOS!U29=inicio_p2,imp_p2,0)+IF(U29=inicio_prest_participa,importe_prest_participa,0)</f>
        <v>0</v>
      </c>
      <c r="V50" s="434">
        <f>IF(V29=inicio_p1,imp_p1,0)+IF(RESULTADOS!V29=inicio_p2,imp_p2,0)+IF(V29=inicio_prest_participa,importe_prest_participa,0)</f>
        <v>0</v>
      </c>
      <c r="W50" s="434">
        <f>IF(W29=inicio_p1,imp_p1,0)+IF(RESULTADOS!W29=inicio_p2,imp_p2,0)+IF(W29=inicio_prest_participa,importe_prest_participa,0)</f>
        <v>0</v>
      </c>
      <c r="X50" s="434">
        <f>IF(X29=inicio_p1,imp_p1,0)+IF(RESULTADOS!X29=inicio_p2,imp_p2,0)+IF(X29=inicio_prest_participa,importe_prest_participa,0)</f>
        <v>0</v>
      </c>
      <c r="Y50" s="434">
        <f>IF(Y29=inicio_p1,imp_p1,0)+IF(RESULTADOS!Y29=inicio_p2,imp_p2,0)+IF(Y29=inicio_prest_participa,importe_prest_participa,0)</f>
        <v>0</v>
      </c>
      <c r="Z50" s="434">
        <f>IF(Z29=inicio_p1,imp_p1,0)+IF(RESULTADOS!Z29=inicio_p2,imp_p2,0)+IF(Z29=inicio_prest_participa,importe_prest_participa,0)</f>
        <v>0</v>
      </c>
      <c r="AA50" s="434">
        <f>IF(AA29=inicio_p1,imp_p1,0)+IF(RESULTADOS!AA29=inicio_p2,imp_p2,0)+IF(AA29=inicio_prest_participa,importe_prest_participa,0)</f>
        <v>0</v>
      </c>
      <c r="AB50" s="434">
        <f>IF(AB29=inicio_p1,imp_p1,0)+IF(RESULTADOS!AB29=inicio_p2,imp_p2,0)+IF(AB29=inicio_prest_participa,importe_prest_participa,0)</f>
        <v>0</v>
      </c>
      <c r="AC50" s="434">
        <f>IF(AC29=inicio_p1,imp_p1,0)+IF(RESULTADOS!AC29=inicio_p2,imp_p2,0)+IF(AC29=inicio_prest_participa,importe_prest_participa,0)</f>
        <v>0</v>
      </c>
      <c r="AD50" s="434">
        <f>IF(AD29=inicio_p1,imp_p1,0)+IF(RESULTADOS!AD29=inicio_p2,imp_p2,0)+IF(AD29=inicio_prest_participa,importe_prest_participa,0)</f>
        <v>0</v>
      </c>
      <c r="AE50" s="434">
        <f>IF(AE29=inicio_p1,imp_p1,0)+IF(RESULTADOS!AE29=inicio_p2,imp_p2,0)+IF(AE29=inicio_prest_participa,importe_prest_participa,0)</f>
        <v>0</v>
      </c>
      <c r="AF50" s="434">
        <f>IF(AF29=inicio_p1,imp_p1,0)+IF(RESULTADOS!AF29=inicio_p2,imp_p2,0)+IF(AF29=inicio_prest_participa,importe_prest_participa,0)</f>
        <v>0</v>
      </c>
      <c r="AG50" s="434">
        <f>IF(AG29=inicio_p1,imp_p1,0)+IF(RESULTADOS!AG29=inicio_p2,imp_p2,0)+IF(AG29=inicio_prest_participa,importe_prest_participa,0)</f>
        <v>0</v>
      </c>
      <c r="AH50" s="434">
        <f>IF(AH29=inicio_p1,imp_p1,0)+IF(RESULTADOS!AH29=inicio_p2,imp_p2,0)+IF(AH29=inicio_prest_participa,importe_prest_participa,0)</f>
        <v>0</v>
      </c>
      <c r="AI50" s="434">
        <f>IF(AI29=inicio_p1,imp_p1,0)+IF(RESULTADOS!AI29=inicio_p2,imp_p2,0)+IF(AI29=inicio_prest_participa,importe_prest_participa,0)</f>
        <v>0</v>
      </c>
      <c r="AJ50" s="434">
        <f>IF(AJ29=inicio_p1,imp_p1,0)+IF(RESULTADOS!AJ29=inicio_p2,imp_p2,0)+IF(AJ29=inicio_prest_participa,importe_prest_participa,0)</f>
        <v>0</v>
      </c>
      <c r="AK50" s="434">
        <f>IF(AK29=inicio_p1,imp_p1,0)+IF(RESULTADOS!AK29=inicio_p2,imp_p2,0)+IF(AK29=inicio_prest_participa,importe_prest_participa,0)</f>
        <v>0</v>
      </c>
      <c r="AL50" s="434">
        <f>IF(AL29=inicio_p1,imp_p1,0)+IF(RESULTADOS!AL29=inicio_p2,imp_p2,0)+IF(AL29=inicio_prest_participa,importe_prest_participa,0)</f>
        <v>0</v>
      </c>
      <c r="AM50" s="434">
        <f>IF(AM29=inicio_p1,imp_p1,0)+IF(RESULTADOS!AM29=inicio_p2,imp_p2,0)+IF(AM29=inicio_prest_participa,importe_prest_participa,0)</f>
        <v>0</v>
      </c>
      <c r="AN50" s="434">
        <f>IF(AN29=inicio_p1,imp_p1,0)+IF(RESULTADOS!AN29=inicio_p2,imp_p2,0)+IF(AN29=inicio_prest_participa,importe_prest_participa,0)</f>
        <v>0</v>
      </c>
      <c r="AO50" s="434">
        <f>IF(AO29=inicio_p1,imp_p1,0)+IF(RESULTADOS!AO29=inicio_p2,imp_p2,0)+IF(AO29=inicio_prest_participa,importe_prest_participa,0)</f>
        <v>0</v>
      </c>
      <c r="AP50" s="434">
        <f>IF(AP29=inicio_p1,imp_p1,0)+IF(RESULTADOS!AP29=inicio_p2,imp_p2,0)+IF(AP29=inicio_prest_participa,importe_prest_participa,0)</f>
        <v>0</v>
      </c>
      <c r="AQ50" s="434">
        <f>IF(AQ29=inicio_p1,imp_p1,0)+IF(RESULTADOS!AQ29=inicio_p2,imp_p2,0)+IF(AQ29=inicio_prest_participa,importe_prest_participa,0)</f>
        <v>0</v>
      </c>
      <c r="AR50" s="434">
        <f>IF(AR29=inicio_p1,imp_p1,0)+IF(RESULTADOS!AR29=inicio_p2,imp_p2,0)+IF(AR29=inicio_prest_participa,importe_prest_participa,0)</f>
        <v>0</v>
      </c>
      <c r="AS50" s="434">
        <f>IF(AS29=inicio_p1,imp_p1,0)+IF(RESULTADOS!AS29=inicio_p2,imp_p2,0)+IF(AS29=inicio_prest_participa,importe_prest_participa,0)</f>
        <v>0</v>
      </c>
      <c r="AT50" s="434">
        <f>IF(AT29=inicio_p1,imp_p1,0)+IF(RESULTADOS!AT29=inicio_p2,imp_p2,0)+IF(AT29=inicio_prest_participa,importe_prest_participa,0)</f>
        <v>0</v>
      </c>
      <c r="AU50" s="434">
        <f>IF(AU29=inicio_p1,imp_p1,0)+IF(RESULTADOS!AU29=inicio_p2,imp_p2,0)+IF(AU29=inicio_prest_participa,importe_prest_participa,0)</f>
        <v>0</v>
      </c>
      <c r="AV50" s="434">
        <f>IF(AV29=inicio_p1,imp_p1,0)+IF(RESULTADOS!AV29=inicio_p2,imp_p2,0)+IF(AV29=inicio_prest_participa,importe_prest_participa,0)</f>
        <v>0</v>
      </c>
      <c r="AW50" s="434">
        <f>IF(AW29=inicio_p1,imp_p1,0)+IF(RESULTADOS!AW29=inicio_p2,imp_p2,0)+IF(AW29=inicio_prest_participa,importe_prest_participa,0)</f>
        <v>0</v>
      </c>
      <c r="AX50" s="434">
        <f>IF(AX29=inicio_p1,imp_p1,0)+IF(RESULTADOS!AX29=inicio_p2,imp_p2,0)+IF(AX29=inicio_prest_participa,importe_prest_participa,0)</f>
        <v>0</v>
      </c>
      <c r="AY50" s="434">
        <f>IF(AY29=inicio_p1,imp_p1,0)+IF(RESULTADOS!AY29=inicio_p2,imp_p2,0)+IF(AY29=inicio_prest_participa,importe_prest_participa,0)</f>
        <v>0</v>
      </c>
      <c r="AZ50" s="434">
        <f>IF(AZ29=inicio_p1,imp_p1,0)+IF(RESULTADOS!AZ29=inicio_p2,imp_p2,0)+IF(AZ29=inicio_prest_participa,importe_prest_participa,0)</f>
        <v>0</v>
      </c>
      <c r="BA50" s="434">
        <f>IF(BA29=inicio_p1,imp_p1,0)+IF(RESULTADOS!BA29=inicio_p2,imp_p2,0)+IF(BA29=inicio_prest_participa,importe_prest_participa,0)</f>
        <v>0</v>
      </c>
      <c r="BB50" s="434">
        <f>IF(BB29=inicio_p1,imp_p1,0)+IF(RESULTADOS!BB29=inicio_p2,imp_p2,0)+IF(BB29=inicio_prest_participa,importe_prest_participa,0)</f>
        <v>0</v>
      </c>
      <c r="BC50" s="434">
        <f>IF(BC29=inicio_p1,imp_p1,0)+IF(RESULTADOS!BC29=inicio_p2,imp_p2,0)+IF(BC29=inicio_prest_participa,importe_prest_participa,0)</f>
        <v>0</v>
      </c>
      <c r="BD50" s="434">
        <f>IF(BD29=inicio_p1,imp_p1,0)+IF(RESULTADOS!BD29=inicio_p2,imp_p2,0)+IF(BD29=inicio_prest_participa,importe_prest_participa,0)</f>
        <v>0</v>
      </c>
      <c r="BE50" s="434">
        <f>IF(BE29=inicio_p1,imp_p1,0)+IF(RESULTADOS!BE29=inicio_p2,imp_p2,0)+IF(BE29=inicio_prest_participa,importe_prest_participa,0)</f>
        <v>0</v>
      </c>
      <c r="BF50" s="434">
        <f>IF(BF29=inicio_p1,imp_p1,0)+IF(RESULTADOS!BF29=inicio_p2,imp_p2,0)+IF(BF29=inicio_prest_participa,importe_prest_participa,0)</f>
        <v>0</v>
      </c>
      <c r="BG50" s="434">
        <f>IF(BG29=inicio_p1,imp_p1,0)+IF(RESULTADOS!BG29=inicio_p2,imp_p2,0)+IF(BG29=inicio_prest_participa,importe_prest_participa,0)</f>
        <v>0</v>
      </c>
      <c r="BH50" s="434">
        <f>IF(BH29=inicio_p1,imp_p1,0)+IF(RESULTADOS!BH29=inicio_p2,imp_p2,0)+IF(BH29=inicio_prest_participa,importe_prest_participa,0)</f>
        <v>0</v>
      </c>
      <c r="BI50" s="434">
        <f>IF(BI29=inicio_p1,imp_p1,0)+IF(RESULTADOS!BI29=inicio_p2,imp_p2,0)+IF(BI29=inicio_prest_participa,importe_prest_participa,0)</f>
        <v>0</v>
      </c>
      <c r="BJ50" s="434">
        <f>IF(BJ29=inicio_p1,imp_p1,0)+IF(RESULTADOS!BJ29=inicio_p2,imp_p2,0)+IF(BJ29=inicio_prest_participa,importe_prest_participa,0)</f>
        <v>0</v>
      </c>
      <c r="BK50" s="434">
        <f>IF(BK29=inicio_p1,imp_p1,0)+IF(RESULTADOS!BK29=inicio_p2,imp_p2,0)+IF(BK29=inicio_prest_participa,importe_prest_participa,0)</f>
        <v>0</v>
      </c>
      <c r="BL50" s="434">
        <f>IF(BL29=inicio_p1,imp_p1,0)+IF(RESULTADOS!BL29=inicio_p2,imp_p2,0)+IF(BL29=inicio_prest_participa,importe_prest_participa,0)</f>
        <v>0</v>
      </c>
      <c r="BM50" s="434">
        <f>IF(BM29=inicio_p1,imp_p1,0)+IF(RESULTADOS!BM29=inicio_p2,imp_p2,0)+IF(BM29=inicio_prest_participa,importe_prest_participa,0)</f>
        <v>0</v>
      </c>
      <c r="BN50" s="434">
        <f>IF(BN29=inicio_p1,imp_p1,0)+IF(RESULTADOS!BN29=inicio_p2,imp_p2,0)+IF(BN29=inicio_prest_participa,importe_prest_participa,0)</f>
        <v>0</v>
      </c>
      <c r="BO50" s="434">
        <f>IF(BO29=inicio_p1,imp_p1,0)+IF(RESULTADOS!BO29=inicio_p2,imp_p2,0)+IF(BO29=inicio_prest_participa,importe_prest_participa,0)</f>
        <v>0</v>
      </c>
      <c r="BP50" s="434">
        <f>IF(BP29=inicio_p1,imp_p1,0)+IF(RESULTADOS!BP29=inicio_p2,imp_p2,0)+IF(BP29=inicio_prest_participa,importe_prest_participa,0)</f>
        <v>0</v>
      </c>
      <c r="BQ50" s="434">
        <f>IF(BQ29=inicio_p1,imp_p1,0)+IF(RESULTADOS!BQ29=inicio_p2,imp_p2,0)+IF(BQ29=inicio_prest_participa,importe_prest_participa,0)</f>
        <v>0</v>
      </c>
      <c r="BR50" s="434">
        <f>IF(BR29=inicio_p1,imp_p1,0)+IF(RESULTADOS!BR29=inicio_p2,imp_p2,0)+IF(BR29=inicio_prest_participa,importe_prest_participa,0)</f>
        <v>0</v>
      </c>
      <c r="BS50" s="434">
        <f>IF(BS29=inicio_p1,imp_p1,0)+IF(RESULTADOS!BS29=inicio_p2,imp_p2,0)+IF(BS29=inicio_prest_participa,importe_prest_participa,0)</f>
        <v>0</v>
      </c>
      <c r="BT50" s="434">
        <f>IF(BT29=inicio_p1,imp_p1,0)+IF(RESULTADOS!BT29=inicio_p2,imp_p2,0)+IF(BT29=inicio_prest_participa,importe_prest_participa,0)</f>
        <v>0</v>
      </c>
      <c r="BU50" s="434">
        <f>IF(BU29=inicio_p1,imp_p1,0)+IF(RESULTADOS!BU29=inicio_p2,imp_p2,0)+IF(BU29=inicio_prest_participa,importe_prest_participa,0)</f>
        <v>0</v>
      </c>
      <c r="BV50" s="434">
        <f>IF(BV29=inicio_p1,imp_p1,0)+IF(RESULTADOS!BV29=inicio_p2,imp_p2,0)+IF(BV29=inicio_prest_participa,importe_prest_participa,0)</f>
        <v>0</v>
      </c>
      <c r="BW50" s="434">
        <f>IF(BW29=inicio_p1,imp_p1,0)+IF(RESULTADOS!BW29=inicio_p2,imp_p2,0)+IF(BW29=inicio_prest_participa,importe_prest_participa,0)</f>
        <v>0</v>
      </c>
      <c r="BX50" s="120"/>
    </row>
    <row r="51" spans="1:80" ht="16" outlineLevel="1" x14ac:dyDescent="0.2">
      <c r="B51" s="73" t="s">
        <v>168</v>
      </c>
      <c r="C51" s="1122">
        <f>O51</f>
        <v>0</v>
      </c>
      <c r="D51" s="460"/>
      <c r="E51" s="939">
        <f>SUM(P51:AA51)</f>
        <v>0</v>
      </c>
      <c r="F51" s="460"/>
      <c r="G51" s="939">
        <f>SUM(AB51:AM51)</f>
        <v>0</v>
      </c>
      <c r="H51" s="460"/>
      <c r="I51" s="939">
        <f>SUM(AN51:AY51)</f>
        <v>0</v>
      </c>
      <c r="J51" s="460"/>
      <c r="K51" s="939">
        <f>SUM(AZ51:BK51)</f>
        <v>0</v>
      </c>
      <c r="L51" s="460"/>
      <c r="M51" s="939">
        <f>SUM(BL51:BW51)</f>
        <v>0</v>
      </c>
      <c r="N51" s="1123"/>
      <c r="O51" s="471">
        <f>IF(O29=inicio_subv_inv1,imp_subv_inv1,0)+IF(RESULTADOS!O29=inicio_subv_inv2,imp_subv_inv2,0)+IF(RESULTADOS!O29=inicio_subv_activ1,imp_subv_activ1,0)+IF(RESULTADOS!O29=inicio_subv_activ2,imp_subv_activ2,0)</f>
        <v>0</v>
      </c>
      <c r="P51" s="434">
        <f>IF(P29=inicio_subv_inv1,imp_subv_inv1,0)+IF(RESULTADOS!P29=inicio_subv_inv2,imp_subv_inv2,0)+IF(RESULTADOS!P29=inicio_subv_activ1,imp_subv_activ1,0)+IF(RESULTADOS!P29=inicio_subv_activ2,imp_subv_activ2,0)</f>
        <v>0</v>
      </c>
      <c r="Q51" s="434">
        <f>IF(Q29=inicio_subv_inv1,imp_subv_inv1,0)+IF(RESULTADOS!Q29=inicio_subv_inv2,imp_subv_inv2,0)+IF(RESULTADOS!Q29=inicio_subv_activ1,imp_subv_activ1,0)+IF(RESULTADOS!Q29=inicio_subv_activ2,imp_subv_activ2,0)</f>
        <v>0</v>
      </c>
      <c r="R51" s="434">
        <f>IF(R29=inicio_subv_inv1,imp_subv_inv1,0)+IF(RESULTADOS!R29=inicio_subv_inv2,imp_subv_inv2,0)+IF(RESULTADOS!R29=inicio_subv_activ1,imp_subv_activ1,0)+IF(RESULTADOS!R29=inicio_subv_activ2,imp_subv_activ2,0)</f>
        <v>0</v>
      </c>
      <c r="S51" s="434">
        <f>IF(S29=inicio_subv_inv1,imp_subv_inv1,0)+IF(RESULTADOS!S29=inicio_subv_inv2,imp_subv_inv2,0)+IF(RESULTADOS!S29=inicio_subv_activ1,imp_subv_activ1,0)+IF(RESULTADOS!S29=inicio_subv_activ2,imp_subv_activ2,0)</f>
        <v>0</v>
      </c>
      <c r="T51" s="434">
        <f>IF(T29=inicio_subv_inv1,imp_subv_inv1,0)+IF(RESULTADOS!T29=inicio_subv_inv2,imp_subv_inv2,0)+IF(RESULTADOS!T29=inicio_subv_activ1,imp_subv_activ1,0)+IF(RESULTADOS!T29=inicio_subv_activ2,imp_subv_activ2,0)</f>
        <v>0</v>
      </c>
      <c r="U51" s="434">
        <f>IF(U29=inicio_subv_inv1,imp_subv_inv1,0)+IF(RESULTADOS!U29=inicio_subv_inv2,imp_subv_inv2,0)+IF(RESULTADOS!U29=inicio_subv_activ1,imp_subv_activ1,0)+IF(RESULTADOS!U29=inicio_subv_activ2,imp_subv_activ2,0)</f>
        <v>0</v>
      </c>
      <c r="V51" s="434">
        <f>IF(V29=inicio_subv_inv1,imp_subv_inv1,0)+IF(RESULTADOS!V29=inicio_subv_inv2,imp_subv_inv2,0)+IF(RESULTADOS!V29=inicio_subv_activ1,imp_subv_activ1,0)+IF(RESULTADOS!V29=inicio_subv_activ2,imp_subv_activ2,0)</f>
        <v>0</v>
      </c>
      <c r="W51" s="434">
        <f>IF(W29=inicio_subv_inv1,imp_subv_inv1,0)+IF(RESULTADOS!W29=inicio_subv_inv2,imp_subv_inv2,0)+IF(RESULTADOS!W29=inicio_subv_activ1,imp_subv_activ1,0)+IF(RESULTADOS!W29=inicio_subv_activ2,imp_subv_activ2,0)</f>
        <v>0</v>
      </c>
      <c r="X51" s="434">
        <f>IF(X29=inicio_subv_inv1,imp_subv_inv1,0)+IF(RESULTADOS!X29=inicio_subv_inv2,imp_subv_inv2,0)+IF(RESULTADOS!X29=inicio_subv_activ1,imp_subv_activ1,0)+IF(RESULTADOS!X29=inicio_subv_activ2,imp_subv_activ2,0)</f>
        <v>0</v>
      </c>
      <c r="Y51" s="434">
        <f>IF(Y29=inicio_subv_inv1,imp_subv_inv1,0)+IF(RESULTADOS!Y29=inicio_subv_inv2,imp_subv_inv2,0)+IF(RESULTADOS!Y29=inicio_subv_activ1,imp_subv_activ1,0)+IF(RESULTADOS!Y29=inicio_subv_activ2,imp_subv_activ2,0)</f>
        <v>0</v>
      </c>
      <c r="Z51" s="434">
        <f>IF(Z29=inicio_subv_inv1,imp_subv_inv1,0)+IF(RESULTADOS!Z29=inicio_subv_inv2,imp_subv_inv2,0)+IF(RESULTADOS!Z29=inicio_subv_activ1,imp_subv_activ1,0)+IF(RESULTADOS!Z29=inicio_subv_activ2,imp_subv_activ2,0)</f>
        <v>0</v>
      </c>
      <c r="AA51" s="434">
        <f>IF(AA29=inicio_subv_inv1,imp_subv_inv1,0)+IF(RESULTADOS!AA29=inicio_subv_inv2,imp_subv_inv2,0)+IF(RESULTADOS!AA29=inicio_subv_activ1,imp_subv_activ1,0)+IF(RESULTADOS!AA29=inicio_subv_activ2,imp_subv_activ2,0)</f>
        <v>0</v>
      </c>
      <c r="AB51" s="435">
        <f>IF(AB29=inicio_subv_inv1,imp_subv_inv1,0)+IF(RESULTADOS!AB29=inicio_subv_inv2,imp_subv_inv2,0)+IF(RESULTADOS!AB29=inicio_subv_activ1,imp_subv_activ1,0)+IF(RESULTADOS!AB29=inicio_subv_activ2,imp_subv_activ2,0)</f>
        <v>0</v>
      </c>
      <c r="AC51" s="434">
        <f>IF(AC29=inicio_subv_inv1,imp_subv_inv1,0)+IF(RESULTADOS!AC29=inicio_subv_inv2,imp_subv_inv2,0)+IF(RESULTADOS!AC29=inicio_subv_activ1,imp_subv_activ1,0)+IF(RESULTADOS!AC29=inicio_subv_activ2,imp_subv_activ2,0)</f>
        <v>0</v>
      </c>
      <c r="AD51" s="434">
        <f>IF(AD29=inicio_subv_inv1,imp_subv_inv1,0)+IF(RESULTADOS!AD29=inicio_subv_inv2,imp_subv_inv2,0)+IF(RESULTADOS!AD29=inicio_subv_activ1,imp_subv_activ1,0)+IF(RESULTADOS!AD29=inicio_subv_activ2,imp_subv_activ2,0)</f>
        <v>0</v>
      </c>
      <c r="AE51" s="434">
        <f>IF(AE29=inicio_subv_inv1,imp_subv_inv1,0)+IF(RESULTADOS!AE29=inicio_subv_inv2,imp_subv_inv2,0)+IF(RESULTADOS!AE29=inicio_subv_activ1,imp_subv_activ1,0)+IF(RESULTADOS!AE29=inicio_subv_activ2,imp_subv_activ2,0)</f>
        <v>0</v>
      </c>
      <c r="AF51" s="434">
        <f>IF(AF29=inicio_subv_inv1,imp_subv_inv1,0)+IF(RESULTADOS!AF29=inicio_subv_inv2,imp_subv_inv2,0)+IF(RESULTADOS!AF29=inicio_subv_activ1,imp_subv_activ1,0)+IF(RESULTADOS!AF29=inicio_subv_activ2,imp_subv_activ2,0)</f>
        <v>0</v>
      </c>
      <c r="AG51" s="434">
        <f>IF(AG29=inicio_subv_inv1,imp_subv_inv1,0)+IF(RESULTADOS!AG29=inicio_subv_inv2,imp_subv_inv2,0)+IF(RESULTADOS!AG29=inicio_subv_activ1,imp_subv_activ1,0)+IF(RESULTADOS!AG29=inicio_subv_activ2,imp_subv_activ2,0)</f>
        <v>0</v>
      </c>
      <c r="AH51" s="434">
        <f>IF(AH29=inicio_subv_inv1,imp_subv_inv1,0)+IF(RESULTADOS!AH29=inicio_subv_inv2,imp_subv_inv2,0)+IF(RESULTADOS!AH29=inicio_subv_activ1,imp_subv_activ1,0)+IF(RESULTADOS!AH29=inicio_subv_activ2,imp_subv_activ2,0)</f>
        <v>0</v>
      </c>
      <c r="AI51" s="434">
        <f>IF(AI29=inicio_subv_inv1,imp_subv_inv1,0)+IF(RESULTADOS!AI29=inicio_subv_inv2,imp_subv_inv2,0)+IF(RESULTADOS!AI29=inicio_subv_activ1,imp_subv_activ1,0)+IF(RESULTADOS!AI29=inicio_subv_activ2,imp_subv_activ2,0)</f>
        <v>0</v>
      </c>
      <c r="AJ51" s="434">
        <f>IF(AJ29=inicio_subv_inv1,imp_subv_inv1,0)+IF(RESULTADOS!AJ29=inicio_subv_inv2,imp_subv_inv2,0)+IF(RESULTADOS!AJ29=inicio_subv_activ1,imp_subv_activ1,0)+IF(RESULTADOS!AJ29=inicio_subv_activ2,imp_subv_activ2,0)</f>
        <v>0</v>
      </c>
      <c r="AK51" s="434">
        <f>IF(AK29=inicio_subv_inv1,imp_subv_inv1,0)+IF(RESULTADOS!AK29=inicio_subv_inv2,imp_subv_inv2,0)+IF(RESULTADOS!AK29=inicio_subv_activ1,imp_subv_activ1,0)+IF(RESULTADOS!AK29=inicio_subv_activ2,imp_subv_activ2,0)</f>
        <v>0</v>
      </c>
      <c r="AL51" s="434">
        <f>IF(AL29=inicio_subv_inv1,imp_subv_inv1,0)+IF(RESULTADOS!AL29=inicio_subv_inv2,imp_subv_inv2,0)+IF(RESULTADOS!AL29=inicio_subv_activ1,imp_subv_activ1,0)+IF(RESULTADOS!AL29=inicio_subv_activ2,imp_subv_activ2,0)</f>
        <v>0</v>
      </c>
      <c r="AM51" s="434">
        <f>IF(AM29=inicio_subv_inv1,imp_subv_inv1,0)+IF(RESULTADOS!AM29=inicio_subv_inv2,imp_subv_inv2,0)+IF(RESULTADOS!AM29=inicio_subv_activ1,imp_subv_activ1,0)+IF(RESULTADOS!AM29=inicio_subv_activ2,imp_subv_activ2,0)</f>
        <v>0</v>
      </c>
      <c r="AN51" s="435">
        <f>IF(AN29=inicio_subv_inv1,imp_subv_inv1,0)+IF(RESULTADOS!AN29=inicio_subv_inv2,imp_subv_inv2,0)+IF(RESULTADOS!AN29=inicio_subv_activ1,imp_subv_activ1,0)+IF(RESULTADOS!AN29=inicio_subv_activ2,imp_subv_activ2,0)</f>
        <v>0</v>
      </c>
      <c r="AO51" s="434">
        <f>IF(AO29=inicio_subv_inv1,imp_subv_inv1,0)+IF(RESULTADOS!AO29=inicio_subv_inv2,imp_subv_inv2,0)+IF(RESULTADOS!AO29=inicio_subv_activ1,imp_subv_activ1,0)+IF(RESULTADOS!AO29=inicio_subv_activ2,imp_subv_activ2,0)</f>
        <v>0</v>
      </c>
      <c r="AP51" s="434">
        <f>IF(AP29=inicio_subv_inv1,imp_subv_inv1,0)+IF(RESULTADOS!AP29=inicio_subv_inv2,imp_subv_inv2,0)+IF(RESULTADOS!AP29=inicio_subv_activ1,imp_subv_activ1,0)+IF(RESULTADOS!AP29=inicio_subv_activ2,imp_subv_activ2,0)</f>
        <v>0</v>
      </c>
      <c r="AQ51" s="434">
        <f>IF(AQ29=inicio_subv_inv1,imp_subv_inv1,0)+IF(RESULTADOS!AQ29=inicio_subv_inv2,imp_subv_inv2,0)+IF(RESULTADOS!AQ29=inicio_subv_activ1,imp_subv_activ1,0)+IF(RESULTADOS!AQ29=inicio_subv_activ2,imp_subv_activ2,0)</f>
        <v>0</v>
      </c>
      <c r="AR51" s="434">
        <f>IF(AR29=inicio_subv_inv1,imp_subv_inv1,0)+IF(RESULTADOS!AR29=inicio_subv_inv2,imp_subv_inv2,0)+IF(RESULTADOS!AR29=inicio_subv_activ1,imp_subv_activ1,0)+IF(RESULTADOS!AR29=inicio_subv_activ2,imp_subv_activ2,0)</f>
        <v>0</v>
      </c>
      <c r="AS51" s="434">
        <f>IF(AS29=inicio_subv_inv1,imp_subv_inv1,0)+IF(RESULTADOS!AS29=inicio_subv_inv2,imp_subv_inv2,0)+IF(RESULTADOS!AS29=inicio_subv_activ1,imp_subv_activ1,0)+IF(RESULTADOS!AS29=inicio_subv_activ2,imp_subv_activ2,0)</f>
        <v>0</v>
      </c>
      <c r="AT51" s="434">
        <f>IF(AT29=inicio_subv_inv1,imp_subv_inv1,0)+IF(RESULTADOS!AT29=inicio_subv_inv2,imp_subv_inv2,0)+IF(RESULTADOS!AT29=inicio_subv_activ1,imp_subv_activ1,0)+IF(RESULTADOS!AT29=inicio_subv_activ2,imp_subv_activ2,0)</f>
        <v>0</v>
      </c>
      <c r="AU51" s="434">
        <f>IF(AU29=inicio_subv_inv1,imp_subv_inv1,0)+IF(RESULTADOS!AU29=inicio_subv_inv2,imp_subv_inv2,0)+IF(RESULTADOS!AU29=inicio_subv_activ1,imp_subv_activ1,0)+IF(RESULTADOS!AU29=inicio_subv_activ2,imp_subv_activ2,0)</f>
        <v>0</v>
      </c>
      <c r="AV51" s="434">
        <f>IF(AV29=inicio_subv_inv1,imp_subv_inv1,0)+IF(RESULTADOS!AV29=inicio_subv_inv2,imp_subv_inv2,0)+IF(RESULTADOS!AV29=inicio_subv_activ1,imp_subv_activ1,0)+IF(RESULTADOS!AV29=inicio_subv_activ2,imp_subv_activ2,0)</f>
        <v>0</v>
      </c>
      <c r="AW51" s="434">
        <f>IF(AW29=inicio_subv_inv1,imp_subv_inv1,0)+IF(RESULTADOS!AW29=inicio_subv_inv2,imp_subv_inv2,0)+IF(RESULTADOS!AW29=inicio_subv_activ1,imp_subv_activ1,0)+IF(RESULTADOS!AW29=inicio_subv_activ2,imp_subv_activ2,0)</f>
        <v>0</v>
      </c>
      <c r="AX51" s="434">
        <f>IF(AX29=inicio_subv_inv1,imp_subv_inv1,0)+IF(RESULTADOS!AX29=inicio_subv_inv2,imp_subv_inv2,0)+IF(RESULTADOS!AX29=inicio_subv_activ1,imp_subv_activ1,0)+IF(RESULTADOS!AX29=inicio_subv_activ2,imp_subv_activ2,0)</f>
        <v>0</v>
      </c>
      <c r="AY51" s="434">
        <f>IF(AY29=inicio_subv_inv1,imp_subv_inv1,0)+IF(RESULTADOS!AY29=inicio_subv_inv2,imp_subv_inv2,0)+IF(RESULTADOS!AY29=inicio_subv_activ1,imp_subv_activ1,0)+IF(RESULTADOS!AY29=inicio_subv_activ2,imp_subv_activ2,0)</f>
        <v>0</v>
      </c>
      <c r="AZ51" s="435">
        <f>IF(AZ29=inicio_subv_inv1,imp_subv_inv1,0)+IF(RESULTADOS!AZ29=inicio_subv_inv2,imp_subv_inv2,0)+IF(RESULTADOS!AZ29=inicio_subv_activ1,imp_subv_activ1,0)+IF(RESULTADOS!AZ29=inicio_subv_activ2,imp_subv_activ2,0)</f>
        <v>0</v>
      </c>
      <c r="BA51" s="434">
        <f>IF(BA29=inicio_subv_inv1,imp_subv_inv1,0)+IF(RESULTADOS!BA29=inicio_subv_inv2,imp_subv_inv2,0)+IF(RESULTADOS!BA29=inicio_subv_activ1,imp_subv_activ1,0)+IF(RESULTADOS!BA29=inicio_subv_activ2,imp_subv_activ2,0)</f>
        <v>0</v>
      </c>
      <c r="BB51" s="434">
        <f>IF(BB29=inicio_subv_inv1,imp_subv_inv1,0)+IF(RESULTADOS!BB29=inicio_subv_inv2,imp_subv_inv2,0)+IF(RESULTADOS!BB29=inicio_subv_activ1,imp_subv_activ1,0)+IF(RESULTADOS!BB29=inicio_subv_activ2,imp_subv_activ2,0)</f>
        <v>0</v>
      </c>
      <c r="BC51" s="434">
        <f>IF(BC29=inicio_subv_inv1,imp_subv_inv1,0)+IF(RESULTADOS!BC29=inicio_subv_inv2,imp_subv_inv2,0)+IF(RESULTADOS!BC29=inicio_subv_activ1,imp_subv_activ1,0)+IF(RESULTADOS!BC29=inicio_subv_activ2,imp_subv_activ2,0)</f>
        <v>0</v>
      </c>
      <c r="BD51" s="434">
        <f>IF(BD29=inicio_subv_inv1,imp_subv_inv1,0)+IF(RESULTADOS!BD29=inicio_subv_inv2,imp_subv_inv2,0)+IF(RESULTADOS!BD29=inicio_subv_activ1,imp_subv_activ1,0)+IF(RESULTADOS!BD29=inicio_subv_activ2,imp_subv_activ2,0)</f>
        <v>0</v>
      </c>
      <c r="BE51" s="434">
        <f>IF(BE29=inicio_subv_inv1,imp_subv_inv1,0)+IF(RESULTADOS!BE29=inicio_subv_inv2,imp_subv_inv2,0)+IF(RESULTADOS!BE29=inicio_subv_activ1,imp_subv_activ1,0)+IF(RESULTADOS!BE29=inicio_subv_activ2,imp_subv_activ2,0)</f>
        <v>0</v>
      </c>
      <c r="BF51" s="434">
        <f>IF(BF29=inicio_subv_inv1,imp_subv_inv1,0)+IF(RESULTADOS!BF29=inicio_subv_inv2,imp_subv_inv2,0)+IF(RESULTADOS!BF29=inicio_subv_activ1,imp_subv_activ1,0)+IF(RESULTADOS!BF29=inicio_subv_activ2,imp_subv_activ2,0)</f>
        <v>0</v>
      </c>
      <c r="BG51" s="434">
        <f>IF(BG29=inicio_subv_inv1,imp_subv_inv1,0)+IF(RESULTADOS!BG29=inicio_subv_inv2,imp_subv_inv2,0)+IF(RESULTADOS!BG29=inicio_subv_activ1,imp_subv_activ1,0)+IF(RESULTADOS!BG29=inicio_subv_activ2,imp_subv_activ2,0)</f>
        <v>0</v>
      </c>
      <c r="BH51" s="434">
        <f>IF(BH29=inicio_subv_inv1,imp_subv_inv1,0)+IF(RESULTADOS!BH29=inicio_subv_inv2,imp_subv_inv2,0)+IF(RESULTADOS!BH29=inicio_subv_activ1,imp_subv_activ1,0)+IF(RESULTADOS!BH29=inicio_subv_activ2,imp_subv_activ2,0)</f>
        <v>0</v>
      </c>
      <c r="BI51" s="434">
        <f>IF(BI29=inicio_subv_inv1,imp_subv_inv1,0)+IF(RESULTADOS!BI29=inicio_subv_inv2,imp_subv_inv2,0)+IF(RESULTADOS!BI29=inicio_subv_activ1,imp_subv_activ1,0)+IF(RESULTADOS!BI29=inicio_subv_activ2,imp_subv_activ2,0)</f>
        <v>0</v>
      </c>
      <c r="BJ51" s="434">
        <f>IF(BJ29=inicio_subv_inv1,imp_subv_inv1,0)+IF(RESULTADOS!BJ29=inicio_subv_inv2,imp_subv_inv2,0)+IF(RESULTADOS!BJ29=inicio_subv_activ1,imp_subv_activ1,0)+IF(RESULTADOS!BJ29=inicio_subv_activ2,imp_subv_activ2,0)</f>
        <v>0</v>
      </c>
      <c r="BK51" s="406">
        <f>IF(BK29=inicio_subv_inv1,imp_subv_inv1,0)+IF(RESULTADOS!BK29=inicio_subv_inv2,imp_subv_inv2,0)+IF(RESULTADOS!BK29=inicio_subv_activ1,imp_subv_activ1,0)+IF(RESULTADOS!BK29=inicio_subv_activ2,imp_subv_activ2,0)</f>
        <v>0</v>
      </c>
      <c r="BL51" s="434">
        <f>IF(BL29=inicio_subv_inv1,imp_subv_inv1,0)+IF(RESULTADOS!BL29=inicio_subv_inv2,imp_subv_inv2,0)+IF(RESULTADOS!BL29=inicio_subv_activ1,imp_subv_activ1,0)+IF(RESULTADOS!BL29=inicio_subv_activ2,imp_subv_activ2,0)</f>
        <v>0</v>
      </c>
      <c r="BM51" s="434">
        <f>IF(BM29=inicio_subv_inv1,imp_subv_inv1,0)+IF(RESULTADOS!BM29=inicio_subv_inv2,imp_subv_inv2,0)+IF(RESULTADOS!BM29=inicio_subv_activ1,imp_subv_activ1,0)+IF(RESULTADOS!BM29=inicio_subv_activ2,imp_subv_activ2,0)</f>
        <v>0</v>
      </c>
      <c r="BN51" s="434">
        <f>IF(BN29=inicio_subv_inv1,imp_subv_inv1,0)+IF(RESULTADOS!BN29=inicio_subv_inv2,imp_subv_inv2,0)+IF(RESULTADOS!BN29=inicio_subv_activ1,imp_subv_activ1,0)+IF(RESULTADOS!BN29=inicio_subv_activ2,imp_subv_activ2,0)</f>
        <v>0</v>
      </c>
      <c r="BO51" s="434">
        <f>IF(BO29=inicio_subv_inv1,imp_subv_inv1,0)+IF(RESULTADOS!BO29=inicio_subv_inv2,imp_subv_inv2,0)+IF(RESULTADOS!BO29=inicio_subv_activ1,imp_subv_activ1,0)+IF(RESULTADOS!BO29=inicio_subv_activ2,imp_subv_activ2,0)</f>
        <v>0</v>
      </c>
      <c r="BP51" s="434">
        <f>IF(BP29=inicio_subv_inv1,imp_subv_inv1,0)+IF(RESULTADOS!BP29=inicio_subv_inv2,imp_subv_inv2,0)+IF(RESULTADOS!BP29=inicio_subv_activ1,imp_subv_activ1,0)+IF(RESULTADOS!BP29=inicio_subv_activ2,imp_subv_activ2,0)</f>
        <v>0</v>
      </c>
      <c r="BQ51" s="434">
        <f>IF(BQ29=inicio_subv_inv1,imp_subv_inv1,0)+IF(RESULTADOS!BQ29=inicio_subv_inv2,imp_subv_inv2,0)+IF(RESULTADOS!BQ29=inicio_subv_activ1,imp_subv_activ1,0)+IF(RESULTADOS!BQ29=inicio_subv_activ2,imp_subv_activ2,0)</f>
        <v>0</v>
      </c>
      <c r="BR51" s="434">
        <f>IF(BR29=inicio_subv_inv1,imp_subv_inv1,0)+IF(RESULTADOS!BR29=inicio_subv_inv2,imp_subv_inv2,0)+IF(RESULTADOS!BR29=inicio_subv_activ1,imp_subv_activ1,0)+IF(RESULTADOS!BR29=inicio_subv_activ2,imp_subv_activ2,0)</f>
        <v>0</v>
      </c>
      <c r="BS51" s="434">
        <f>IF(BS29=inicio_subv_inv1,imp_subv_inv1,0)+IF(RESULTADOS!BS29=inicio_subv_inv2,imp_subv_inv2,0)+IF(RESULTADOS!BS29=inicio_subv_activ1,imp_subv_activ1,0)+IF(RESULTADOS!BS29=inicio_subv_activ2,imp_subv_activ2,0)</f>
        <v>0</v>
      </c>
      <c r="BT51" s="434">
        <f>IF(BT29=inicio_subv_inv1,imp_subv_inv1,0)+IF(RESULTADOS!BT29=inicio_subv_inv2,imp_subv_inv2,0)+IF(RESULTADOS!BT29=inicio_subv_activ1,imp_subv_activ1,0)+IF(RESULTADOS!BT29=inicio_subv_activ2,imp_subv_activ2,0)</f>
        <v>0</v>
      </c>
      <c r="BU51" s="434">
        <f>IF(BU29=inicio_subv_inv1,imp_subv_inv1,0)+IF(RESULTADOS!BU29=inicio_subv_inv2,imp_subv_inv2,0)+IF(RESULTADOS!BU29=inicio_subv_activ1,imp_subv_activ1,0)+IF(RESULTADOS!BU29=inicio_subv_activ2,imp_subv_activ2,0)</f>
        <v>0</v>
      </c>
      <c r="BV51" s="434">
        <f>IF(BV29=inicio_subv_inv1,imp_subv_inv1,0)+IF(RESULTADOS!BV29=inicio_subv_inv2,imp_subv_inv2,0)+IF(RESULTADOS!BV29=inicio_subv_activ1,imp_subv_activ1,0)+IF(RESULTADOS!BV29=inicio_subv_activ2,imp_subv_activ2,0)</f>
        <v>0</v>
      </c>
      <c r="BW51" s="406">
        <f>IF(BW29=inicio_subv_inv1,imp_subv_inv1,0)+IF(RESULTADOS!BW29=inicio_subv_inv2,imp_subv_inv2,0)+IF(RESULTADOS!BW29=inicio_subv_activ1,imp_subv_activ1,0)+IF(RESULTADOS!BW29=inicio_subv_activ2,imp_subv_activ2,0)</f>
        <v>0</v>
      </c>
      <c r="BX51" s="120"/>
    </row>
    <row r="52" spans="1:80" ht="16" outlineLevel="1" x14ac:dyDescent="0.2">
      <c r="B52" s="73" t="s">
        <v>172</v>
      </c>
      <c r="C52" s="1122">
        <f>O52</f>
        <v>0</v>
      </c>
      <c r="D52" s="460"/>
      <c r="E52" s="939">
        <f>SUM(P52:AA52)</f>
        <v>0</v>
      </c>
      <c r="F52" s="460"/>
      <c r="G52" s="939">
        <f>SUM(AB52:AM52)</f>
        <v>0</v>
      </c>
      <c r="H52" s="460"/>
      <c r="I52" s="939">
        <f>SUM(AN52:AY52)</f>
        <v>0</v>
      </c>
      <c r="J52" s="460"/>
      <c r="K52" s="939">
        <f>SUM(AZ52:BK52)</f>
        <v>0</v>
      </c>
      <c r="L52" s="460"/>
      <c r="M52" s="939">
        <f>SUM(BL52:BW52)</f>
        <v>0</v>
      </c>
      <c r="N52" s="1123"/>
      <c r="O52" s="471">
        <f>-'C'!C72-'C'!C81-'C'!C88</f>
        <v>0</v>
      </c>
      <c r="P52" s="434">
        <f>-'C'!D72-'C'!D81-'C'!D88</f>
        <v>0</v>
      </c>
      <c r="Q52" s="434">
        <f>-'C'!E72-'C'!E81-'C'!E88</f>
        <v>0</v>
      </c>
      <c r="R52" s="434">
        <f>-'C'!F72-'C'!F81-'C'!F88</f>
        <v>0</v>
      </c>
      <c r="S52" s="434">
        <f>-'C'!G72-'C'!G81-'C'!G88</f>
        <v>0</v>
      </c>
      <c r="T52" s="434">
        <f>-'C'!H72-'C'!H81-'C'!H88</f>
        <v>0</v>
      </c>
      <c r="U52" s="434">
        <f>-'C'!I72-'C'!I81-'C'!I88</f>
        <v>0</v>
      </c>
      <c r="V52" s="434">
        <f>-'C'!J72-'C'!J81-'C'!J88</f>
        <v>0</v>
      </c>
      <c r="W52" s="434">
        <f>-'C'!K72-'C'!K81-'C'!K88</f>
        <v>0</v>
      </c>
      <c r="X52" s="434">
        <f>-'C'!L72-'C'!L81-'C'!L88</f>
        <v>0</v>
      </c>
      <c r="Y52" s="434">
        <f>-'C'!M72-'C'!M81-'C'!M88</f>
        <v>0</v>
      </c>
      <c r="Z52" s="434">
        <f>-'C'!N72-'C'!N81-'C'!N88</f>
        <v>0</v>
      </c>
      <c r="AA52" s="434">
        <f>-'C'!O72-'C'!O81-'C'!O88</f>
        <v>0</v>
      </c>
      <c r="AB52" s="434">
        <f>-'C'!P72-'C'!P81-'C'!P88</f>
        <v>0</v>
      </c>
      <c r="AC52" s="434">
        <f>-'C'!Q72-'C'!Q81-'C'!Q88</f>
        <v>0</v>
      </c>
      <c r="AD52" s="434">
        <f>-'C'!R72-'C'!R81-'C'!R88</f>
        <v>0</v>
      </c>
      <c r="AE52" s="434">
        <f>-'C'!S72-'C'!S81-'C'!S88</f>
        <v>0</v>
      </c>
      <c r="AF52" s="434">
        <f>-'C'!T72-'C'!T81-'C'!T88</f>
        <v>0</v>
      </c>
      <c r="AG52" s="434">
        <f>-'C'!U72-'C'!U81-'C'!U88</f>
        <v>0</v>
      </c>
      <c r="AH52" s="434">
        <f>-'C'!V72-'C'!V81-'C'!V88</f>
        <v>0</v>
      </c>
      <c r="AI52" s="434">
        <f>-'C'!W72-'C'!W81-'C'!W88</f>
        <v>0</v>
      </c>
      <c r="AJ52" s="434">
        <f>-'C'!X72-'C'!X81-'C'!X88</f>
        <v>0</v>
      </c>
      <c r="AK52" s="434">
        <f>-'C'!Y72-'C'!Y81-'C'!Y88</f>
        <v>0</v>
      </c>
      <c r="AL52" s="434">
        <f>-'C'!Z72-'C'!Z81-'C'!Z88</f>
        <v>0</v>
      </c>
      <c r="AM52" s="434">
        <f>-'C'!AA72-'C'!AA81-'C'!AA88</f>
        <v>0</v>
      </c>
      <c r="AN52" s="434">
        <f>-'C'!AB72-'C'!AB81-'C'!AB88</f>
        <v>0</v>
      </c>
      <c r="AO52" s="434">
        <f>-'C'!AC72-'C'!AC81-'C'!AC88</f>
        <v>0</v>
      </c>
      <c r="AP52" s="434">
        <f>-'C'!AD72-'C'!AD81-'C'!AD88</f>
        <v>0</v>
      </c>
      <c r="AQ52" s="434">
        <f>-'C'!AE72-'C'!AE81-'C'!AE88</f>
        <v>0</v>
      </c>
      <c r="AR52" s="434">
        <f>-'C'!AF72-'C'!AF81-'C'!AF88</f>
        <v>0</v>
      </c>
      <c r="AS52" s="434">
        <f>-'C'!AG72-'C'!AG81-'C'!AG88</f>
        <v>0</v>
      </c>
      <c r="AT52" s="434">
        <f>-'C'!AH72-'C'!AH81-'C'!AH88</f>
        <v>0</v>
      </c>
      <c r="AU52" s="434">
        <f>-'C'!AI72-'C'!AI81-'C'!AI88</f>
        <v>0</v>
      </c>
      <c r="AV52" s="434">
        <f>-'C'!AJ72-'C'!AJ81-'C'!AJ88</f>
        <v>0</v>
      </c>
      <c r="AW52" s="434">
        <f>-'C'!AK72-'C'!AK81-'C'!AK88</f>
        <v>0</v>
      </c>
      <c r="AX52" s="434">
        <f>-'C'!AL72-'C'!AL81-'C'!AL88</f>
        <v>0</v>
      </c>
      <c r="AY52" s="434">
        <f>-'C'!AM72-'C'!AM81-'C'!AM88</f>
        <v>0</v>
      </c>
      <c r="AZ52" s="434">
        <f>-'C'!AN72-'C'!AN81-'C'!AN88</f>
        <v>0</v>
      </c>
      <c r="BA52" s="434">
        <f>-'C'!AO72-'C'!AO81-'C'!AO88</f>
        <v>0</v>
      </c>
      <c r="BB52" s="434">
        <f>-'C'!AP72-'C'!AP81-'C'!AP88</f>
        <v>0</v>
      </c>
      <c r="BC52" s="434">
        <f>-'C'!AQ72-'C'!AQ81-'C'!AQ88</f>
        <v>0</v>
      </c>
      <c r="BD52" s="434">
        <f>-'C'!AR72-'C'!AR81-'C'!AR88</f>
        <v>0</v>
      </c>
      <c r="BE52" s="434">
        <f>-'C'!AS72-'C'!AS81-'C'!AS88</f>
        <v>0</v>
      </c>
      <c r="BF52" s="434">
        <f>-'C'!AT72-'C'!AT81-'C'!AT88</f>
        <v>0</v>
      </c>
      <c r="BG52" s="434">
        <f>-'C'!AU72-'C'!AU81-'C'!AU88</f>
        <v>0</v>
      </c>
      <c r="BH52" s="434">
        <f>-'C'!AV72-'C'!AV81-'C'!AV88</f>
        <v>0</v>
      </c>
      <c r="BI52" s="434">
        <f>-'C'!AW72-'C'!AW81-'C'!AW88</f>
        <v>0</v>
      </c>
      <c r="BJ52" s="434">
        <f>-'C'!AX72-'C'!AX81-'C'!AX88</f>
        <v>0</v>
      </c>
      <c r="BK52" s="434">
        <f>-'C'!AY72-'C'!AY81-'C'!AY88</f>
        <v>0</v>
      </c>
      <c r="BL52" s="434">
        <f>-'C'!AZ72-'C'!AZ81-'C'!AZ88</f>
        <v>0</v>
      </c>
      <c r="BM52" s="434">
        <f>-'C'!BA72-'C'!BA81-'C'!BA88</f>
        <v>0</v>
      </c>
      <c r="BN52" s="434">
        <f>-'C'!BB72-'C'!BB81-'C'!BB88</f>
        <v>0</v>
      </c>
      <c r="BO52" s="434">
        <f>-'C'!BC72-'C'!BC81-'C'!BC88</f>
        <v>0</v>
      </c>
      <c r="BP52" s="434">
        <f>-'C'!BD72-'C'!BD81-'C'!BD88</f>
        <v>0</v>
      </c>
      <c r="BQ52" s="434">
        <f>-'C'!BE72-'C'!BE81-'C'!BE88</f>
        <v>0</v>
      </c>
      <c r="BR52" s="434">
        <f>-'C'!BF72-'C'!BF81-'C'!BF88</f>
        <v>0</v>
      </c>
      <c r="BS52" s="434">
        <f>-'C'!BG72-'C'!BG81-'C'!BG88</f>
        <v>0</v>
      </c>
      <c r="BT52" s="434">
        <f>-'C'!BH72-'C'!BH81-'C'!BH88</f>
        <v>0</v>
      </c>
      <c r="BU52" s="434">
        <f>-'C'!BI72-'C'!BI81-'C'!BI88</f>
        <v>0</v>
      </c>
      <c r="BV52" s="434">
        <f>-'C'!BJ72-'C'!BJ81-'C'!BJ88</f>
        <v>0</v>
      </c>
      <c r="BW52" s="434">
        <f>-'C'!BK72-'C'!BK81-'C'!BK88</f>
        <v>0</v>
      </c>
      <c r="BX52" s="120"/>
    </row>
    <row r="53" spans="1:80" ht="16" outlineLevel="1" x14ac:dyDescent="0.2">
      <c r="B53" s="73" t="s">
        <v>187</v>
      </c>
      <c r="C53" s="1122">
        <f>O53</f>
        <v>0</v>
      </c>
      <c r="D53" s="460"/>
      <c r="E53" s="939">
        <f>SUM(P53:AA53)</f>
        <v>0</v>
      </c>
      <c r="F53" s="460"/>
      <c r="G53" s="939">
        <f>SUM(AB53:AM53)</f>
        <v>0</v>
      </c>
      <c r="H53" s="460"/>
      <c r="I53" s="939">
        <f>SUM(AN53:AY53)</f>
        <v>0</v>
      </c>
      <c r="J53" s="460"/>
      <c r="K53" s="939">
        <f>SUM(AZ53:BK53)</f>
        <v>0</v>
      </c>
      <c r="L53" s="460"/>
      <c r="M53" s="939">
        <f>SUM(BL53:BW53)</f>
        <v>0</v>
      </c>
      <c r="N53" s="1123"/>
      <c r="O53" s="471">
        <v>0</v>
      </c>
      <c r="P53" s="434">
        <v>0</v>
      </c>
      <c r="Q53" s="434">
        <v>0</v>
      </c>
      <c r="R53" s="434">
        <v>0</v>
      </c>
      <c r="S53" s="434">
        <v>0</v>
      </c>
      <c r="T53" s="434">
        <v>0</v>
      </c>
      <c r="U53" s="434">
        <v>0</v>
      </c>
      <c r="V53" s="434">
        <v>0</v>
      </c>
      <c r="W53" s="434">
        <v>0</v>
      </c>
      <c r="X53" s="434">
        <v>0</v>
      </c>
      <c r="Y53" s="434">
        <v>0</v>
      </c>
      <c r="Z53" s="434">
        <v>0</v>
      </c>
      <c r="AA53" s="434">
        <v>0</v>
      </c>
      <c r="AB53" s="435">
        <v>0</v>
      </c>
      <c r="AC53" s="434">
        <v>0</v>
      </c>
      <c r="AD53" s="434">
        <v>0</v>
      </c>
      <c r="AE53" s="434">
        <v>0</v>
      </c>
      <c r="AF53" s="434">
        <v>0</v>
      </c>
      <c r="AG53" s="434">
        <v>0</v>
      </c>
      <c r="AH53" s="434">
        <v>0</v>
      </c>
      <c r="AI53" s="434">
        <v>0</v>
      </c>
      <c r="AJ53" s="434">
        <v>0</v>
      </c>
      <c r="AK53" s="434">
        <v>0</v>
      </c>
      <c r="AL53" s="434">
        <v>0</v>
      </c>
      <c r="AM53" s="434">
        <v>0</v>
      </c>
      <c r="AN53" s="435">
        <v>0</v>
      </c>
      <c r="AO53" s="434">
        <v>0</v>
      </c>
      <c r="AP53" s="434">
        <v>0</v>
      </c>
      <c r="AQ53" s="434">
        <v>0</v>
      </c>
      <c r="AR53" s="434">
        <v>0</v>
      </c>
      <c r="AS53" s="434">
        <v>0</v>
      </c>
      <c r="AT53" s="434">
        <v>0</v>
      </c>
      <c r="AU53" s="434">
        <v>0</v>
      </c>
      <c r="AV53" s="434">
        <v>0</v>
      </c>
      <c r="AW53" s="434">
        <v>0</v>
      </c>
      <c r="AX53" s="434">
        <v>0</v>
      </c>
      <c r="AY53" s="434">
        <v>0</v>
      </c>
      <c r="AZ53" s="435">
        <v>0</v>
      </c>
      <c r="BA53" s="434">
        <v>0</v>
      </c>
      <c r="BB53" s="434">
        <v>0</v>
      </c>
      <c r="BC53" s="434">
        <v>0</v>
      </c>
      <c r="BD53" s="434">
        <v>0</v>
      </c>
      <c r="BE53" s="434">
        <v>0</v>
      </c>
      <c r="BF53" s="434">
        <v>0</v>
      </c>
      <c r="BG53" s="434">
        <v>0</v>
      </c>
      <c r="BH53" s="434">
        <v>0</v>
      </c>
      <c r="BI53" s="434">
        <v>0</v>
      </c>
      <c r="BJ53" s="434">
        <v>0</v>
      </c>
      <c r="BK53" s="406">
        <v>0</v>
      </c>
      <c r="BL53" s="434">
        <v>0</v>
      </c>
      <c r="BM53" s="434">
        <v>0</v>
      </c>
      <c r="BN53" s="434">
        <v>0</v>
      </c>
      <c r="BO53" s="434">
        <v>0</v>
      </c>
      <c r="BP53" s="434">
        <v>0</v>
      </c>
      <c r="BQ53" s="434">
        <v>0</v>
      </c>
      <c r="BR53" s="434">
        <v>0</v>
      </c>
      <c r="BS53" s="434">
        <v>0</v>
      </c>
      <c r="BT53" s="434">
        <v>0</v>
      </c>
      <c r="BU53" s="434">
        <v>0</v>
      </c>
      <c r="BV53" s="434">
        <v>0</v>
      </c>
      <c r="BW53" s="406">
        <v>0</v>
      </c>
      <c r="BX53" s="120"/>
    </row>
    <row r="54" spans="1:80" s="7" customFormat="1" ht="16" x14ac:dyDescent="0.2">
      <c r="A54" s="140"/>
      <c r="B54" s="1085" t="s">
        <v>8</v>
      </c>
      <c r="C54" s="1128">
        <f>SUM(C49:C53)</f>
        <v>1000</v>
      </c>
      <c r="D54" s="462" t="s">
        <v>0</v>
      </c>
      <c r="E54" s="1129">
        <f>SUM(E49:E53)</f>
        <v>0</v>
      </c>
      <c r="F54" s="462" t="str">
        <f>IFERROR(E54/E55,"-")</f>
        <v>-</v>
      </c>
      <c r="G54" s="1129">
        <f>SUM(G49:G53)</f>
        <v>0</v>
      </c>
      <c r="H54" s="462">
        <f>IFERROR(G54/G56,"-")</f>
        <v>0</v>
      </c>
      <c r="I54" s="1129">
        <f>SUM(I49:I53)</f>
        <v>0</v>
      </c>
      <c r="J54" s="462">
        <f>IFERROR(I54/I56,"-")</f>
        <v>0</v>
      </c>
      <c r="K54" s="1129">
        <f>SUM(K49:K53)</f>
        <v>0</v>
      </c>
      <c r="L54" s="462">
        <f>IFERROR(K54/K56,"-")</f>
        <v>0</v>
      </c>
      <c r="M54" s="477">
        <f>SUM(M49:M53)</f>
        <v>0</v>
      </c>
      <c r="N54" s="1126">
        <f>IFERROR(M54/M56,"-")</f>
        <v>0</v>
      </c>
      <c r="O54" s="1110">
        <f>SUM(O49:O53)</f>
        <v>1000</v>
      </c>
      <c r="P54" s="478">
        <f t="shared" ref="P54:BW54" si="33">SUM(P49:P53)</f>
        <v>0</v>
      </c>
      <c r="Q54" s="478">
        <f t="shared" si="33"/>
        <v>0</v>
      </c>
      <c r="R54" s="478">
        <f t="shared" si="33"/>
        <v>0</v>
      </c>
      <c r="S54" s="478">
        <f t="shared" si="33"/>
        <v>0</v>
      </c>
      <c r="T54" s="478">
        <f t="shared" si="33"/>
        <v>0</v>
      </c>
      <c r="U54" s="478">
        <f t="shared" si="33"/>
        <v>0</v>
      </c>
      <c r="V54" s="478">
        <f t="shared" si="33"/>
        <v>0</v>
      </c>
      <c r="W54" s="478">
        <f t="shared" si="33"/>
        <v>0</v>
      </c>
      <c r="X54" s="478">
        <f t="shared" si="33"/>
        <v>0</v>
      </c>
      <c r="Y54" s="478">
        <f t="shared" si="33"/>
        <v>0</v>
      </c>
      <c r="Z54" s="478">
        <f t="shared" si="33"/>
        <v>0</v>
      </c>
      <c r="AA54" s="478">
        <f t="shared" si="33"/>
        <v>0</v>
      </c>
      <c r="AB54" s="473">
        <f t="shared" si="33"/>
        <v>0</v>
      </c>
      <c r="AC54" s="478">
        <f t="shared" si="33"/>
        <v>0</v>
      </c>
      <c r="AD54" s="478">
        <f t="shared" si="33"/>
        <v>0</v>
      </c>
      <c r="AE54" s="478">
        <f t="shared" si="33"/>
        <v>0</v>
      </c>
      <c r="AF54" s="478">
        <f t="shared" si="33"/>
        <v>0</v>
      </c>
      <c r="AG54" s="478">
        <f t="shared" si="33"/>
        <v>0</v>
      </c>
      <c r="AH54" s="478">
        <f t="shared" si="33"/>
        <v>0</v>
      </c>
      <c r="AI54" s="478">
        <f t="shared" si="33"/>
        <v>0</v>
      </c>
      <c r="AJ54" s="478">
        <f t="shared" si="33"/>
        <v>0</v>
      </c>
      <c r="AK54" s="478">
        <f t="shared" si="33"/>
        <v>0</v>
      </c>
      <c r="AL54" s="478">
        <f t="shared" si="33"/>
        <v>0</v>
      </c>
      <c r="AM54" s="478">
        <f t="shared" si="33"/>
        <v>0</v>
      </c>
      <c r="AN54" s="473">
        <f t="shared" si="33"/>
        <v>0</v>
      </c>
      <c r="AO54" s="478">
        <f t="shared" si="33"/>
        <v>0</v>
      </c>
      <c r="AP54" s="478">
        <f t="shared" si="33"/>
        <v>0</v>
      </c>
      <c r="AQ54" s="478">
        <f t="shared" si="33"/>
        <v>0</v>
      </c>
      <c r="AR54" s="478">
        <f t="shared" si="33"/>
        <v>0</v>
      </c>
      <c r="AS54" s="478">
        <f t="shared" si="33"/>
        <v>0</v>
      </c>
      <c r="AT54" s="478">
        <f t="shared" si="33"/>
        <v>0</v>
      </c>
      <c r="AU54" s="478">
        <f t="shared" si="33"/>
        <v>0</v>
      </c>
      <c r="AV54" s="478">
        <f t="shared" si="33"/>
        <v>0</v>
      </c>
      <c r="AW54" s="478">
        <f t="shared" si="33"/>
        <v>0</v>
      </c>
      <c r="AX54" s="478">
        <f t="shared" si="33"/>
        <v>0</v>
      </c>
      <c r="AY54" s="478">
        <f t="shared" si="33"/>
        <v>0</v>
      </c>
      <c r="AZ54" s="473">
        <f t="shared" si="33"/>
        <v>0</v>
      </c>
      <c r="BA54" s="478">
        <f t="shared" si="33"/>
        <v>0</v>
      </c>
      <c r="BB54" s="478">
        <f t="shared" si="33"/>
        <v>0</v>
      </c>
      <c r="BC54" s="478">
        <f t="shared" si="33"/>
        <v>0</v>
      </c>
      <c r="BD54" s="478">
        <f t="shared" si="33"/>
        <v>0</v>
      </c>
      <c r="BE54" s="478">
        <f t="shared" si="33"/>
        <v>0</v>
      </c>
      <c r="BF54" s="478">
        <f t="shared" si="33"/>
        <v>0</v>
      </c>
      <c r="BG54" s="478">
        <f t="shared" si="33"/>
        <v>0</v>
      </c>
      <c r="BH54" s="478">
        <f t="shared" si="33"/>
        <v>0</v>
      </c>
      <c r="BI54" s="478">
        <f t="shared" si="33"/>
        <v>0</v>
      </c>
      <c r="BJ54" s="478">
        <f t="shared" si="33"/>
        <v>0</v>
      </c>
      <c r="BK54" s="479">
        <f t="shared" si="33"/>
        <v>0</v>
      </c>
      <c r="BL54" s="479">
        <f t="shared" si="33"/>
        <v>0</v>
      </c>
      <c r="BM54" s="479">
        <f t="shared" si="33"/>
        <v>0</v>
      </c>
      <c r="BN54" s="479">
        <f t="shared" si="33"/>
        <v>0</v>
      </c>
      <c r="BO54" s="479">
        <f t="shared" si="33"/>
        <v>0</v>
      </c>
      <c r="BP54" s="479">
        <f t="shared" si="33"/>
        <v>0</v>
      </c>
      <c r="BQ54" s="479">
        <f t="shared" si="33"/>
        <v>0</v>
      </c>
      <c r="BR54" s="479">
        <f t="shared" si="33"/>
        <v>0</v>
      </c>
      <c r="BS54" s="479">
        <f t="shared" si="33"/>
        <v>0</v>
      </c>
      <c r="BT54" s="479">
        <f t="shared" si="33"/>
        <v>0</v>
      </c>
      <c r="BU54" s="479">
        <f t="shared" si="33"/>
        <v>0</v>
      </c>
      <c r="BV54" s="479">
        <f t="shared" si="33"/>
        <v>0</v>
      </c>
      <c r="BW54" s="479">
        <f t="shared" si="33"/>
        <v>0</v>
      </c>
      <c r="BX54" s="140"/>
      <c r="BY54" s="140"/>
      <c r="BZ54" s="140"/>
      <c r="CA54" s="140"/>
      <c r="CB54" s="294"/>
    </row>
    <row r="55" spans="1:80" ht="30" customHeight="1" x14ac:dyDescent="0.2">
      <c r="B55" s="514" t="s">
        <v>165</v>
      </c>
      <c r="C55" s="1130">
        <f>C41+C47+C54</f>
        <v>1000</v>
      </c>
      <c r="D55" s="480"/>
      <c r="E55" s="481">
        <f>E41+E47+E54</f>
        <v>0</v>
      </c>
      <c r="F55" s="480"/>
      <c r="G55" s="481">
        <f>G41+G47+G54</f>
        <v>0</v>
      </c>
      <c r="H55" s="480"/>
      <c r="I55" s="481">
        <f>I41+I47+I54</f>
        <v>0</v>
      </c>
      <c r="J55" s="480"/>
      <c r="K55" s="481">
        <f>K41+K47+K54</f>
        <v>0</v>
      </c>
      <c r="L55" s="480"/>
      <c r="M55" s="1131">
        <f>M41+M47+M54</f>
        <v>0</v>
      </c>
      <c r="N55" s="1132"/>
      <c r="O55" s="434">
        <f>O41+O47+O54</f>
        <v>1000</v>
      </c>
      <c r="P55" s="482">
        <f t="shared" ref="P55:Q55" si="34">P41+P47+P54</f>
        <v>0</v>
      </c>
      <c r="Q55" s="483">
        <f t="shared" si="34"/>
        <v>0</v>
      </c>
      <c r="R55" s="483">
        <f t="shared" ref="R55" si="35">R41+R47+R54</f>
        <v>0</v>
      </c>
      <c r="S55" s="483">
        <f t="shared" ref="S55" si="36">S41+S47+S54</f>
        <v>0</v>
      </c>
      <c r="T55" s="483">
        <f t="shared" ref="T55" si="37">T41+T47+T54</f>
        <v>0</v>
      </c>
      <c r="U55" s="483">
        <f t="shared" ref="U55" si="38">U41+U47+U54</f>
        <v>0</v>
      </c>
      <c r="V55" s="483">
        <f t="shared" ref="V55" si="39">V41+V47+V54</f>
        <v>0</v>
      </c>
      <c r="W55" s="483">
        <f t="shared" ref="W55" si="40">W41+W47+W54</f>
        <v>0</v>
      </c>
      <c r="X55" s="483">
        <f t="shared" ref="X55" si="41">X41+X47+X54</f>
        <v>0</v>
      </c>
      <c r="Y55" s="483">
        <f t="shared" ref="Y55" si="42">Y41+Y47+Y54</f>
        <v>0</v>
      </c>
      <c r="Z55" s="483">
        <f t="shared" ref="Z55" si="43">Z41+Z47+Z54</f>
        <v>0</v>
      </c>
      <c r="AA55" s="483">
        <f t="shared" ref="AA55" si="44">AA41+AA47+AA54</f>
        <v>0</v>
      </c>
      <c r="AB55" s="482">
        <f t="shared" ref="AB55" si="45">AB41+AB47+AB54</f>
        <v>0</v>
      </c>
      <c r="AC55" s="483">
        <f t="shared" ref="AC55" si="46">AC41+AC47+AC54</f>
        <v>0</v>
      </c>
      <c r="AD55" s="483">
        <f t="shared" ref="AD55" si="47">AD41+AD47+AD54</f>
        <v>0</v>
      </c>
      <c r="AE55" s="483">
        <f t="shared" ref="AE55" si="48">AE41+AE47+AE54</f>
        <v>0</v>
      </c>
      <c r="AF55" s="483">
        <f t="shared" ref="AF55" si="49">AF41+AF47+AF54</f>
        <v>0</v>
      </c>
      <c r="AG55" s="483">
        <f t="shared" ref="AG55" si="50">AG41+AG47+AG54</f>
        <v>0</v>
      </c>
      <c r="AH55" s="483">
        <f t="shared" ref="AH55" si="51">AH41+AH47+AH54</f>
        <v>0</v>
      </c>
      <c r="AI55" s="483">
        <f t="shared" ref="AI55" si="52">AI41+AI47+AI54</f>
        <v>0</v>
      </c>
      <c r="AJ55" s="483">
        <f t="shared" ref="AJ55" si="53">AJ41+AJ47+AJ54</f>
        <v>0</v>
      </c>
      <c r="AK55" s="483">
        <f t="shared" ref="AK55" si="54">AK41+AK47+AK54</f>
        <v>0</v>
      </c>
      <c r="AL55" s="483">
        <f t="shared" ref="AL55" si="55">AL41+AL47+AL54</f>
        <v>0</v>
      </c>
      <c r="AM55" s="483">
        <f t="shared" ref="AM55" si="56">AM41+AM47+AM54</f>
        <v>0</v>
      </c>
      <c r="AN55" s="482">
        <f t="shared" ref="AN55" si="57">AN41+AN47+AN54</f>
        <v>0</v>
      </c>
      <c r="AO55" s="483">
        <f t="shared" ref="AO55" si="58">AO41+AO47+AO54</f>
        <v>0</v>
      </c>
      <c r="AP55" s="483">
        <f t="shared" ref="AP55" si="59">AP41+AP47+AP54</f>
        <v>0</v>
      </c>
      <c r="AQ55" s="483">
        <f t="shared" ref="AQ55" si="60">AQ41+AQ47+AQ54</f>
        <v>0</v>
      </c>
      <c r="AR55" s="483">
        <f t="shared" ref="AR55" si="61">AR41+AR47+AR54</f>
        <v>0</v>
      </c>
      <c r="AS55" s="483">
        <f t="shared" ref="AS55" si="62">AS41+AS47+AS54</f>
        <v>0</v>
      </c>
      <c r="AT55" s="483">
        <f t="shared" ref="AT55" si="63">AT41+AT47+AT54</f>
        <v>0</v>
      </c>
      <c r="AU55" s="483">
        <f t="shared" ref="AU55" si="64">AU41+AU47+AU54</f>
        <v>0</v>
      </c>
      <c r="AV55" s="483">
        <f t="shared" ref="AV55" si="65">AV41+AV47+AV54</f>
        <v>0</v>
      </c>
      <c r="AW55" s="483">
        <f t="shared" ref="AW55" si="66">AW41+AW47+AW54</f>
        <v>0</v>
      </c>
      <c r="AX55" s="483">
        <f t="shared" ref="AX55" si="67">AX41+AX47+AX54</f>
        <v>0</v>
      </c>
      <c r="AY55" s="483">
        <f t="shared" ref="AY55" si="68">AY41+AY47+AY54</f>
        <v>0</v>
      </c>
      <c r="AZ55" s="482">
        <f t="shared" ref="AZ55" si="69">AZ41+AZ47+AZ54</f>
        <v>0</v>
      </c>
      <c r="BA55" s="483">
        <f t="shared" ref="BA55" si="70">BA41+BA47+BA54</f>
        <v>0</v>
      </c>
      <c r="BB55" s="483">
        <f t="shared" ref="BB55" si="71">BB41+BB47+BB54</f>
        <v>0</v>
      </c>
      <c r="BC55" s="483">
        <f t="shared" ref="BC55" si="72">BC41+BC47+BC54</f>
        <v>0</v>
      </c>
      <c r="BD55" s="483">
        <f t="shared" ref="BD55" si="73">BD41+BD47+BD54</f>
        <v>0</v>
      </c>
      <c r="BE55" s="483">
        <f t="shared" ref="BE55" si="74">BE41+BE47+BE54</f>
        <v>0</v>
      </c>
      <c r="BF55" s="483">
        <f t="shared" ref="BF55" si="75">BF41+BF47+BF54</f>
        <v>0</v>
      </c>
      <c r="BG55" s="483">
        <f t="shared" ref="BG55" si="76">BG41+BG47+BG54</f>
        <v>0</v>
      </c>
      <c r="BH55" s="483">
        <f t="shared" ref="BH55" si="77">BH41+BH47+BH54</f>
        <v>0</v>
      </c>
      <c r="BI55" s="483">
        <f t="shared" ref="BI55" si="78">BI41+BI47+BI54</f>
        <v>0</v>
      </c>
      <c r="BJ55" s="483">
        <f t="shared" ref="BJ55" si="79">BJ41+BJ47+BJ54</f>
        <v>0</v>
      </c>
      <c r="BK55" s="483">
        <f t="shared" ref="BK55" si="80">BK41+BK47+BK54</f>
        <v>0</v>
      </c>
      <c r="BL55" s="482">
        <f t="shared" ref="BL55" si="81">BL41+BL47+BL54</f>
        <v>0</v>
      </c>
      <c r="BM55" s="483">
        <f t="shared" ref="BM55" si="82">BM41+BM47+BM54</f>
        <v>0</v>
      </c>
      <c r="BN55" s="483">
        <f t="shared" ref="BN55" si="83">BN41+BN47+BN54</f>
        <v>0</v>
      </c>
      <c r="BO55" s="483">
        <f t="shared" ref="BO55" si="84">BO41+BO47+BO54</f>
        <v>0</v>
      </c>
      <c r="BP55" s="483">
        <f t="shared" ref="BP55" si="85">BP41+BP47+BP54</f>
        <v>0</v>
      </c>
      <c r="BQ55" s="483">
        <f t="shared" ref="BQ55" si="86">BQ41+BQ47+BQ54</f>
        <v>0</v>
      </c>
      <c r="BR55" s="483">
        <f t="shared" ref="BR55" si="87">BR41+BR47+BR54</f>
        <v>0</v>
      </c>
      <c r="BS55" s="483">
        <f t="shared" ref="BS55" si="88">BS41+BS47+BS54</f>
        <v>0</v>
      </c>
      <c r="BT55" s="483">
        <f t="shared" ref="BT55" si="89">BT41+BT47+BT54</f>
        <v>0</v>
      </c>
      <c r="BU55" s="483">
        <f t="shared" ref="BU55" si="90">BU41+BU47+BU54</f>
        <v>0</v>
      </c>
      <c r="BV55" s="483">
        <f t="shared" ref="BV55" si="91">BV41+BV47+BV54</f>
        <v>0</v>
      </c>
      <c r="BW55" s="484">
        <f t="shared" ref="BW55" si="92">BW41+BW47+BW54</f>
        <v>0</v>
      </c>
      <c r="BX55" s="120"/>
    </row>
    <row r="56" spans="1:80" s="7" customFormat="1" ht="25" customHeight="1" x14ac:dyDescent="0.2">
      <c r="A56" s="140"/>
      <c r="B56" s="923" t="s">
        <v>517</v>
      </c>
      <c r="C56" s="1133">
        <f>C55</f>
        <v>1000</v>
      </c>
      <c r="D56" s="485" t="s">
        <v>0</v>
      </c>
      <c r="E56" s="1134">
        <f>C56+E55</f>
        <v>1000</v>
      </c>
      <c r="F56" s="485">
        <f>IFERROR(E56/E56,"-")</f>
        <v>1</v>
      </c>
      <c r="G56" s="1134">
        <f>E56+G55</f>
        <v>1000</v>
      </c>
      <c r="H56" s="485">
        <f>IFERROR(G56/G56,"-")</f>
        <v>1</v>
      </c>
      <c r="I56" s="1134">
        <f>G56+I55</f>
        <v>1000</v>
      </c>
      <c r="J56" s="485">
        <f>IFERROR(I56/I56,"-")</f>
        <v>1</v>
      </c>
      <c r="K56" s="1134">
        <f>I56+K55</f>
        <v>1000</v>
      </c>
      <c r="L56" s="485">
        <f>IFERROR(K56/K56,"-")</f>
        <v>1</v>
      </c>
      <c r="M56" s="486">
        <f>K56+M55</f>
        <v>1000</v>
      </c>
      <c r="N56" s="1135">
        <f>IFERROR(M56/M56,"-")</f>
        <v>1</v>
      </c>
      <c r="O56" s="1111">
        <f>O55</f>
        <v>1000</v>
      </c>
      <c r="P56" s="488">
        <f t="shared" ref="P56:AU56" si="93">O56+P55</f>
        <v>1000</v>
      </c>
      <c r="Q56" s="489">
        <f t="shared" si="93"/>
        <v>1000</v>
      </c>
      <c r="R56" s="489">
        <f t="shared" si="93"/>
        <v>1000</v>
      </c>
      <c r="S56" s="489">
        <f t="shared" si="93"/>
        <v>1000</v>
      </c>
      <c r="T56" s="489">
        <f t="shared" si="93"/>
        <v>1000</v>
      </c>
      <c r="U56" s="489">
        <f t="shared" si="93"/>
        <v>1000</v>
      </c>
      <c r="V56" s="489">
        <f t="shared" si="93"/>
        <v>1000</v>
      </c>
      <c r="W56" s="489">
        <f t="shared" si="93"/>
        <v>1000</v>
      </c>
      <c r="X56" s="489">
        <f t="shared" si="93"/>
        <v>1000</v>
      </c>
      <c r="Y56" s="489">
        <f t="shared" si="93"/>
        <v>1000</v>
      </c>
      <c r="Z56" s="489">
        <f t="shared" si="93"/>
        <v>1000</v>
      </c>
      <c r="AA56" s="489">
        <f t="shared" si="93"/>
        <v>1000</v>
      </c>
      <c r="AB56" s="488">
        <f t="shared" si="93"/>
        <v>1000</v>
      </c>
      <c r="AC56" s="489">
        <f t="shared" si="93"/>
        <v>1000</v>
      </c>
      <c r="AD56" s="489">
        <f t="shared" si="93"/>
        <v>1000</v>
      </c>
      <c r="AE56" s="489">
        <f t="shared" si="93"/>
        <v>1000</v>
      </c>
      <c r="AF56" s="489">
        <f t="shared" si="93"/>
        <v>1000</v>
      </c>
      <c r="AG56" s="489">
        <f t="shared" si="93"/>
        <v>1000</v>
      </c>
      <c r="AH56" s="489">
        <f t="shared" si="93"/>
        <v>1000</v>
      </c>
      <c r="AI56" s="489">
        <f t="shared" si="93"/>
        <v>1000</v>
      </c>
      <c r="AJ56" s="489">
        <f t="shared" si="93"/>
        <v>1000</v>
      </c>
      <c r="AK56" s="489">
        <f t="shared" si="93"/>
        <v>1000</v>
      </c>
      <c r="AL56" s="489">
        <f t="shared" si="93"/>
        <v>1000</v>
      </c>
      <c r="AM56" s="489">
        <f t="shared" si="93"/>
        <v>1000</v>
      </c>
      <c r="AN56" s="488">
        <f t="shared" si="93"/>
        <v>1000</v>
      </c>
      <c r="AO56" s="489">
        <f t="shared" si="93"/>
        <v>1000</v>
      </c>
      <c r="AP56" s="489">
        <f t="shared" si="93"/>
        <v>1000</v>
      </c>
      <c r="AQ56" s="489">
        <f t="shared" si="93"/>
        <v>1000</v>
      </c>
      <c r="AR56" s="489">
        <f t="shared" si="93"/>
        <v>1000</v>
      </c>
      <c r="AS56" s="489">
        <f t="shared" si="93"/>
        <v>1000</v>
      </c>
      <c r="AT56" s="489">
        <f t="shared" si="93"/>
        <v>1000</v>
      </c>
      <c r="AU56" s="489">
        <f t="shared" si="93"/>
        <v>1000</v>
      </c>
      <c r="AV56" s="489">
        <f t="shared" ref="AV56:BW56" si="94">AU56+AV55</f>
        <v>1000</v>
      </c>
      <c r="AW56" s="489">
        <f t="shared" si="94"/>
        <v>1000</v>
      </c>
      <c r="AX56" s="489">
        <f t="shared" si="94"/>
        <v>1000</v>
      </c>
      <c r="AY56" s="489">
        <f t="shared" si="94"/>
        <v>1000</v>
      </c>
      <c r="AZ56" s="488">
        <f t="shared" si="94"/>
        <v>1000</v>
      </c>
      <c r="BA56" s="489">
        <f t="shared" si="94"/>
        <v>1000</v>
      </c>
      <c r="BB56" s="489">
        <f t="shared" si="94"/>
        <v>1000</v>
      </c>
      <c r="BC56" s="489">
        <f t="shared" si="94"/>
        <v>1000</v>
      </c>
      <c r="BD56" s="489">
        <f t="shared" si="94"/>
        <v>1000</v>
      </c>
      <c r="BE56" s="489">
        <f t="shared" si="94"/>
        <v>1000</v>
      </c>
      <c r="BF56" s="489">
        <f t="shared" si="94"/>
        <v>1000</v>
      </c>
      <c r="BG56" s="489">
        <f t="shared" si="94"/>
        <v>1000</v>
      </c>
      <c r="BH56" s="489">
        <f t="shared" si="94"/>
        <v>1000</v>
      </c>
      <c r="BI56" s="489">
        <f t="shared" si="94"/>
        <v>1000</v>
      </c>
      <c r="BJ56" s="489">
        <f t="shared" si="94"/>
        <v>1000</v>
      </c>
      <c r="BK56" s="489">
        <f t="shared" si="94"/>
        <v>1000</v>
      </c>
      <c r="BL56" s="488">
        <f t="shared" si="94"/>
        <v>1000</v>
      </c>
      <c r="BM56" s="489">
        <f t="shared" si="94"/>
        <v>1000</v>
      </c>
      <c r="BN56" s="489">
        <f t="shared" si="94"/>
        <v>1000</v>
      </c>
      <c r="BO56" s="489">
        <f t="shared" si="94"/>
        <v>1000</v>
      </c>
      <c r="BP56" s="489">
        <f t="shared" si="94"/>
        <v>1000</v>
      </c>
      <c r="BQ56" s="489">
        <f t="shared" si="94"/>
        <v>1000</v>
      </c>
      <c r="BR56" s="489">
        <f t="shared" si="94"/>
        <v>1000</v>
      </c>
      <c r="BS56" s="489">
        <f t="shared" si="94"/>
        <v>1000</v>
      </c>
      <c r="BT56" s="489">
        <f t="shared" si="94"/>
        <v>1000</v>
      </c>
      <c r="BU56" s="489">
        <f t="shared" si="94"/>
        <v>1000</v>
      </c>
      <c r="BV56" s="489">
        <f t="shared" si="94"/>
        <v>1000</v>
      </c>
      <c r="BW56" s="490">
        <f t="shared" si="94"/>
        <v>1000</v>
      </c>
      <c r="BX56" s="140"/>
      <c r="BY56" s="140"/>
      <c r="BZ56" s="140"/>
      <c r="CA56" s="140"/>
      <c r="CB56" s="294"/>
    </row>
    <row r="57" spans="1:80" ht="31" customHeight="1" x14ac:dyDescent="0.2">
      <c r="B57" s="1108" t="s">
        <v>452</v>
      </c>
      <c r="C57" s="1136">
        <f>IF(C56&lt;0,C56*-1,0)</f>
        <v>0</v>
      </c>
      <c r="D57" s="491" t="s">
        <v>0</v>
      </c>
      <c r="E57" s="492">
        <f>IF(E56&lt;0,E56*-1,0)</f>
        <v>0</v>
      </c>
      <c r="F57" s="491"/>
      <c r="G57" s="492">
        <f>IF(G56&lt;0,G56*-1,0)</f>
        <v>0</v>
      </c>
      <c r="H57" s="491"/>
      <c r="I57" s="492">
        <f>IF(I56&lt;0,I56*-1,0)</f>
        <v>0</v>
      </c>
      <c r="J57" s="491"/>
      <c r="K57" s="492">
        <f>IF(K56&lt;0,K56*-1,0)</f>
        <v>0</v>
      </c>
      <c r="L57" s="491"/>
      <c r="M57" s="493">
        <f>IF(M56&lt;0,M56*-1,0)</f>
        <v>0</v>
      </c>
      <c r="N57" s="1123"/>
      <c r="O57" s="1112">
        <f t="shared" ref="O57:AT57" si="95">IF(O56&lt;0,O56*-1,0)</f>
        <v>0</v>
      </c>
      <c r="P57" s="494">
        <f t="shared" si="95"/>
        <v>0</v>
      </c>
      <c r="Q57" s="494">
        <f t="shared" si="95"/>
        <v>0</v>
      </c>
      <c r="R57" s="494">
        <f t="shared" si="95"/>
        <v>0</v>
      </c>
      <c r="S57" s="494">
        <f t="shared" si="95"/>
        <v>0</v>
      </c>
      <c r="T57" s="494">
        <f t="shared" si="95"/>
        <v>0</v>
      </c>
      <c r="U57" s="494">
        <f t="shared" si="95"/>
        <v>0</v>
      </c>
      <c r="V57" s="494">
        <f t="shared" si="95"/>
        <v>0</v>
      </c>
      <c r="W57" s="494">
        <f t="shared" si="95"/>
        <v>0</v>
      </c>
      <c r="X57" s="494">
        <f t="shared" si="95"/>
        <v>0</v>
      </c>
      <c r="Y57" s="494">
        <f t="shared" si="95"/>
        <v>0</v>
      </c>
      <c r="Z57" s="494">
        <f t="shared" si="95"/>
        <v>0</v>
      </c>
      <c r="AA57" s="495">
        <f t="shared" si="95"/>
        <v>0</v>
      </c>
      <c r="AB57" s="496">
        <f t="shared" si="95"/>
        <v>0</v>
      </c>
      <c r="AC57" s="494">
        <f t="shared" si="95"/>
        <v>0</v>
      </c>
      <c r="AD57" s="494">
        <f t="shared" si="95"/>
        <v>0</v>
      </c>
      <c r="AE57" s="494">
        <f t="shared" si="95"/>
        <v>0</v>
      </c>
      <c r="AF57" s="494">
        <f t="shared" si="95"/>
        <v>0</v>
      </c>
      <c r="AG57" s="494">
        <f t="shared" si="95"/>
        <v>0</v>
      </c>
      <c r="AH57" s="494">
        <f t="shared" si="95"/>
        <v>0</v>
      </c>
      <c r="AI57" s="494">
        <f t="shared" si="95"/>
        <v>0</v>
      </c>
      <c r="AJ57" s="494">
        <f t="shared" si="95"/>
        <v>0</v>
      </c>
      <c r="AK57" s="494">
        <f t="shared" si="95"/>
        <v>0</v>
      </c>
      <c r="AL57" s="494">
        <f t="shared" si="95"/>
        <v>0</v>
      </c>
      <c r="AM57" s="495">
        <f t="shared" si="95"/>
        <v>0</v>
      </c>
      <c r="AN57" s="494">
        <f t="shared" si="95"/>
        <v>0</v>
      </c>
      <c r="AO57" s="494">
        <f t="shared" si="95"/>
        <v>0</v>
      </c>
      <c r="AP57" s="494">
        <f t="shared" si="95"/>
        <v>0</v>
      </c>
      <c r="AQ57" s="494">
        <f t="shared" si="95"/>
        <v>0</v>
      </c>
      <c r="AR57" s="494">
        <f t="shared" si="95"/>
        <v>0</v>
      </c>
      <c r="AS57" s="494">
        <f t="shared" si="95"/>
        <v>0</v>
      </c>
      <c r="AT57" s="494">
        <f t="shared" si="95"/>
        <v>0</v>
      </c>
      <c r="AU57" s="494">
        <f t="shared" ref="AU57:BW57" si="96">IF(AU56&lt;0,AU56*-1,0)</f>
        <v>0</v>
      </c>
      <c r="AV57" s="494">
        <f t="shared" si="96"/>
        <v>0</v>
      </c>
      <c r="AW57" s="494">
        <f t="shared" si="96"/>
        <v>0</v>
      </c>
      <c r="AX57" s="494">
        <f t="shared" si="96"/>
        <v>0</v>
      </c>
      <c r="AY57" s="494">
        <f t="shared" si="96"/>
        <v>0</v>
      </c>
      <c r="AZ57" s="496">
        <f t="shared" si="96"/>
        <v>0</v>
      </c>
      <c r="BA57" s="494">
        <f t="shared" si="96"/>
        <v>0</v>
      </c>
      <c r="BB57" s="494">
        <f t="shared" si="96"/>
        <v>0</v>
      </c>
      <c r="BC57" s="494">
        <f t="shared" si="96"/>
        <v>0</v>
      </c>
      <c r="BD57" s="494">
        <f t="shared" si="96"/>
        <v>0</v>
      </c>
      <c r="BE57" s="494">
        <f t="shared" si="96"/>
        <v>0</v>
      </c>
      <c r="BF57" s="494">
        <f t="shared" si="96"/>
        <v>0</v>
      </c>
      <c r="BG57" s="494">
        <f t="shared" si="96"/>
        <v>0</v>
      </c>
      <c r="BH57" s="494">
        <f t="shared" si="96"/>
        <v>0</v>
      </c>
      <c r="BI57" s="494">
        <f t="shared" si="96"/>
        <v>0</v>
      </c>
      <c r="BJ57" s="494">
        <f t="shared" si="96"/>
        <v>0</v>
      </c>
      <c r="BK57" s="495">
        <f t="shared" si="96"/>
        <v>0</v>
      </c>
      <c r="BL57" s="494">
        <f t="shared" si="96"/>
        <v>0</v>
      </c>
      <c r="BM57" s="494">
        <f t="shared" si="96"/>
        <v>0</v>
      </c>
      <c r="BN57" s="494">
        <f t="shared" si="96"/>
        <v>0</v>
      </c>
      <c r="BO57" s="494">
        <f t="shared" si="96"/>
        <v>0</v>
      </c>
      <c r="BP57" s="494">
        <f t="shared" si="96"/>
        <v>0</v>
      </c>
      <c r="BQ57" s="494">
        <f t="shared" si="96"/>
        <v>0</v>
      </c>
      <c r="BR57" s="494">
        <f t="shared" si="96"/>
        <v>0</v>
      </c>
      <c r="BS57" s="494">
        <f t="shared" si="96"/>
        <v>0</v>
      </c>
      <c r="BT57" s="494">
        <f t="shared" si="96"/>
        <v>0</v>
      </c>
      <c r="BU57" s="494">
        <f t="shared" si="96"/>
        <v>0</v>
      </c>
      <c r="BV57" s="494">
        <f t="shared" si="96"/>
        <v>0</v>
      </c>
      <c r="BW57" s="495">
        <f t="shared" si="96"/>
        <v>0</v>
      </c>
      <c r="BX57" s="120"/>
    </row>
    <row r="58" spans="1:80" s="503" customFormat="1" ht="31" customHeight="1" x14ac:dyDescent="0.2">
      <c r="A58" s="497"/>
      <c r="B58" s="923" t="s">
        <v>654</v>
      </c>
      <c r="C58" s="1137">
        <f>C56+C57</f>
        <v>1000</v>
      </c>
      <c r="D58" s="1138"/>
      <c r="E58" s="1139">
        <f>E56+E57</f>
        <v>1000</v>
      </c>
      <c r="F58" s="1138"/>
      <c r="G58" s="1139">
        <f>G56+G57</f>
        <v>1000</v>
      </c>
      <c r="H58" s="1138"/>
      <c r="I58" s="1139">
        <f>I56+I57</f>
        <v>1000</v>
      </c>
      <c r="J58" s="1138"/>
      <c r="K58" s="1139">
        <f>K56+K57</f>
        <v>1000</v>
      </c>
      <c r="L58" s="1138"/>
      <c r="M58" s="1140">
        <f>M56+M57</f>
        <v>1000</v>
      </c>
      <c r="N58" s="1141"/>
      <c r="O58" s="1113">
        <f t="shared" ref="O58:AT58" si="97">O56+O57</f>
        <v>1000</v>
      </c>
      <c r="P58" s="499">
        <f t="shared" si="97"/>
        <v>1000</v>
      </c>
      <c r="Q58" s="499">
        <f t="shared" si="97"/>
        <v>1000</v>
      </c>
      <c r="R58" s="499">
        <f t="shared" si="97"/>
        <v>1000</v>
      </c>
      <c r="S58" s="499">
        <f t="shared" si="97"/>
        <v>1000</v>
      </c>
      <c r="T58" s="499">
        <f t="shared" si="97"/>
        <v>1000</v>
      </c>
      <c r="U58" s="499">
        <f t="shared" si="97"/>
        <v>1000</v>
      </c>
      <c r="V58" s="499">
        <f t="shared" si="97"/>
        <v>1000</v>
      </c>
      <c r="W58" s="499">
        <f t="shared" si="97"/>
        <v>1000</v>
      </c>
      <c r="X58" s="499">
        <f t="shared" si="97"/>
        <v>1000</v>
      </c>
      <c r="Y58" s="499">
        <f t="shared" si="97"/>
        <v>1000</v>
      </c>
      <c r="Z58" s="499">
        <f t="shared" si="97"/>
        <v>1000</v>
      </c>
      <c r="AA58" s="500">
        <f t="shared" si="97"/>
        <v>1000</v>
      </c>
      <c r="AB58" s="501">
        <f t="shared" si="97"/>
        <v>1000</v>
      </c>
      <c r="AC58" s="499">
        <f t="shared" si="97"/>
        <v>1000</v>
      </c>
      <c r="AD58" s="499">
        <f t="shared" si="97"/>
        <v>1000</v>
      </c>
      <c r="AE58" s="499">
        <f t="shared" si="97"/>
        <v>1000</v>
      </c>
      <c r="AF58" s="499">
        <f t="shared" si="97"/>
        <v>1000</v>
      </c>
      <c r="AG58" s="499">
        <f t="shared" si="97"/>
        <v>1000</v>
      </c>
      <c r="AH58" s="499">
        <f t="shared" si="97"/>
        <v>1000</v>
      </c>
      <c r="AI58" s="499">
        <f t="shared" si="97"/>
        <v>1000</v>
      </c>
      <c r="AJ58" s="499">
        <f t="shared" si="97"/>
        <v>1000</v>
      </c>
      <c r="AK58" s="499">
        <f t="shared" si="97"/>
        <v>1000</v>
      </c>
      <c r="AL58" s="499">
        <f t="shared" si="97"/>
        <v>1000</v>
      </c>
      <c r="AM58" s="500">
        <f t="shared" si="97"/>
        <v>1000</v>
      </c>
      <c r="AN58" s="499">
        <f t="shared" si="97"/>
        <v>1000</v>
      </c>
      <c r="AO58" s="499">
        <f t="shared" si="97"/>
        <v>1000</v>
      </c>
      <c r="AP58" s="499">
        <f t="shared" si="97"/>
        <v>1000</v>
      </c>
      <c r="AQ58" s="499">
        <f t="shared" si="97"/>
        <v>1000</v>
      </c>
      <c r="AR58" s="499">
        <f t="shared" si="97"/>
        <v>1000</v>
      </c>
      <c r="AS58" s="499">
        <f t="shared" si="97"/>
        <v>1000</v>
      </c>
      <c r="AT58" s="499">
        <f t="shared" si="97"/>
        <v>1000</v>
      </c>
      <c r="AU58" s="499">
        <f t="shared" ref="AU58:BW58" si="98">AU56+AU57</f>
        <v>1000</v>
      </c>
      <c r="AV58" s="499">
        <f t="shared" si="98"/>
        <v>1000</v>
      </c>
      <c r="AW58" s="499">
        <f t="shared" si="98"/>
        <v>1000</v>
      </c>
      <c r="AX58" s="499">
        <f t="shared" si="98"/>
        <v>1000</v>
      </c>
      <c r="AY58" s="500">
        <f t="shared" si="98"/>
        <v>1000</v>
      </c>
      <c r="AZ58" s="501">
        <f t="shared" si="98"/>
        <v>1000</v>
      </c>
      <c r="BA58" s="499">
        <f t="shared" si="98"/>
        <v>1000</v>
      </c>
      <c r="BB58" s="499">
        <f t="shared" si="98"/>
        <v>1000</v>
      </c>
      <c r="BC58" s="499">
        <f t="shared" si="98"/>
        <v>1000</v>
      </c>
      <c r="BD58" s="499">
        <f t="shared" si="98"/>
        <v>1000</v>
      </c>
      <c r="BE58" s="499">
        <f t="shared" si="98"/>
        <v>1000</v>
      </c>
      <c r="BF58" s="499">
        <f t="shared" si="98"/>
        <v>1000</v>
      </c>
      <c r="BG58" s="499">
        <f t="shared" si="98"/>
        <v>1000</v>
      </c>
      <c r="BH58" s="499">
        <f t="shared" si="98"/>
        <v>1000</v>
      </c>
      <c r="BI58" s="499">
        <f t="shared" si="98"/>
        <v>1000</v>
      </c>
      <c r="BJ58" s="499">
        <f t="shared" si="98"/>
        <v>1000</v>
      </c>
      <c r="BK58" s="500">
        <f t="shared" si="98"/>
        <v>1000</v>
      </c>
      <c r="BL58" s="499">
        <f t="shared" si="98"/>
        <v>1000</v>
      </c>
      <c r="BM58" s="499">
        <f t="shared" si="98"/>
        <v>1000</v>
      </c>
      <c r="BN58" s="499">
        <f t="shared" si="98"/>
        <v>1000</v>
      </c>
      <c r="BO58" s="499">
        <f t="shared" si="98"/>
        <v>1000</v>
      </c>
      <c r="BP58" s="499">
        <f t="shared" si="98"/>
        <v>1000</v>
      </c>
      <c r="BQ58" s="499">
        <f t="shared" si="98"/>
        <v>1000</v>
      </c>
      <c r="BR58" s="499">
        <f t="shared" si="98"/>
        <v>1000</v>
      </c>
      <c r="BS58" s="499">
        <f t="shared" si="98"/>
        <v>1000</v>
      </c>
      <c r="BT58" s="499">
        <f t="shared" si="98"/>
        <v>1000</v>
      </c>
      <c r="BU58" s="499">
        <f t="shared" si="98"/>
        <v>1000</v>
      </c>
      <c r="BV58" s="499">
        <f t="shared" si="98"/>
        <v>1000</v>
      </c>
      <c r="BW58" s="500">
        <f t="shared" si="98"/>
        <v>1000</v>
      </c>
      <c r="BX58" s="497"/>
      <c r="BY58" s="497"/>
      <c r="BZ58" s="497"/>
      <c r="CA58" s="497"/>
      <c r="CB58" s="502"/>
    </row>
    <row r="59" spans="1:80" ht="10" customHeight="1" x14ac:dyDescent="0.2">
      <c r="B59" s="504" t="s">
        <v>0</v>
      </c>
      <c r="C59" s="505"/>
      <c r="D59" s="506"/>
      <c r="E59" s="505"/>
      <c r="F59" s="506"/>
      <c r="G59" s="505"/>
      <c r="H59" s="506"/>
      <c r="I59" s="505"/>
      <c r="J59" s="506"/>
      <c r="K59" s="505"/>
      <c r="L59" s="506"/>
      <c r="M59" s="505"/>
      <c r="N59" s="507"/>
      <c r="O59" s="508"/>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c r="BR59" s="120"/>
      <c r="BS59" s="120"/>
      <c r="BT59" s="120"/>
      <c r="BU59" s="120"/>
      <c r="BV59" s="120"/>
      <c r="BW59" s="120"/>
      <c r="BX59" s="120"/>
    </row>
    <row r="60" spans="1:80" ht="9" customHeight="1" thickBot="1" x14ac:dyDescent="0.25">
      <c r="B60" s="504"/>
      <c r="C60" s="505" t="s">
        <v>0</v>
      </c>
      <c r="D60" s="506"/>
      <c r="E60" s="505" t="s">
        <v>0</v>
      </c>
      <c r="F60" s="506"/>
      <c r="G60" s="505" t="s">
        <v>0</v>
      </c>
      <c r="H60" s="506"/>
      <c r="I60" s="505" t="s">
        <v>0</v>
      </c>
      <c r="J60" s="506"/>
      <c r="K60" s="505" t="s">
        <v>0</v>
      </c>
      <c r="L60" s="506"/>
      <c r="M60" s="505" t="s">
        <v>0</v>
      </c>
      <c r="N60" s="507"/>
      <c r="O60" s="508"/>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c r="BS60" s="120"/>
      <c r="BT60" s="120"/>
      <c r="BU60" s="120"/>
      <c r="BV60" s="120"/>
      <c r="BW60" s="120"/>
      <c r="BX60" s="120"/>
    </row>
    <row r="61" spans="1:80" s="7" customFormat="1" ht="33" customHeight="1" thickBot="1" x14ac:dyDescent="0.25">
      <c r="A61" s="140"/>
      <c r="B61" s="922" t="s">
        <v>0</v>
      </c>
      <c r="C61" s="1579" t="s">
        <v>2</v>
      </c>
      <c r="D61" s="1580"/>
      <c r="E61" s="1580"/>
      <c r="F61" s="1580"/>
      <c r="G61" s="1580"/>
      <c r="H61" s="1580"/>
      <c r="I61" s="1580"/>
      <c r="J61" s="1580"/>
      <c r="K61" s="1580"/>
      <c r="L61" s="1580"/>
      <c r="M61" s="1580"/>
      <c r="N61" s="1581"/>
      <c r="O61" s="388" t="s">
        <v>181</v>
      </c>
      <c r="P61" s="1572" t="s">
        <v>138</v>
      </c>
      <c r="Q61" s="1573"/>
      <c r="R61" s="1573"/>
      <c r="S61" s="1573"/>
      <c r="T61" s="1573"/>
      <c r="U61" s="1573"/>
      <c r="V61" s="1573"/>
      <c r="W61" s="1573"/>
      <c r="X61" s="1573"/>
      <c r="Y61" s="1573"/>
      <c r="Z61" s="1570"/>
      <c r="AA61" s="1571"/>
      <c r="AB61" s="1564" t="s">
        <v>131</v>
      </c>
      <c r="AC61" s="1564"/>
      <c r="AD61" s="1564"/>
      <c r="AE61" s="1564"/>
      <c r="AF61" s="1564"/>
      <c r="AG61" s="1564"/>
      <c r="AH61" s="1564"/>
      <c r="AI61" s="1564"/>
      <c r="AJ61" s="1564"/>
      <c r="AK61" s="1564"/>
      <c r="AL61" s="1564"/>
      <c r="AM61" s="1565"/>
      <c r="AN61" s="1563" t="s">
        <v>132</v>
      </c>
      <c r="AO61" s="1564"/>
      <c r="AP61" s="1564"/>
      <c r="AQ61" s="1564"/>
      <c r="AR61" s="1564"/>
      <c r="AS61" s="1564"/>
      <c r="AT61" s="1564"/>
      <c r="AU61" s="1564"/>
      <c r="AV61" s="1564"/>
      <c r="AW61" s="1564"/>
      <c r="AX61" s="1564"/>
      <c r="AY61" s="1565"/>
      <c r="AZ61" s="1563" t="s">
        <v>157</v>
      </c>
      <c r="BA61" s="1564"/>
      <c r="BB61" s="1564"/>
      <c r="BC61" s="1564"/>
      <c r="BD61" s="1564"/>
      <c r="BE61" s="1564"/>
      <c r="BF61" s="1564"/>
      <c r="BG61" s="1564"/>
      <c r="BH61" s="1564"/>
      <c r="BI61" s="1564"/>
      <c r="BJ61" s="1564"/>
      <c r="BK61" s="1565"/>
      <c r="BL61" s="1563" t="s">
        <v>158</v>
      </c>
      <c r="BM61" s="1564"/>
      <c r="BN61" s="1564"/>
      <c r="BO61" s="1564"/>
      <c r="BP61" s="1564"/>
      <c r="BQ61" s="1564"/>
      <c r="BR61" s="1564"/>
      <c r="BS61" s="1564"/>
      <c r="BT61" s="1564"/>
      <c r="BU61" s="1564"/>
      <c r="BV61" s="1564"/>
      <c r="BW61" s="1565"/>
      <c r="BX61" s="140"/>
      <c r="BY61" s="140"/>
      <c r="BZ61" s="140"/>
      <c r="CA61" s="140"/>
      <c r="CB61" s="294"/>
    </row>
    <row r="62" spans="1:80" s="398" customFormat="1" ht="36" customHeight="1" thickBot="1" x14ac:dyDescent="0.25">
      <c r="A62" s="921" t="s">
        <v>307</v>
      </c>
      <c r="B62" s="924" t="s">
        <v>184</v>
      </c>
      <c r="C62" s="1148" t="s">
        <v>60</v>
      </c>
      <c r="D62" s="1149" t="s">
        <v>328</v>
      </c>
      <c r="E62" s="1150" t="s">
        <v>53</v>
      </c>
      <c r="F62" s="1149" t="s">
        <v>328</v>
      </c>
      <c r="G62" s="1150" t="s">
        <v>54</v>
      </c>
      <c r="H62" s="1149" t="s">
        <v>328</v>
      </c>
      <c r="I62" s="1150" t="s">
        <v>55</v>
      </c>
      <c r="J62" s="1149" t="s">
        <v>328</v>
      </c>
      <c r="K62" s="1150" t="s">
        <v>56</v>
      </c>
      <c r="L62" s="1149" t="s">
        <v>328</v>
      </c>
      <c r="M62" s="1150" t="s">
        <v>57</v>
      </c>
      <c r="N62" s="1151" t="s">
        <v>328</v>
      </c>
      <c r="O62" s="509">
        <v>0</v>
      </c>
      <c r="P62" s="510">
        <v>1</v>
      </c>
      <c r="Q62" s="511">
        <v>2</v>
      </c>
      <c r="R62" s="511">
        <v>3</v>
      </c>
      <c r="S62" s="511">
        <v>4</v>
      </c>
      <c r="T62" s="511">
        <v>5</v>
      </c>
      <c r="U62" s="511">
        <v>6</v>
      </c>
      <c r="V62" s="511">
        <v>7</v>
      </c>
      <c r="W62" s="511">
        <v>8</v>
      </c>
      <c r="X62" s="511">
        <v>9</v>
      </c>
      <c r="Y62" s="511">
        <v>10</v>
      </c>
      <c r="Z62" s="391">
        <v>11</v>
      </c>
      <c r="AA62" s="512">
        <v>12</v>
      </c>
      <c r="AB62" s="250">
        <v>13</v>
      </c>
      <c r="AC62" s="251">
        <v>14</v>
      </c>
      <c r="AD62" s="251">
        <v>15</v>
      </c>
      <c r="AE62" s="251">
        <v>16</v>
      </c>
      <c r="AF62" s="251">
        <v>17</v>
      </c>
      <c r="AG62" s="251">
        <v>18</v>
      </c>
      <c r="AH62" s="251">
        <v>19</v>
      </c>
      <c r="AI62" s="251">
        <v>20</v>
      </c>
      <c r="AJ62" s="251">
        <v>21</v>
      </c>
      <c r="AK62" s="251">
        <v>22</v>
      </c>
      <c r="AL62" s="251">
        <v>23</v>
      </c>
      <c r="AM62" s="251">
        <v>24</v>
      </c>
      <c r="AN62" s="250">
        <v>25</v>
      </c>
      <c r="AO62" s="251">
        <v>26</v>
      </c>
      <c r="AP62" s="251">
        <v>27</v>
      </c>
      <c r="AQ62" s="251">
        <v>28</v>
      </c>
      <c r="AR62" s="251">
        <v>29</v>
      </c>
      <c r="AS62" s="251">
        <v>30</v>
      </c>
      <c r="AT62" s="251">
        <v>31</v>
      </c>
      <c r="AU62" s="251">
        <v>32</v>
      </c>
      <c r="AV62" s="251">
        <v>33</v>
      </c>
      <c r="AW62" s="251">
        <v>34</v>
      </c>
      <c r="AX62" s="251">
        <v>35</v>
      </c>
      <c r="AY62" s="251">
        <v>36</v>
      </c>
      <c r="AZ62" s="513">
        <v>37</v>
      </c>
      <c r="BA62" s="512">
        <v>38</v>
      </c>
      <c r="BB62" s="512">
        <v>39</v>
      </c>
      <c r="BC62" s="512">
        <v>40</v>
      </c>
      <c r="BD62" s="512">
        <v>41</v>
      </c>
      <c r="BE62" s="512">
        <v>42</v>
      </c>
      <c r="BF62" s="512">
        <v>43</v>
      </c>
      <c r="BG62" s="512">
        <v>44</v>
      </c>
      <c r="BH62" s="512">
        <v>45</v>
      </c>
      <c r="BI62" s="512">
        <v>46</v>
      </c>
      <c r="BJ62" s="512">
        <v>47</v>
      </c>
      <c r="BK62" s="512">
        <v>48</v>
      </c>
      <c r="BL62" s="250">
        <v>49</v>
      </c>
      <c r="BM62" s="251">
        <v>50</v>
      </c>
      <c r="BN62" s="251">
        <v>51</v>
      </c>
      <c r="BO62" s="251">
        <v>52</v>
      </c>
      <c r="BP62" s="251">
        <v>53</v>
      </c>
      <c r="BQ62" s="251">
        <v>54</v>
      </c>
      <c r="BR62" s="251">
        <v>55</v>
      </c>
      <c r="BS62" s="251">
        <v>56</v>
      </c>
      <c r="BT62" s="251">
        <v>57</v>
      </c>
      <c r="BU62" s="251">
        <v>58</v>
      </c>
      <c r="BV62" s="251">
        <v>59</v>
      </c>
      <c r="BW62" s="252">
        <v>60</v>
      </c>
      <c r="BX62" s="390"/>
      <c r="BY62" s="390"/>
      <c r="BZ62" s="390"/>
      <c r="CA62" s="390"/>
      <c r="CB62" s="457"/>
    </row>
    <row r="63" spans="1:80" s="7" customFormat="1" ht="16" x14ac:dyDescent="0.2">
      <c r="A63" s="140"/>
      <c r="B63" s="923" t="s">
        <v>179</v>
      </c>
      <c r="C63" s="1118"/>
      <c r="D63" s="1119"/>
      <c r="E63" s="1120"/>
      <c r="F63" s="1156"/>
      <c r="G63" s="1157"/>
      <c r="H63" s="1156"/>
      <c r="I63" s="1157"/>
      <c r="J63" s="1156"/>
      <c r="K63" s="1157"/>
      <c r="L63" s="1119"/>
      <c r="M63" s="1120"/>
      <c r="N63" s="1121"/>
      <c r="O63" s="515"/>
      <c r="P63" s="516"/>
      <c r="Q63" s="517"/>
      <c r="R63" s="517"/>
      <c r="S63" s="517"/>
      <c r="T63" s="517"/>
      <c r="U63" s="517"/>
      <c r="V63" s="517"/>
      <c r="W63" s="517"/>
      <c r="X63" s="517"/>
      <c r="Y63" s="517"/>
      <c r="Z63" s="517"/>
      <c r="AA63" s="518"/>
      <c r="AB63" s="519"/>
      <c r="AC63" s="519"/>
      <c r="AD63" s="519"/>
      <c r="AE63" s="519"/>
      <c r="AF63" s="519"/>
      <c r="AG63" s="519"/>
      <c r="AH63" s="519"/>
      <c r="AI63" s="519"/>
      <c r="AJ63" s="519"/>
      <c r="AK63" s="519"/>
      <c r="AL63" s="519"/>
      <c r="AM63" s="520"/>
      <c r="AN63" s="521"/>
      <c r="AO63" s="519"/>
      <c r="AP63" s="519"/>
      <c r="AQ63" s="519"/>
      <c r="AR63" s="519"/>
      <c r="AS63" s="519"/>
      <c r="AT63" s="519"/>
      <c r="AU63" s="519"/>
      <c r="AV63" s="519"/>
      <c r="AW63" s="519"/>
      <c r="AX63" s="519"/>
      <c r="AY63" s="520"/>
      <c r="AZ63" s="521"/>
      <c r="BA63" s="519"/>
      <c r="BB63" s="519"/>
      <c r="BC63" s="519"/>
      <c r="BD63" s="519"/>
      <c r="BE63" s="519"/>
      <c r="BF63" s="519"/>
      <c r="BG63" s="519"/>
      <c r="BH63" s="519"/>
      <c r="BI63" s="519"/>
      <c r="BJ63" s="519"/>
      <c r="BK63" s="520"/>
      <c r="BL63" s="521"/>
      <c r="BM63" s="519"/>
      <c r="BN63" s="519"/>
      <c r="BO63" s="519"/>
      <c r="BP63" s="519"/>
      <c r="BQ63" s="519"/>
      <c r="BR63" s="519"/>
      <c r="BS63" s="519"/>
      <c r="BT63" s="519"/>
      <c r="BU63" s="519"/>
      <c r="BV63" s="519"/>
      <c r="BW63" s="520"/>
      <c r="BX63" s="140"/>
      <c r="BY63" s="140"/>
      <c r="BZ63" s="140"/>
      <c r="CA63" s="140"/>
      <c r="CB63" s="294"/>
    </row>
    <row r="64" spans="1:80" ht="16" x14ac:dyDescent="0.2">
      <c r="B64" s="31" t="s">
        <v>52</v>
      </c>
      <c r="C64" s="1122"/>
      <c r="D64" s="460"/>
      <c r="E64" s="939"/>
      <c r="F64" s="940"/>
      <c r="G64" s="461"/>
      <c r="H64" s="940"/>
      <c r="I64" s="461"/>
      <c r="J64" s="940"/>
      <c r="K64" s="461"/>
      <c r="L64" s="460"/>
      <c r="M64" s="939"/>
      <c r="N64" s="1123"/>
      <c r="O64" s="407"/>
      <c r="P64" s="468"/>
      <c r="Q64" s="407"/>
      <c r="R64" s="407"/>
      <c r="S64" s="407"/>
      <c r="T64" s="407"/>
      <c r="U64" s="407"/>
      <c r="V64" s="407"/>
      <c r="W64" s="407"/>
      <c r="X64" s="407"/>
      <c r="Y64" s="407"/>
      <c r="Z64" s="407"/>
      <c r="AA64" s="469"/>
      <c r="AB64" s="407"/>
      <c r="AC64" s="407"/>
      <c r="AD64" s="407"/>
      <c r="AE64" s="407"/>
      <c r="AF64" s="407"/>
      <c r="AG64" s="407"/>
      <c r="AH64" s="407"/>
      <c r="AI64" s="407"/>
      <c r="AJ64" s="407"/>
      <c r="AK64" s="407"/>
      <c r="AL64" s="407"/>
      <c r="AM64" s="409"/>
      <c r="AN64" s="408"/>
      <c r="AO64" s="407"/>
      <c r="AP64" s="407"/>
      <c r="AQ64" s="407"/>
      <c r="AR64" s="407"/>
      <c r="AS64" s="407"/>
      <c r="AT64" s="407"/>
      <c r="AU64" s="407"/>
      <c r="AV64" s="407"/>
      <c r="AW64" s="407"/>
      <c r="AX64" s="407"/>
      <c r="AY64" s="409"/>
      <c r="AZ64" s="408"/>
      <c r="BA64" s="407"/>
      <c r="BB64" s="407"/>
      <c r="BC64" s="407"/>
      <c r="BD64" s="407"/>
      <c r="BE64" s="407"/>
      <c r="BF64" s="407"/>
      <c r="BG64" s="407"/>
      <c r="BH64" s="407"/>
      <c r="BI64" s="407"/>
      <c r="BJ64" s="407"/>
      <c r="BK64" s="409"/>
      <c r="BL64" s="408"/>
      <c r="BM64" s="407"/>
      <c r="BN64" s="407"/>
      <c r="BO64" s="407"/>
      <c r="BP64" s="407"/>
      <c r="BQ64" s="407"/>
      <c r="BR64" s="407"/>
      <c r="BS64" s="407"/>
      <c r="BT64" s="407"/>
      <c r="BU64" s="407"/>
      <c r="BV64" s="407"/>
      <c r="BW64" s="409"/>
      <c r="BX64" s="120"/>
    </row>
    <row r="65" spans="1:80" ht="16" outlineLevel="1" x14ac:dyDescent="0.2">
      <c r="B65" s="73" t="s">
        <v>298</v>
      </c>
      <c r="C65" s="1122">
        <f>O65</f>
        <v>1000</v>
      </c>
      <c r="D65" s="460"/>
      <c r="E65" s="939">
        <f>AA65</f>
        <v>1000</v>
      </c>
      <c r="F65" s="940"/>
      <c r="G65" s="461">
        <f>AM65</f>
        <v>1000</v>
      </c>
      <c r="H65" s="940"/>
      <c r="I65" s="461">
        <f>AY65</f>
        <v>1000</v>
      </c>
      <c r="J65" s="940"/>
      <c r="K65" s="461">
        <f>BK65</f>
        <v>1000</v>
      </c>
      <c r="L65" s="460"/>
      <c r="M65" s="939">
        <f>BW65</f>
        <v>1000</v>
      </c>
      <c r="N65" s="1123"/>
      <c r="O65" s="407">
        <f>'C'!C64</f>
        <v>1000</v>
      </c>
      <c r="P65" s="468">
        <f>'C'!D64</f>
        <v>1000</v>
      </c>
      <c r="Q65" s="407">
        <f>'C'!E64</f>
        <v>1000</v>
      </c>
      <c r="R65" s="407">
        <f>'C'!F64</f>
        <v>1000</v>
      </c>
      <c r="S65" s="407">
        <f>'C'!G64</f>
        <v>1000</v>
      </c>
      <c r="T65" s="407">
        <f>'C'!H64</f>
        <v>1000</v>
      </c>
      <c r="U65" s="407">
        <f>'C'!I64</f>
        <v>1000</v>
      </c>
      <c r="V65" s="407">
        <f>'C'!J64</f>
        <v>1000</v>
      </c>
      <c r="W65" s="407">
        <f>'C'!K64</f>
        <v>1000</v>
      </c>
      <c r="X65" s="407">
        <f>'C'!L64</f>
        <v>1000</v>
      </c>
      <c r="Y65" s="407">
        <f>'C'!M64</f>
        <v>1000</v>
      </c>
      <c r="Z65" s="407">
        <f>'C'!N64</f>
        <v>1000</v>
      </c>
      <c r="AA65" s="469">
        <f>'C'!O64</f>
        <v>1000</v>
      </c>
      <c r="AB65" s="407">
        <f>'C'!P64</f>
        <v>1000</v>
      </c>
      <c r="AC65" s="407">
        <f>'C'!Q64</f>
        <v>1000</v>
      </c>
      <c r="AD65" s="407">
        <f>'C'!R64</f>
        <v>1000</v>
      </c>
      <c r="AE65" s="407">
        <f>'C'!S64</f>
        <v>1000</v>
      </c>
      <c r="AF65" s="407">
        <f>'C'!T64</f>
        <v>1000</v>
      </c>
      <c r="AG65" s="407">
        <f>'C'!U64</f>
        <v>1000</v>
      </c>
      <c r="AH65" s="407">
        <f>'C'!V64</f>
        <v>1000</v>
      </c>
      <c r="AI65" s="407">
        <f>'C'!W64</f>
        <v>1000</v>
      </c>
      <c r="AJ65" s="407">
        <f>'C'!X64</f>
        <v>1000</v>
      </c>
      <c r="AK65" s="407">
        <f>'C'!Y64</f>
        <v>1000</v>
      </c>
      <c r="AL65" s="407">
        <f>'C'!Z64</f>
        <v>1000</v>
      </c>
      <c r="AM65" s="409">
        <f>'C'!AA64</f>
        <v>1000</v>
      </c>
      <c r="AN65" s="408">
        <f>'C'!AB64</f>
        <v>1000</v>
      </c>
      <c r="AO65" s="407">
        <f>'C'!AC64</f>
        <v>1000</v>
      </c>
      <c r="AP65" s="407">
        <f>'C'!AD64</f>
        <v>1000</v>
      </c>
      <c r="AQ65" s="407">
        <f>'C'!AE64</f>
        <v>1000</v>
      </c>
      <c r="AR65" s="407">
        <f>'C'!AF64</f>
        <v>1000</v>
      </c>
      <c r="AS65" s="407">
        <f>'C'!AG64</f>
        <v>1000</v>
      </c>
      <c r="AT65" s="407">
        <f>'C'!AH64</f>
        <v>1000</v>
      </c>
      <c r="AU65" s="407">
        <f>'C'!AI64</f>
        <v>1000</v>
      </c>
      <c r="AV65" s="407">
        <f>'C'!AJ64</f>
        <v>1000</v>
      </c>
      <c r="AW65" s="407">
        <f>'C'!AK64</f>
        <v>1000</v>
      </c>
      <c r="AX65" s="407">
        <f>'C'!AL64</f>
        <v>1000</v>
      </c>
      <c r="AY65" s="409">
        <f>'C'!AM64</f>
        <v>1000</v>
      </c>
      <c r="AZ65" s="408">
        <f>'C'!AN64</f>
        <v>1000</v>
      </c>
      <c r="BA65" s="407">
        <f>'C'!AO64</f>
        <v>1000</v>
      </c>
      <c r="BB65" s="407">
        <f>'C'!AP64</f>
        <v>1000</v>
      </c>
      <c r="BC65" s="407">
        <f>'C'!AQ64</f>
        <v>1000</v>
      </c>
      <c r="BD65" s="407">
        <f>'C'!AR64</f>
        <v>1000</v>
      </c>
      <c r="BE65" s="407">
        <f>'C'!AS64</f>
        <v>1000</v>
      </c>
      <c r="BF65" s="407">
        <f>'C'!AT64</f>
        <v>1000</v>
      </c>
      <c r="BG65" s="407">
        <f>'C'!AU64</f>
        <v>1000</v>
      </c>
      <c r="BH65" s="407">
        <f>'C'!AV64</f>
        <v>1000</v>
      </c>
      <c r="BI65" s="407">
        <f>'C'!AW64</f>
        <v>1000</v>
      </c>
      <c r="BJ65" s="407">
        <f>'C'!AX64</f>
        <v>1000</v>
      </c>
      <c r="BK65" s="409">
        <f>'C'!AY64</f>
        <v>1000</v>
      </c>
      <c r="BL65" s="408">
        <f>'C'!AZ64</f>
        <v>1000</v>
      </c>
      <c r="BM65" s="407">
        <f>'C'!BA64</f>
        <v>1000</v>
      </c>
      <c r="BN65" s="407">
        <f>'C'!BB64</f>
        <v>1000</v>
      </c>
      <c r="BO65" s="407">
        <f>'C'!BC64</f>
        <v>1000</v>
      </c>
      <c r="BP65" s="407">
        <f>'C'!BD64</f>
        <v>1000</v>
      </c>
      <c r="BQ65" s="407">
        <f>'C'!BE64</f>
        <v>1000</v>
      </c>
      <c r="BR65" s="407">
        <f>'C'!BF64</f>
        <v>1000</v>
      </c>
      <c r="BS65" s="407">
        <f>'C'!BG64</f>
        <v>1000</v>
      </c>
      <c r="BT65" s="407">
        <f>'C'!BH64</f>
        <v>1000</v>
      </c>
      <c r="BU65" s="407">
        <f>'C'!BI64</f>
        <v>1000</v>
      </c>
      <c r="BV65" s="407">
        <f>'C'!BJ64</f>
        <v>1000</v>
      </c>
      <c r="BW65" s="409">
        <f>'C'!BK64</f>
        <v>1000</v>
      </c>
      <c r="BX65" s="120"/>
    </row>
    <row r="66" spans="1:80" ht="16" outlineLevel="1" x14ac:dyDescent="0.2">
      <c r="B66" s="73" t="s">
        <v>300</v>
      </c>
      <c r="C66" s="1122">
        <v>0</v>
      </c>
      <c r="D66" s="460"/>
      <c r="E66" s="939">
        <f>C66+C67</f>
        <v>0</v>
      </c>
      <c r="F66" s="940"/>
      <c r="G66" s="461">
        <f>E67+E66</f>
        <v>0</v>
      </c>
      <c r="H66" s="940"/>
      <c r="I66" s="461">
        <f>G66+G67</f>
        <v>0</v>
      </c>
      <c r="J66" s="940"/>
      <c r="K66" s="461">
        <f>I66+I67</f>
        <v>0</v>
      </c>
      <c r="L66" s="460"/>
      <c r="M66" s="939">
        <f>K66+K67</f>
        <v>0</v>
      </c>
      <c r="N66" s="1123"/>
      <c r="O66" s="434">
        <v>0</v>
      </c>
      <c r="P66" s="470">
        <f t="shared" ref="P66:AU66" si="99">O25</f>
        <v>0</v>
      </c>
      <c r="Q66" s="434">
        <f t="shared" si="99"/>
        <v>0</v>
      </c>
      <c r="R66" s="434">
        <f t="shared" si="99"/>
        <v>0</v>
      </c>
      <c r="S66" s="434">
        <f t="shared" si="99"/>
        <v>0</v>
      </c>
      <c r="T66" s="434">
        <f t="shared" si="99"/>
        <v>0</v>
      </c>
      <c r="U66" s="434">
        <f t="shared" si="99"/>
        <v>0</v>
      </c>
      <c r="V66" s="434">
        <f t="shared" si="99"/>
        <v>0</v>
      </c>
      <c r="W66" s="434">
        <f t="shared" si="99"/>
        <v>0</v>
      </c>
      <c r="X66" s="434">
        <f t="shared" si="99"/>
        <v>0</v>
      </c>
      <c r="Y66" s="434">
        <f t="shared" si="99"/>
        <v>0</v>
      </c>
      <c r="Z66" s="434">
        <f t="shared" si="99"/>
        <v>0</v>
      </c>
      <c r="AA66" s="471">
        <f t="shared" si="99"/>
        <v>0</v>
      </c>
      <c r="AB66" s="434">
        <f>AA25</f>
        <v>0</v>
      </c>
      <c r="AC66" s="434">
        <f t="shared" si="99"/>
        <v>0</v>
      </c>
      <c r="AD66" s="434">
        <f t="shared" si="99"/>
        <v>0</v>
      </c>
      <c r="AE66" s="434">
        <f t="shared" si="99"/>
        <v>0</v>
      </c>
      <c r="AF66" s="434">
        <f t="shared" si="99"/>
        <v>0</v>
      </c>
      <c r="AG66" s="434">
        <f t="shared" si="99"/>
        <v>0</v>
      </c>
      <c r="AH66" s="434">
        <f t="shared" si="99"/>
        <v>0</v>
      </c>
      <c r="AI66" s="434">
        <f t="shared" si="99"/>
        <v>0</v>
      </c>
      <c r="AJ66" s="434">
        <f t="shared" si="99"/>
        <v>0</v>
      </c>
      <c r="AK66" s="434">
        <f t="shared" si="99"/>
        <v>0</v>
      </c>
      <c r="AL66" s="434">
        <f t="shared" si="99"/>
        <v>0</v>
      </c>
      <c r="AM66" s="406">
        <f t="shared" si="99"/>
        <v>0</v>
      </c>
      <c r="AN66" s="435">
        <f t="shared" si="99"/>
        <v>0</v>
      </c>
      <c r="AO66" s="434">
        <f t="shared" si="99"/>
        <v>0</v>
      </c>
      <c r="AP66" s="434">
        <f t="shared" si="99"/>
        <v>0</v>
      </c>
      <c r="AQ66" s="434">
        <f t="shared" si="99"/>
        <v>0</v>
      </c>
      <c r="AR66" s="434">
        <f t="shared" si="99"/>
        <v>0</v>
      </c>
      <c r="AS66" s="434">
        <f t="shared" si="99"/>
        <v>0</v>
      </c>
      <c r="AT66" s="434">
        <f t="shared" si="99"/>
        <v>0</v>
      </c>
      <c r="AU66" s="434">
        <f t="shared" si="99"/>
        <v>0</v>
      </c>
      <c r="AV66" s="434">
        <f t="shared" ref="AV66:BW66" si="100">AU25</f>
        <v>0</v>
      </c>
      <c r="AW66" s="434">
        <f t="shared" si="100"/>
        <v>0</v>
      </c>
      <c r="AX66" s="434">
        <f t="shared" si="100"/>
        <v>0</v>
      </c>
      <c r="AY66" s="406">
        <f t="shared" si="100"/>
        <v>0</v>
      </c>
      <c r="AZ66" s="435">
        <f t="shared" si="100"/>
        <v>0</v>
      </c>
      <c r="BA66" s="434">
        <f t="shared" si="100"/>
        <v>0</v>
      </c>
      <c r="BB66" s="434">
        <f t="shared" si="100"/>
        <v>0</v>
      </c>
      <c r="BC66" s="434">
        <f t="shared" si="100"/>
        <v>0</v>
      </c>
      <c r="BD66" s="434">
        <f t="shared" si="100"/>
        <v>0</v>
      </c>
      <c r="BE66" s="434">
        <f t="shared" si="100"/>
        <v>0</v>
      </c>
      <c r="BF66" s="434">
        <f t="shared" si="100"/>
        <v>0</v>
      </c>
      <c r="BG66" s="434">
        <f t="shared" si="100"/>
        <v>0</v>
      </c>
      <c r="BH66" s="434">
        <f t="shared" si="100"/>
        <v>0</v>
      </c>
      <c r="BI66" s="434">
        <f t="shared" si="100"/>
        <v>0</v>
      </c>
      <c r="BJ66" s="434">
        <f t="shared" si="100"/>
        <v>0</v>
      </c>
      <c r="BK66" s="406">
        <f t="shared" si="100"/>
        <v>0</v>
      </c>
      <c r="BL66" s="435">
        <f t="shared" si="100"/>
        <v>0</v>
      </c>
      <c r="BM66" s="434">
        <f t="shared" si="100"/>
        <v>0</v>
      </c>
      <c r="BN66" s="434">
        <f t="shared" si="100"/>
        <v>0</v>
      </c>
      <c r="BO66" s="434">
        <f t="shared" si="100"/>
        <v>0</v>
      </c>
      <c r="BP66" s="434">
        <f t="shared" si="100"/>
        <v>0</v>
      </c>
      <c r="BQ66" s="434">
        <f t="shared" si="100"/>
        <v>0</v>
      </c>
      <c r="BR66" s="434">
        <f t="shared" si="100"/>
        <v>0</v>
      </c>
      <c r="BS66" s="434">
        <f t="shared" si="100"/>
        <v>0</v>
      </c>
      <c r="BT66" s="434">
        <f t="shared" si="100"/>
        <v>0</v>
      </c>
      <c r="BU66" s="434">
        <f t="shared" si="100"/>
        <v>0</v>
      </c>
      <c r="BV66" s="434">
        <f t="shared" si="100"/>
        <v>0</v>
      </c>
      <c r="BW66" s="406">
        <f t="shared" si="100"/>
        <v>0</v>
      </c>
      <c r="BX66" s="120"/>
    </row>
    <row r="67" spans="1:80" ht="16" outlineLevel="1" x14ac:dyDescent="0.2">
      <c r="B67" s="73" t="s">
        <v>299</v>
      </c>
      <c r="C67" s="1122">
        <f>SUM(O67)</f>
        <v>0</v>
      </c>
      <c r="D67" s="460"/>
      <c r="E67" s="939">
        <f>SUM(P67:AA67)</f>
        <v>0</v>
      </c>
      <c r="F67" s="940"/>
      <c r="G67" s="461">
        <f>SUM(AB67:AM67)</f>
        <v>0</v>
      </c>
      <c r="H67" s="940"/>
      <c r="I67" s="461">
        <f>SUM(AN67:AY67)</f>
        <v>0</v>
      </c>
      <c r="J67" s="940"/>
      <c r="K67" s="461">
        <f>SUM(AZ67:BK67)</f>
        <v>0</v>
      </c>
      <c r="L67" s="460"/>
      <c r="M67" s="939">
        <f>SUM(BL67:BW67)</f>
        <v>0</v>
      </c>
      <c r="N67" s="1123"/>
      <c r="O67" s="434">
        <f t="shared" ref="O67:AT67" si="101">O24</f>
        <v>0</v>
      </c>
      <c r="P67" s="470">
        <f t="shared" si="101"/>
        <v>0</v>
      </c>
      <c r="Q67" s="434">
        <f t="shared" si="101"/>
        <v>0</v>
      </c>
      <c r="R67" s="434">
        <f t="shared" si="101"/>
        <v>0</v>
      </c>
      <c r="S67" s="434">
        <f t="shared" si="101"/>
        <v>0</v>
      </c>
      <c r="T67" s="434">
        <f t="shared" si="101"/>
        <v>0</v>
      </c>
      <c r="U67" s="434">
        <f t="shared" si="101"/>
        <v>0</v>
      </c>
      <c r="V67" s="434">
        <f t="shared" si="101"/>
        <v>0</v>
      </c>
      <c r="W67" s="434">
        <f t="shared" si="101"/>
        <v>0</v>
      </c>
      <c r="X67" s="434">
        <f t="shared" si="101"/>
        <v>0</v>
      </c>
      <c r="Y67" s="434">
        <f t="shared" si="101"/>
        <v>0</v>
      </c>
      <c r="Z67" s="434">
        <f t="shared" si="101"/>
        <v>0</v>
      </c>
      <c r="AA67" s="471">
        <f t="shared" si="101"/>
        <v>0</v>
      </c>
      <c r="AB67" s="434">
        <f t="shared" si="101"/>
        <v>0</v>
      </c>
      <c r="AC67" s="434">
        <f t="shared" si="101"/>
        <v>0</v>
      </c>
      <c r="AD67" s="434">
        <f t="shared" si="101"/>
        <v>0</v>
      </c>
      <c r="AE67" s="434">
        <f t="shared" si="101"/>
        <v>0</v>
      </c>
      <c r="AF67" s="434">
        <f t="shared" si="101"/>
        <v>0</v>
      </c>
      <c r="AG67" s="434">
        <f t="shared" si="101"/>
        <v>0</v>
      </c>
      <c r="AH67" s="434">
        <f t="shared" si="101"/>
        <v>0</v>
      </c>
      <c r="AI67" s="434">
        <f t="shared" si="101"/>
        <v>0</v>
      </c>
      <c r="AJ67" s="434">
        <f t="shared" si="101"/>
        <v>0</v>
      </c>
      <c r="AK67" s="434">
        <f t="shared" si="101"/>
        <v>0</v>
      </c>
      <c r="AL67" s="434">
        <f t="shared" si="101"/>
        <v>0</v>
      </c>
      <c r="AM67" s="406">
        <f t="shared" si="101"/>
        <v>0</v>
      </c>
      <c r="AN67" s="435">
        <f t="shared" si="101"/>
        <v>0</v>
      </c>
      <c r="AO67" s="434">
        <f t="shared" si="101"/>
        <v>0</v>
      </c>
      <c r="AP67" s="434">
        <f t="shared" si="101"/>
        <v>0</v>
      </c>
      <c r="AQ67" s="434">
        <f t="shared" si="101"/>
        <v>0</v>
      </c>
      <c r="AR67" s="434">
        <f t="shared" si="101"/>
        <v>0</v>
      </c>
      <c r="AS67" s="434">
        <f t="shared" si="101"/>
        <v>0</v>
      </c>
      <c r="AT67" s="434">
        <f t="shared" si="101"/>
        <v>0</v>
      </c>
      <c r="AU67" s="434">
        <f t="shared" ref="AU67:BW67" si="102">AU24</f>
        <v>0</v>
      </c>
      <c r="AV67" s="434">
        <f t="shared" si="102"/>
        <v>0</v>
      </c>
      <c r="AW67" s="434">
        <f t="shared" si="102"/>
        <v>0</v>
      </c>
      <c r="AX67" s="434">
        <f t="shared" si="102"/>
        <v>0</v>
      </c>
      <c r="AY67" s="406">
        <f t="shared" si="102"/>
        <v>0</v>
      </c>
      <c r="AZ67" s="435">
        <f t="shared" si="102"/>
        <v>0</v>
      </c>
      <c r="BA67" s="434">
        <f t="shared" si="102"/>
        <v>0</v>
      </c>
      <c r="BB67" s="434">
        <f t="shared" si="102"/>
        <v>0</v>
      </c>
      <c r="BC67" s="434">
        <f t="shared" si="102"/>
        <v>0</v>
      </c>
      <c r="BD67" s="434">
        <f t="shared" si="102"/>
        <v>0</v>
      </c>
      <c r="BE67" s="434">
        <f t="shared" si="102"/>
        <v>0</v>
      </c>
      <c r="BF67" s="434">
        <f t="shared" si="102"/>
        <v>0</v>
      </c>
      <c r="BG67" s="434">
        <f t="shared" si="102"/>
        <v>0</v>
      </c>
      <c r="BH67" s="434">
        <f t="shared" si="102"/>
        <v>0</v>
      </c>
      <c r="BI67" s="434">
        <f t="shared" si="102"/>
        <v>0</v>
      </c>
      <c r="BJ67" s="434">
        <f t="shared" si="102"/>
        <v>0</v>
      </c>
      <c r="BK67" s="406">
        <f t="shared" si="102"/>
        <v>0</v>
      </c>
      <c r="BL67" s="435">
        <f t="shared" si="102"/>
        <v>0</v>
      </c>
      <c r="BM67" s="434">
        <f t="shared" si="102"/>
        <v>0</v>
      </c>
      <c r="BN67" s="434">
        <f t="shared" si="102"/>
        <v>0</v>
      </c>
      <c r="BO67" s="434">
        <f t="shared" si="102"/>
        <v>0</v>
      </c>
      <c r="BP67" s="434">
        <f t="shared" si="102"/>
        <v>0</v>
      </c>
      <c r="BQ67" s="434">
        <f t="shared" si="102"/>
        <v>0</v>
      </c>
      <c r="BR67" s="434">
        <f t="shared" si="102"/>
        <v>0</v>
      </c>
      <c r="BS67" s="434">
        <f t="shared" si="102"/>
        <v>0</v>
      </c>
      <c r="BT67" s="434">
        <f t="shared" si="102"/>
        <v>0</v>
      </c>
      <c r="BU67" s="434">
        <f t="shared" si="102"/>
        <v>0</v>
      </c>
      <c r="BV67" s="434">
        <f t="shared" si="102"/>
        <v>0</v>
      </c>
      <c r="BW67" s="406">
        <f t="shared" si="102"/>
        <v>0</v>
      </c>
      <c r="BX67" s="120"/>
    </row>
    <row r="68" spans="1:80" ht="16" outlineLevel="1" x14ac:dyDescent="0.2">
      <c r="B68" s="73" t="s">
        <v>543</v>
      </c>
      <c r="C68" s="1122">
        <f>O68</f>
        <v>0</v>
      </c>
      <c r="D68" s="460"/>
      <c r="E68" s="939">
        <f>AA68</f>
        <v>0</v>
      </c>
      <c r="F68" s="940"/>
      <c r="G68" s="461">
        <f>AM68</f>
        <v>0</v>
      </c>
      <c r="H68" s="940"/>
      <c r="I68" s="461">
        <f>AY68</f>
        <v>0</v>
      </c>
      <c r="J68" s="940"/>
      <c r="K68" s="461">
        <f>BK68</f>
        <v>0</v>
      </c>
      <c r="L68" s="460"/>
      <c r="M68" s="939">
        <f>BW68</f>
        <v>0</v>
      </c>
      <c r="N68" s="1123"/>
      <c r="O68" s="434">
        <f>'C'!C86</f>
        <v>0</v>
      </c>
      <c r="P68" s="470">
        <f>'C'!D86</f>
        <v>0</v>
      </c>
      <c r="Q68" s="434">
        <f>'C'!E86</f>
        <v>0</v>
      </c>
      <c r="R68" s="434">
        <f>'C'!F86</f>
        <v>0</v>
      </c>
      <c r="S68" s="434">
        <f>'C'!G86</f>
        <v>0</v>
      </c>
      <c r="T68" s="434">
        <f>'C'!H86</f>
        <v>0</v>
      </c>
      <c r="U68" s="434">
        <f>'C'!I86</f>
        <v>0</v>
      </c>
      <c r="V68" s="434">
        <f>'C'!J86</f>
        <v>0</v>
      </c>
      <c r="W68" s="434">
        <f>'C'!K86</f>
        <v>0</v>
      </c>
      <c r="X68" s="434">
        <f>'C'!L86</f>
        <v>0</v>
      </c>
      <c r="Y68" s="434">
        <f>'C'!M86</f>
        <v>0</v>
      </c>
      <c r="Z68" s="434">
        <f>'C'!N86</f>
        <v>0</v>
      </c>
      <c r="AA68" s="471">
        <f>'C'!O86</f>
        <v>0</v>
      </c>
      <c r="AB68" s="434">
        <f>'C'!P86</f>
        <v>0</v>
      </c>
      <c r="AC68" s="434">
        <f>'C'!Q86</f>
        <v>0</v>
      </c>
      <c r="AD68" s="434">
        <f>'C'!R86</f>
        <v>0</v>
      </c>
      <c r="AE68" s="434">
        <f>'C'!S86</f>
        <v>0</v>
      </c>
      <c r="AF68" s="434">
        <f>'C'!T86</f>
        <v>0</v>
      </c>
      <c r="AG68" s="434">
        <f>'C'!U86</f>
        <v>0</v>
      </c>
      <c r="AH68" s="434">
        <f>'C'!V86</f>
        <v>0</v>
      </c>
      <c r="AI68" s="434">
        <f>'C'!W86</f>
        <v>0</v>
      </c>
      <c r="AJ68" s="434">
        <f>'C'!X86</f>
        <v>0</v>
      </c>
      <c r="AK68" s="434">
        <f>'C'!Y86</f>
        <v>0</v>
      </c>
      <c r="AL68" s="434">
        <f>'C'!Z86</f>
        <v>0</v>
      </c>
      <c r="AM68" s="434">
        <f>'C'!AA86</f>
        <v>0</v>
      </c>
      <c r="AN68" s="434">
        <f>'C'!AB86</f>
        <v>0</v>
      </c>
      <c r="AO68" s="434">
        <f>'C'!AC86</f>
        <v>0</v>
      </c>
      <c r="AP68" s="434">
        <f>'C'!AD86</f>
        <v>0</v>
      </c>
      <c r="AQ68" s="434">
        <f>'C'!AE86</f>
        <v>0</v>
      </c>
      <c r="AR68" s="434">
        <f>'C'!AF86</f>
        <v>0</v>
      </c>
      <c r="AS68" s="434">
        <f>'C'!AG86</f>
        <v>0</v>
      </c>
      <c r="AT68" s="434">
        <f>'C'!AH86</f>
        <v>0</v>
      </c>
      <c r="AU68" s="434">
        <f>'C'!AI86</f>
        <v>0</v>
      </c>
      <c r="AV68" s="434">
        <f>'C'!AJ86</f>
        <v>0</v>
      </c>
      <c r="AW68" s="434">
        <f>'C'!AK86</f>
        <v>0</v>
      </c>
      <c r="AX68" s="434">
        <f>'C'!AL86</f>
        <v>0</v>
      </c>
      <c r="AY68" s="434">
        <f>'C'!AM86</f>
        <v>0</v>
      </c>
      <c r="AZ68" s="434">
        <f>'C'!AN86</f>
        <v>0</v>
      </c>
      <c r="BA68" s="434">
        <f>'C'!AO86</f>
        <v>0</v>
      </c>
      <c r="BB68" s="434">
        <f>'C'!AP86</f>
        <v>0</v>
      </c>
      <c r="BC68" s="434">
        <f>'C'!AQ86</f>
        <v>0</v>
      </c>
      <c r="BD68" s="434">
        <f>'C'!AR86</f>
        <v>0</v>
      </c>
      <c r="BE68" s="434">
        <f>'C'!AS86</f>
        <v>0</v>
      </c>
      <c r="BF68" s="434">
        <f>'C'!AT86</f>
        <v>0</v>
      </c>
      <c r="BG68" s="434">
        <f>'C'!AU86</f>
        <v>0</v>
      </c>
      <c r="BH68" s="434">
        <f>'C'!AV86</f>
        <v>0</v>
      </c>
      <c r="BI68" s="434">
        <f>'C'!AW86</f>
        <v>0</v>
      </c>
      <c r="BJ68" s="434">
        <f>'C'!AX86</f>
        <v>0</v>
      </c>
      <c r="BK68" s="434">
        <f>'C'!AY86</f>
        <v>0</v>
      </c>
      <c r="BL68" s="434">
        <f>'C'!AZ86</f>
        <v>0</v>
      </c>
      <c r="BM68" s="434">
        <f>'C'!BA86</f>
        <v>0</v>
      </c>
      <c r="BN68" s="434">
        <f>'C'!BB86</f>
        <v>0</v>
      </c>
      <c r="BO68" s="434">
        <f>'C'!BC86</f>
        <v>0</v>
      </c>
      <c r="BP68" s="434">
        <f>'C'!BD86</f>
        <v>0</v>
      </c>
      <c r="BQ68" s="434">
        <f>'C'!BE86</f>
        <v>0</v>
      </c>
      <c r="BR68" s="434">
        <f>'C'!BF86</f>
        <v>0</v>
      </c>
      <c r="BS68" s="434">
        <f>'C'!BG86</f>
        <v>0</v>
      </c>
      <c r="BT68" s="434">
        <f>'C'!BH86</f>
        <v>0</v>
      </c>
      <c r="BU68" s="434">
        <f>'C'!BI86</f>
        <v>0</v>
      </c>
      <c r="BV68" s="434">
        <f>'C'!BJ86</f>
        <v>0</v>
      </c>
      <c r="BW68" s="434">
        <f>'C'!BK86</f>
        <v>0</v>
      </c>
      <c r="BX68" s="120"/>
    </row>
    <row r="69" spans="1:80" s="7" customFormat="1" ht="16" outlineLevel="1" x14ac:dyDescent="0.2">
      <c r="A69" s="140"/>
      <c r="B69" s="522" t="s">
        <v>301</v>
      </c>
      <c r="C69" s="1158">
        <f t="shared" ref="C69:I69" si="103">C65+C66+C67+C68</f>
        <v>1000</v>
      </c>
      <c r="D69" s="523" t="s">
        <v>0</v>
      </c>
      <c r="E69" s="523">
        <f t="shared" si="103"/>
        <v>1000</v>
      </c>
      <c r="F69" s="523" t="s">
        <v>0</v>
      </c>
      <c r="G69" s="523">
        <f t="shared" si="103"/>
        <v>1000</v>
      </c>
      <c r="H69" s="523" t="s">
        <v>0</v>
      </c>
      <c r="I69" s="523">
        <f t="shared" si="103"/>
        <v>1000</v>
      </c>
      <c r="J69" s="523" t="s">
        <v>0</v>
      </c>
      <c r="K69" s="523">
        <f>K65+K66+K67+K68</f>
        <v>1000</v>
      </c>
      <c r="L69" s="523" t="s">
        <v>0</v>
      </c>
      <c r="M69" s="523">
        <f t="shared" ref="M69" si="104">M65+M66+M67+M68</f>
        <v>1000</v>
      </c>
      <c r="N69" s="1132"/>
      <c r="O69" s="525">
        <f>O65+O66+O67+O68</f>
        <v>1000</v>
      </c>
      <c r="P69" s="524">
        <f t="shared" ref="P69:BW69" si="105">P65+P66+P67+P68</f>
        <v>1000</v>
      </c>
      <c r="Q69" s="525">
        <f t="shared" si="105"/>
        <v>1000</v>
      </c>
      <c r="R69" s="525">
        <f t="shared" si="105"/>
        <v>1000</v>
      </c>
      <c r="S69" s="525">
        <f t="shared" si="105"/>
        <v>1000</v>
      </c>
      <c r="T69" s="525">
        <f t="shared" si="105"/>
        <v>1000</v>
      </c>
      <c r="U69" s="525">
        <f t="shared" si="105"/>
        <v>1000</v>
      </c>
      <c r="V69" s="525">
        <f t="shared" si="105"/>
        <v>1000</v>
      </c>
      <c r="W69" s="525">
        <f t="shared" si="105"/>
        <v>1000</v>
      </c>
      <c r="X69" s="525">
        <f t="shared" si="105"/>
        <v>1000</v>
      </c>
      <c r="Y69" s="525">
        <f t="shared" si="105"/>
        <v>1000</v>
      </c>
      <c r="Z69" s="525">
        <f t="shared" si="105"/>
        <v>1000</v>
      </c>
      <c r="AA69" s="526">
        <f t="shared" si="105"/>
        <v>1000</v>
      </c>
      <c r="AB69" s="525">
        <f t="shared" si="105"/>
        <v>1000</v>
      </c>
      <c r="AC69" s="525">
        <f t="shared" si="105"/>
        <v>1000</v>
      </c>
      <c r="AD69" s="525">
        <f t="shared" si="105"/>
        <v>1000</v>
      </c>
      <c r="AE69" s="525">
        <f t="shared" si="105"/>
        <v>1000</v>
      </c>
      <c r="AF69" s="525">
        <f t="shared" si="105"/>
        <v>1000</v>
      </c>
      <c r="AG69" s="525">
        <f t="shared" si="105"/>
        <v>1000</v>
      </c>
      <c r="AH69" s="525">
        <f t="shared" si="105"/>
        <v>1000</v>
      </c>
      <c r="AI69" s="525">
        <f t="shared" si="105"/>
        <v>1000</v>
      </c>
      <c r="AJ69" s="525">
        <f t="shared" si="105"/>
        <v>1000</v>
      </c>
      <c r="AK69" s="525">
        <f t="shared" si="105"/>
        <v>1000</v>
      </c>
      <c r="AL69" s="525">
        <f t="shared" si="105"/>
        <v>1000</v>
      </c>
      <c r="AM69" s="525">
        <f t="shared" si="105"/>
        <v>1000</v>
      </c>
      <c r="AN69" s="525">
        <f t="shared" si="105"/>
        <v>1000</v>
      </c>
      <c r="AO69" s="525">
        <f t="shared" si="105"/>
        <v>1000</v>
      </c>
      <c r="AP69" s="525">
        <f t="shared" si="105"/>
        <v>1000</v>
      </c>
      <c r="AQ69" s="525">
        <f t="shared" si="105"/>
        <v>1000</v>
      </c>
      <c r="AR69" s="525">
        <f t="shared" si="105"/>
        <v>1000</v>
      </c>
      <c r="AS69" s="525">
        <f t="shared" si="105"/>
        <v>1000</v>
      </c>
      <c r="AT69" s="525">
        <f t="shared" si="105"/>
        <v>1000</v>
      </c>
      <c r="AU69" s="525">
        <f t="shared" si="105"/>
        <v>1000</v>
      </c>
      <c r="AV69" s="525">
        <f t="shared" si="105"/>
        <v>1000</v>
      </c>
      <c r="AW69" s="525">
        <f t="shared" si="105"/>
        <v>1000</v>
      </c>
      <c r="AX69" s="525">
        <f t="shared" si="105"/>
        <v>1000</v>
      </c>
      <c r="AY69" s="525">
        <f t="shared" si="105"/>
        <v>1000</v>
      </c>
      <c r="AZ69" s="525">
        <f t="shared" si="105"/>
        <v>1000</v>
      </c>
      <c r="BA69" s="525">
        <f t="shared" si="105"/>
        <v>1000</v>
      </c>
      <c r="BB69" s="525">
        <f t="shared" si="105"/>
        <v>1000</v>
      </c>
      <c r="BC69" s="525">
        <f t="shared" si="105"/>
        <v>1000</v>
      </c>
      <c r="BD69" s="525">
        <f t="shared" si="105"/>
        <v>1000</v>
      </c>
      <c r="BE69" s="525">
        <f t="shared" si="105"/>
        <v>1000</v>
      </c>
      <c r="BF69" s="525">
        <f t="shared" si="105"/>
        <v>1000</v>
      </c>
      <c r="BG69" s="525">
        <f t="shared" si="105"/>
        <v>1000</v>
      </c>
      <c r="BH69" s="525">
        <f t="shared" si="105"/>
        <v>1000</v>
      </c>
      <c r="BI69" s="525">
        <f t="shared" si="105"/>
        <v>1000</v>
      </c>
      <c r="BJ69" s="525">
        <f t="shared" si="105"/>
        <v>1000</v>
      </c>
      <c r="BK69" s="525">
        <f t="shared" si="105"/>
        <v>1000</v>
      </c>
      <c r="BL69" s="525">
        <f t="shared" si="105"/>
        <v>1000</v>
      </c>
      <c r="BM69" s="525">
        <f t="shared" si="105"/>
        <v>1000</v>
      </c>
      <c r="BN69" s="525">
        <f t="shared" si="105"/>
        <v>1000</v>
      </c>
      <c r="BO69" s="525">
        <f t="shared" si="105"/>
        <v>1000</v>
      </c>
      <c r="BP69" s="525">
        <f t="shared" si="105"/>
        <v>1000</v>
      </c>
      <c r="BQ69" s="525">
        <f t="shared" si="105"/>
        <v>1000</v>
      </c>
      <c r="BR69" s="525">
        <f t="shared" si="105"/>
        <v>1000</v>
      </c>
      <c r="BS69" s="525">
        <f t="shared" si="105"/>
        <v>1000</v>
      </c>
      <c r="BT69" s="525">
        <f t="shared" si="105"/>
        <v>1000</v>
      </c>
      <c r="BU69" s="525">
        <f t="shared" si="105"/>
        <v>1000</v>
      </c>
      <c r="BV69" s="525">
        <f t="shared" si="105"/>
        <v>1000</v>
      </c>
      <c r="BW69" s="525">
        <f t="shared" si="105"/>
        <v>1000</v>
      </c>
      <c r="BX69" s="140"/>
      <c r="BY69" s="140"/>
      <c r="BZ69" s="140"/>
      <c r="CA69" s="140"/>
      <c r="CB69" s="294"/>
    </row>
    <row r="70" spans="1:80" ht="16" outlineLevel="1" x14ac:dyDescent="0.2">
      <c r="B70" s="73" t="s">
        <v>380</v>
      </c>
      <c r="C70" s="1122">
        <f>O70</f>
        <v>0</v>
      </c>
      <c r="D70" s="460"/>
      <c r="E70" s="939">
        <f>AA70</f>
        <v>0</v>
      </c>
      <c r="F70" s="940"/>
      <c r="G70" s="461">
        <f>AM70</f>
        <v>0</v>
      </c>
      <c r="H70" s="940"/>
      <c r="I70" s="461">
        <f>AY70</f>
        <v>0</v>
      </c>
      <c r="J70" s="940"/>
      <c r="K70" s="461">
        <f>BK70</f>
        <v>0</v>
      </c>
      <c r="L70" s="460"/>
      <c r="M70" s="939">
        <f>BW70</f>
        <v>0</v>
      </c>
      <c r="N70" s="1123"/>
      <c r="O70" s="407">
        <f>'C'!C59</f>
        <v>0</v>
      </c>
      <c r="P70" s="468">
        <f>'C'!D59</f>
        <v>0</v>
      </c>
      <c r="Q70" s="407">
        <f>'C'!E59</f>
        <v>0</v>
      </c>
      <c r="R70" s="407">
        <f>'C'!F59</f>
        <v>0</v>
      </c>
      <c r="S70" s="407">
        <f>'C'!G59</f>
        <v>0</v>
      </c>
      <c r="T70" s="407">
        <f>'C'!H59</f>
        <v>0</v>
      </c>
      <c r="U70" s="407">
        <f>'C'!I59</f>
        <v>0</v>
      </c>
      <c r="V70" s="407">
        <f>'C'!J59</f>
        <v>0</v>
      </c>
      <c r="W70" s="407">
        <f>'C'!K59</f>
        <v>0</v>
      </c>
      <c r="X70" s="407">
        <f>'C'!L59</f>
        <v>0</v>
      </c>
      <c r="Y70" s="407">
        <f>'C'!M59</f>
        <v>0</v>
      </c>
      <c r="Z70" s="407">
        <f>'C'!N59</f>
        <v>0</v>
      </c>
      <c r="AA70" s="469">
        <f>'C'!O59</f>
        <v>0</v>
      </c>
      <c r="AB70" s="407">
        <f>'C'!P59</f>
        <v>0</v>
      </c>
      <c r="AC70" s="407">
        <f>'C'!Q59</f>
        <v>0</v>
      </c>
      <c r="AD70" s="407">
        <f>'C'!R59</f>
        <v>0</v>
      </c>
      <c r="AE70" s="407">
        <f>'C'!S59</f>
        <v>0</v>
      </c>
      <c r="AF70" s="407">
        <f>'C'!T59</f>
        <v>0</v>
      </c>
      <c r="AG70" s="407">
        <f>'C'!U59</f>
        <v>0</v>
      </c>
      <c r="AH70" s="407">
        <f>'C'!V59</f>
        <v>0</v>
      </c>
      <c r="AI70" s="407">
        <f>'C'!W59</f>
        <v>0</v>
      </c>
      <c r="AJ70" s="407">
        <f>'C'!X59</f>
        <v>0</v>
      </c>
      <c r="AK70" s="407">
        <f>'C'!Y59</f>
        <v>0</v>
      </c>
      <c r="AL70" s="407">
        <f>'C'!Z59</f>
        <v>0</v>
      </c>
      <c r="AM70" s="409">
        <f>'C'!AA59</f>
        <v>0</v>
      </c>
      <c r="AN70" s="408">
        <f>'C'!AB59</f>
        <v>0</v>
      </c>
      <c r="AO70" s="407">
        <f>'C'!AC59</f>
        <v>0</v>
      </c>
      <c r="AP70" s="407">
        <f>'C'!AD59</f>
        <v>0</v>
      </c>
      <c r="AQ70" s="407">
        <f>'C'!AE59</f>
        <v>0</v>
      </c>
      <c r="AR70" s="407">
        <f>'C'!AF59</f>
        <v>0</v>
      </c>
      <c r="AS70" s="407">
        <f>'C'!AG59</f>
        <v>0</v>
      </c>
      <c r="AT70" s="407">
        <f>'C'!AH59</f>
        <v>0</v>
      </c>
      <c r="AU70" s="407">
        <f>'C'!AI59</f>
        <v>0</v>
      </c>
      <c r="AV70" s="407">
        <f>'C'!AJ59</f>
        <v>0</v>
      </c>
      <c r="AW70" s="407">
        <f>'C'!AK59</f>
        <v>0</v>
      </c>
      <c r="AX70" s="407">
        <f>'C'!AL59</f>
        <v>0</v>
      </c>
      <c r="AY70" s="409">
        <f>'C'!AM59</f>
        <v>0</v>
      </c>
      <c r="AZ70" s="408">
        <f>'C'!AN59</f>
        <v>0</v>
      </c>
      <c r="BA70" s="407">
        <f>'C'!AO59</f>
        <v>0</v>
      </c>
      <c r="BB70" s="407">
        <f>'C'!AP59</f>
        <v>0</v>
      </c>
      <c r="BC70" s="407">
        <f>'C'!AQ59</f>
        <v>0</v>
      </c>
      <c r="BD70" s="407">
        <f>'C'!AR59</f>
        <v>0</v>
      </c>
      <c r="BE70" s="407">
        <f>'C'!AS59</f>
        <v>0</v>
      </c>
      <c r="BF70" s="407">
        <f>'C'!AT59</f>
        <v>0</v>
      </c>
      <c r="BG70" s="407">
        <f>'C'!AU59</f>
        <v>0</v>
      </c>
      <c r="BH70" s="407">
        <f>'C'!AV59</f>
        <v>0</v>
      </c>
      <c r="BI70" s="407">
        <f>'C'!AW59</f>
        <v>0</v>
      </c>
      <c r="BJ70" s="407">
        <f>'C'!AX59</f>
        <v>0</v>
      </c>
      <c r="BK70" s="409">
        <f>'C'!AY59</f>
        <v>0</v>
      </c>
      <c r="BL70" s="408">
        <f>'C'!AZ59</f>
        <v>0</v>
      </c>
      <c r="BM70" s="407">
        <f>'C'!BA59</f>
        <v>0</v>
      </c>
      <c r="BN70" s="407">
        <f>'C'!BB59</f>
        <v>0</v>
      </c>
      <c r="BO70" s="407">
        <f>'C'!BC59</f>
        <v>0</v>
      </c>
      <c r="BP70" s="407">
        <f>'C'!BD59</f>
        <v>0</v>
      </c>
      <c r="BQ70" s="407">
        <f>'C'!BE59</f>
        <v>0</v>
      </c>
      <c r="BR70" s="407">
        <f>'C'!BF59</f>
        <v>0</v>
      </c>
      <c r="BS70" s="407">
        <f>'C'!BG59</f>
        <v>0</v>
      </c>
      <c r="BT70" s="407">
        <f>'C'!BH59</f>
        <v>0</v>
      </c>
      <c r="BU70" s="407">
        <f>'C'!BI59</f>
        <v>0</v>
      </c>
      <c r="BV70" s="407">
        <f>'C'!BJ59</f>
        <v>0</v>
      </c>
      <c r="BW70" s="409">
        <f>'C'!BK59</f>
        <v>0</v>
      </c>
      <c r="BX70" s="120"/>
    </row>
    <row r="71" spans="1:80" s="7" customFormat="1" ht="22" customHeight="1" x14ac:dyDescent="0.2">
      <c r="A71" s="140"/>
      <c r="B71" s="527" t="s">
        <v>69</v>
      </c>
      <c r="C71" s="1159">
        <f>C69+C70</f>
        <v>1000</v>
      </c>
      <c r="D71" s="464">
        <f>IFERROR(C71/C85,"-")</f>
        <v>1</v>
      </c>
      <c r="E71" s="528">
        <f>E69+E70</f>
        <v>1000</v>
      </c>
      <c r="F71" s="529">
        <f>IFERROR(E71/E85,"-")</f>
        <v>1</v>
      </c>
      <c r="G71" s="463">
        <f>G69+G70</f>
        <v>1000</v>
      </c>
      <c r="H71" s="529">
        <f>IFERROR(G71/G85,"-")</f>
        <v>1</v>
      </c>
      <c r="I71" s="463">
        <f>I69+I70</f>
        <v>1000</v>
      </c>
      <c r="J71" s="529">
        <f>IFERROR(I71/I85,"-")</f>
        <v>1</v>
      </c>
      <c r="K71" s="463">
        <f>K69+K70</f>
        <v>1000</v>
      </c>
      <c r="L71" s="464">
        <f>IFERROR(K71/K85,"-")</f>
        <v>1</v>
      </c>
      <c r="M71" s="528">
        <f>M69+M70</f>
        <v>1000</v>
      </c>
      <c r="N71" s="1160">
        <f>IFERROR(M71/M85,"-")</f>
        <v>1</v>
      </c>
      <c r="O71" s="531">
        <f t="shared" ref="O71:AT71" si="106">O69+O70</f>
        <v>1000</v>
      </c>
      <c r="P71" s="474">
        <f t="shared" si="106"/>
        <v>1000</v>
      </c>
      <c r="Q71" s="475">
        <f t="shared" si="106"/>
        <v>1000</v>
      </c>
      <c r="R71" s="475">
        <f t="shared" si="106"/>
        <v>1000</v>
      </c>
      <c r="S71" s="475">
        <f t="shared" si="106"/>
        <v>1000</v>
      </c>
      <c r="T71" s="475">
        <f t="shared" si="106"/>
        <v>1000</v>
      </c>
      <c r="U71" s="475">
        <f t="shared" si="106"/>
        <v>1000</v>
      </c>
      <c r="V71" s="475">
        <f t="shared" si="106"/>
        <v>1000</v>
      </c>
      <c r="W71" s="475">
        <f t="shared" si="106"/>
        <v>1000</v>
      </c>
      <c r="X71" s="475">
        <f t="shared" si="106"/>
        <v>1000</v>
      </c>
      <c r="Y71" s="475">
        <f t="shared" si="106"/>
        <v>1000</v>
      </c>
      <c r="Z71" s="475">
        <f t="shared" si="106"/>
        <v>1000</v>
      </c>
      <c r="AA71" s="476">
        <f t="shared" si="106"/>
        <v>1000</v>
      </c>
      <c r="AB71" s="531">
        <f t="shared" si="106"/>
        <v>1000</v>
      </c>
      <c r="AC71" s="531">
        <f t="shared" si="106"/>
        <v>1000</v>
      </c>
      <c r="AD71" s="531">
        <f t="shared" si="106"/>
        <v>1000</v>
      </c>
      <c r="AE71" s="531">
        <f t="shared" si="106"/>
        <v>1000</v>
      </c>
      <c r="AF71" s="531">
        <f t="shared" si="106"/>
        <v>1000</v>
      </c>
      <c r="AG71" s="531">
        <f t="shared" si="106"/>
        <v>1000</v>
      </c>
      <c r="AH71" s="531">
        <f t="shared" si="106"/>
        <v>1000</v>
      </c>
      <c r="AI71" s="531">
        <f t="shared" si="106"/>
        <v>1000</v>
      </c>
      <c r="AJ71" s="531">
        <f t="shared" si="106"/>
        <v>1000</v>
      </c>
      <c r="AK71" s="531">
        <f t="shared" si="106"/>
        <v>1000</v>
      </c>
      <c r="AL71" s="531">
        <f t="shared" si="106"/>
        <v>1000</v>
      </c>
      <c r="AM71" s="532">
        <f t="shared" si="106"/>
        <v>1000</v>
      </c>
      <c r="AN71" s="530">
        <f t="shared" si="106"/>
        <v>1000</v>
      </c>
      <c r="AO71" s="531">
        <f t="shared" si="106"/>
        <v>1000</v>
      </c>
      <c r="AP71" s="531">
        <f t="shared" si="106"/>
        <v>1000</v>
      </c>
      <c r="AQ71" s="531">
        <f t="shared" si="106"/>
        <v>1000</v>
      </c>
      <c r="AR71" s="531">
        <f t="shared" si="106"/>
        <v>1000</v>
      </c>
      <c r="AS71" s="531">
        <f t="shared" si="106"/>
        <v>1000</v>
      </c>
      <c r="AT71" s="531">
        <f t="shared" si="106"/>
        <v>1000</v>
      </c>
      <c r="AU71" s="531">
        <f t="shared" ref="AU71:BW71" si="107">AU69+AU70</f>
        <v>1000</v>
      </c>
      <c r="AV71" s="531">
        <f t="shared" si="107"/>
        <v>1000</v>
      </c>
      <c r="AW71" s="531">
        <f t="shared" si="107"/>
        <v>1000</v>
      </c>
      <c r="AX71" s="531">
        <f t="shared" si="107"/>
        <v>1000</v>
      </c>
      <c r="AY71" s="532">
        <f t="shared" si="107"/>
        <v>1000</v>
      </c>
      <c r="AZ71" s="530">
        <f t="shared" si="107"/>
        <v>1000</v>
      </c>
      <c r="BA71" s="531">
        <f t="shared" si="107"/>
        <v>1000</v>
      </c>
      <c r="BB71" s="531">
        <f t="shared" si="107"/>
        <v>1000</v>
      </c>
      <c r="BC71" s="531">
        <f t="shared" si="107"/>
        <v>1000</v>
      </c>
      <c r="BD71" s="531">
        <f t="shared" si="107"/>
        <v>1000</v>
      </c>
      <c r="BE71" s="531">
        <f t="shared" si="107"/>
        <v>1000</v>
      </c>
      <c r="BF71" s="531">
        <f t="shared" si="107"/>
        <v>1000</v>
      </c>
      <c r="BG71" s="531">
        <f t="shared" si="107"/>
        <v>1000</v>
      </c>
      <c r="BH71" s="531">
        <f t="shared" si="107"/>
        <v>1000</v>
      </c>
      <c r="BI71" s="531">
        <f t="shared" si="107"/>
        <v>1000</v>
      </c>
      <c r="BJ71" s="531">
        <f t="shared" si="107"/>
        <v>1000</v>
      </c>
      <c r="BK71" s="532">
        <f t="shared" si="107"/>
        <v>1000</v>
      </c>
      <c r="BL71" s="530">
        <f t="shared" si="107"/>
        <v>1000</v>
      </c>
      <c r="BM71" s="531">
        <f t="shared" si="107"/>
        <v>1000</v>
      </c>
      <c r="BN71" s="531">
        <f t="shared" si="107"/>
        <v>1000</v>
      </c>
      <c r="BO71" s="531">
        <f t="shared" si="107"/>
        <v>1000</v>
      </c>
      <c r="BP71" s="531">
        <f t="shared" si="107"/>
        <v>1000</v>
      </c>
      <c r="BQ71" s="531">
        <f t="shared" si="107"/>
        <v>1000</v>
      </c>
      <c r="BR71" s="531">
        <f t="shared" si="107"/>
        <v>1000</v>
      </c>
      <c r="BS71" s="531">
        <f t="shared" si="107"/>
        <v>1000</v>
      </c>
      <c r="BT71" s="531">
        <f t="shared" si="107"/>
        <v>1000</v>
      </c>
      <c r="BU71" s="531">
        <f t="shared" si="107"/>
        <v>1000</v>
      </c>
      <c r="BV71" s="531">
        <f t="shared" si="107"/>
        <v>1000</v>
      </c>
      <c r="BW71" s="532">
        <f t="shared" si="107"/>
        <v>1000</v>
      </c>
      <c r="BX71" s="140"/>
      <c r="BY71" s="140"/>
      <c r="BZ71" s="140"/>
      <c r="CA71" s="140"/>
      <c r="CB71" s="294"/>
    </row>
    <row r="72" spans="1:80" ht="16" x14ac:dyDescent="0.2">
      <c r="B72" s="514" t="s">
        <v>9</v>
      </c>
      <c r="C72" s="1122" t="s">
        <v>0</v>
      </c>
      <c r="D72" s="460"/>
      <c r="E72" s="939" t="s">
        <v>0</v>
      </c>
      <c r="F72" s="460"/>
      <c r="G72" s="939" t="s">
        <v>0</v>
      </c>
      <c r="H72" s="460"/>
      <c r="I72" s="939" t="s">
        <v>0</v>
      </c>
      <c r="J72" s="460"/>
      <c r="K72" s="939" t="s">
        <v>0</v>
      </c>
      <c r="L72" s="460"/>
      <c r="M72" s="459" t="s">
        <v>0</v>
      </c>
      <c r="N72" s="1123"/>
      <c r="O72" s="471"/>
      <c r="P72" s="407"/>
      <c r="Q72" s="407"/>
      <c r="R72" s="407"/>
      <c r="S72" s="407"/>
      <c r="T72" s="407"/>
      <c r="U72" s="407"/>
      <c r="V72" s="407"/>
      <c r="W72" s="407"/>
      <c r="X72" s="407"/>
      <c r="Y72" s="407"/>
      <c r="Z72" s="407"/>
      <c r="AA72" s="407"/>
      <c r="AB72" s="408"/>
      <c r="AC72" s="407"/>
      <c r="AD72" s="407"/>
      <c r="AE72" s="407"/>
      <c r="AF72" s="407"/>
      <c r="AG72" s="407"/>
      <c r="AH72" s="407"/>
      <c r="AI72" s="407"/>
      <c r="AJ72" s="407"/>
      <c r="AK72" s="407"/>
      <c r="AL72" s="407"/>
      <c r="AM72" s="407"/>
      <c r="AN72" s="408"/>
      <c r="AO72" s="407"/>
      <c r="AP72" s="407"/>
      <c r="AQ72" s="407"/>
      <c r="AR72" s="407"/>
      <c r="AS72" s="407"/>
      <c r="AT72" s="407"/>
      <c r="AU72" s="407"/>
      <c r="AV72" s="407"/>
      <c r="AW72" s="407"/>
      <c r="AX72" s="407"/>
      <c r="AY72" s="407"/>
      <c r="AZ72" s="408"/>
      <c r="BA72" s="407"/>
      <c r="BB72" s="407"/>
      <c r="BC72" s="407"/>
      <c r="BD72" s="407"/>
      <c r="BE72" s="407"/>
      <c r="BF72" s="407"/>
      <c r="BG72" s="407"/>
      <c r="BH72" s="407"/>
      <c r="BI72" s="407"/>
      <c r="BJ72" s="407"/>
      <c r="BK72" s="407"/>
      <c r="BL72" s="408"/>
      <c r="BM72" s="407"/>
      <c r="BN72" s="407"/>
      <c r="BO72" s="407"/>
      <c r="BP72" s="407"/>
      <c r="BQ72" s="407"/>
      <c r="BR72" s="407"/>
      <c r="BS72" s="407"/>
      <c r="BT72" s="407"/>
      <c r="BU72" s="407"/>
      <c r="BV72" s="407"/>
      <c r="BW72" s="409"/>
      <c r="BX72" s="120"/>
    </row>
    <row r="73" spans="1:80" ht="16" x14ac:dyDescent="0.2">
      <c r="B73" s="73" t="s">
        <v>174</v>
      </c>
      <c r="C73" s="1122">
        <f>O73</f>
        <v>0</v>
      </c>
      <c r="D73" s="460"/>
      <c r="E73" s="939">
        <f>AA73</f>
        <v>0</v>
      </c>
      <c r="F73" s="460"/>
      <c r="G73" s="939">
        <f>AM73</f>
        <v>0</v>
      </c>
      <c r="H73" s="460"/>
      <c r="I73" s="939">
        <f>AY73</f>
        <v>0</v>
      </c>
      <c r="J73" s="460"/>
      <c r="K73" s="939">
        <f>BK73</f>
        <v>0</v>
      </c>
      <c r="L73" s="460"/>
      <c r="M73" s="939">
        <f>BW73</f>
        <v>0</v>
      </c>
      <c r="N73" s="1123"/>
      <c r="O73" s="469">
        <f>'C'!C70+'C'!C79</f>
        <v>0</v>
      </c>
      <c r="P73" s="407">
        <f>'C'!D70+'C'!D79</f>
        <v>0</v>
      </c>
      <c r="Q73" s="407">
        <f>'C'!E70+'C'!E79</f>
        <v>0</v>
      </c>
      <c r="R73" s="407">
        <f>'C'!F70+'C'!F79</f>
        <v>0</v>
      </c>
      <c r="S73" s="407">
        <f>'C'!G70+'C'!G79</f>
        <v>0</v>
      </c>
      <c r="T73" s="407">
        <f>'C'!H70+'C'!H79</f>
        <v>0</v>
      </c>
      <c r="U73" s="407">
        <f>'C'!I70+'C'!I79</f>
        <v>0</v>
      </c>
      <c r="V73" s="407">
        <f>'C'!J70+'C'!J79</f>
        <v>0</v>
      </c>
      <c r="W73" s="407">
        <f>'C'!K70+'C'!K79</f>
        <v>0</v>
      </c>
      <c r="X73" s="407">
        <f>'C'!L70+'C'!L79</f>
        <v>0</v>
      </c>
      <c r="Y73" s="407">
        <f>'C'!M70+'C'!M79</f>
        <v>0</v>
      </c>
      <c r="Z73" s="407">
        <f>'C'!N70+'C'!N79</f>
        <v>0</v>
      </c>
      <c r="AA73" s="407">
        <f>'C'!O70+'C'!O79</f>
        <v>0</v>
      </c>
      <c r="AB73" s="408">
        <f>'C'!P70+'C'!P79</f>
        <v>0</v>
      </c>
      <c r="AC73" s="407">
        <f>'C'!Q70+'C'!Q79</f>
        <v>0</v>
      </c>
      <c r="AD73" s="407">
        <f>'C'!R70+'C'!R79</f>
        <v>0</v>
      </c>
      <c r="AE73" s="407">
        <f>'C'!S70+'C'!S79</f>
        <v>0</v>
      </c>
      <c r="AF73" s="407">
        <f>'C'!T70+'C'!T79</f>
        <v>0</v>
      </c>
      <c r="AG73" s="407">
        <f>'C'!U70+'C'!U79</f>
        <v>0</v>
      </c>
      <c r="AH73" s="407">
        <f>'C'!V70+'C'!V79</f>
        <v>0</v>
      </c>
      <c r="AI73" s="407">
        <f>'C'!W70+'C'!W79</f>
        <v>0</v>
      </c>
      <c r="AJ73" s="407">
        <f>'C'!X70+'C'!X79</f>
        <v>0</v>
      </c>
      <c r="AK73" s="407">
        <f>'C'!Y70+'C'!Y79</f>
        <v>0</v>
      </c>
      <c r="AL73" s="407">
        <f>'C'!Z70+'C'!Z79</f>
        <v>0</v>
      </c>
      <c r="AM73" s="407">
        <f>'C'!AA70+'C'!AA79</f>
        <v>0</v>
      </c>
      <c r="AN73" s="408">
        <f>'C'!AB70+'C'!AB79</f>
        <v>0</v>
      </c>
      <c r="AO73" s="407">
        <f>'C'!AC70+'C'!AC79</f>
        <v>0</v>
      </c>
      <c r="AP73" s="407">
        <f>'C'!AD70+'C'!AD79</f>
        <v>0</v>
      </c>
      <c r="AQ73" s="407">
        <f>'C'!AE70+'C'!AE79</f>
        <v>0</v>
      </c>
      <c r="AR73" s="407">
        <f>'C'!AF70+'C'!AF79</f>
        <v>0</v>
      </c>
      <c r="AS73" s="407">
        <f>'C'!AG70+'C'!AG79</f>
        <v>0</v>
      </c>
      <c r="AT73" s="407">
        <f>'C'!AH70+'C'!AH79</f>
        <v>0</v>
      </c>
      <c r="AU73" s="407">
        <f>'C'!AI70+'C'!AI79</f>
        <v>0</v>
      </c>
      <c r="AV73" s="407">
        <f>'C'!AJ70+'C'!AJ79</f>
        <v>0</v>
      </c>
      <c r="AW73" s="407">
        <f>'C'!AK70+'C'!AK79</f>
        <v>0</v>
      </c>
      <c r="AX73" s="407">
        <f>'C'!AL70+'C'!AL79</f>
        <v>0</v>
      </c>
      <c r="AY73" s="407">
        <f>'C'!AM70+'C'!AM79</f>
        <v>0</v>
      </c>
      <c r="AZ73" s="408">
        <f>'C'!AN70+'C'!AN79</f>
        <v>0</v>
      </c>
      <c r="BA73" s="407">
        <f>'C'!AO70+'C'!AO79</f>
        <v>0</v>
      </c>
      <c r="BB73" s="407">
        <f>'C'!AP70+'C'!AP79</f>
        <v>0</v>
      </c>
      <c r="BC73" s="407">
        <f>'C'!AQ70+'C'!AQ79</f>
        <v>0</v>
      </c>
      <c r="BD73" s="407">
        <f>'C'!AR70+'C'!AR79</f>
        <v>0</v>
      </c>
      <c r="BE73" s="407">
        <f>'C'!AS70+'C'!AS79</f>
        <v>0</v>
      </c>
      <c r="BF73" s="407">
        <f>'C'!AT70+'C'!AT79</f>
        <v>0</v>
      </c>
      <c r="BG73" s="407">
        <f>'C'!AU70+'C'!AU79</f>
        <v>0</v>
      </c>
      <c r="BH73" s="407">
        <f>'C'!AV70+'C'!AV79</f>
        <v>0</v>
      </c>
      <c r="BI73" s="407">
        <f>'C'!AW70+'C'!AW79</f>
        <v>0</v>
      </c>
      <c r="BJ73" s="407">
        <f>'C'!AX70+'C'!AX79</f>
        <v>0</v>
      </c>
      <c r="BK73" s="407">
        <f>'C'!AY70+'C'!AY79</f>
        <v>0</v>
      </c>
      <c r="BL73" s="408">
        <f>'C'!AZ70+'C'!AZ79</f>
        <v>0</v>
      </c>
      <c r="BM73" s="407">
        <f>'C'!BA70+'C'!BA79</f>
        <v>0</v>
      </c>
      <c r="BN73" s="407">
        <f>'C'!BB70+'C'!BB79</f>
        <v>0</v>
      </c>
      <c r="BO73" s="407">
        <f>'C'!BC70+'C'!BC79</f>
        <v>0</v>
      </c>
      <c r="BP73" s="407">
        <f>'C'!BD70+'C'!BD79</f>
        <v>0</v>
      </c>
      <c r="BQ73" s="407">
        <f>'C'!BE70+'C'!BE79</f>
        <v>0</v>
      </c>
      <c r="BR73" s="407">
        <f>'C'!BF70+'C'!BF79</f>
        <v>0</v>
      </c>
      <c r="BS73" s="407">
        <f>'C'!BG70+'C'!BG79</f>
        <v>0</v>
      </c>
      <c r="BT73" s="407">
        <f>'C'!BH70+'C'!BH79</f>
        <v>0</v>
      </c>
      <c r="BU73" s="407">
        <f>'C'!BI70+'C'!BI79</f>
        <v>0</v>
      </c>
      <c r="BV73" s="407">
        <f>'C'!BJ70+'C'!BJ79</f>
        <v>0</v>
      </c>
      <c r="BW73" s="409">
        <f>'C'!BK70+'C'!BK79</f>
        <v>0</v>
      </c>
      <c r="BX73" s="120"/>
    </row>
    <row r="74" spans="1:80" s="7" customFormat="1" ht="16" x14ac:dyDescent="0.2">
      <c r="A74" s="140"/>
      <c r="B74" s="1142" t="s">
        <v>373</v>
      </c>
      <c r="C74" s="1124">
        <f>C73</f>
        <v>0</v>
      </c>
      <c r="D74" s="462">
        <f>IFERROR(C74/C85,"-")</f>
        <v>0</v>
      </c>
      <c r="E74" s="1125">
        <f>E73</f>
        <v>0</v>
      </c>
      <c r="F74" s="462">
        <f>IFERROR(E74/E85,"-")</f>
        <v>0</v>
      </c>
      <c r="G74" s="1125">
        <f>G73</f>
        <v>0</v>
      </c>
      <c r="H74" s="462">
        <f>IFERROR(G74/G85,"-")</f>
        <v>0</v>
      </c>
      <c r="I74" s="1125">
        <f>I73</f>
        <v>0</v>
      </c>
      <c r="J74" s="462">
        <f>IFERROR(I74/I85,"-")</f>
        <v>0</v>
      </c>
      <c r="K74" s="1125">
        <f>K73</f>
        <v>0</v>
      </c>
      <c r="L74" s="462">
        <f>IFERROR(K74/K85,"-")</f>
        <v>0</v>
      </c>
      <c r="M74" s="1125">
        <f>M73</f>
        <v>0</v>
      </c>
      <c r="N74" s="1160">
        <f>IFERROR(M74/M85,"-")</f>
        <v>0</v>
      </c>
      <c r="O74" s="1110">
        <f t="shared" ref="O74:AT74" si="108">O73</f>
        <v>0</v>
      </c>
      <c r="P74" s="478">
        <f t="shared" si="108"/>
        <v>0</v>
      </c>
      <c r="Q74" s="478">
        <f t="shared" si="108"/>
        <v>0</v>
      </c>
      <c r="R74" s="478">
        <f t="shared" si="108"/>
        <v>0</v>
      </c>
      <c r="S74" s="478">
        <f t="shared" si="108"/>
        <v>0</v>
      </c>
      <c r="T74" s="478">
        <f t="shared" si="108"/>
        <v>0</v>
      </c>
      <c r="U74" s="478">
        <f t="shared" si="108"/>
        <v>0</v>
      </c>
      <c r="V74" s="478">
        <f t="shared" si="108"/>
        <v>0</v>
      </c>
      <c r="W74" s="478">
        <f t="shared" si="108"/>
        <v>0</v>
      </c>
      <c r="X74" s="478">
        <f t="shared" si="108"/>
        <v>0</v>
      </c>
      <c r="Y74" s="478">
        <f t="shared" si="108"/>
        <v>0</v>
      </c>
      <c r="Z74" s="478">
        <f t="shared" si="108"/>
        <v>0</v>
      </c>
      <c r="AA74" s="478">
        <f t="shared" si="108"/>
        <v>0</v>
      </c>
      <c r="AB74" s="473">
        <f t="shared" si="108"/>
        <v>0</v>
      </c>
      <c r="AC74" s="478">
        <f t="shared" si="108"/>
        <v>0</v>
      </c>
      <c r="AD74" s="478">
        <f t="shared" si="108"/>
        <v>0</v>
      </c>
      <c r="AE74" s="478">
        <f t="shared" si="108"/>
        <v>0</v>
      </c>
      <c r="AF74" s="478">
        <f t="shared" si="108"/>
        <v>0</v>
      </c>
      <c r="AG74" s="478">
        <f t="shared" si="108"/>
        <v>0</v>
      </c>
      <c r="AH74" s="478">
        <f t="shared" si="108"/>
        <v>0</v>
      </c>
      <c r="AI74" s="478">
        <f t="shared" si="108"/>
        <v>0</v>
      </c>
      <c r="AJ74" s="478">
        <f t="shared" si="108"/>
        <v>0</v>
      </c>
      <c r="AK74" s="478">
        <f t="shared" si="108"/>
        <v>0</v>
      </c>
      <c r="AL74" s="478">
        <f t="shared" si="108"/>
        <v>0</v>
      </c>
      <c r="AM74" s="478">
        <f t="shared" si="108"/>
        <v>0</v>
      </c>
      <c r="AN74" s="473">
        <f t="shared" si="108"/>
        <v>0</v>
      </c>
      <c r="AO74" s="478">
        <f t="shared" si="108"/>
        <v>0</v>
      </c>
      <c r="AP74" s="478">
        <f t="shared" si="108"/>
        <v>0</v>
      </c>
      <c r="AQ74" s="478">
        <f t="shared" si="108"/>
        <v>0</v>
      </c>
      <c r="AR74" s="478">
        <f t="shared" si="108"/>
        <v>0</v>
      </c>
      <c r="AS74" s="478">
        <f t="shared" si="108"/>
        <v>0</v>
      </c>
      <c r="AT74" s="478">
        <f t="shared" si="108"/>
        <v>0</v>
      </c>
      <c r="AU74" s="478">
        <f t="shared" ref="AU74:BW74" si="109">AU73</f>
        <v>0</v>
      </c>
      <c r="AV74" s="478">
        <f t="shared" si="109"/>
        <v>0</v>
      </c>
      <c r="AW74" s="478">
        <f t="shared" si="109"/>
        <v>0</v>
      </c>
      <c r="AX74" s="478">
        <f t="shared" si="109"/>
        <v>0</v>
      </c>
      <c r="AY74" s="478">
        <f t="shared" si="109"/>
        <v>0</v>
      </c>
      <c r="AZ74" s="473">
        <f t="shared" si="109"/>
        <v>0</v>
      </c>
      <c r="BA74" s="478">
        <f t="shared" si="109"/>
        <v>0</v>
      </c>
      <c r="BB74" s="478">
        <f t="shared" si="109"/>
        <v>0</v>
      </c>
      <c r="BC74" s="478">
        <f t="shared" si="109"/>
        <v>0</v>
      </c>
      <c r="BD74" s="478">
        <f t="shared" si="109"/>
        <v>0</v>
      </c>
      <c r="BE74" s="478">
        <f t="shared" si="109"/>
        <v>0</v>
      </c>
      <c r="BF74" s="478">
        <f t="shared" si="109"/>
        <v>0</v>
      </c>
      <c r="BG74" s="478">
        <f t="shared" si="109"/>
        <v>0</v>
      </c>
      <c r="BH74" s="478">
        <f t="shared" si="109"/>
        <v>0</v>
      </c>
      <c r="BI74" s="478">
        <f t="shared" si="109"/>
        <v>0</v>
      </c>
      <c r="BJ74" s="478">
        <f t="shared" si="109"/>
        <v>0</v>
      </c>
      <c r="BK74" s="478">
        <f t="shared" si="109"/>
        <v>0</v>
      </c>
      <c r="BL74" s="473">
        <f t="shared" si="109"/>
        <v>0</v>
      </c>
      <c r="BM74" s="478">
        <f t="shared" si="109"/>
        <v>0</v>
      </c>
      <c r="BN74" s="478">
        <f t="shared" si="109"/>
        <v>0</v>
      </c>
      <c r="BO74" s="478">
        <f t="shared" si="109"/>
        <v>0</v>
      </c>
      <c r="BP74" s="478">
        <f t="shared" si="109"/>
        <v>0</v>
      </c>
      <c r="BQ74" s="478">
        <f t="shared" si="109"/>
        <v>0</v>
      </c>
      <c r="BR74" s="478">
        <f t="shared" si="109"/>
        <v>0</v>
      </c>
      <c r="BS74" s="478">
        <f t="shared" si="109"/>
        <v>0</v>
      </c>
      <c r="BT74" s="478">
        <f t="shared" si="109"/>
        <v>0</v>
      </c>
      <c r="BU74" s="478">
        <f t="shared" si="109"/>
        <v>0</v>
      </c>
      <c r="BV74" s="478">
        <f t="shared" si="109"/>
        <v>0</v>
      </c>
      <c r="BW74" s="479">
        <f t="shared" si="109"/>
        <v>0</v>
      </c>
      <c r="BX74" s="140"/>
      <c r="BY74" s="140"/>
      <c r="BZ74" s="140"/>
      <c r="CA74" s="140"/>
      <c r="CB74" s="294"/>
    </row>
    <row r="75" spans="1:80" ht="16" x14ac:dyDescent="0.2">
      <c r="B75" s="514" t="s">
        <v>10</v>
      </c>
      <c r="C75" s="1127" t="s">
        <v>0</v>
      </c>
      <c r="D75" s="458"/>
      <c r="E75" s="459" t="s">
        <v>0</v>
      </c>
      <c r="F75" s="458"/>
      <c r="G75" s="459" t="s">
        <v>0</v>
      </c>
      <c r="H75" s="458"/>
      <c r="I75" s="459" t="s">
        <v>0</v>
      </c>
      <c r="J75" s="458"/>
      <c r="K75" s="459" t="s">
        <v>0</v>
      </c>
      <c r="L75" s="458"/>
      <c r="M75" s="459" t="s">
        <v>0</v>
      </c>
      <c r="N75" s="1123"/>
      <c r="O75" s="439"/>
      <c r="P75" s="465"/>
      <c r="Q75" s="466"/>
      <c r="R75" s="466"/>
      <c r="S75" s="466"/>
      <c r="T75" s="466"/>
      <c r="U75" s="466"/>
      <c r="V75" s="466"/>
      <c r="W75" s="466"/>
      <c r="X75" s="466"/>
      <c r="Y75" s="466"/>
      <c r="Z75" s="466"/>
      <c r="AA75" s="466"/>
      <c r="AB75" s="465"/>
      <c r="AC75" s="466"/>
      <c r="AD75" s="466"/>
      <c r="AE75" s="466"/>
      <c r="AF75" s="466"/>
      <c r="AG75" s="466"/>
      <c r="AH75" s="466"/>
      <c r="AI75" s="466"/>
      <c r="AJ75" s="466"/>
      <c r="AK75" s="466"/>
      <c r="AL75" s="466"/>
      <c r="AM75" s="466"/>
      <c r="AN75" s="465"/>
      <c r="AO75" s="466"/>
      <c r="AP75" s="466"/>
      <c r="AQ75" s="466"/>
      <c r="AR75" s="466"/>
      <c r="AS75" s="466"/>
      <c r="AT75" s="466"/>
      <c r="AU75" s="466"/>
      <c r="AV75" s="466"/>
      <c r="AW75" s="466"/>
      <c r="AX75" s="466"/>
      <c r="AY75" s="466"/>
      <c r="AZ75" s="465"/>
      <c r="BA75" s="466"/>
      <c r="BB75" s="466"/>
      <c r="BC75" s="466"/>
      <c r="BD75" s="466"/>
      <c r="BE75" s="466"/>
      <c r="BF75" s="466"/>
      <c r="BG75" s="466"/>
      <c r="BH75" s="466"/>
      <c r="BI75" s="466"/>
      <c r="BJ75" s="466"/>
      <c r="BK75" s="466"/>
      <c r="BL75" s="465"/>
      <c r="BM75" s="466"/>
      <c r="BN75" s="466"/>
      <c r="BO75" s="466"/>
      <c r="BP75" s="466"/>
      <c r="BQ75" s="466"/>
      <c r="BR75" s="466"/>
      <c r="BS75" s="466"/>
      <c r="BT75" s="466"/>
      <c r="BU75" s="466"/>
      <c r="BV75" s="466"/>
      <c r="BW75" s="467"/>
      <c r="BX75" s="120"/>
    </row>
    <row r="76" spans="1:80" ht="16" outlineLevel="1" x14ac:dyDescent="0.2">
      <c r="B76" s="73" t="s">
        <v>271</v>
      </c>
      <c r="C76" s="1122">
        <f>O76</f>
        <v>0</v>
      </c>
      <c r="D76" s="460"/>
      <c r="E76" s="939">
        <f t="shared" ref="E76:E82" si="110">AA76</f>
        <v>0</v>
      </c>
      <c r="F76" s="460"/>
      <c r="G76" s="939">
        <f>AM76</f>
        <v>0</v>
      </c>
      <c r="H76" s="460"/>
      <c r="I76" s="939">
        <f>AY76</f>
        <v>0</v>
      </c>
      <c r="J76" s="460"/>
      <c r="K76" s="939">
        <f>BK76</f>
        <v>0</v>
      </c>
      <c r="L76" s="460"/>
      <c r="M76" s="939">
        <f>BW76</f>
        <v>0</v>
      </c>
      <c r="N76" s="1123"/>
      <c r="O76" s="434">
        <f>'C'!C69+'C'!C78</f>
        <v>0</v>
      </c>
      <c r="P76" s="470">
        <f>'C'!D69+'C'!D78</f>
        <v>0</v>
      </c>
      <c r="Q76" s="434">
        <f>'C'!E69+'C'!E78</f>
        <v>0</v>
      </c>
      <c r="R76" s="434">
        <f>'C'!F69+'C'!F78</f>
        <v>0</v>
      </c>
      <c r="S76" s="434">
        <f>'C'!G69+'C'!G78</f>
        <v>0</v>
      </c>
      <c r="T76" s="434">
        <f>'C'!H69+'C'!H78</f>
        <v>0</v>
      </c>
      <c r="U76" s="434">
        <f>'C'!I69+'C'!I78</f>
        <v>0</v>
      </c>
      <c r="V76" s="434">
        <f>'C'!J69+'C'!J78</f>
        <v>0</v>
      </c>
      <c r="W76" s="434">
        <f>'C'!K69+'C'!K78</f>
        <v>0</v>
      </c>
      <c r="X76" s="434">
        <f>'C'!L69+'C'!L78</f>
        <v>0</v>
      </c>
      <c r="Y76" s="434">
        <f>'C'!M69+'C'!M78</f>
        <v>0</v>
      </c>
      <c r="Z76" s="434">
        <f>'C'!N69+'C'!N78</f>
        <v>0</v>
      </c>
      <c r="AA76" s="434">
        <f>'C'!O69+'C'!O78</f>
        <v>0</v>
      </c>
      <c r="AB76" s="470">
        <f>'C'!P69+'C'!P78</f>
        <v>0</v>
      </c>
      <c r="AC76" s="434">
        <f>'C'!Q69+'C'!Q78</f>
        <v>0</v>
      </c>
      <c r="AD76" s="434">
        <f>'C'!R69+'C'!R78</f>
        <v>0</v>
      </c>
      <c r="AE76" s="434">
        <f>'C'!S69+'C'!S78</f>
        <v>0</v>
      </c>
      <c r="AF76" s="434">
        <f>'C'!T69+'C'!T78</f>
        <v>0</v>
      </c>
      <c r="AG76" s="434">
        <f>'C'!U69+'C'!U78</f>
        <v>0</v>
      </c>
      <c r="AH76" s="434">
        <f>'C'!V69+'C'!V78</f>
        <v>0</v>
      </c>
      <c r="AI76" s="434">
        <f>'C'!W69+'C'!W78</f>
        <v>0</v>
      </c>
      <c r="AJ76" s="434">
        <f>'C'!X69+'C'!X78</f>
        <v>0</v>
      </c>
      <c r="AK76" s="434">
        <f>'C'!Y69+'C'!Y78</f>
        <v>0</v>
      </c>
      <c r="AL76" s="434">
        <f>'C'!Z69+'C'!Z78</f>
        <v>0</v>
      </c>
      <c r="AM76" s="434">
        <f>'C'!AA69+'C'!AA78</f>
        <v>0</v>
      </c>
      <c r="AN76" s="470">
        <f>'C'!AB69+'C'!AB78</f>
        <v>0</v>
      </c>
      <c r="AO76" s="434">
        <f>'C'!AC69+'C'!AC78</f>
        <v>0</v>
      </c>
      <c r="AP76" s="434">
        <f>'C'!AD69+'C'!AD78</f>
        <v>0</v>
      </c>
      <c r="AQ76" s="434">
        <f>'C'!AE69+'C'!AE78</f>
        <v>0</v>
      </c>
      <c r="AR76" s="434">
        <f>'C'!AF69+'C'!AF78</f>
        <v>0</v>
      </c>
      <c r="AS76" s="434">
        <f>'C'!AG69+'C'!AG78</f>
        <v>0</v>
      </c>
      <c r="AT76" s="434">
        <f>'C'!AH69+'C'!AH78</f>
        <v>0</v>
      </c>
      <c r="AU76" s="434">
        <f>'C'!AI69+'C'!AI78</f>
        <v>0</v>
      </c>
      <c r="AV76" s="434">
        <f>'C'!AJ69+'C'!AJ78</f>
        <v>0</v>
      </c>
      <c r="AW76" s="434">
        <f>'C'!AK69+'C'!AK78</f>
        <v>0</v>
      </c>
      <c r="AX76" s="434">
        <f>'C'!AL69+'C'!AL78</f>
        <v>0</v>
      </c>
      <c r="AY76" s="434">
        <f>'C'!AM69+'C'!AM78</f>
        <v>0</v>
      </c>
      <c r="AZ76" s="470">
        <f>'C'!AN69+'C'!AN78</f>
        <v>0</v>
      </c>
      <c r="BA76" s="434">
        <f>'C'!AO69+'C'!AO78</f>
        <v>0</v>
      </c>
      <c r="BB76" s="434">
        <f>'C'!AP69+'C'!AP78</f>
        <v>0</v>
      </c>
      <c r="BC76" s="434">
        <f>'C'!AQ69+'C'!AQ78</f>
        <v>0</v>
      </c>
      <c r="BD76" s="434">
        <f>'C'!AR69+'C'!AR78</f>
        <v>0</v>
      </c>
      <c r="BE76" s="434">
        <f>'C'!AS69+'C'!AS78</f>
        <v>0</v>
      </c>
      <c r="BF76" s="434">
        <f>'C'!AT69+'C'!AT78</f>
        <v>0</v>
      </c>
      <c r="BG76" s="434">
        <f>'C'!AU69+'C'!AU78</f>
        <v>0</v>
      </c>
      <c r="BH76" s="434">
        <f>'C'!AV69+'C'!AV78</f>
        <v>0</v>
      </c>
      <c r="BI76" s="434">
        <f>'C'!AW69+'C'!AW78</f>
        <v>0</v>
      </c>
      <c r="BJ76" s="434">
        <f>'C'!AX69+'C'!AX78</f>
        <v>0</v>
      </c>
      <c r="BK76" s="434">
        <f>'C'!AY69+'C'!AY78</f>
        <v>0</v>
      </c>
      <c r="BL76" s="470">
        <f>'C'!AZ69+'C'!AZ78</f>
        <v>0</v>
      </c>
      <c r="BM76" s="434">
        <f>'C'!BA69+'C'!BA78</f>
        <v>0</v>
      </c>
      <c r="BN76" s="434">
        <f>'C'!BB69+'C'!BB78</f>
        <v>0</v>
      </c>
      <c r="BO76" s="434">
        <f>'C'!BC69+'C'!BC78</f>
        <v>0</v>
      </c>
      <c r="BP76" s="434">
        <f>'C'!BD69+'C'!BD78</f>
        <v>0</v>
      </c>
      <c r="BQ76" s="434">
        <f>'C'!BE69+'C'!BE78</f>
        <v>0</v>
      </c>
      <c r="BR76" s="434">
        <f>'C'!BF69+'C'!BF78</f>
        <v>0</v>
      </c>
      <c r="BS76" s="434">
        <f>'C'!BG69+'C'!BG78</f>
        <v>0</v>
      </c>
      <c r="BT76" s="434">
        <f>'C'!BH69+'C'!BH78</f>
        <v>0</v>
      </c>
      <c r="BU76" s="434">
        <f>'C'!BI69+'C'!BI78</f>
        <v>0</v>
      </c>
      <c r="BV76" s="434">
        <f>'C'!BJ69+'C'!BJ78</f>
        <v>0</v>
      </c>
      <c r="BW76" s="471">
        <f>'C'!BK69+'C'!BK78</f>
        <v>0</v>
      </c>
      <c r="BX76" s="120"/>
    </row>
    <row r="77" spans="1:80" ht="16" outlineLevel="1" x14ac:dyDescent="0.2">
      <c r="B77" s="73" t="s">
        <v>295</v>
      </c>
      <c r="C77" s="1122">
        <f>O77</f>
        <v>0</v>
      </c>
      <c r="D77" s="460"/>
      <c r="E77" s="939">
        <f t="shared" si="110"/>
        <v>0</v>
      </c>
      <c r="F77" s="460"/>
      <c r="G77" s="939">
        <f>AM77</f>
        <v>0</v>
      </c>
      <c r="H77" s="460"/>
      <c r="I77" s="939">
        <f>AY77</f>
        <v>0</v>
      </c>
      <c r="J77" s="460"/>
      <c r="K77" s="939">
        <f>BK77</f>
        <v>0</v>
      </c>
      <c r="L77" s="460"/>
      <c r="M77" s="939">
        <f>BW77</f>
        <v>0</v>
      </c>
      <c r="N77" s="1123"/>
      <c r="O77" s="434">
        <f t="shared" ref="O77:AT77" si="111">O57</f>
        <v>0</v>
      </c>
      <c r="P77" s="470">
        <f t="shared" si="111"/>
        <v>0</v>
      </c>
      <c r="Q77" s="434">
        <f t="shared" si="111"/>
        <v>0</v>
      </c>
      <c r="R77" s="434">
        <f t="shared" si="111"/>
        <v>0</v>
      </c>
      <c r="S77" s="434">
        <f t="shared" si="111"/>
        <v>0</v>
      </c>
      <c r="T77" s="434">
        <f t="shared" si="111"/>
        <v>0</v>
      </c>
      <c r="U77" s="434">
        <f t="shared" si="111"/>
        <v>0</v>
      </c>
      <c r="V77" s="434">
        <f t="shared" si="111"/>
        <v>0</v>
      </c>
      <c r="W77" s="434">
        <f t="shared" si="111"/>
        <v>0</v>
      </c>
      <c r="X77" s="434">
        <f t="shared" si="111"/>
        <v>0</v>
      </c>
      <c r="Y77" s="434">
        <f>Y57</f>
        <v>0</v>
      </c>
      <c r="Z77" s="434">
        <f t="shared" si="111"/>
        <v>0</v>
      </c>
      <c r="AA77" s="434">
        <f t="shared" si="111"/>
        <v>0</v>
      </c>
      <c r="AB77" s="470">
        <f t="shared" si="111"/>
        <v>0</v>
      </c>
      <c r="AC77" s="434">
        <f t="shared" si="111"/>
        <v>0</v>
      </c>
      <c r="AD77" s="434">
        <f t="shared" si="111"/>
        <v>0</v>
      </c>
      <c r="AE77" s="434">
        <f t="shared" si="111"/>
        <v>0</v>
      </c>
      <c r="AF77" s="434">
        <f t="shared" si="111"/>
        <v>0</v>
      </c>
      <c r="AG77" s="434">
        <f t="shared" si="111"/>
        <v>0</v>
      </c>
      <c r="AH77" s="434">
        <f t="shared" si="111"/>
        <v>0</v>
      </c>
      <c r="AI77" s="434">
        <f t="shared" si="111"/>
        <v>0</v>
      </c>
      <c r="AJ77" s="434">
        <f t="shared" si="111"/>
        <v>0</v>
      </c>
      <c r="AK77" s="434">
        <f t="shared" si="111"/>
        <v>0</v>
      </c>
      <c r="AL77" s="434">
        <f t="shared" si="111"/>
        <v>0</v>
      </c>
      <c r="AM77" s="434">
        <f t="shared" si="111"/>
        <v>0</v>
      </c>
      <c r="AN77" s="470">
        <f t="shared" si="111"/>
        <v>0</v>
      </c>
      <c r="AO77" s="434">
        <f t="shared" si="111"/>
        <v>0</v>
      </c>
      <c r="AP77" s="434">
        <f t="shared" si="111"/>
        <v>0</v>
      </c>
      <c r="AQ77" s="434">
        <f t="shared" si="111"/>
        <v>0</v>
      </c>
      <c r="AR77" s="434">
        <f t="shared" si="111"/>
        <v>0</v>
      </c>
      <c r="AS77" s="434">
        <f t="shared" si="111"/>
        <v>0</v>
      </c>
      <c r="AT77" s="434">
        <f t="shared" si="111"/>
        <v>0</v>
      </c>
      <c r="AU77" s="434">
        <f t="shared" ref="AU77:BW77" si="112">AU57</f>
        <v>0</v>
      </c>
      <c r="AV77" s="434">
        <f t="shared" si="112"/>
        <v>0</v>
      </c>
      <c r="AW77" s="434">
        <f t="shared" si="112"/>
        <v>0</v>
      </c>
      <c r="AX77" s="434">
        <f t="shared" si="112"/>
        <v>0</v>
      </c>
      <c r="AY77" s="434">
        <f t="shared" si="112"/>
        <v>0</v>
      </c>
      <c r="AZ77" s="470">
        <f t="shared" si="112"/>
        <v>0</v>
      </c>
      <c r="BA77" s="434">
        <f t="shared" si="112"/>
        <v>0</v>
      </c>
      <c r="BB77" s="434">
        <f t="shared" si="112"/>
        <v>0</v>
      </c>
      <c r="BC77" s="434">
        <f t="shared" si="112"/>
        <v>0</v>
      </c>
      <c r="BD77" s="434">
        <f t="shared" si="112"/>
        <v>0</v>
      </c>
      <c r="BE77" s="434">
        <f t="shared" si="112"/>
        <v>0</v>
      </c>
      <c r="BF77" s="434">
        <f t="shared" si="112"/>
        <v>0</v>
      </c>
      <c r="BG77" s="434">
        <f t="shared" si="112"/>
        <v>0</v>
      </c>
      <c r="BH77" s="434">
        <f t="shared" si="112"/>
        <v>0</v>
      </c>
      <c r="BI77" s="434">
        <f t="shared" si="112"/>
        <v>0</v>
      </c>
      <c r="BJ77" s="434">
        <f t="shared" si="112"/>
        <v>0</v>
      </c>
      <c r="BK77" s="434">
        <f t="shared" si="112"/>
        <v>0</v>
      </c>
      <c r="BL77" s="470">
        <f t="shared" si="112"/>
        <v>0</v>
      </c>
      <c r="BM77" s="434">
        <f t="shared" si="112"/>
        <v>0</v>
      </c>
      <c r="BN77" s="434">
        <f t="shared" si="112"/>
        <v>0</v>
      </c>
      <c r="BO77" s="434">
        <f t="shared" si="112"/>
        <v>0</v>
      </c>
      <c r="BP77" s="434">
        <f t="shared" si="112"/>
        <v>0</v>
      </c>
      <c r="BQ77" s="434">
        <f t="shared" si="112"/>
        <v>0</v>
      </c>
      <c r="BR77" s="434">
        <f t="shared" si="112"/>
        <v>0</v>
      </c>
      <c r="BS77" s="434">
        <f t="shared" si="112"/>
        <v>0</v>
      </c>
      <c r="BT77" s="434">
        <f t="shared" si="112"/>
        <v>0</v>
      </c>
      <c r="BU77" s="434">
        <f t="shared" si="112"/>
        <v>0</v>
      </c>
      <c r="BV77" s="434">
        <f t="shared" si="112"/>
        <v>0</v>
      </c>
      <c r="BW77" s="471">
        <f t="shared" si="112"/>
        <v>0</v>
      </c>
      <c r="BX77" s="120"/>
    </row>
    <row r="78" spans="1:80" ht="16" outlineLevel="1" x14ac:dyDescent="0.2">
      <c r="B78" s="73" t="s">
        <v>79</v>
      </c>
      <c r="C78" s="1122">
        <f>O78</f>
        <v>0</v>
      </c>
      <c r="D78" s="460"/>
      <c r="E78" s="939">
        <f t="shared" si="110"/>
        <v>0</v>
      </c>
      <c r="F78" s="460"/>
      <c r="G78" s="939">
        <f>AM78</f>
        <v>0</v>
      </c>
      <c r="H78" s="460"/>
      <c r="I78" s="939">
        <f>AY78</f>
        <v>0</v>
      </c>
      <c r="J78" s="460"/>
      <c r="K78" s="939">
        <f>BK78</f>
        <v>0</v>
      </c>
      <c r="L78" s="460"/>
      <c r="M78" s="939">
        <f>BW78</f>
        <v>0</v>
      </c>
      <c r="N78" s="1123"/>
      <c r="O78" s="434">
        <f>'C'!C99*(1+IVA_compras)+'C'!C103*(1+IVA_compras)+'C'!C107*(1+IVA_compras)+'C'!C112*(1+IVA_compras)+'C'!C115*(1+IVA_compras)+'C'!C118*(1+IVA_compras)</f>
        <v>0</v>
      </c>
      <c r="P78" s="470">
        <f>'C'!D99*(1+IVA_compras)+'C'!D103*(1+IVA_compras)+'C'!D107*(1+IVA_compras)+'C'!D112*(1+IVA_compras)+'C'!D115*(1+IVA_compras)+'C'!D118*(1+IVA_compras)</f>
        <v>0</v>
      </c>
      <c r="Q78" s="434">
        <f>'C'!E99*(1+IVA_compras)+'C'!E103*(1+IVA_compras)+'C'!E107*(1+IVA_compras)+'C'!E112*(1+IVA_compras)+'C'!E115*(1+IVA_compras)+'C'!E118*(1+IVA_compras)</f>
        <v>0</v>
      </c>
      <c r="R78" s="434">
        <f>'C'!F99*(1+IVA_compras)+'C'!F103*(1+IVA_compras)+'C'!F107*(1+IVA_compras)+'C'!F112*(1+IVA_compras)+'C'!F115*(1+IVA_compras)+'C'!F118*(1+IVA_compras)</f>
        <v>0</v>
      </c>
      <c r="S78" s="434">
        <f>'C'!G99*(1+IVA_compras)+'C'!G103*(1+IVA_compras)+'C'!G107*(1+IVA_compras)+'C'!G112*(1+IVA_compras)+'C'!G115*(1+IVA_compras)+'C'!G118*(1+IVA_compras)</f>
        <v>0</v>
      </c>
      <c r="T78" s="434">
        <f>'C'!H99*(1+IVA_compras)+'C'!H103*(1+IVA_compras)+'C'!H107*(1+IVA_compras)+'C'!H112*(1+IVA_compras)+'C'!H115*(1+IVA_compras)+'C'!H118*(1+IVA_compras)</f>
        <v>0</v>
      </c>
      <c r="U78" s="434">
        <f>'C'!I99*(1+IVA_compras)+'C'!I103*(1+IVA_compras)+'C'!I107*(1+IVA_compras)+'C'!I112*(1+IVA_compras)+'C'!I115*(1+IVA_compras)+'C'!I118*(1+IVA_compras)</f>
        <v>0</v>
      </c>
      <c r="V78" s="434">
        <f>'C'!J99*(1+IVA_compras)+'C'!J103*(1+IVA_compras)+'C'!J107*(1+IVA_compras)+'C'!J112*(1+IVA_compras)+'C'!J115*(1+IVA_compras)+'C'!J118*(1+IVA_compras)</f>
        <v>0</v>
      </c>
      <c r="W78" s="434">
        <f>'C'!K99*(1+IVA_compras)+'C'!K103*(1+IVA_compras)+'C'!K107*(1+IVA_compras)+'C'!K112*(1+IVA_compras)+'C'!K115*(1+IVA_compras)+'C'!K118*(1+IVA_compras)</f>
        <v>0</v>
      </c>
      <c r="X78" s="434">
        <f>'C'!L99*(1+IVA_compras)+'C'!L103*(1+IVA_compras)+'C'!L107*(1+IVA_compras)+'C'!L112*(1+IVA_compras)+'C'!L115*(1+IVA_compras)+'C'!L118*(1+IVA_compras)</f>
        <v>0</v>
      </c>
      <c r="Y78" s="434">
        <f>'C'!M99*(1+IVA_compras)+'C'!M103*(1+IVA_compras)+'C'!M107*(1+IVA_compras)+'C'!M112*(1+IVA_compras)+'C'!M115*(1+IVA_compras)+'C'!M118*(1+IVA_compras)</f>
        <v>0</v>
      </c>
      <c r="Z78" s="434">
        <f>'C'!N99*(1+IVA_compras)+'C'!N103*(1+IVA_compras)+'C'!N107*(1+IVA_compras)+'C'!N112*(1+IVA_compras)+'C'!N115*(1+IVA_compras)+'C'!N118*(1+IVA_compras)</f>
        <v>0</v>
      </c>
      <c r="AA78" s="434">
        <f>'C'!O99*(1+IVA_compras)+'C'!O103*(1+IVA_compras)+'C'!O107*(1+IVA_compras)+'C'!O112*(1+IVA_compras)+'C'!O115*(1+IVA_compras)+'C'!O118*(1+IVA_compras)</f>
        <v>0</v>
      </c>
      <c r="AB78" s="470">
        <f>'C'!P99*(1+IVA_compras)+'C'!P103*(1+IVA_compras)+'C'!P107*(1+IVA_compras)+'C'!P112*(1+IVA_compras)+'C'!P115*(1+IVA_compras)+'C'!P118*(1+IVA_compras)</f>
        <v>0</v>
      </c>
      <c r="AC78" s="434">
        <f>'C'!Q99*(1+IVA_compras)+'C'!Q103*(1+IVA_compras)+'C'!Q107*(1+IVA_compras)+'C'!Q112*(1+IVA_compras)+'C'!Q115*(1+IVA_compras)+'C'!Q118*(1+IVA_compras)</f>
        <v>0</v>
      </c>
      <c r="AD78" s="434">
        <f>'C'!R99*(1+IVA_compras)+'C'!R103*(1+IVA_compras)+'C'!R107*(1+IVA_compras)+'C'!R112*(1+IVA_compras)+'C'!R115*(1+IVA_compras)+'C'!R118*(1+IVA_compras)</f>
        <v>0</v>
      </c>
      <c r="AE78" s="434">
        <f>'C'!S99*(1+IVA_compras)+'C'!S103*(1+IVA_compras)+'C'!S107*(1+IVA_compras)+'C'!S112*(1+IVA_compras)+'C'!S115*(1+IVA_compras)+'C'!S118*(1+IVA_compras)</f>
        <v>0</v>
      </c>
      <c r="AF78" s="434">
        <f>'C'!T99*(1+IVA_compras)+'C'!T103*(1+IVA_compras)+'C'!T107*(1+IVA_compras)+'C'!T112*(1+IVA_compras)+'C'!T115*(1+IVA_compras)+'C'!T118*(1+IVA_compras)</f>
        <v>0</v>
      </c>
      <c r="AG78" s="434">
        <f>'C'!U99*(1+IVA_compras)+'C'!U103*(1+IVA_compras)+'C'!U107*(1+IVA_compras)+'C'!U112*(1+IVA_compras)+'C'!U115*(1+IVA_compras)+'C'!U118*(1+IVA_compras)</f>
        <v>0</v>
      </c>
      <c r="AH78" s="434">
        <f>'C'!V99*(1+IVA_compras)+'C'!V103*(1+IVA_compras)+'C'!V107*(1+IVA_compras)+'C'!V112*(1+IVA_compras)+'C'!V115*(1+IVA_compras)+'C'!V118*(1+IVA_compras)</f>
        <v>0</v>
      </c>
      <c r="AI78" s="434">
        <f>'C'!W99*(1+IVA_compras)+'C'!W103*(1+IVA_compras)+'C'!W107*(1+IVA_compras)+'C'!W112*(1+IVA_compras)+'C'!W115*(1+IVA_compras)+'C'!W118*(1+IVA_compras)</f>
        <v>0</v>
      </c>
      <c r="AJ78" s="434">
        <f>'C'!X99*(1+IVA_compras)+'C'!X103*(1+IVA_compras)+'C'!X107*(1+IVA_compras)+'C'!X112*(1+IVA_compras)+'C'!X115*(1+IVA_compras)+'C'!X118*(1+IVA_compras)</f>
        <v>0</v>
      </c>
      <c r="AK78" s="434">
        <f>'C'!Y99*(1+IVA_compras)+'C'!Y103*(1+IVA_compras)+'C'!Y107*(1+IVA_compras)+'C'!Y112*(1+IVA_compras)+'C'!Y115*(1+IVA_compras)+'C'!Y118*(1+IVA_compras)</f>
        <v>0</v>
      </c>
      <c r="AL78" s="434">
        <f>'C'!Z99*(1+IVA_compras)+'C'!Z103*(1+IVA_compras)+'C'!Z107*(1+IVA_compras)+'C'!Z112*(1+IVA_compras)+'C'!Z115*(1+IVA_compras)+'C'!Z118*(1+IVA_compras)</f>
        <v>0</v>
      </c>
      <c r="AM78" s="434">
        <f>'C'!AA99*(1+IVA_compras)+'C'!AA103*(1+IVA_compras)+'C'!AA107*(1+IVA_compras)+'C'!AA112*(1+IVA_compras)+'C'!AA115*(1+IVA_compras)+'C'!AA118*(1+IVA_compras)</f>
        <v>0</v>
      </c>
      <c r="AN78" s="470">
        <f>'C'!AB99*(1+IVA_compras)+'C'!AB103*(1+IVA_compras)+'C'!AB107*(1+IVA_compras)+'C'!AB112*(1+IVA_compras)+'C'!AB115*(1+IVA_compras)+'C'!AB118*(1+IVA_compras)</f>
        <v>0</v>
      </c>
      <c r="AO78" s="434">
        <f>'C'!AC99*(1+IVA_compras)+'C'!AC103*(1+IVA_compras)+'C'!AC107*(1+IVA_compras)+'C'!AC112*(1+IVA_compras)+'C'!AC115*(1+IVA_compras)+'C'!AC118*(1+IVA_compras)</f>
        <v>0</v>
      </c>
      <c r="AP78" s="434">
        <f>'C'!AD99*(1+IVA_compras)+'C'!AD103*(1+IVA_compras)+'C'!AD107*(1+IVA_compras)+'C'!AD112*(1+IVA_compras)+'C'!AD115*(1+IVA_compras)+'C'!AD118*(1+IVA_compras)</f>
        <v>0</v>
      </c>
      <c r="AQ78" s="434">
        <f>'C'!AE99*(1+IVA_compras)+'C'!AE103*(1+IVA_compras)+'C'!AE107*(1+IVA_compras)+'C'!AE112*(1+IVA_compras)+'C'!AE115*(1+IVA_compras)+'C'!AE118*(1+IVA_compras)</f>
        <v>0</v>
      </c>
      <c r="AR78" s="434">
        <f>'C'!AF99*(1+IVA_compras)+'C'!AF103*(1+IVA_compras)+'C'!AF107*(1+IVA_compras)+'C'!AF112*(1+IVA_compras)+'C'!AF115*(1+IVA_compras)+'C'!AF118*(1+IVA_compras)</f>
        <v>0</v>
      </c>
      <c r="AS78" s="434">
        <f>'C'!AG99*(1+IVA_compras)+'C'!AG103*(1+IVA_compras)+'C'!AG107*(1+IVA_compras)+'C'!AG112*(1+IVA_compras)+'C'!AG115*(1+IVA_compras)+'C'!AG118*(1+IVA_compras)</f>
        <v>0</v>
      </c>
      <c r="AT78" s="434">
        <f>'C'!AH99*(1+IVA_compras)+'C'!AH103*(1+IVA_compras)+'C'!AH107*(1+IVA_compras)+'C'!AH112*(1+IVA_compras)+'C'!AH115*(1+IVA_compras)+'C'!AH118*(1+IVA_compras)</f>
        <v>0</v>
      </c>
      <c r="AU78" s="434">
        <f>'C'!AI99*(1+IVA_compras)+'C'!AI103*(1+IVA_compras)+'C'!AI107*(1+IVA_compras)+'C'!AI112*(1+IVA_compras)+'C'!AI115*(1+IVA_compras)+'C'!AI118*(1+IVA_compras)</f>
        <v>0</v>
      </c>
      <c r="AV78" s="434">
        <f>'C'!AJ99*(1+IVA_compras)+'C'!AJ103*(1+IVA_compras)+'C'!AJ107*(1+IVA_compras)+'C'!AJ112*(1+IVA_compras)+'C'!AJ115*(1+IVA_compras)+'C'!AJ118*(1+IVA_compras)</f>
        <v>0</v>
      </c>
      <c r="AW78" s="434">
        <f>'C'!AK99*(1+IVA_compras)+'C'!AK103*(1+IVA_compras)+'C'!AK107*(1+IVA_compras)+'C'!AK112*(1+IVA_compras)+'C'!AK115*(1+IVA_compras)+'C'!AK118*(1+IVA_compras)</f>
        <v>0</v>
      </c>
      <c r="AX78" s="434">
        <f>'C'!AL99*(1+IVA_compras)+'C'!AL103*(1+IVA_compras)+'C'!AL107*(1+IVA_compras)+'C'!AL112*(1+IVA_compras)+'C'!AL115*(1+IVA_compras)+'C'!AL118*(1+IVA_compras)</f>
        <v>0</v>
      </c>
      <c r="AY78" s="434">
        <f>'C'!AM99*(1+IVA_compras)+'C'!AM103*(1+IVA_compras)+'C'!AM107*(1+IVA_compras)+'C'!AM112*(1+IVA_compras)+'C'!AM115*(1+IVA_compras)+'C'!AM118*(1+IVA_compras)</f>
        <v>0</v>
      </c>
      <c r="AZ78" s="470">
        <f>'C'!AN99*(1+IVA_compras)+'C'!AN103*(1+IVA_compras)+'C'!AN107*(1+IVA_compras)+'C'!AN112*(1+IVA_compras)+'C'!AN115*(1+IVA_compras)+'C'!AN118*(1+IVA_compras)</f>
        <v>0</v>
      </c>
      <c r="BA78" s="434">
        <f>'C'!AO99*(1+IVA_compras)+'C'!AO103*(1+IVA_compras)+'C'!AO107*(1+IVA_compras)+'C'!AO112*(1+IVA_compras)+'C'!AO115*(1+IVA_compras)+'C'!AO118*(1+IVA_compras)</f>
        <v>0</v>
      </c>
      <c r="BB78" s="434">
        <f>'C'!AP99*(1+IVA_compras)+'C'!AP103*(1+IVA_compras)+'C'!AP107*(1+IVA_compras)+'C'!AP112*(1+IVA_compras)+'C'!AP115*(1+IVA_compras)+'C'!AP118*(1+IVA_compras)</f>
        <v>0</v>
      </c>
      <c r="BC78" s="434">
        <f>'C'!AQ99*(1+IVA_compras)+'C'!AQ103*(1+IVA_compras)+'C'!AQ107*(1+IVA_compras)+'C'!AQ112*(1+IVA_compras)+'C'!AQ115*(1+IVA_compras)+'C'!AQ118*(1+IVA_compras)</f>
        <v>0</v>
      </c>
      <c r="BD78" s="434">
        <f>'C'!AR99*(1+IVA_compras)+'C'!AR103*(1+IVA_compras)+'C'!AR107*(1+IVA_compras)+'C'!AR112*(1+IVA_compras)+'C'!AR115*(1+IVA_compras)+'C'!AR118*(1+IVA_compras)</f>
        <v>0</v>
      </c>
      <c r="BE78" s="434">
        <f>'C'!AS99*(1+IVA_compras)+'C'!AS103*(1+IVA_compras)+'C'!AS107*(1+IVA_compras)+'C'!AS112*(1+IVA_compras)+'C'!AS115*(1+IVA_compras)+'C'!AS118*(1+IVA_compras)</f>
        <v>0</v>
      </c>
      <c r="BF78" s="434">
        <f>'C'!AT99*(1+IVA_compras)+'C'!AT103*(1+IVA_compras)+'C'!AT107*(1+IVA_compras)+'C'!AT112*(1+IVA_compras)+'C'!AT115*(1+IVA_compras)+'C'!AT118*(1+IVA_compras)</f>
        <v>0</v>
      </c>
      <c r="BG78" s="434">
        <f>'C'!AU99*(1+IVA_compras)+'C'!AU103*(1+IVA_compras)+'C'!AU107*(1+IVA_compras)+'C'!AU112*(1+IVA_compras)+'C'!AU115*(1+IVA_compras)+'C'!AU118*(1+IVA_compras)</f>
        <v>0</v>
      </c>
      <c r="BH78" s="434">
        <f>'C'!AV99*(1+IVA_compras)+'C'!AV103*(1+IVA_compras)+'C'!AV107*(1+IVA_compras)+'C'!AV112*(1+IVA_compras)+'C'!AV115*(1+IVA_compras)+'C'!AV118*(1+IVA_compras)</f>
        <v>0</v>
      </c>
      <c r="BI78" s="434">
        <f>'C'!AW99*(1+IVA_compras)+'C'!AW103*(1+IVA_compras)+'C'!AW107*(1+IVA_compras)+'C'!AW112*(1+IVA_compras)+'C'!AW115*(1+IVA_compras)+'C'!AW118*(1+IVA_compras)</f>
        <v>0</v>
      </c>
      <c r="BJ78" s="434">
        <f>'C'!AX99*(1+IVA_compras)+'C'!AX103*(1+IVA_compras)+'C'!AX107*(1+IVA_compras)+'C'!AX112*(1+IVA_compras)+'C'!AX115*(1+IVA_compras)+'C'!AX118*(1+IVA_compras)</f>
        <v>0</v>
      </c>
      <c r="BK78" s="434">
        <f>'C'!AY99*(1+IVA_compras)+'C'!AY103*(1+IVA_compras)+'C'!AY107*(1+IVA_compras)+'C'!AY112*(1+IVA_compras)+'C'!AY115*(1+IVA_compras)+'C'!AY118*(1+IVA_compras)</f>
        <v>0</v>
      </c>
      <c r="BL78" s="470">
        <f>'C'!AZ99*(1+IVA_compras)+'C'!AZ103*(1+IVA_compras)+'C'!AZ107*(1+IVA_compras)+'C'!AZ112*(1+IVA_compras)+'C'!AZ115*(1+IVA_compras)+'C'!AZ118*(1+IVA_compras)</f>
        <v>0</v>
      </c>
      <c r="BM78" s="434">
        <f>'C'!BA99*(1+IVA_compras)+'C'!BA103*(1+IVA_compras)+'C'!BA107*(1+IVA_compras)+'C'!BA112*(1+IVA_compras)+'C'!BA115*(1+IVA_compras)+'C'!BA118*(1+IVA_compras)</f>
        <v>0</v>
      </c>
      <c r="BN78" s="434">
        <f>'C'!BB99*(1+IVA_compras)+'C'!BB103*(1+IVA_compras)+'C'!BB107*(1+IVA_compras)+'C'!BB112*(1+IVA_compras)+'C'!BB115*(1+IVA_compras)+'C'!BB118*(1+IVA_compras)</f>
        <v>0</v>
      </c>
      <c r="BO78" s="434">
        <f>'C'!BC99*(1+IVA_compras)+'C'!BC103*(1+IVA_compras)+'C'!BC107*(1+IVA_compras)+'C'!BC112*(1+IVA_compras)+'C'!BC115*(1+IVA_compras)+'C'!BC118*(1+IVA_compras)</f>
        <v>0</v>
      </c>
      <c r="BP78" s="434">
        <f>'C'!BD99*(1+IVA_compras)+'C'!BD103*(1+IVA_compras)+'C'!BD107*(1+IVA_compras)+'C'!BD112*(1+IVA_compras)+'C'!BD115*(1+IVA_compras)+'C'!BD118*(1+IVA_compras)</f>
        <v>0</v>
      </c>
      <c r="BQ78" s="434">
        <f>'C'!BE99*(1+IVA_compras)+'C'!BE103*(1+IVA_compras)+'C'!BE107*(1+IVA_compras)+'C'!BE112*(1+IVA_compras)+'C'!BE115*(1+IVA_compras)+'C'!BE118*(1+IVA_compras)</f>
        <v>0</v>
      </c>
      <c r="BR78" s="434">
        <f>'C'!BF99*(1+IVA_compras)+'C'!BF103*(1+IVA_compras)+'C'!BF107*(1+IVA_compras)+'C'!BF112*(1+IVA_compras)+'C'!BF115*(1+IVA_compras)+'C'!BF118*(1+IVA_compras)</f>
        <v>0</v>
      </c>
      <c r="BS78" s="434">
        <f>'C'!BG99*(1+IVA_compras)+'C'!BG103*(1+IVA_compras)+'C'!BG107*(1+IVA_compras)+'C'!BG112*(1+IVA_compras)+'C'!BG115*(1+IVA_compras)+'C'!BG118*(1+IVA_compras)</f>
        <v>0</v>
      </c>
      <c r="BT78" s="434">
        <f>'C'!BH99*(1+IVA_compras)+'C'!BH103*(1+IVA_compras)+'C'!BH107*(1+IVA_compras)+'C'!BH112*(1+IVA_compras)+'C'!BH115*(1+IVA_compras)+'C'!BH118*(1+IVA_compras)</f>
        <v>0</v>
      </c>
      <c r="BU78" s="434">
        <f>'C'!BI99*(1+IVA_compras)+'C'!BI103*(1+IVA_compras)+'C'!BI107*(1+IVA_compras)+'C'!BI112*(1+IVA_compras)+'C'!BI115*(1+IVA_compras)+'C'!BI118*(1+IVA_compras)</f>
        <v>0</v>
      </c>
      <c r="BV78" s="434">
        <f>'C'!BJ99*(1+IVA_compras)+'C'!BJ103*(1+IVA_compras)+'C'!BJ107*(1+IVA_compras)+'C'!BJ112*(1+IVA_compras)+'C'!BJ115*(1+IVA_compras)+'C'!BJ118*(1+IVA_compras)</f>
        <v>0</v>
      </c>
      <c r="BW78" s="471">
        <f>'C'!BK99*(1+IVA_compras)+'C'!BK103*(1+IVA_compras)+'C'!BK107*(1+IVA_compras)+'C'!BK112*(1+IVA_compras)+'C'!BK115*(1+IVA_compras)+'C'!BK118*(1+IVA_compras)</f>
        <v>0</v>
      </c>
      <c r="BX78" s="120"/>
    </row>
    <row r="79" spans="1:80" ht="16" outlineLevel="1" x14ac:dyDescent="0.2">
      <c r="A79" s="120" t="s">
        <v>0</v>
      </c>
      <c r="B79" s="73" t="s">
        <v>655</v>
      </c>
      <c r="C79" s="1122"/>
      <c r="D79" s="460"/>
      <c r="E79" s="939">
        <f t="shared" si="110"/>
        <v>0</v>
      </c>
      <c r="F79" s="460"/>
      <c r="G79" s="939">
        <f t="shared" ref="G79:G80" si="113">AM79</f>
        <v>0</v>
      </c>
      <c r="H79" s="460"/>
      <c r="I79" s="939">
        <f t="shared" ref="I79:I82" si="114">AY79</f>
        <v>0</v>
      </c>
      <c r="J79" s="460"/>
      <c r="K79" s="939">
        <f t="shared" ref="K79:K82" si="115">BK79</f>
        <v>0</v>
      </c>
      <c r="L79" s="460"/>
      <c r="M79" s="939">
        <f t="shared" ref="M79:M82" si="116">BW79</f>
        <v>0</v>
      </c>
      <c r="N79" s="1123"/>
      <c r="O79" s="434">
        <f>'C'!C253</f>
        <v>0</v>
      </c>
      <c r="P79" s="470">
        <f>'C'!D253</f>
        <v>0</v>
      </c>
      <c r="Q79" s="434">
        <f>'C'!E253</f>
        <v>0</v>
      </c>
      <c r="R79" s="434">
        <f>'C'!F253</f>
        <v>0</v>
      </c>
      <c r="S79" s="434">
        <f>'C'!G253</f>
        <v>0</v>
      </c>
      <c r="T79" s="434">
        <f>'C'!H253</f>
        <v>0</v>
      </c>
      <c r="U79" s="434">
        <f>'C'!I253</f>
        <v>0</v>
      </c>
      <c r="V79" s="434">
        <f>'C'!J253</f>
        <v>0</v>
      </c>
      <c r="W79" s="434">
        <f>'C'!K253</f>
        <v>0</v>
      </c>
      <c r="X79" s="434">
        <f>'C'!L253</f>
        <v>0</v>
      </c>
      <c r="Y79" s="434">
        <f>'C'!M253</f>
        <v>0</v>
      </c>
      <c r="Z79" s="434">
        <f>'C'!N253</f>
        <v>0</v>
      </c>
      <c r="AA79" s="434">
        <f>'C'!O253</f>
        <v>0</v>
      </c>
      <c r="AB79" s="470">
        <f>'C'!P253</f>
        <v>0</v>
      </c>
      <c r="AC79" s="434">
        <f>'C'!Q253</f>
        <v>0</v>
      </c>
      <c r="AD79" s="434">
        <f>'C'!R253</f>
        <v>0</v>
      </c>
      <c r="AE79" s="434">
        <f>'C'!S253</f>
        <v>0</v>
      </c>
      <c r="AF79" s="434">
        <f>'C'!T253</f>
        <v>0</v>
      </c>
      <c r="AG79" s="434">
        <f>'C'!U253</f>
        <v>0</v>
      </c>
      <c r="AH79" s="434">
        <f>'C'!V253</f>
        <v>0</v>
      </c>
      <c r="AI79" s="434">
        <f>'C'!W253</f>
        <v>0</v>
      </c>
      <c r="AJ79" s="434">
        <f>'C'!X253</f>
        <v>0</v>
      </c>
      <c r="AK79" s="434">
        <f>'C'!Y253</f>
        <v>0</v>
      </c>
      <c r="AL79" s="434">
        <f>'C'!Z253</f>
        <v>0</v>
      </c>
      <c r="AM79" s="434">
        <f>'C'!AA253</f>
        <v>0</v>
      </c>
      <c r="AN79" s="470">
        <f>'C'!AB253</f>
        <v>0</v>
      </c>
      <c r="AO79" s="434">
        <f>'C'!AC253</f>
        <v>0</v>
      </c>
      <c r="AP79" s="434">
        <f>'C'!AD253</f>
        <v>0</v>
      </c>
      <c r="AQ79" s="434">
        <f>'C'!AE253</f>
        <v>0</v>
      </c>
      <c r="AR79" s="434">
        <f>'C'!AF253</f>
        <v>0</v>
      </c>
      <c r="AS79" s="434">
        <f>'C'!AG253</f>
        <v>0</v>
      </c>
      <c r="AT79" s="434">
        <f>'C'!AH253</f>
        <v>0</v>
      </c>
      <c r="AU79" s="434">
        <f>'C'!AI253</f>
        <v>0</v>
      </c>
      <c r="AV79" s="434">
        <f>'C'!AJ253</f>
        <v>0</v>
      </c>
      <c r="AW79" s="434">
        <f>'C'!AK253</f>
        <v>0</v>
      </c>
      <c r="AX79" s="434">
        <f>'C'!AL253</f>
        <v>0</v>
      </c>
      <c r="AY79" s="434">
        <f>'C'!AM253</f>
        <v>0</v>
      </c>
      <c r="AZ79" s="470">
        <f>'C'!AN253</f>
        <v>0</v>
      </c>
      <c r="BA79" s="434">
        <f>'C'!AO253</f>
        <v>0</v>
      </c>
      <c r="BB79" s="434">
        <f>'C'!AP253</f>
        <v>0</v>
      </c>
      <c r="BC79" s="434">
        <f>'C'!AQ253</f>
        <v>0</v>
      </c>
      <c r="BD79" s="434">
        <f>'C'!AR253</f>
        <v>0</v>
      </c>
      <c r="BE79" s="434">
        <f>'C'!AS253</f>
        <v>0</v>
      </c>
      <c r="BF79" s="434">
        <f>'C'!AT253</f>
        <v>0</v>
      </c>
      <c r="BG79" s="434">
        <f>'C'!AU253</f>
        <v>0</v>
      </c>
      <c r="BH79" s="434">
        <f>'C'!AV253</f>
        <v>0</v>
      </c>
      <c r="BI79" s="434">
        <f>'C'!AW253</f>
        <v>0</v>
      </c>
      <c r="BJ79" s="434">
        <f>'C'!AX253</f>
        <v>0</v>
      </c>
      <c r="BK79" s="434">
        <f>'C'!AY253</f>
        <v>0</v>
      </c>
      <c r="BL79" s="470">
        <f>'C'!AZ253</f>
        <v>0</v>
      </c>
      <c r="BM79" s="434">
        <f>'C'!BA253</f>
        <v>0</v>
      </c>
      <c r="BN79" s="434">
        <f>'C'!BB253</f>
        <v>0</v>
      </c>
      <c r="BO79" s="434">
        <f>'C'!BC253</f>
        <v>0</v>
      </c>
      <c r="BP79" s="434">
        <f>'C'!BD253</f>
        <v>0</v>
      </c>
      <c r="BQ79" s="434">
        <f>'C'!BE253</f>
        <v>0</v>
      </c>
      <c r="BR79" s="434">
        <f>'C'!BF253</f>
        <v>0</v>
      </c>
      <c r="BS79" s="434">
        <f>'C'!BG253</f>
        <v>0</v>
      </c>
      <c r="BT79" s="434">
        <f>'C'!BH253</f>
        <v>0</v>
      </c>
      <c r="BU79" s="434">
        <f>'C'!BI253</f>
        <v>0</v>
      </c>
      <c r="BV79" s="434">
        <f>'C'!BJ253</f>
        <v>0</v>
      </c>
      <c r="BW79" s="471">
        <f>'C'!BK253</f>
        <v>0</v>
      </c>
      <c r="BX79" s="120"/>
    </row>
    <row r="80" spans="1:80" ht="16" outlineLevel="1" x14ac:dyDescent="0.2">
      <c r="B80" s="73" t="s">
        <v>192</v>
      </c>
      <c r="C80" s="1122">
        <f>O80</f>
        <v>0</v>
      </c>
      <c r="D80" s="460"/>
      <c r="E80" s="939">
        <f t="shared" si="110"/>
        <v>0</v>
      </c>
      <c r="F80" s="460"/>
      <c r="G80" s="939">
        <f t="shared" si="113"/>
        <v>0</v>
      </c>
      <c r="H80" s="460"/>
      <c r="I80" s="939">
        <f t="shared" si="114"/>
        <v>0</v>
      </c>
      <c r="J80" s="460"/>
      <c r="K80" s="939">
        <f t="shared" si="115"/>
        <v>0</v>
      </c>
      <c r="L80" s="460"/>
      <c r="M80" s="939">
        <f t="shared" si="116"/>
        <v>0</v>
      </c>
      <c r="N80" s="1123"/>
      <c r="O80" s="407">
        <f>'C'!C268</f>
        <v>0</v>
      </c>
      <c r="P80" s="468">
        <f>'C'!D268</f>
        <v>0</v>
      </c>
      <c r="Q80" s="407">
        <f>'C'!E268</f>
        <v>0</v>
      </c>
      <c r="R80" s="407">
        <f>'C'!F268</f>
        <v>0</v>
      </c>
      <c r="S80" s="407">
        <f>'C'!G268</f>
        <v>0</v>
      </c>
      <c r="T80" s="407">
        <f>'C'!H268</f>
        <v>0</v>
      </c>
      <c r="U80" s="407">
        <f>'C'!I268</f>
        <v>0</v>
      </c>
      <c r="V80" s="407">
        <f>'C'!J268</f>
        <v>0</v>
      </c>
      <c r="W80" s="407">
        <f>'C'!K268</f>
        <v>0</v>
      </c>
      <c r="X80" s="407">
        <f>'C'!L268</f>
        <v>0</v>
      </c>
      <c r="Y80" s="407">
        <f>'C'!M268</f>
        <v>0</v>
      </c>
      <c r="Z80" s="407">
        <f>'C'!N268</f>
        <v>0</v>
      </c>
      <c r="AA80" s="407">
        <f>'C'!O268</f>
        <v>0</v>
      </c>
      <c r="AB80" s="468">
        <f>'C'!P268</f>
        <v>0</v>
      </c>
      <c r="AC80" s="407">
        <f>'C'!Q268</f>
        <v>0</v>
      </c>
      <c r="AD80" s="407">
        <f>'C'!R268</f>
        <v>0</v>
      </c>
      <c r="AE80" s="407">
        <f>'C'!S268</f>
        <v>0</v>
      </c>
      <c r="AF80" s="407">
        <f>'C'!T268</f>
        <v>0</v>
      </c>
      <c r="AG80" s="407">
        <f>'C'!U268</f>
        <v>0</v>
      </c>
      <c r="AH80" s="407">
        <f>'C'!V268</f>
        <v>0</v>
      </c>
      <c r="AI80" s="407">
        <f>'C'!W268</f>
        <v>0</v>
      </c>
      <c r="AJ80" s="407">
        <f>'C'!X268</f>
        <v>0</v>
      </c>
      <c r="AK80" s="407">
        <f>'C'!Y268</f>
        <v>0</v>
      </c>
      <c r="AL80" s="407">
        <f>'C'!Z268</f>
        <v>0</v>
      </c>
      <c r="AM80" s="407">
        <f>'C'!AA268</f>
        <v>0</v>
      </c>
      <c r="AN80" s="468">
        <f>'C'!AB268</f>
        <v>0</v>
      </c>
      <c r="AO80" s="407">
        <f>'C'!AC268</f>
        <v>0</v>
      </c>
      <c r="AP80" s="407">
        <f>'C'!AD268</f>
        <v>0</v>
      </c>
      <c r="AQ80" s="407">
        <f>'C'!AE268</f>
        <v>0</v>
      </c>
      <c r="AR80" s="407">
        <f>'C'!AF268</f>
        <v>0</v>
      </c>
      <c r="AS80" s="407">
        <f>'C'!AG268</f>
        <v>0</v>
      </c>
      <c r="AT80" s="407">
        <f>'C'!AH268</f>
        <v>0</v>
      </c>
      <c r="AU80" s="407">
        <f>'C'!AI268</f>
        <v>0</v>
      </c>
      <c r="AV80" s="407">
        <f>'C'!AJ268</f>
        <v>0</v>
      </c>
      <c r="AW80" s="407">
        <f>'C'!AK268</f>
        <v>0</v>
      </c>
      <c r="AX80" s="407">
        <f>'C'!AL268</f>
        <v>0</v>
      </c>
      <c r="AY80" s="407">
        <f>'C'!AM268</f>
        <v>0</v>
      </c>
      <c r="AZ80" s="468">
        <f>'C'!AN268</f>
        <v>0</v>
      </c>
      <c r="BA80" s="407">
        <f>'C'!AO268</f>
        <v>0</v>
      </c>
      <c r="BB80" s="407">
        <f>'C'!AP268</f>
        <v>0</v>
      </c>
      <c r="BC80" s="407">
        <f>'C'!AQ268</f>
        <v>0</v>
      </c>
      <c r="BD80" s="407">
        <f>'C'!AR268</f>
        <v>0</v>
      </c>
      <c r="BE80" s="407">
        <f>'C'!AS268</f>
        <v>0</v>
      </c>
      <c r="BF80" s="407">
        <f>'C'!AT268</f>
        <v>0</v>
      </c>
      <c r="BG80" s="407">
        <f>'C'!AU268</f>
        <v>0</v>
      </c>
      <c r="BH80" s="407">
        <f>'C'!AV268</f>
        <v>0</v>
      </c>
      <c r="BI80" s="407">
        <f>'C'!AW268</f>
        <v>0</v>
      </c>
      <c r="BJ80" s="407">
        <f>'C'!AX268</f>
        <v>0</v>
      </c>
      <c r="BK80" s="407">
        <f>'C'!AY268</f>
        <v>0</v>
      </c>
      <c r="BL80" s="468">
        <f>'C'!AZ268</f>
        <v>0</v>
      </c>
      <c r="BM80" s="407">
        <f>'C'!BA268</f>
        <v>0</v>
      </c>
      <c r="BN80" s="407">
        <f>'C'!BB268</f>
        <v>0</v>
      </c>
      <c r="BO80" s="407">
        <f>'C'!BC268</f>
        <v>0</v>
      </c>
      <c r="BP80" s="407">
        <f>'C'!BD268</f>
        <v>0</v>
      </c>
      <c r="BQ80" s="407">
        <f>'C'!BE268</f>
        <v>0</v>
      </c>
      <c r="BR80" s="407">
        <f>'C'!BF268</f>
        <v>0</v>
      </c>
      <c r="BS80" s="407">
        <f>'C'!BG268</f>
        <v>0</v>
      </c>
      <c r="BT80" s="407">
        <f>'C'!BH268</f>
        <v>0</v>
      </c>
      <c r="BU80" s="407">
        <f>'C'!BI268</f>
        <v>0</v>
      </c>
      <c r="BV80" s="407">
        <f>'C'!BJ268</f>
        <v>0</v>
      </c>
      <c r="BW80" s="469">
        <f>'C'!BK268</f>
        <v>0</v>
      </c>
      <c r="BX80" s="120"/>
    </row>
    <row r="81" spans="1:80" ht="16" outlineLevel="1" x14ac:dyDescent="0.2">
      <c r="B81" s="73" t="s">
        <v>292</v>
      </c>
      <c r="C81" s="1122">
        <f>O81</f>
        <v>0</v>
      </c>
      <c r="D81" s="460"/>
      <c r="E81" s="939">
        <f t="shared" si="110"/>
        <v>0</v>
      </c>
      <c r="F81" s="460"/>
      <c r="G81" s="939">
        <f>AM81</f>
        <v>0</v>
      </c>
      <c r="H81" s="460"/>
      <c r="I81" s="939">
        <f t="shared" si="114"/>
        <v>0</v>
      </c>
      <c r="J81" s="460"/>
      <c r="K81" s="939">
        <f t="shared" si="115"/>
        <v>0</v>
      </c>
      <c r="L81" s="460"/>
      <c r="M81" s="939">
        <f t="shared" si="116"/>
        <v>0</v>
      </c>
      <c r="N81" s="1123"/>
      <c r="O81" s="407">
        <f>'C'!C260</f>
        <v>0</v>
      </c>
      <c r="P81" s="468">
        <f>'C'!D260</f>
        <v>0</v>
      </c>
      <c r="Q81" s="407">
        <f>'C'!E260</f>
        <v>0</v>
      </c>
      <c r="R81" s="407">
        <f>'C'!F260</f>
        <v>0</v>
      </c>
      <c r="S81" s="407">
        <f>'C'!G260</f>
        <v>0</v>
      </c>
      <c r="T81" s="407">
        <f>'C'!H260</f>
        <v>0</v>
      </c>
      <c r="U81" s="407">
        <f>'C'!I260</f>
        <v>0</v>
      </c>
      <c r="V81" s="407">
        <f>'C'!J260</f>
        <v>0</v>
      </c>
      <c r="W81" s="407">
        <f>'C'!K260</f>
        <v>0</v>
      </c>
      <c r="X81" s="407">
        <f>'C'!L260</f>
        <v>0</v>
      </c>
      <c r="Y81" s="407">
        <f>'C'!M260</f>
        <v>0</v>
      </c>
      <c r="Z81" s="407">
        <f>'C'!N260</f>
        <v>0</v>
      </c>
      <c r="AA81" s="407">
        <f>'C'!O260</f>
        <v>0</v>
      </c>
      <c r="AB81" s="468">
        <f>'C'!P260</f>
        <v>0</v>
      </c>
      <c r="AC81" s="407">
        <f>'C'!Q260</f>
        <v>0</v>
      </c>
      <c r="AD81" s="407">
        <f>'C'!R260</f>
        <v>0</v>
      </c>
      <c r="AE81" s="407">
        <f>'C'!S260</f>
        <v>0</v>
      </c>
      <c r="AF81" s="407">
        <f>'C'!T260</f>
        <v>0</v>
      </c>
      <c r="AG81" s="407">
        <f>'C'!U260</f>
        <v>0</v>
      </c>
      <c r="AH81" s="407">
        <f>'C'!V260</f>
        <v>0</v>
      </c>
      <c r="AI81" s="407">
        <f>'C'!W260</f>
        <v>0</v>
      </c>
      <c r="AJ81" s="407">
        <f>'C'!X260</f>
        <v>0</v>
      </c>
      <c r="AK81" s="407">
        <f>'C'!Y260</f>
        <v>0</v>
      </c>
      <c r="AL81" s="407">
        <f>'C'!Z260</f>
        <v>0</v>
      </c>
      <c r="AM81" s="407">
        <f>'C'!AA260</f>
        <v>0</v>
      </c>
      <c r="AN81" s="468">
        <f>'C'!AB260</f>
        <v>0</v>
      </c>
      <c r="AO81" s="407">
        <f>'C'!AC260</f>
        <v>0</v>
      </c>
      <c r="AP81" s="407">
        <f>'C'!AD260</f>
        <v>0</v>
      </c>
      <c r="AQ81" s="407">
        <f>'C'!AE260</f>
        <v>0</v>
      </c>
      <c r="AR81" s="407">
        <f>'C'!AF260</f>
        <v>0</v>
      </c>
      <c r="AS81" s="407">
        <f>'C'!AG260</f>
        <v>0</v>
      </c>
      <c r="AT81" s="407">
        <f>'C'!AH260</f>
        <v>0</v>
      </c>
      <c r="AU81" s="407">
        <f>'C'!AI260</f>
        <v>0</v>
      </c>
      <c r="AV81" s="407">
        <f>'C'!AJ260</f>
        <v>0</v>
      </c>
      <c r="AW81" s="407">
        <f>'C'!AK260</f>
        <v>0</v>
      </c>
      <c r="AX81" s="407">
        <f>'C'!AL260</f>
        <v>0</v>
      </c>
      <c r="AY81" s="407">
        <f>'C'!AM260</f>
        <v>0</v>
      </c>
      <c r="AZ81" s="468">
        <f>'C'!AN260</f>
        <v>0</v>
      </c>
      <c r="BA81" s="407">
        <f>'C'!AO260</f>
        <v>0</v>
      </c>
      <c r="BB81" s="407">
        <f>'C'!AP260</f>
        <v>0</v>
      </c>
      <c r="BC81" s="407">
        <f>'C'!AQ260</f>
        <v>0</v>
      </c>
      <c r="BD81" s="407">
        <f>'C'!AR260</f>
        <v>0</v>
      </c>
      <c r="BE81" s="407">
        <f>'C'!AS260</f>
        <v>0</v>
      </c>
      <c r="BF81" s="407">
        <f>'C'!AT260</f>
        <v>0</v>
      </c>
      <c r="BG81" s="407">
        <f>'C'!AU260</f>
        <v>0</v>
      </c>
      <c r="BH81" s="407">
        <f>'C'!AV260</f>
        <v>0</v>
      </c>
      <c r="BI81" s="407">
        <f>'C'!AW260</f>
        <v>0</v>
      </c>
      <c r="BJ81" s="407">
        <f>'C'!AX260</f>
        <v>0</v>
      </c>
      <c r="BK81" s="407">
        <f>'C'!AY260</f>
        <v>0</v>
      </c>
      <c r="BL81" s="468">
        <f>'C'!AZ260</f>
        <v>0</v>
      </c>
      <c r="BM81" s="407">
        <f>'C'!BA260</f>
        <v>0</v>
      </c>
      <c r="BN81" s="407">
        <f>'C'!BB260</f>
        <v>0</v>
      </c>
      <c r="BO81" s="407">
        <f>'C'!BC260</f>
        <v>0</v>
      </c>
      <c r="BP81" s="407">
        <f>'C'!BD260</f>
        <v>0</v>
      </c>
      <c r="BQ81" s="407">
        <f>'C'!BE260</f>
        <v>0</v>
      </c>
      <c r="BR81" s="407">
        <f>'C'!BF260</f>
        <v>0</v>
      </c>
      <c r="BS81" s="407">
        <f>'C'!BG260</f>
        <v>0</v>
      </c>
      <c r="BT81" s="407">
        <f>'C'!BH260</f>
        <v>0</v>
      </c>
      <c r="BU81" s="407">
        <f>'C'!BI260</f>
        <v>0</v>
      </c>
      <c r="BV81" s="407">
        <f>'C'!BJ260</f>
        <v>0</v>
      </c>
      <c r="BW81" s="469">
        <f>'C'!BK260</f>
        <v>0</v>
      </c>
      <c r="BX81" s="120"/>
    </row>
    <row r="82" spans="1:80" ht="16" outlineLevel="1" x14ac:dyDescent="0.2">
      <c r="B82" s="73" t="s">
        <v>436</v>
      </c>
      <c r="C82" s="1122"/>
      <c r="D82" s="460"/>
      <c r="E82" s="939">
        <f t="shared" si="110"/>
        <v>0</v>
      </c>
      <c r="F82" s="460"/>
      <c r="G82" s="939">
        <f>AM82</f>
        <v>0</v>
      </c>
      <c r="H82" s="460"/>
      <c r="I82" s="939">
        <f t="shared" si="114"/>
        <v>0</v>
      </c>
      <c r="J82" s="460"/>
      <c r="K82" s="939">
        <f t="shared" si="115"/>
        <v>0</v>
      </c>
      <c r="L82" s="460"/>
      <c r="M82" s="939">
        <f t="shared" si="116"/>
        <v>0</v>
      </c>
      <c r="N82" s="1123"/>
      <c r="O82" s="407"/>
      <c r="P82" s="468">
        <f>'C'!D248</f>
        <v>0</v>
      </c>
      <c r="Q82" s="407">
        <f>'C'!E248</f>
        <v>0</v>
      </c>
      <c r="R82" s="407">
        <f>'C'!F248</f>
        <v>0</v>
      </c>
      <c r="S82" s="407">
        <f>'C'!G248</f>
        <v>0</v>
      </c>
      <c r="T82" s="407">
        <f>'C'!H248</f>
        <v>0</v>
      </c>
      <c r="U82" s="407">
        <f>'C'!I248</f>
        <v>0</v>
      </c>
      <c r="V82" s="407">
        <f>'C'!J248</f>
        <v>0</v>
      </c>
      <c r="W82" s="407">
        <f>'C'!K248</f>
        <v>0</v>
      </c>
      <c r="X82" s="407">
        <f>'C'!L248</f>
        <v>0</v>
      </c>
      <c r="Y82" s="407">
        <f>'C'!M248</f>
        <v>0</v>
      </c>
      <c r="Z82" s="407">
        <f>'C'!N248</f>
        <v>0</v>
      </c>
      <c r="AA82" s="407">
        <f>'C'!O248</f>
        <v>0</v>
      </c>
      <c r="AB82" s="468">
        <f>'C'!P248</f>
        <v>0</v>
      </c>
      <c r="AC82" s="407">
        <f>'C'!Q248</f>
        <v>0</v>
      </c>
      <c r="AD82" s="407">
        <f>'C'!R248</f>
        <v>0</v>
      </c>
      <c r="AE82" s="407">
        <f>'C'!S248</f>
        <v>0</v>
      </c>
      <c r="AF82" s="407">
        <f>'C'!T248</f>
        <v>0</v>
      </c>
      <c r="AG82" s="407">
        <f>'C'!U248</f>
        <v>0</v>
      </c>
      <c r="AH82" s="407">
        <f>'C'!V248</f>
        <v>0</v>
      </c>
      <c r="AI82" s="407">
        <f>'C'!W248</f>
        <v>0</v>
      </c>
      <c r="AJ82" s="407">
        <f>'C'!X248</f>
        <v>0</v>
      </c>
      <c r="AK82" s="407">
        <f>'C'!Y248</f>
        <v>0</v>
      </c>
      <c r="AL82" s="407">
        <f>'C'!Z248</f>
        <v>0</v>
      </c>
      <c r="AM82" s="407">
        <f>'C'!AA248</f>
        <v>0</v>
      </c>
      <c r="AN82" s="468">
        <f>'C'!AB248</f>
        <v>0</v>
      </c>
      <c r="AO82" s="407">
        <f>'C'!AC248</f>
        <v>0</v>
      </c>
      <c r="AP82" s="407">
        <f>'C'!AD248</f>
        <v>0</v>
      </c>
      <c r="AQ82" s="407">
        <f>'C'!AE248</f>
        <v>0</v>
      </c>
      <c r="AR82" s="407">
        <f>'C'!AF248</f>
        <v>0</v>
      </c>
      <c r="AS82" s="407">
        <f>'C'!AG248</f>
        <v>0</v>
      </c>
      <c r="AT82" s="407">
        <f>'C'!AH248</f>
        <v>0</v>
      </c>
      <c r="AU82" s="407">
        <f>'C'!AI248</f>
        <v>0</v>
      </c>
      <c r="AV82" s="407">
        <f>'C'!AJ248</f>
        <v>0</v>
      </c>
      <c r="AW82" s="407">
        <f>'C'!AK248</f>
        <v>0</v>
      </c>
      <c r="AX82" s="407">
        <f>'C'!AL248</f>
        <v>0</v>
      </c>
      <c r="AY82" s="407">
        <f>'C'!AM248</f>
        <v>0</v>
      </c>
      <c r="AZ82" s="468">
        <f>'C'!AN248</f>
        <v>0</v>
      </c>
      <c r="BA82" s="407">
        <f>'C'!AO248</f>
        <v>0</v>
      </c>
      <c r="BB82" s="407">
        <f>'C'!AP248</f>
        <v>0</v>
      </c>
      <c r="BC82" s="407">
        <f>'C'!AQ248</f>
        <v>0</v>
      </c>
      <c r="BD82" s="407">
        <f>'C'!AR248</f>
        <v>0</v>
      </c>
      <c r="BE82" s="407">
        <f>'C'!AS248</f>
        <v>0</v>
      </c>
      <c r="BF82" s="407">
        <f>'C'!AT248</f>
        <v>0</v>
      </c>
      <c r="BG82" s="407">
        <f>'C'!AU248</f>
        <v>0</v>
      </c>
      <c r="BH82" s="407">
        <f>'C'!AV248</f>
        <v>0</v>
      </c>
      <c r="BI82" s="407">
        <f>'C'!AW248</f>
        <v>0</v>
      </c>
      <c r="BJ82" s="407">
        <f>'C'!AX248</f>
        <v>0</v>
      </c>
      <c r="BK82" s="407">
        <f>'C'!AY248</f>
        <v>0</v>
      </c>
      <c r="BL82" s="468">
        <f>'C'!AZ248</f>
        <v>0</v>
      </c>
      <c r="BM82" s="407">
        <f>'C'!BA248</f>
        <v>0</v>
      </c>
      <c r="BN82" s="407">
        <f>'C'!BB248</f>
        <v>0</v>
      </c>
      <c r="BO82" s="407">
        <f>'C'!BC248</f>
        <v>0</v>
      </c>
      <c r="BP82" s="407">
        <f>'C'!BD248</f>
        <v>0</v>
      </c>
      <c r="BQ82" s="407">
        <f>'C'!BE248</f>
        <v>0</v>
      </c>
      <c r="BR82" s="407">
        <f>'C'!BF248</f>
        <v>0</v>
      </c>
      <c r="BS82" s="407">
        <f>'C'!BG248</f>
        <v>0</v>
      </c>
      <c r="BT82" s="407">
        <f>'C'!BH248</f>
        <v>0</v>
      </c>
      <c r="BU82" s="407">
        <f>'C'!BI248</f>
        <v>0</v>
      </c>
      <c r="BV82" s="407">
        <f>'C'!BJ248</f>
        <v>0</v>
      </c>
      <c r="BW82" s="469">
        <f>'C'!BK248</f>
        <v>0</v>
      </c>
      <c r="BX82" s="120"/>
    </row>
    <row r="83" spans="1:80" s="7" customFormat="1" ht="16" x14ac:dyDescent="0.2">
      <c r="A83" s="140"/>
      <c r="B83" s="533" t="s">
        <v>374</v>
      </c>
      <c r="C83" s="1124">
        <f>C76+C78+C80+C77+C81+C82+C79</f>
        <v>0</v>
      </c>
      <c r="D83" s="462">
        <f>IFERROR(C83/C85,"-")</f>
        <v>0</v>
      </c>
      <c r="E83" s="1125">
        <f>E76+E78+E80+E77+E81+E82+E79</f>
        <v>0</v>
      </c>
      <c r="F83" s="462">
        <f>IFERROR(E83/E85,"-")</f>
        <v>0</v>
      </c>
      <c r="G83" s="1125">
        <f>G76+G78+G80+G77+G81+G82+G79</f>
        <v>0</v>
      </c>
      <c r="H83" s="462">
        <f>IFERROR(G83/G85,"-")</f>
        <v>0</v>
      </c>
      <c r="I83" s="1125">
        <f>I76+I78+I80+I77+I81+I82+I79</f>
        <v>0</v>
      </c>
      <c r="J83" s="462">
        <f>IFERROR(I83/I85,"-")</f>
        <v>0</v>
      </c>
      <c r="K83" s="1125">
        <f>K76+K78+K80+K77+K81+K82+K79</f>
        <v>0</v>
      </c>
      <c r="L83" s="462">
        <f>IFERROR(K83/K85,"-")</f>
        <v>0</v>
      </c>
      <c r="M83" s="1125">
        <f>M76+M78+M80+M77+M81+M82+M79</f>
        <v>0</v>
      </c>
      <c r="N83" s="1160">
        <f>IFERROR(M83/M85,"-")</f>
        <v>0</v>
      </c>
      <c r="O83" s="478">
        <f>O76+O78+O80+O77+O81+O79+O82</f>
        <v>0</v>
      </c>
      <c r="P83" s="534">
        <f t="shared" ref="P83:BW83" si="117">P76+P78+P80+P77+P81+P79+P82</f>
        <v>0</v>
      </c>
      <c r="Q83" s="478">
        <f t="shared" si="117"/>
        <v>0</v>
      </c>
      <c r="R83" s="478">
        <f t="shared" si="117"/>
        <v>0</v>
      </c>
      <c r="S83" s="478">
        <f t="shared" si="117"/>
        <v>0</v>
      </c>
      <c r="T83" s="478">
        <f t="shared" si="117"/>
        <v>0</v>
      </c>
      <c r="U83" s="478">
        <f t="shared" si="117"/>
        <v>0</v>
      </c>
      <c r="V83" s="478">
        <f t="shared" si="117"/>
        <v>0</v>
      </c>
      <c r="W83" s="478">
        <f t="shared" si="117"/>
        <v>0</v>
      </c>
      <c r="X83" s="478">
        <f t="shared" si="117"/>
        <v>0</v>
      </c>
      <c r="Y83" s="478">
        <f t="shared" si="117"/>
        <v>0</v>
      </c>
      <c r="Z83" s="478">
        <f t="shared" si="117"/>
        <v>0</v>
      </c>
      <c r="AA83" s="478">
        <f t="shared" si="117"/>
        <v>0</v>
      </c>
      <c r="AB83" s="534">
        <f t="shared" si="117"/>
        <v>0</v>
      </c>
      <c r="AC83" s="478">
        <f t="shared" si="117"/>
        <v>0</v>
      </c>
      <c r="AD83" s="478">
        <f t="shared" si="117"/>
        <v>0</v>
      </c>
      <c r="AE83" s="478">
        <f t="shared" si="117"/>
        <v>0</v>
      </c>
      <c r="AF83" s="478">
        <f t="shared" si="117"/>
        <v>0</v>
      </c>
      <c r="AG83" s="478">
        <f t="shared" si="117"/>
        <v>0</v>
      </c>
      <c r="AH83" s="478">
        <f t="shared" si="117"/>
        <v>0</v>
      </c>
      <c r="AI83" s="478">
        <f t="shared" si="117"/>
        <v>0</v>
      </c>
      <c r="AJ83" s="478">
        <f t="shared" si="117"/>
        <v>0</v>
      </c>
      <c r="AK83" s="478">
        <f t="shared" si="117"/>
        <v>0</v>
      </c>
      <c r="AL83" s="478">
        <f t="shared" si="117"/>
        <v>0</v>
      </c>
      <c r="AM83" s="478">
        <f t="shared" si="117"/>
        <v>0</v>
      </c>
      <c r="AN83" s="534">
        <f t="shared" si="117"/>
        <v>0</v>
      </c>
      <c r="AO83" s="478">
        <f t="shared" si="117"/>
        <v>0</v>
      </c>
      <c r="AP83" s="478">
        <f t="shared" si="117"/>
        <v>0</v>
      </c>
      <c r="AQ83" s="478">
        <f t="shared" si="117"/>
        <v>0</v>
      </c>
      <c r="AR83" s="478">
        <f t="shared" si="117"/>
        <v>0</v>
      </c>
      <c r="AS83" s="478">
        <f t="shared" si="117"/>
        <v>0</v>
      </c>
      <c r="AT83" s="478">
        <f t="shared" si="117"/>
        <v>0</v>
      </c>
      <c r="AU83" s="478">
        <f t="shared" si="117"/>
        <v>0</v>
      </c>
      <c r="AV83" s="478">
        <f t="shared" si="117"/>
        <v>0</v>
      </c>
      <c r="AW83" s="478">
        <f t="shared" si="117"/>
        <v>0</v>
      </c>
      <c r="AX83" s="478">
        <f t="shared" si="117"/>
        <v>0</v>
      </c>
      <c r="AY83" s="478">
        <f t="shared" si="117"/>
        <v>0</v>
      </c>
      <c r="AZ83" s="534">
        <f t="shared" si="117"/>
        <v>0</v>
      </c>
      <c r="BA83" s="478">
        <f t="shared" si="117"/>
        <v>0</v>
      </c>
      <c r="BB83" s="478">
        <f t="shared" si="117"/>
        <v>0</v>
      </c>
      <c r="BC83" s="478">
        <f t="shared" si="117"/>
        <v>0</v>
      </c>
      <c r="BD83" s="478">
        <f t="shared" si="117"/>
        <v>0</v>
      </c>
      <c r="BE83" s="478">
        <f t="shared" si="117"/>
        <v>0</v>
      </c>
      <c r="BF83" s="478">
        <f t="shared" si="117"/>
        <v>0</v>
      </c>
      <c r="BG83" s="478">
        <f t="shared" si="117"/>
        <v>0</v>
      </c>
      <c r="BH83" s="478">
        <f t="shared" si="117"/>
        <v>0</v>
      </c>
      <c r="BI83" s="478">
        <f t="shared" si="117"/>
        <v>0</v>
      </c>
      <c r="BJ83" s="478">
        <f t="shared" si="117"/>
        <v>0</v>
      </c>
      <c r="BK83" s="478">
        <f t="shared" si="117"/>
        <v>0</v>
      </c>
      <c r="BL83" s="534">
        <f t="shared" si="117"/>
        <v>0</v>
      </c>
      <c r="BM83" s="478">
        <f t="shared" si="117"/>
        <v>0</v>
      </c>
      <c r="BN83" s="478">
        <f t="shared" si="117"/>
        <v>0</v>
      </c>
      <c r="BO83" s="478">
        <f t="shared" si="117"/>
        <v>0</v>
      </c>
      <c r="BP83" s="478">
        <f t="shared" si="117"/>
        <v>0</v>
      </c>
      <c r="BQ83" s="478">
        <f t="shared" si="117"/>
        <v>0</v>
      </c>
      <c r="BR83" s="478">
        <f t="shared" si="117"/>
        <v>0</v>
      </c>
      <c r="BS83" s="478">
        <f t="shared" si="117"/>
        <v>0</v>
      </c>
      <c r="BT83" s="478">
        <f t="shared" si="117"/>
        <v>0</v>
      </c>
      <c r="BU83" s="478">
        <f t="shared" si="117"/>
        <v>0</v>
      </c>
      <c r="BV83" s="478">
        <f t="shared" si="117"/>
        <v>0</v>
      </c>
      <c r="BW83" s="535">
        <f t="shared" si="117"/>
        <v>0</v>
      </c>
      <c r="BX83" s="140"/>
      <c r="BY83" s="140"/>
      <c r="BZ83" s="140"/>
      <c r="CA83" s="140"/>
      <c r="CB83" s="294"/>
    </row>
    <row r="84" spans="1:80" s="7" customFormat="1" ht="25" customHeight="1" x14ac:dyDescent="0.2">
      <c r="A84" s="140"/>
      <c r="B84" s="536" t="s">
        <v>375</v>
      </c>
      <c r="C84" s="1161">
        <f>C74+C83</f>
        <v>0</v>
      </c>
      <c r="D84" s="537"/>
      <c r="E84" s="538">
        <f>E74+E83</f>
        <v>0</v>
      </c>
      <c r="F84" s="537"/>
      <c r="G84" s="538">
        <f>G74+G83</f>
        <v>0</v>
      </c>
      <c r="H84" s="537"/>
      <c r="I84" s="538">
        <f>I74+I83</f>
        <v>0</v>
      </c>
      <c r="J84" s="537"/>
      <c r="K84" s="538">
        <f>K74+K83</f>
        <v>0</v>
      </c>
      <c r="L84" s="537"/>
      <c r="M84" s="538">
        <f>M74+M83</f>
        <v>0</v>
      </c>
      <c r="N84" s="1132"/>
      <c r="O84" s="1145">
        <f t="shared" ref="O84:AT84" si="118">O74+O83</f>
        <v>0</v>
      </c>
      <c r="P84" s="539">
        <f t="shared" si="118"/>
        <v>0</v>
      </c>
      <c r="Q84" s="540">
        <f t="shared" si="118"/>
        <v>0</v>
      </c>
      <c r="R84" s="540">
        <f t="shared" si="118"/>
        <v>0</v>
      </c>
      <c r="S84" s="540">
        <f t="shared" si="118"/>
        <v>0</v>
      </c>
      <c r="T84" s="540">
        <f t="shared" si="118"/>
        <v>0</v>
      </c>
      <c r="U84" s="540">
        <f t="shared" si="118"/>
        <v>0</v>
      </c>
      <c r="V84" s="540">
        <f t="shared" si="118"/>
        <v>0</v>
      </c>
      <c r="W84" s="540">
        <f t="shared" si="118"/>
        <v>0</v>
      </c>
      <c r="X84" s="540">
        <f t="shared" si="118"/>
        <v>0</v>
      </c>
      <c r="Y84" s="540">
        <f t="shared" si="118"/>
        <v>0</v>
      </c>
      <c r="Z84" s="540">
        <f t="shared" si="118"/>
        <v>0</v>
      </c>
      <c r="AA84" s="540">
        <f t="shared" si="118"/>
        <v>0</v>
      </c>
      <c r="AB84" s="539">
        <f t="shared" si="118"/>
        <v>0</v>
      </c>
      <c r="AC84" s="540">
        <f t="shared" si="118"/>
        <v>0</v>
      </c>
      <c r="AD84" s="540">
        <f t="shared" si="118"/>
        <v>0</v>
      </c>
      <c r="AE84" s="540">
        <f t="shared" si="118"/>
        <v>0</v>
      </c>
      <c r="AF84" s="540">
        <f t="shared" si="118"/>
        <v>0</v>
      </c>
      <c r="AG84" s="540">
        <f t="shared" si="118"/>
        <v>0</v>
      </c>
      <c r="AH84" s="540">
        <f t="shared" si="118"/>
        <v>0</v>
      </c>
      <c r="AI84" s="540">
        <f t="shared" si="118"/>
        <v>0</v>
      </c>
      <c r="AJ84" s="540">
        <f t="shared" si="118"/>
        <v>0</v>
      </c>
      <c r="AK84" s="540">
        <f t="shared" si="118"/>
        <v>0</v>
      </c>
      <c r="AL84" s="540">
        <f t="shared" si="118"/>
        <v>0</v>
      </c>
      <c r="AM84" s="540">
        <f t="shared" si="118"/>
        <v>0</v>
      </c>
      <c r="AN84" s="539">
        <f t="shared" si="118"/>
        <v>0</v>
      </c>
      <c r="AO84" s="540">
        <f t="shared" si="118"/>
        <v>0</v>
      </c>
      <c r="AP84" s="540">
        <f t="shared" si="118"/>
        <v>0</v>
      </c>
      <c r="AQ84" s="540">
        <f t="shared" si="118"/>
        <v>0</v>
      </c>
      <c r="AR84" s="540">
        <f t="shared" si="118"/>
        <v>0</v>
      </c>
      <c r="AS84" s="540">
        <f t="shared" si="118"/>
        <v>0</v>
      </c>
      <c r="AT84" s="540">
        <f t="shared" si="118"/>
        <v>0</v>
      </c>
      <c r="AU84" s="540">
        <f t="shared" ref="AU84:BW84" si="119">AU74+AU83</f>
        <v>0</v>
      </c>
      <c r="AV84" s="540">
        <f t="shared" si="119"/>
        <v>0</v>
      </c>
      <c r="AW84" s="540">
        <f t="shared" si="119"/>
        <v>0</v>
      </c>
      <c r="AX84" s="540">
        <f t="shared" si="119"/>
        <v>0</v>
      </c>
      <c r="AY84" s="540">
        <f t="shared" si="119"/>
        <v>0</v>
      </c>
      <c r="AZ84" s="539">
        <f t="shared" si="119"/>
        <v>0</v>
      </c>
      <c r="BA84" s="540">
        <f t="shared" si="119"/>
        <v>0</v>
      </c>
      <c r="BB84" s="540">
        <f t="shared" si="119"/>
        <v>0</v>
      </c>
      <c r="BC84" s="540">
        <f t="shared" si="119"/>
        <v>0</v>
      </c>
      <c r="BD84" s="540">
        <f t="shared" si="119"/>
        <v>0</v>
      </c>
      <c r="BE84" s="540">
        <f t="shared" si="119"/>
        <v>0</v>
      </c>
      <c r="BF84" s="540">
        <f t="shared" si="119"/>
        <v>0</v>
      </c>
      <c r="BG84" s="540">
        <f t="shared" si="119"/>
        <v>0</v>
      </c>
      <c r="BH84" s="540">
        <f t="shared" si="119"/>
        <v>0</v>
      </c>
      <c r="BI84" s="540">
        <f t="shared" si="119"/>
        <v>0</v>
      </c>
      <c r="BJ84" s="540">
        <f t="shared" si="119"/>
        <v>0</v>
      </c>
      <c r="BK84" s="540">
        <f t="shared" si="119"/>
        <v>0</v>
      </c>
      <c r="BL84" s="539">
        <f t="shared" si="119"/>
        <v>0</v>
      </c>
      <c r="BM84" s="540">
        <f t="shared" si="119"/>
        <v>0</v>
      </c>
      <c r="BN84" s="540">
        <f t="shared" si="119"/>
        <v>0</v>
      </c>
      <c r="BO84" s="540">
        <f t="shared" si="119"/>
        <v>0</v>
      </c>
      <c r="BP84" s="540">
        <f t="shared" si="119"/>
        <v>0</v>
      </c>
      <c r="BQ84" s="540">
        <f t="shared" si="119"/>
        <v>0</v>
      </c>
      <c r="BR84" s="540">
        <f t="shared" si="119"/>
        <v>0</v>
      </c>
      <c r="BS84" s="540">
        <f t="shared" si="119"/>
        <v>0</v>
      </c>
      <c r="BT84" s="540">
        <f t="shared" si="119"/>
        <v>0</v>
      </c>
      <c r="BU84" s="540">
        <f t="shared" si="119"/>
        <v>0</v>
      </c>
      <c r="BV84" s="540">
        <f t="shared" si="119"/>
        <v>0</v>
      </c>
      <c r="BW84" s="541">
        <f t="shared" si="119"/>
        <v>0</v>
      </c>
      <c r="BX84" s="140"/>
      <c r="BY84" s="140"/>
      <c r="BZ84" s="140"/>
      <c r="CA84" s="140"/>
      <c r="CB84" s="294"/>
    </row>
    <row r="85" spans="1:80" s="7" customFormat="1" ht="20" customHeight="1" x14ac:dyDescent="0.2">
      <c r="A85" s="140"/>
      <c r="B85" s="1143" t="s">
        <v>11</v>
      </c>
      <c r="C85" s="1162">
        <f>C71+C84</f>
        <v>1000</v>
      </c>
      <c r="D85" s="487">
        <f>IFERROR(C85/C85,"-")</f>
        <v>1</v>
      </c>
      <c r="E85" s="498">
        <f>E71+E84</f>
        <v>1000</v>
      </c>
      <c r="F85" s="487">
        <f>IFERROR(E85/E85,"-")</f>
        <v>1</v>
      </c>
      <c r="G85" s="498">
        <f>G71+G84</f>
        <v>1000</v>
      </c>
      <c r="H85" s="487">
        <f>IFERROR(G85/G85,"-")</f>
        <v>1</v>
      </c>
      <c r="I85" s="498">
        <f>I71+I84</f>
        <v>1000</v>
      </c>
      <c r="J85" s="487">
        <f>IFERROR(I85/I85,"-")</f>
        <v>1</v>
      </c>
      <c r="K85" s="498">
        <f>K71+K84</f>
        <v>1000</v>
      </c>
      <c r="L85" s="487">
        <f>IFERROR(K85/K85,"-")</f>
        <v>1</v>
      </c>
      <c r="M85" s="498">
        <f>M71+M84</f>
        <v>1000</v>
      </c>
      <c r="N85" s="1163">
        <f>IFERROR(M85/M85,"-")</f>
        <v>1</v>
      </c>
      <c r="O85" s="1146">
        <f t="shared" ref="O85:AT85" si="120">O84+O71</f>
        <v>1000</v>
      </c>
      <c r="P85" s="445">
        <f t="shared" si="120"/>
        <v>1000</v>
      </c>
      <c r="Q85" s="445">
        <f t="shared" si="120"/>
        <v>1000</v>
      </c>
      <c r="R85" s="445">
        <f t="shared" si="120"/>
        <v>1000</v>
      </c>
      <c r="S85" s="445">
        <f t="shared" si="120"/>
        <v>1000</v>
      </c>
      <c r="T85" s="445">
        <f t="shared" si="120"/>
        <v>1000</v>
      </c>
      <c r="U85" s="445">
        <f t="shared" si="120"/>
        <v>1000</v>
      </c>
      <c r="V85" s="445">
        <f t="shared" si="120"/>
        <v>1000</v>
      </c>
      <c r="W85" s="445">
        <f t="shared" si="120"/>
        <v>1000</v>
      </c>
      <c r="X85" s="445">
        <f t="shared" si="120"/>
        <v>1000</v>
      </c>
      <c r="Y85" s="445">
        <f t="shared" si="120"/>
        <v>1000</v>
      </c>
      <c r="Z85" s="446">
        <f t="shared" si="120"/>
        <v>1000</v>
      </c>
      <c r="AA85" s="445">
        <f t="shared" si="120"/>
        <v>1000</v>
      </c>
      <c r="AB85" s="542">
        <f t="shared" si="120"/>
        <v>1000</v>
      </c>
      <c r="AC85" s="543">
        <f t="shared" si="120"/>
        <v>1000</v>
      </c>
      <c r="AD85" s="543">
        <f t="shared" si="120"/>
        <v>1000</v>
      </c>
      <c r="AE85" s="543">
        <f t="shared" si="120"/>
        <v>1000</v>
      </c>
      <c r="AF85" s="543">
        <f t="shared" si="120"/>
        <v>1000</v>
      </c>
      <c r="AG85" s="543">
        <f t="shared" si="120"/>
        <v>1000</v>
      </c>
      <c r="AH85" s="543">
        <f t="shared" si="120"/>
        <v>1000</v>
      </c>
      <c r="AI85" s="543">
        <f t="shared" si="120"/>
        <v>1000</v>
      </c>
      <c r="AJ85" s="543">
        <f t="shared" si="120"/>
        <v>1000</v>
      </c>
      <c r="AK85" s="543">
        <f t="shared" si="120"/>
        <v>1000</v>
      </c>
      <c r="AL85" s="543">
        <f t="shared" si="120"/>
        <v>1000</v>
      </c>
      <c r="AM85" s="543">
        <f t="shared" si="120"/>
        <v>1000</v>
      </c>
      <c r="AN85" s="542">
        <f t="shared" si="120"/>
        <v>1000</v>
      </c>
      <c r="AO85" s="543">
        <f t="shared" si="120"/>
        <v>1000</v>
      </c>
      <c r="AP85" s="543">
        <f t="shared" si="120"/>
        <v>1000</v>
      </c>
      <c r="AQ85" s="543">
        <f t="shared" si="120"/>
        <v>1000</v>
      </c>
      <c r="AR85" s="543">
        <f t="shared" si="120"/>
        <v>1000</v>
      </c>
      <c r="AS85" s="543">
        <f t="shared" si="120"/>
        <v>1000</v>
      </c>
      <c r="AT85" s="543">
        <f t="shared" si="120"/>
        <v>1000</v>
      </c>
      <c r="AU85" s="543">
        <f t="shared" ref="AU85:BW85" si="121">AU84+AU71</f>
        <v>1000</v>
      </c>
      <c r="AV85" s="543">
        <f t="shared" si="121"/>
        <v>1000</v>
      </c>
      <c r="AW85" s="543">
        <f t="shared" si="121"/>
        <v>1000</v>
      </c>
      <c r="AX85" s="543">
        <f t="shared" si="121"/>
        <v>1000</v>
      </c>
      <c r="AY85" s="543">
        <f t="shared" si="121"/>
        <v>1000</v>
      </c>
      <c r="AZ85" s="542">
        <f t="shared" si="121"/>
        <v>1000</v>
      </c>
      <c r="BA85" s="543">
        <f t="shared" si="121"/>
        <v>1000</v>
      </c>
      <c r="BB85" s="543">
        <f t="shared" si="121"/>
        <v>1000</v>
      </c>
      <c r="BC85" s="543">
        <f t="shared" si="121"/>
        <v>1000</v>
      </c>
      <c r="BD85" s="543">
        <f t="shared" si="121"/>
        <v>1000</v>
      </c>
      <c r="BE85" s="543">
        <f t="shared" si="121"/>
        <v>1000</v>
      </c>
      <c r="BF85" s="543">
        <f t="shared" si="121"/>
        <v>1000</v>
      </c>
      <c r="BG85" s="543">
        <f t="shared" si="121"/>
        <v>1000</v>
      </c>
      <c r="BH85" s="543">
        <f t="shared" si="121"/>
        <v>1000</v>
      </c>
      <c r="BI85" s="543">
        <f t="shared" si="121"/>
        <v>1000</v>
      </c>
      <c r="BJ85" s="543">
        <f t="shared" si="121"/>
        <v>1000</v>
      </c>
      <c r="BK85" s="543">
        <f t="shared" si="121"/>
        <v>1000</v>
      </c>
      <c r="BL85" s="542">
        <f t="shared" si="121"/>
        <v>1000</v>
      </c>
      <c r="BM85" s="543">
        <f t="shared" si="121"/>
        <v>1000</v>
      </c>
      <c r="BN85" s="543">
        <f t="shared" si="121"/>
        <v>1000</v>
      </c>
      <c r="BO85" s="543">
        <f t="shared" si="121"/>
        <v>1000</v>
      </c>
      <c r="BP85" s="543">
        <f t="shared" si="121"/>
        <v>1000</v>
      </c>
      <c r="BQ85" s="543">
        <f t="shared" si="121"/>
        <v>1000</v>
      </c>
      <c r="BR85" s="543">
        <f t="shared" si="121"/>
        <v>1000</v>
      </c>
      <c r="BS85" s="543">
        <f t="shared" si="121"/>
        <v>1000</v>
      </c>
      <c r="BT85" s="543">
        <f t="shared" si="121"/>
        <v>1000</v>
      </c>
      <c r="BU85" s="543">
        <f t="shared" si="121"/>
        <v>1000</v>
      </c>
      <c r="BV85" s="543">
        <f t="shared" si="121"/>
        <v>1000</v>
      </c>
      <c r="BW85" s="544">
        <f t="shared" si="121"/>
        <v>1000</v>
      </c>
      <c r="BX85" s="140"/>
      <c r="BY85" s="140"/>
      <c r="BZ85" s="140"/>
      <c r="CA85" s="140"/>
      <c r="CB85" s="294"/>
    </row>
    <row r="86" spans="1:80" ht="16" x14ac:dyDescent="0.2">
      <c r="B86" s="1107" t="s">
        <v>12</v>
      </c>
      <c r="C86" s="1127" t="s">
        <v>0</v>
      </c>
      <c r="D86" s="458"/>
      <c r="E86" s="459" t="s">
        <v>0</v>
      </c>
      <c r="F86" s="458"/>
      <c r="G86" s="459" t="s">
        <v>0</v>
      </c>
      <c r="H86" s="458"/>
      <c r="I86" s="459" t="s">
        <v>0</v>
      </c>
      <c r="J86" s="458"/>
      <c r="K86" s="459" t="s">
        <v>0</v>
      </c>
      <c r="L86" s="458"/>
      <c r="M86" s="459" t="s">
        <v>0</v>
      </c>
      <c r="N86" s="1123"/>
      <c r="O86" s="1147"/>
      <c r="P86" s="422"/>
      <c r="Q86" s="422"/>
      <c r="R86" s="422"/>
      <c r="S86" s="422"/>
      <c r="T86" s="422"/>
      <c r="U86" s="422"/>
      <c r="V86" s="422"/>
      <c r="W86" s="422"/>
      <c r="X86" s="422"/>
      <c r="Y86" s="422"/>
      <c r="Z86" s="407"/>
      <c r="AA86" s="407"/>
      <c r="AB86" s="421"/>
      <c r="AC86" s="422"/>
      <c r="AD86" s="422"/>
      <c r="AE86" s="422"/>
      <c r="AF86" s="422"/>
      <c r="AG86" s="422"/>
      <c r="AH86" s="422"/>
      <c r="AI86" s="422"/>
      <c r="AJ86" s="422"/>
      <c r="AK86" s="422"/>
      <c r="AL86" s="422"/>
      <c r="AM86" s="422"/>
      <c r="AN86" s="421"/>
      <c r="AO86" s="422"/>
      <c r="AP86" s="422"/>
      <c r="AQ86" s="422"/>
      <c r="AR86" s="422"/>
      <c r="AS86" s="422"/>
      <c r="AT86" s="422"/>
      <c r="AU86" s="422"/>
      <c r="AV86" s="422"/>
      <c r="AW86" s="422"/>
      <c r="AX86" s="422"/>
      <c r="AY86" s="422"/>
      <c r="AZ86" s="421"/>
      <c r="BA86" s="422"/>
      <c r="BB86" s="422"/>
      <c r="BC86" s="422"/>
      <c r="BD86" s="422"/>
      <c r="BE86" s="422"/>
      <c r="BF86" s="422"/>
      <c r="BG86" s="422"/>
      <c r="BH86" s="422"/>
      <c r="BI86" s="422"/>
      <c r="BJ86" s="422"/>
      <c r="BK86" s="422"/>
      <c r="BL86" s="421"/>
      <c r="BM86" s="422"/>
      <c r="BN86" s="422"/>
      <c r="BO86" s="422"/>
      <c r="BP86" s="422"/>
      <c r="BQ86" s="422"/>
      <c r="BR86" s="422"/>
      <c r="BS86" s="422"/>
      <c r="BT86" s="422"/>
      <c r="BU86" s="422"/>
      <c r="BV86" s="422"/>
      <c r="BW86" s="423"/>
      <c r="BX86" s="120"/>
    </row>
    <row r="87" spans="1:80" ht="16" x14ac:dyDescent="0.2">
      <c r="B87" s="31" t="s">
        <v>14</v>
      </c>
      <c r="C87" s="1122" t="s">
        <v>0</v>
      </c>
      <c r="D87" s="460"/>
      <c r="E87" s="939" t="s">
        <v>0</v>
      </c>
      <c r="F87" s="460"/>
      <c r="G87" s="939" t="s">
        <v>0</v>
      </c>
      <c r="H87" s="460"/>
      <c r="I87" s="939" t="s">
        <v>0</v>
      </c>
      <c r="J87" s="460"/>
      <c r="K87" s="939" t="s">
        <v>0</v>
      </c>
      <c r="L87" s="460"/>
      <c r="M87" s="939" t="s">
        <v>0</v>
      </c>
      <c r="N87" s="1123"/>
      <c r="O87" s="469"/>
      <c r="P87" s="407"/>
      <c r="Q87" s="407"/>
      <c r="R87" s="407"/>
      <c r="S87" s="407"/>
      <c r="T87" s="407"/>
      <c r="U87" s="407"/>
      <c r="V87" s="407"/>
      <c r="W87" s="407"/>
      <c r="X87" s="407"/>
      <c r="Y87" s="407"/>
      <c r="Z87" s="407"/>
      <c r="AA87" s="407"/>
      <c r="AB87" s="408"/>
      <c r="AC87" s="407"/>
      <c r="AD87" s="407"/>
      <c r="AE87" s="407"/>
      <c r="AF87" s="407"/>
      <c r="AG87" s="407"/>
      <c r="AH87" s="407"/>
      <c r="AI87" s="407"/>
      <c r="AJ87" s="407"/>
      <c r="AK87" s="407"/>
      <c r="AL87" s="407"/>
      <c r="AM87" s="407"/>
      <c r="AN87" s="408"/>
      <c r="AO87" s="407"/>
      <c r="AP87" s="407"/>
      <c r="AQ87" s="407"/>
      <c r="AR87" s="407"/>
      <c r="AS87" s="407"/>
      <c r="AT87" s="407"/>
      <c r="AU87" s="407"/>
      <c r="AV87" s="407"/>
      <c r="AW87" s="407"/>
      <c r="AX87" s="407"/>
      <c r="AY87" s="407"/>
      <c r="AZ87" s="408"/>
      <c r="BA87" s="407"/>
      <c r="BB87" s="407"/>
      <c r="BC87" s="407"/>
      <c r="BD87" s="407"/>
      <c r="BE87" s="407"/>
      <c r="BF87" s="407"/>
      <c r="BG87" s="407"/>
      <c r="BH87" s="407"/>
      <c r="BI87" s="407"/>
      <c r="BJ87" s="407"/>
      <c r="BK87" s="407"/>
      <c r="BL87" s="408"/>
      <c r="BM87" s="407"/>
      <c r="BN87" s="407"/>
      <c r="BO87" s="407"/>
      <c r="BP87" s="407"/>
      <c r="BQ87" s="407"/>
      <c r="BR87" s="407"/>
      <c r="BS87" s="407"/>
      <c r="BT87" s="407"/>
      <c r="BU87" s="407"/>
      <c r="BV87" s="407"/>
      <c r="BW87" s="409"/>
      <c r="BX87" s="120"/>
    </row>
    <row r="88" spans="1:80" ht="16" outlineLevel="1" x14ac:dyDescent="0.2">
      <c r="B88" s="73" t="s">
        <v>656</v>
      </c>
      <c r="C88" s="1122">
        <f>O88</f>
        <v>0</v>
      </c>
      <c r="D88" s="460"/>
      <c r="E88" s="939">
        <f>AA88</f>
        <v>0</v>
      </c>
      <c r="F88" s="460"/>
      <c r="G88" s="939">
        <f>AM88</f>
        <v>0</v>
      </c>
      <c r="H88" s="460"/>
      <c r="I88" s="939">
        <f>AY88</f>
        <v>0</v>
      </c>
      <c r="J88" s="460"/>
      <c r="K88" s="939">
        <f>BK88</f>
        <v>0</v>
      </c>
      <c r="L88" s="460"/>
      <c r="M88" s="939">
        <f>BW88</f>
        <v>0</v>
      </c>
      <c r="N88" s="1123"/>
      <c r="O88" s="471">
        <f>'C'!C51</f>
        <v>0</v>
      </c>
      <c r="P88" s="434">
        <f>'C'!D51</f>
        <v>0</v>
      </c>
      <c r="Q88" s="434">
        <f>'C'!E51</f>
        <v>0</v>
      </c>
      <c r="R88" s="434">
        <f>'C'!F51</f>
        <v>0</v>
      </c>
      <c r="S88" s="434">
        <f>'C'!G51</f>
        <v>0</v>
      </c>
      <c r="T88" s="434">
        <f>'C'!H51</f>
        <v>0</v>
      </c>
      <c r="U88" s="434">
        <f>'C'!I51</f>
        <v>0</v>
      </c>
      <c r="V88" s="434">
        <f>'C'!J51</f>
        <v>0</v>
      </c>
      <c r="W88" s="434">
        <f>'C'!K51</f>
        <v>0</v>
      </c>
      <c r="X88" s="434">
        <f>'C'!L51</f>
        <v>0</v>
      </c>
      <c r="Y88" s="434">
        <f>'C'!M51</f>
        <v>0</v>
      </c>
      <c r="Z88" s="434">
        <f>'C'!N51</f>
        <v>0</v>
      </c>
      <c r="AA88" s="434">
        <f>'C'!O51</f>
        <v>0</v>
      </c>
      <c r="AB88" s="435">
        <f>'C'!P51</f>
        <v>0</v>
      </c>
      <c r="AC88" s="434">
        <f>'C'!Q51</f>
        <v>0</v>
      </c>
      <c r="AD88" s="434">
        <f>'C'!R51</f>
        <v>0</v>
      </c>
      <c r="AE88" s="434">
        <f>'C'!S51</f>
        <v>0</v>
      </c>
      <c r="AF88" s="434">
        <f>'C'!T51</f>
        <v>0</v>
      </c>
      <c r="AG88" s="434">
        <f>'C'!U51</f>
        <v>0</v>
      </c>
      <c r="AH88" s="434">
        <f>'C'!V51</f>
        <v>0</v>
      </c>
      <c r="AI88" s="434">
        <f>'C'!W51</f>
        <v>0</v>
      </c>
      <c r="AJ88" s="434">
        <f>'C'!X51</f>
        <v>0</v>
      </c>
      <c r="AK88" s="434">
        <f>'C'!Y51</f>
        <v>0</v>
      </c>
      <c r="AL88" s="434">
        <f>'C'!Z51</f>
        <v>0</v>
      </c>
      <c r="AM88" s="434">
        <f>'C'!AA51</f>
        <v>0</v>
      </c>
      <c r="AN88" s="435">
        <f>'C'!AB51</f>
        <v>0</v>
      </c>
      <c r="AO88" s="434">
        <f>'C'!AC51</f>
        <v>0</v>
      </c>
      <c r="AP88" s="434">
        <f>'C'!AD51</f>
        <v>0</v>
      </c>
      <c r="AQ88" s="434">
        <f>'C'!AE51</f>
        <v>0</v>
      </c>
      <c r="AR88" s="434">
        <f>'C'!AF51</f>
        <v>0</v>
      </c>
      <c r="AS88" s="434">
        <f>'C'!AG51</f>
        <v>0</v>
      </c>
      <c r="AT88" s="434">
        <f>'C'!AH51</f>
        <v>0</v>
      </c>
      <c r="AU88" s="434">
        <f>'C'!AI51</f>
        <v>0</v>
      </c>
      <c r="AV88" s="434">
        <f>'C'!AJ51</f>
        <v>0</v>
      </c>
      <c r="AW88" s="434">
        <f>'C'!AK51</f>
        <v>0</v>
      </c>
      <c r="AX88" s="434">
        <f>'C'!AL51</f>
        <v>0</v>
      </c>
      <c r="AY88" s="434">
        <f>'C'!AM51</f>
        <v>0</v>
      </c>
      <c r="AZ88" s="435">
        <f>'C'!AN51</f>
        <v>0</v>
      </c>
      <c r="BA88" s="434">
        <f>'C'!AO51</f>
        <v>0</v>
      </c>
      <c r="BB88" s="434">
        <f>'C'!AP51</f>
        <v>0</v>
      </c>
      <c r="BC88" s="434">
        <f>'C'!AQ51</f>
        <v>0</v>
      </c>
      <c r="BD88" s="434">
        <f>'C'!AR51</f>
        <v>0</v>
      </c>
      <c r="BE88" s="434">
        <f>'C'!AS51</f>
        <v>0</v>
      </c>
      <c r="BF88" s="434">
        <f>'C'!AT51</f>
        <v>0</v>
      </c>
      <c r="BG88" s="434">
        <f>'C'!AU51</f>
        <v>0</v>
      </c>
      <c r="BH88" s="434">
        <f>'C'!AV51</f>
        <v>0</v>
      </c>
      <c r="BI88" s="434">
        <f>'C'!AW51</f>
        <v>0</v>
      </c>
      <c r="BJ88" s="434">
        <f>'C'!AX51</f>
        <v>0</v>
      </c>
      <c r="BK88" s="434">
        <f>'C'!AY51</f>
        <v>0</v>
      </c>
      <c r="BL88" s="435">
        <f>'C'!AZ51</f>
        <v>0</v>
      </c>
      <c r="BM88" s="434">
        <f>'C'!BA51</f>
        <v>0</v>
      </c>
      <c r="BN88" s="434">
        <f>'C'!BB51</f>
        <v>0</v>
      </c>
      <c r="BO88" s="434">
        <f>'C'!BC51</f>
        <v>0</v>
      </c>
      <c r="BP88" s="434">
        <f>'C'!BD51</f>
        <v>0</v>
      </c>
      <c r="BQ88" s="434">
        <f>'C'!BE51</f>
        <v>0</v>
      </c>
      <c r="BR88" s="434">
        <f>'C'!BF51</f>
        <v>0</v>
      </c>
      <c r="BS88" s="434">
        <f>'C'!BG51</f>
        <v>0</v>
      </c>
      <c r="BT88" s="434">
        <f>'C'!BH51</f>
        <v>0</v>
      </c>
      <c r="BU88" s="434">
        <f>'C'!BI51</f>
        <v>0</v>
      </c>
      <c r="BV88" s="434">
        <f>'C'!BJ51</f>
        <v>0</v>
      </c>
      <c r="BW88" s="406">
        <f>'C'!BK51</f>
        <v>0</v>
      </c>
      <c r="BX88" s="120"/>
    </row>
    <row r="89" spans="1:80" ht="16" outlineLevel="1" x14ac:dyDescent="0.2">
      <c r="B89" s="73" t="s">
        <v>27</v>
      </c>
      <c r="C89" s="1122">
        <f>O89</f>
        <v>0</v>
      </c>
      <c r="D89" s="460"/>
      <c r="E89" s="939">
        <f>AA89</f>
        <v>0</v>
      </c>
      <c r="F89" s="460"/>
      <c r="G89" s="939">
        <f>AM89</f>
        <v>0</v>
      </c>
      <c r="H89" s="460"/>
      <c r="I89" s="939">
        <f>AY89</f>
        <v>0</v>
      </c>
      <c r="J89" s="460"/>
      <c r="K89" s="939">
        <f>BK89</f>
        <v>0</v>
      </c>
      <c r="L89" s="460"/>
      <c r="M89" s="939">
        <f>BW89</f>
        <v>0</v>
      </c>
      <c r="N89" s="1123"/>
      <c r="O89" s="471">
        <f>'C'!C53</f>
        <v>0</v>
      </c>
      <c r="P89" s="434">
        <f>'C'!D53</f>
        <v>0</v>
      </c>
      <c r="Q89" s="434">
        <f>'C'!E53</f>
        <v>0</v>
      </c>
      <c r="R89" s="434">
        <f>'C'!F53</f>
        <v>0</v>
      </c>
      <c r="S89" s="434">
        <f>'C'!G53</f>
        <v>0</v>
      </c>
      <c r="T89" s="434">
        <f>'C'!H53</f>
        <v>0</v>
      </c>
      <c r="U89" s="434">
        <f>'C'!I53</f>
        <v>0</v>
      </c>
      <c r="V89" s="434">
        <f>'C'!J53</f>
        <v>0</v>
      </c>
      <c r="W89" s="434">
        <f>'C'!K53</f>
        <v>0</v>
      </c>
      <c r="X89" s="434">
        <f>'C'!L53</f>
        <v>0</v>
      </c>
      <c r="Y89" s="434">
        <f>'C'!M53</f>
        <v>0</v>
      </c>
      <c r="Z89" s="434">
        <f>'C'!N53</f>
        <v>0</v>
      </c>
      <c r="AA89" s="434">
        <f>'C'!O53</f>
        <v>0</v>
      </c>
      <c r="AB89" s="435">
        <f>'C'!P53</f>
        <v>0</v>
      </c>
      <c r="AC89" s="434">
        <f>'C'!Q53</f>
        <v>0</v>
      </c>
      <c r="AD89" s="434">
        <f>'C'!R53</f>
        <v>0</v>
      </c>
      <c r="AE89" s="434">
        <f>'C'!S53</f>
        <v>0</v>
      </c>
      <c r="AF89" s="434">
        <f>'C'!T53</f>
        <v>0</v>
      </c>
      <c r="AG89" s="434">
        <f>'C'!U53</f>
        <v>0</v>
      </c>
      <c r="AH89" s="434">
        <f>'C'!V53</f>
        <v>0</v>
      </c>
      <c r="AI89" s="434">
        <f>'C'!W53</f>
        <v>0</v>
      </c>
      <c r="AJ89" s="434">
        <f>'C'!X53</f>
        <v>0</v>
      </c>
      <c r="AK89" s="434">
        <f>'C'!Y53</f>
        <v>0</v>
      </c>
      <c r="AL89" s="434">
        <f>'C'!Z53</f>
        <v>0</v>
      </c>
      <c r="AM89" s="434">
        <f>'C'!AA53</f>
        <v>0</v>
      </c>
      <c r="AN89" s="435">
        <f>'C'!AB53</f>
        <v>0</v>
      </c>
      <c r="AO89" s="434">
        <f>'C'!AC53</f>
        <v>0</v>
      </c>
      <c r="AP89" s="434">
        <f>'C'!AD53</f>
        <v>0</v>
      </c>
      <c r="AQ89" s="434">
        <f>'C'!AE53</f>
        <v>0</v>
      </c>
      <c r="AR89" s="434">
        <f>'C'!AF53</f>
        <v>0</v>
      </c>
      <c r="AS89" s="434">
        <f>'C'!AG53</f>
        <v>0</v>
      </c>
      <c r="AT89" s="434">
        <f>'C'!AH53</f>
        <v>0</v>
      </c>
      <c r="AU89" s="434">
        <f>'C'!AI53</f>
        <v>0</v>
      </c>
      <c r="AV89" s="434">
        <f>'C'!AJ53</f>
        <v>0</v>
      </c>
      <c r="AW89" s="434">
        <f>'C'!AK53</f>
        <v>0</v>
      </c>
      <c r="AX89" s="434">
        <f>'C'!AL53</f>
        <v>0</v>
      </c>
      <c r="AY89" s="434">
        <f>'C'!AM53</f>
        <v>0</v>
      </c>
      <c r="AZ89" s="435">
        <f>'C'!AN53</f>
        <v>0</v>
      </c>
      <c r="BA89" s="434">
        <f>'C'!AO53</f>
        <v>0</v>
      </c>
      <c r="BB89" s="434">
        <f>'C'!AP53</f>
        <v>0</v>
      </c>
      <c r="BC89" s="434">
        <f>'C'!AQ53</f>
        <v>0</v>
      </c>
      <c r="BD89" s="434">
        <f>'C'!AR53</f>
        <v>0</v>
      </c>
      <c r="BE89" s="434">
        <f>'C'!AS53</f>
        <v>0</v>
      </c>
      <c r="BF89" s="434">
        <f>'C'!AT53</f>
        <v>0</v>
      </c>
      <c r="BG89" s="434">
        <f>'C'!AU53</f>
        <v>0</v>
      </c>
      <c r="BH89" s="434">
        <f>'C'!AV53</f>
        <v>0</v>
      </c>
      <c r="BI89" s="434">
        <f>'C'!AW53</f>
        <v>0</v>
      </c>
      <c r="BJ89" s="434">
        <f>'C'!AX53</f>
        <v>0</v>
      </c>
      <c r="BK89" s="434">
        <f>'C'!AY53</f>
        <v>0</v>
      </c>
      <c r="BL89" s="435">
        <f>'C'!AZ53</f>
        <v>0</v>
      </c>
      <c r="BM89" s="434">
        <f>'C'!BA53</f>
        <v>0</v>
      </c>
      <c r="BN89" s="434">
        <f>'C'!BB53</f>
        <v>0</v>
      </c>
      <c r="BO89" s="434">
        <f>'C'!BC53</f>
        <v>0</v>
      </c>
      <c r="BP89" s="434">
        <f>'C'!BD53</f>
        <v>0</v>
      </c>
      <c r="BQ89" s="434">
        <f>'C'!BE53</f>
        <v>0</v>
      </c>
      <c r="BR89" s="434">
        <f>'C'!BF53</f>
        <v>0</v>
      </c>
      <c r="BS89" s="434">
        <f>'C'!BG53</f>
        <v>0</v>
      </c>
      <c r="BT89" s="434">
        <f>'C'!BH53</f>
        <v>0</v>
      </c>
      <c r="BU89" s="434">
        <f>'C'!BI53</f>
        <v>0</v>
      </c>
      <c r="BV89" s="434">
        <f>'C'!BJ53</f>
        <v>0</v>
      </c>
      <c r="BW89" s="406">
        <f>'C'!BK53</f>
        <v>0</v>
      </c>
      <c r="BX89" s="120"/>
    </row>
    <row r="90" spans="1:80" s="7" customFormat="1" ht="16" x14ac:dyDescent="0.2">
      <c r="A90" s="140"/>
      <c r="B90" s="1085" t="s">
        <v>77</v>
      </c>
      <c r="C90" s="1124">
        <f>C88+C89</f>
        <v>0</v>
      </c>
      <c r="D90" s="462">
        <f>IFERROR(C90/C97,"-")</f>
        <v>0</v>
      </c>
      <c r="E90" s="1125">
        <f>E88+E89</f>
        <v>0</v>
      </c>
      <c r="F90" s="462">
        <f>IFERROR(E90/E97,"-")</f>
        <v>0</v>
      </c>
      <c r="G90" s="1125">
        <f>G88+G89</f>
        <v>0</v>
      </c>
      <c r="H90" s="462">
        <f>IFERROR(G90/G97,"-")</f>
        <v>0</v>
      </c>
      <c r="I90" s="1125">
        <f>I88+I89</f>
        <v>0</v>
      </c>
      <c r="J90" s="462">
        <f>IFERROR(I90/I97,"-")</f>
        <v>0</v>
      </c>
      <c r="K90" s="1125">
        <f>K88+K89</f>
        <v>0</v>
      </c>
      <c r="L90" s="462">
        <f>IFERROR(K90/K97,"-")</f>
        <v>0</v>
      </c>
      <c r="M90" s="1125">
        <f>M88+M89</f>
        <v>0</v>
      </c>
      <c r="N90" s="1160">
        <f>IFERROR(M90/M97,"-")</f>
        <v>0</v>
      </c>
      <c r="O90" s="535">
        <f t="shared" ref="O90:AT90" si="122">O88+O89</f>
        <v>0</v>
      </c>
      <c r="P90" s="478">
        <f t="shared" si="122"/>
        <v>0</v>
      </c>
      <c r="Q90" s="478">
        <f t="shared" si="122"/>
        <v>0</v>
      </c>
      <c r="R90" s="478">
        <f t="shared" si="122"/>
        <v>0</v>
      </c>
      <c r="S90" s="478">
        <f t="shared" si="122"/>
        <v>0</v>
      </c>
      <c r="T90" s="478">
        <f t="shared" si="122"/>
        <v>0</v>
      </c>
      <c r="U90" s="478">
        <f t="shared" si="122"/>
        <v>0</v>
      </c>
      <c r="V90" s="478">
        <f t="shared" si="122"/>
        <v>0</v>
      </c>
      <c r="W90" s="478">
        <f t="shared" si="122"/>
        <v>0</v>
      </c>
      <c r="X90" s="478">
        <f t="shared" si="122"/>
        <v>0</v>
      </c>
      <c r="Y90" s="478">
        <f t="shared" si="122"/>
        <v>0</v>
      </c>
      <c r="Z90" s="478">
        <f t="shared" si="122"/>
        <v>0</v>
      </c>
      <c r="AA90" s="478">
        <f t="shared" si="122"/>
        <v>0</v>
      </c>
      <c r="AB90" s="473">
        <f t="shared" si="122"/>
        <v>0</v>
      </c>
      <c r="AC90" s="478">
        <f t="shared" si="122"/>
        <v>0</v>
      </c>
      <c r="AD90" s="478">
        <f t="shared" si="122"/>
        <v>0</v>
      </c>
      <c r="AE90" s="478">
        <f t="shared" si="122"/>
        <v>0</v>
      </c>
      <c r="AF90" s="478">
        <f t="shared" si="122"/>
        <v>0</v>
      </c>
      <c r="AG90" s="478">
        <f t="shared" si="122"/>
        <v>0</v>
      </c>
      <c r="AH90" s="478">
        <f t="shared" si="122"/>
        <v>0</v>
      </c>
      <c r="AI90" s="478">
        <f t="shared" si="122"/>
        <v>0</v>
      </c>
      <c r="AJ90" s="478">
        <f t="shared" si="122"/>
        <v>0</v>
      </c>
      <c r="AK90" s="478">
        <f t="shared" si="122"/>
        <v>0</v>
      </c>
      <c r="AL90" s="478">
        <f t="shared" si="122"/>
        <v>0</v>
      </c>
      <c r="AM90" s="478">
        <f t="shared" si="122"/>
        <v>0</v>
      </c>
      <c r="AN90" s="473">
        <f t="shared" si="122"/>
        <v>0</v>
      </c>
      <c r="AO90" s="478">
        <f t="shared" si="122"/>
        <v>0</v>
      </c>
      <c r="AP90" s="478">
        <f t="shared" si="122"/>
        <v>0</v>
      </c>
      <c r="AQ90" s="478">
        <f t="shared" si="122"/>
        <v>0</v>
      </c>
      <c r="AR90" s="478">
        <f t="shared" si="122"/>
        <v>0</v>
      </c>
      <c r="AS90" s="478">
        <f t="shared" si="122"/>
        <v>0</v>
      </c>
      <c r="AT90" s="478">
        <f t="shared" si="122"/>
        <v>0</v>
      </c>
      <c r="AU90" s="478">
        <f t="shared" ref="AU90:BW90" si="123">AU88+AU89</f>
        <v>0</v>
      </c>
      <c r="AV90" s="478">
        <f t="shared" si="123"/>
        <v>0</v>
      </c>
      <c r="AW90" s="478">
        <f t="shared" si="123"/>
        <v>0</v>
      </c>
      <c r="AX90" s="478">
        <f t="shared" si="123"/>
        <v>0</v>
      </c>
      <c r="AY90" s="478">
        <f t="shared" si="123"/>
        <v>0</v>
      </c>
      <c r="AZ90" s="473">
        <f t="shared" si="123"/>
        <v>0</v>
      </c>
      <c r="BA90" s="478">
        <f t="shared" si="123"/>
        <v>0</v>
      </c>
      <c r="BB90" s="478">
        <f t="shared" si="123"/>
        <v>0</v>
      </c>
      <c r="BC90" s="478">
        <f t="shared" si="123"/>
        <v>0</v>
      </c>
      <c r="BD90" s="478">
        <f t="shared" si="123"/>
        <v>0</v>
      </c>
      <c r="BE90" s="478">
        <f t="shared" si="123"/>
        <v>0</v>
      </c>
      <c r="BF90" s="478">
        <f t="shared" si="123"/>
        <v>0</v>
      </c>
      <c r="BG90" s="478">
        <f t="shared" si="123"/>
        <v>0</v>
      </c>
      <c r="BH90" s="478">
        <f t="shared" si="123"/>
        <v>0</v>
      </c>
      <c r="BI90" s="478">
        <f t="shared" si="123"/>
        <v>0</v>
      </c>
      <c r="BJ90" s="478">
        <f t="shared" si="123"/>
        <v>0</v>
      </c>
      <c r="BK90" s="478">
        <f t="shared" si="123"/>
        <v>0</v>
      </c>
      <c r="BL90" s="473">
        <f t="shared" si="123"/>
        <v>0</v>
      </c>
      <c r="BM90" s="478">
        <f t="shared" si="123"/>
        <v>0</v>
      </c>
      <c r="BN90" s="478">
        <f t="shared" si="123"/>
        <v>0</v>
      </c>
      <c r="BO90" s="478">
        <f t="shared" si="123"/>
        <v>0</v>
      </c>
      <c r="BP90" s="478">
        <f t="shared" si="123"/>
        <v>0</v>
      </c>
      <c r="BQ90" s="478">
        <f t="shared" si="123"/>
        <v>0</v>
      </c>
      <c r="BR90" s="478">
        <f t="shared" si="123"/>
        <v>0</v>
      </c>
      <c r="BS90" s="478">
        <f t="shared" si="123"/>
        <v>0</v>
      </c>
      <c r="BT90" s="478">
        <f t="shared" si="123"/>
        <v>0</v>
      </c>
      <c r="BU90" s="478">
        <f t="shared" si="123"/>
        <v>0</v>
      </c>
      <c r="BV90" s="478">
        <f t="shared" si="123"/>
        <v>0</v>
      </c>
      <c r="BW90" s="479">
        <f t="shared" si="123"/>
        <v>0</v>
      </c>
      <c r="BX90" s="140"/>
      <c r="BY90" s="140"/>
      <c r="BZ90" s="140"/>
      <c r="CA90" s="140"/>
      <c r="CB90" s="294"/>
    </row>
    <row r="91" spans="1:80" ht="16" x14ac:dyDescent="0.2">
      <c r="B91" s="1107" t="s">
        <v>15</v>
      </c>
      <c r="C91" s="1127" t="s">
        <v>0</v>
      </c>
      <c r="D91" s="458"/>
      <c r="E91" s="459" t="s">
        <v>0</v>
      </c>
      <c r="F91" s="458"/>
      <c r="G91" s="459" t="s">
        <v>0</v>
      </c>
      <c r="H91" s="458"/>
      <c r="I91" s="459" t="s">
        <v>0</v>
      </c>
      <c r="J91" s="458"/>
      <c r="K91" s="459" t="s">
        <v>0</v>
      </c>
      <c r="L91" s="458"/>
      <c r="M91" s="459" t="s">
        <v>0</v>
      </c>
      <c r="N91" s="1123"/>
      <c r="O91" s="422"/>
      <c r="P91" s="465"/>
      <c r="Q91" s="466"/>
      <c r="R91" s="466"/>
      <c r="S91" s="466"/>
      <c r="T91" s="466"/>
      <c r="U91" s="466"/>
      <c r="V91" s="466"/>
      <c r="W91" s="466"/>
      <c r="X91" s="466"/>
      <c r="Y91" s="466"/>
      <c r="Z91" s="466"/>
      <c r="AA91" s="467"/>
      <c r="AB91" s="466"/>
      <c r="AC91" s="466"/>
      <c r="AD91" s="466"/>
      <c r="AE91" s="466"/>
      <c r="AF91" s="466"/>
      <c r="AG91" s="466"/>
      <c r="AH91" s="466"/>
      <c r="AI91" s="466"/>
      <c r="AJ91" s="466"/>
      <c r="AK91" s="466"/>
      <c r="AL91" s="466"/>
      <c r="AM91" s="467"/>
      <c r="AN91" s="466"/>
      <c r="AO91" s="466"/>
      <c r="AP91" s="466"/>
      <c r="AQ91" s="466"/>
      <c r="AR91" s="466"/>
      <c r="AS91" s="466"/>
      <c r="AT91" s="466"/>
      <c r="AU91" s="466"/>
      <c r="AV91" s="466"/>
      <c r="AW91" s="466"/>
      <c r="AX91" s="466"/>
      <c r="AY91" s="467"/>
      <c r="AZ91" s="466"/>
      <c r="BA91" s="466"/>
      <c r="BB91" s="466"/>
      <c r="BC91" s="466"/>
      <c r="BD91" s="466"/>
      <c r="BE91" s="466"/>
      <c r="BF91" s="466"/>
      <c r="BG91" s="466"/>
      <c r="BH91" s="466"/>
      <c r="BI91" s="466"/>
      <c r="BJ91" s="466"/>
      <c r="BK91" s="467"/>
      <c r="BL91" s="466"/>
      <c r="BM91" s="466"/>
      <c r="BN91" s="466"/>
      <c r="BO91" s="466"/>
      <c r="BP91" s="466"/>
      <c r="BQ91" s="466"/>
      <c r="BR91" s="466"/>
      <c r="BS91" s="466"/>
      <c r="BT91" s="466"/>
      <c r="BU91" s="466"/>
      <c r="BV91" s="466"/>
      <c r="BW91" s="467"/>
      <c r="BX91" s="120"/>
    </row>
    <row r="92" spans="1:80" ht="16" outlineLevel="1" x14ac:dyDescent="0.2">
      <c r="B92" s="73" t="s">
        <v>51</v>
      </c>
      <c r="C92" s="1122">
        <f>O92</f>
        <v>0</v>
      </c>
      <c r="D92" s="460"/>
      <c r="E92" s="939">
        <f>AA92</f>
        <v>0</v>
      </c>
      <c r="F92" s="460"/>
      <c r="G92" s="939">
        <f>AM92</f>
        <v>0</v>
      </c>
      <c r="H92" s="460"/>
      <c r="I92" s="939">
        <f>AY92</f>
        <v>0</v>
      </c>
      <c r="J92" s="460"/>
      <c r="K92" s="939">
        <f>BK92</f>
        <v>0</v>
      </c>
      <c r="L92" s="460"/>
      <c r="M92" s="939">
        <f>BW92</f>
        <v>0</v>
      </c>
      <c r="N92" s="1123"/>
      <c r="O92" s="407">
        <f>'HIPOTESIS '!C149+'HIPOTESIS '!C156+'HIPOTESIS '!C163</f>
        <v>0</v>
      </c>
      <c r="P92" s="468">
        <f>'HIPOTESIS '!D149+'HIPOTESIS '!D156+'HIPOTESIS '!D163</f>
        <v>0</v>
      </c>
      <c r="Q92" s="407">
        <f>'HIPOTESIS '!E149+'HIPOTESIS '!E156+'HIPOTESIS '!E163</f>
        <v>0</v>
      </c>
      <c r="R92" s="407">
        <f>'HIPOTESIS '!F149+'HIPOTESIS '!F156+'HIPOTESIS '!F163</f>
        <v>0</v>
      </c>
      <c r="S92" s="407">
        <f>'HIPOTESIS '!G149+'HIPOTESIS '!G156+'HIPOTESIS '!G163</f>
        <v>0</v>
      </c>
      <c r="T92" s="407">
        <f>'HIPOTESIS '!H149+'HIPOTESIS '!H156+'HIPOTESIS '!H163</f>
        <v>0</v>
      </c>
      <c r="U92" s="407">
        <f>'HIPOTESIS '!I149+'HIPOTESIS '!I156+'HIPOTESIS '!I163</f>
        <v>0</v>
      </c>
      <c r="V92" s="407">
        <f>'HIPOTESIS '!J149+'HIPOTESIS '!J156+'HIPOTESIS '!J163</f>
        <v>0</v>
      </c>
      <c r="W92" s="407">
        <f>'HIPOTESIS '!K149+'HIPOTESIS '!K156+'HIPOTESIS '!K163</f>
        <v>0</v>
      </c>
      <c r="X92" s="407">
        <f>'HIPOTESIS '!L149+'HIPOTESIS '!L156+'HIPOTESIS '!L163</f>
        <v>0</v>
      </c>
      <c r="Y92" s="407">
        <f>'HIPOTESIS '!M149+'HIPOTESIS '!M156+'HIPOTESIS '!M163</f>
        <v>0</v>
      </c>
      <c r="Z92" s="407">
        <f>'HIPOTESIS '!N149+'HIPOTESIS '!N156+'HIPOTESIS '!N163</f>
        <v>0</v>
      </c>
      <c r="AA92" s="469">
        <f>'HIPOTESIS '!O149+'HIPOTESIS '!O156+'HIPOTESIS '!O163</f>
        <v>0</v>
      </c>
      <c r="AB92" s="407">
        <f>'HIPOTESIS '!P149+'HIPOTESIS '!P156+'HIPOTESIS '!P163</f>
        <v>0</v>
      </c>
      <c r="AC92" s="407">
        <f>'HIPOTESIS '!Q149+'HIPOTESIS '!Q156+'HIPOTESIS '!Q163</f>
        <v>0</v>
      </c>
      <c r="AD92" s="407">
        <f>'HIPOTESIS '!R149+'HIPOTESIS '!R156+'HIPOTESIS '!R163</f>
        <v>0</v>
      </c>
      <c r="AE92" s="407">
        <f>'HIPOTESIS '!S149+'HIPOTESIS '!S156+'HIPOTESIS '!S163</f>
        <v>0</v>
      </c>
      <c r="AF92" s="407">
        <f>'HIPOTESIS '!T149+'HIPOTESIS '!T156+'HIPOTESIS '!T163</f>
        <v>0</v>
      </c>
      <c r="AG92" s="407">
        <f>'HIPOTESIS '!U149+'HIPOTESIS '!U156+'HIPOTESIS '!U163</f>
        <v>0</v>
      </c>
      <c r="AH92" s="407">
        <f>'HIPOTESIS '!V149+'HIPOTESIS '!V156+'HIPOTESIS '!V163</f>
        <v>0</v>
      </c>
      <c r="AI92" s="407">
        <f>'HIPOTESIS '!W149+'HIPOTESIS '!W156+'HIPOTESIS '!W163</f>
        <v>0</v>
      </c>
      <c r="AJ92" s="407">
        <f>'HIPOTESIS '!X149+'HIPOTESIS '!X156+'HIPOTESIS '!X163</f>
        <v>0</v>
      </c>
      <c r="AK92" s="407">
        <f>'HIPOTESIS '!Y149+'HIPOTESIS '!Y156+'HIPOTESIS '!Y163</f>
        <v>0</v>
      </c>
      <c r="AL92" s="407">
        <f>'HIPOTESIS '!Z149+'HIPOTESIS '!Z156+'HIPOTESIS '!Z163</f>
        <v>0</v>
      </c>
      <c r="AM92" s="469">
        <f>'HIPOTESIS '!AA149+'HIPOTESIS '!AA156+'HIPOTESIS '!AA163</f>
        <v>0</v>
      </c>
      <c r="AN92" s="407">
        <f>'HIPOTESIS '!AB149+'HIPOTESIS '!AB156+'HIPOTESIS '!AB163</f>
        <v>0</v>
      </c>
      <c r="AO92" s="407">
        <f>'HIPOTESIS '!AC149+'HIPOTESIS '!AC156+'HIPOTESIS '!AC163</f>
        <v>0</v>
      </c>
      <c r="AP92" s="407">
        <f>'HIPOTESIS '!AD149+'HIPOTESIS '!AD156+'HIPOTESIS '!AD163</f>
        <v>0</v>
      </c>
      <c r="AQ92" s="407">
        <f>'HIPOTESIS '!AE149+'HIPOTESIS '!AE156+'HIPOTESIS '!AE163</f>
        <v>0</v>
      </c>
      <c r="AR92" s="407">
        <f>'HIPOTESIS '!AF149+'HIPOTESIS '!AF156+'HIPOTESIS '!AF163</f>
        <v>0</v>
      </c>
      <c r="AS92" s="407">
        <f>'HIPOTESIS '!AG149+'HIPOTESIS '!AG156+'HIPOTESIS '!AG163</f>
        <v>0</v>
      </c>
      <c r="AT92" s="407">
        <f>'HIPOTESIS '!AH149+'HIPOTESIS '!AH156+'HIPOTESIS '!AH163</f>
        <v>0</v>
      </c>
      <c r="AU92" s="407">
        <f>'HIPOTESIS '!AI149+'HIPOTESIS '!AI156+'HIPOTESIS '!AI163</f>
        <v>0</v>
      </c>
      <c r="AV92" s="407">
        <f>'HIPOTESIS '!AJ149+'HIPOTESIS '!AJ156+'HIPOTESIS '!AJ163</f>
        <v>0</v>
      </c>
      <c r="AW92" s="407">
        <f>'HIPOTESIS '!AK149+'HIPOTESIS '!AK156+'HIPOTESIS '!AK163</f>
        <v>0</v>
      </c>
      <c r="AX92" s="407">
        <f>'HIPOTESIS '!AL149+'HIPOTESIS '!AL156+'HIPOTESIS '!AL163</f>
        <v>0</v>
      </c>
      <c r="AY92" s="469">
        <f>'HIPOTESIS '!AM149+'HIPOTESIS '!AM156+'HIPOTESIS '!AM163</f>
        <v>0</v>
      </c>
      <c r="AZ92" s="407">
        <f>'HIPOTESIS '!AN149+'HIPOTESIS '!AN156+'HIPOTESIS '!AN163</f>
        <v>0</v>
      </c>
      <c r="BA92" s="407">
        <f>'HIPOTESIS '!AO149+'HIPOTESIS '!AO156+'HIPOTESIS '!AO163</f>
        <v>0</v>
      </c>
      <c r="BB92" s="407">
        <f>'HIPOTESIS '!AP149+'HIPOTESIS '!AP156+'HIPOTESIS '!AP163</f>
        <v>0</v>
      </c>
      <c r="BC92" s="407">
        <f>'HIPOTESIS '!AQ149+'HIPOTESIS '!AQ156+'HIPOTESIS '!AQ163</f>
        <v>0</v>
      </c>
      <c r="BD92" s="407">
        <f>'HIPOTESIS '!AR149+'HIPOTESIS '!AR156+'HIPOTESIS '!AR163</f>
        <v>0</v>
      </c>
      <c r="BE92" s="407">
        <f>'HIPOTESIS '!AS149+'HIPOTESIS '!AS156+'HIPOTESIS '!AS163</f>
        <v>0</v>
      </c>
      <c r="BF92" s="407">
        <f>'HIPOTESIS '!AT149+'HIPOTESIS '!AT156+'HIPOTESIS '!AT163</f>
        <v>0</v>
      </c>
      <c r="BG92" s="407">
        <f>'HIPOTESIS '!AU149+'HIPOTESIS '!AU156+'HIPOTESIS '!AU163</f>
        <v>0</v>
      </c>
      <c r="BH92" s="407">
        <f>'HIPOTESIS '!AV149+'HIPOTESIS '!AV156+'HIPOTESIS '!AV163</f>
        <v>0</v>
      </c>
      <c r="BI92" s="407">
        <f>'HIPOTESIS '!AW149+'HIPOTESIS '!AW156+'HIPOTESIS '!AW163</f>
        <v>0</v>
      </c>
      <c r="BJ92" s="407">
        <f>'HIPOTESIS '!AX149+'HIPOTESIS '!AX156+'HIPOTESIS '!AX163</f>
        <v>0</v>
      </c>
      <c r="BK92" s="469">
        <f>'HIPOTESIS '!AY149+'HIPOTESIS '!AY156+'HIPOTESIS '!AY163</f>
        <v>0</v>
      </c>
      <c r="BL92" s="407">
        <f>'HIPOTESIS '!AZ149+'HIPOTESIS '!AZ156+'HIPOTESIS '!AZ163</f>
        <v>0</v>
      </c>
      <c r="BM92" s="407">
        <f>'HIPOTESIS '!BA149+'HIPOTESIS '!BA156+'HIPOTESIS '!BA163</f>
        <v>0</v>
      </c>
      <c r="BN92" s="407">
        <f>'HIPOTESIS '!BB149+'HIPOTESIS '!BB156+'HIPOTESIS '!BB163</f>
        <v>0</v>
      </c>
      <c r="BO92" s="407">
        <f>'HIPOTESIS '!BC149+'HIPOTESIS '!BC156+'HIPOTESIS '!BC163</f>
        <v>0</v>
      </c>
      <c r="BP92" s="407">
        <f>'HIPOTESIS '!BD149+'HIPOTESIS '!BD156+'HIPOTESIS '!BD163</f>
        <v>0</v>
      </c>
      <c r="BQ92" s="407">
        <f>'HIPOTESIS '!BE149+'HIPOTESIS '!BE156+'HIPOTESIS '!BE163</f>
        <v>0</v>
      </c>
      <c r="BR92" s="407">
        <f>'HIPOTESIS '!BF149+'HIPOTESIS '!BF156+'HIPOTESIS '!BF163</f>
        <v>0</v>
      </c>
      <c r="BS92" s="407">
        <f>'HIPOTESIS '!BG149+'HIPOTESIS '!BG156+'HIPOTESIS '!BG163</f>
        <v>0</v>
      </c>
      <c r="BT92" s="407">
        <f>'HIPOTESIS '!BH149+'HIPOTESIS '!BH156+'HIPOTESIS '!BH163</f>
        <v>0</v>
      </c>
      <c r="BU92" s="407">
        <f>'HIPOTESIS '!BI149+'HIPOTESIS '!BI156+'HIPOTESIS '!BI163</f>
        <v>0</v>
      </c>
      <c r="BV92" s="407">
        <f>'HIPOTESIS '!BJ149+'HIPOTESIS '!BJ156+'HIPOTESIS '!BJ163</f>
        <v>0</v>
      </c>
      <c r="BW92" s="469">
        <f>'HIPOTESIS '!BK149+'HIPOTESIS '!BK156+'HIPOTESIS '!BK163</f>
        <v>0</v>
      </c>
      <c r="BX92" s="120"/>
    </row>
    <row r="93" spans="1:80" ht="16" outlineLevel="1" x14ac:dyDescent="0.2">
      <c r="B93" s="73" t="s">
        <v>267</v>
      </c>
      <c r="C93" s="1122">
        <f>O93</f>
        <v>0</v>
      </c>
      <c r="D93" s="460"/>
      <c r="E93" s="939">
        <f>AA93</f>
        <v>0</v>
      </c>
      <c r="F93" s="460"/>
      <c r="G93" s="939">
        <f>AM93</f>
        <v>0</v>
      </c>
      <c r="H93" s="460"/>
      <c r="I93" s="939">
        <f>AY93</f>
        <v>0</v>
      </c>
      <c r="J93" s="460"/>
      <c r="K93" s="939">
        <f>BK93</f>
        <v>0</v>
      </c>
      <c r="L93" s="460"/>
      <c r="M93" s="939">
        <f>BW93</f>
        <v>0</v>
      </c>
      <c r="N93" s="1123"/>
      <c r="O93" s="407">
        <f>'C'!C97*(1+IVA_ventas)+'C'!C101*(1+IVA_ventas)+'C'!C105*(1+IVA_ventas)</f>
        <v>0</v>
      </c>
      <c r="P93" s="468">
        <f>'C'!D97*(1+IVA_ventas)+'C'!D101*(1+IVA_ventas)+'C'!D105*(1+IVA_ventas)</f>
        <v>0</v>
      </c>
      <c r="Q93" s="407">
        <f>'C'!E97*(1+IVA_ventas)+'C'!E101*(1+IVA_ventas)+'C'!E105*(1+IVA_ventas)</f>
        <v>0</v>
      </c>
      <c r="R93" s="407">
        <f>'C'!F97*(1+IVA_ventas)+'C'!F101*(1+IVA_ventas)+'C'!F105*(1+IVA_ventas)</f>
        <v>0</v>
      </c>
      <c r="S93" s="407">
        <f>'C'!G97*(1+IVA_ventas)+'C'!G101*(1+IVA_ventas)+'C'!G105*(1+IVA_ventas)</f>
        <v>0</v>
      </c>
      <c r="T93" s="407">
        <f>'C'!H97*(1+IVA_ventas)+'C'!H101*(1+IVA_ventas)+'C'!H105*(1+IVA_ventas)</f>
        <v>0</v>
      </c>
      <c r="U93" s="407">
        <f>'C'!I97*(1+IVA_ventas)+'C'!I101*(1+IVA_ventas)+'C'!I105*(1+IVA_ventas)</f>
        <v>0</v>
      </c>
      <c r="V93" s="407">
        <f>'C'!J97*(1+IVA_ventas)+'C'!J101*(1+IVA_ventas)+'C'!J105*(1+IVA_ventas)</f>
        <v>0</v>
      </c>
      <c r="W93" s="407">
        <f>'C'!K97*(1+IVA_ventas)+'C'!K101*(1+IVA_ventas)+'C'!K105*(1+IVA_ventas)</f>
        <v>0</v>
      </c>
      <c r="X93" s="407">
        <f>'C'!L97*(1+IVA_ventas)+'C'!L101*(1+IVA_ventas)+'C'!L105*(1+IVA_ventas)</f>
        <v>0</v>
      </c>
      <c r="Y93" s="407">
        <f>'C'!M97*(1+IVA_ventas)+'C'!M101*(1+IVA_ventas)+'C'!M105*(1+IVA_ventas)</f>
        <v>0</v>
      </c>
      <c r="Z93" s="407">
        <f>'C'!N97*(1+IVA_ventas)+'C'!N101*(1+IVA_ventas)+'C'!N105*(1+IVA_ventas)</f>
        <v>0</v>
      </c>
      <c r="AA93" s="469">
        <f>'C'!O97*(1+IVA_ventas)+'C'!O101*(1+IVA_ventas)+'C'!O105*(1+IVA_ventas)</f>
        <v>0</v>
      </c>
      <c r="AB93" s="407">
        <f>'C'!P97*(1+IVA_ventas)+'C'!P101*(1+IVA_ventas)+'C'!P105*(1+IVA_ventas)</f>
        <v>0</v>
      </c>
      <c r="AC93" s="407">
        <f>'C'!Q97*(1+IVA_ventas)+'C'!Q101*(1+IVA_ventas)+'C'!Q105*(1+IVA_ventas)</f>
        <v>0</v>
      </c>
      <c r="AD93" s="407">
        <f>'C'!R97*(1+IVA_ventas)+'C'!R101*(1+IVA_ventas)+'C'!R105*(1+IVA_ventas)</f>
        <v>0</v>
      </c>
      <c r="AE93" s="407">
        <f>'C'!S97*(1+IVA_ventas)+'C'!S101*(1+IVA_ventas)+'C'!S105*(1+IVA_ventas)</f>
        <v>0</v>
      </c>
      <c r="AF93" s="407">
        <f>'C'!T97*(1+IVA_ventas)+'C'!T101*(1+IVA_ventas)+'C'!T105*(1+IVA_ventas)</f>
        <v>0</v>
      </c>
      <c r="AG93" s="407">
        <f>'C'!U97*(1+IVA_ventas)+'C'!U101*(1+IVA_ventas)+'C'!U105*(1+IVA_ventas)</f>
        <v>0</v>
      </c>
      <c r="AH93" s="407">
        <f>'C'!V97*(1+IVA_ventas)+'C'!V101*(1+IVA_ventas)+'C'!V105*(1+IVA_ventas)</f>
        <v>0</v>
      </c>
      <c r="AI93" s="407">
        <f>'C'!W97*(1+IVA_ventas)+'C'!W101*(1+IVA_ventas)+'C'!W105*(1+IVA_ventas)</f>
        <v>0</v>
      </c>
      <c r="AJ93" s="407">
        <f>'C'!X97*(1+IVA_ventas)+'C'!X101*(1+IVA_ventas)+'C'!X105*(1+IVA_ventas)</f>
        <v>0</v>
      </c>
      <c r="AK93" s="407">
        <f>'C'!Y97*(1+IVA_ventas)+'C'!Y101*(1+IVA_ventas)+'C'!Y105*(1+IVA_ventas)</f>
        <v>0</v>
      </c>
      <c r="AL93" s="407">
        <f>'C'!Z97*(1+IVA_ventas)+'C'!Z101*(1+IVA_ventas)+'C'!Z105*(1+IVA_ventas)</f>
        <v>0</v>
      </c>
      <c r="AM93" s="469">
        <f>'C'!AA97*(1+IVA_ventas)+'C'!AA101*(1+IVA_ventas)+'C'!AA105*(1+IVA_ventas)</f>
        <v>0</v>
      </c>
      <c r="AN93" s="407">
        <f>'C'!AB97*(1+IVA_ventas)+'C'!AB101*(1+IVA_ventas)+'C'!AB105*(1+IVA_ventas)</f>
        <v>0</v>
      </c>
      <c r="AO93" s="407">
        <f>'C'!AC97*(1+IVA_ventas)+'C'!AC101*(1+IVA_ventas)+'C'!AC105*(1+IVA_ventas)</f>
        <v>0</v>
      </c>
      <c r="AP93" s="407">
        <f>'C'!AD97*(1+IVA_ventas)+'C'!AD101*(1+IVA_ventas)+'C'!AD105*(1+IVA_ventas)</f>
        <v>0</v>
      </c>
      <c r="AQ93" s="407">
        <f>'C'!AE97*(1+IVA_ventas)+'C'!AE101*(1+IVA_ventas)+'C'!AE105*(1+IVA_ventas)</f>
        <v>0</v>
      </c>
      <c r="AR93" s="407">
        <f>'C'!AF97*(1+IVA_ventas)+'C'!AF101*(1+IVA_ventas)+'C'!AF105*(1+IVA_ventas)</f>
        <v>0</v>
      </c>
      <c r="AS93" s="407">
        <f>'C'!AG97*(1+IVA_ventas)+'C'!AG101*(1+IVA_ventas)+'C'!AG105*(1+IVA_ventas)</f>
        <v>0</v>
      </c>
      <c r="AT93" s="407">
        <f>'C'!AH97*(1+IVA_ventas)+'C'!AH101*(1+IVA_ventas)+'C'!AH105*(1+IVA_ventas)</f>
        <v>0</v>
      </c>
      <c r="AU93" s="407">
        <f>'C'!AI97*(1+IVA_ventas)+'C'!AI101*(1+IVA_ventas)+'C'!AI105*(1+IVA_ventas)</f>
        <v>0</v>
      </c>
      <c r="AV93" s="407">
        <f>'C'!AJ97*(1+IVA_ventas)+'C'!AJ101*(1+IVA_ventas)+'C'!AJ105*(1+IVA_ventas)</f>
        <v>0</v>
      </c>
      <c r="AW93" s="407">
        <f>'C'!AK97*(1+IVA_ventas)+'C'!AK101*(1+IVA_ventas)+'C'!AK105*(1+IVA_ventas)</f>
        <v>0</v>
      </c>
      <c r="AX93" s="407">
        <f>'C'!AL97*(1+IVA_ventas)+'C'!AL101*(1+IVA_ventas)+'C'!AL105*(1+IVA_ventas)</f>
        <v>0</v>
      </c>
      <c r="AY93" s="469">
        <f>'C'!AM97*(1+IVA_ventas)+'C'!AM101*(1+IVA_ventas)+'C'!AM105*(1+IVA_ventas)</f>
        <v>0</v>
      </c>
      <c r="AZ93" s="407">
        <f>'C'!AN97*(1+IVA_ventas)+'C'!AN101*(1+IVA_ventas)+'C'!AN105*(1+IVA_ventas)</f>
        <v>0</v>
      </c>
      <c r="BA93" s="407">
        <f>'C'!AO97*(1+IVA_ventas)+'C'!AO101*(1+IVA_ventas)+'C'!AO105*(1+IVA_ventas)</f>
        <v>0</v>
      </c>
      <c r="BB93" s="407">
        <f>'C'!AP97*(1+IVA_ventas)+'C'!AP101*(1+IVA_ventas)+'C'!AP105*(1+IVA_ventas)</f>
        <v>0</v>
      </c>
      <c r="BC93" s="407">
        <f>'C'!AQ97*(1+IVA_ventas)+'C'!AQ101*(1+IVA_ventas)+'C'!AQ105*(1+IVA_ventas)</f>
        <v>0</v>
      </c>
      <c r="BD93" s="407">
        <f>'C'!AR97*(1+IVA_ventas)+'C'!AR101*(1+IVA_ventas)+'C'!AR105*(1+IVA_ventas)</f>
        <v>0</v>
      </c>
      <c r="BE93" s="407">
        <f>'C'!AS97*(1+IVA_ventas)+'C'!AS101*(1+IVA_ventas)+'C'!AS105*(1+IVA_ventas)</f>
        <v>0</v>
      </c>
      <c r="BF93" s="407">
        <f>'C'!AT97*(1+IVA_ventas)+'C'!AT101*(1+IVA_ventas)+'C'!AT105*(1+IVA_ventas)</f>
        <v>0</v>
      </c>
      <c r="BG93" s="407">
        <f>'C'!AU97*(1+IVA_ventas)+'C'!AU101*(1+IVA_ventas)+'C'!AU105*(1+IVA_ventas)</f>
        <v>0</v>
      </c>
      <c r="BH93" s="407">
        <f>'C'!AV97*(1+IVA_ventas)+'C'!AV101*(1+IVA_ventas)+'C'!AV105*(1+IVA_ventas)</f>
        <v>0</v>
      </c>
      <c r="BI93" s="407">
        <f>'C'!AW97*(1+IVA_ventas)+'C'!AW101*(1+IVA_ventas)+'C'!AW105*(1+IVA_ventas)</f>
        <v>0</v>
      </c>
      <c r="BJ93" s="407">
        <f>'C'!AX97*(1+IVA_ventas)+'C'!AX101*(1+IVA_ventas)+'C'!AX105*(1+IVA_ventas)</f>
        <v>0</v>
      </c>
      <c r="BK93" s="469">
        <f>'C'!AY97*(1+IVA_ventas)+'C'!AY101*(1+IVA_ventas)+'C'!AY105*(1+IVA_ventas)</f>
        <v>0</v>
      </c>
      <c r="BL93" s="407">
        <f>'C'!AZ97*(1+IVA_ventas)+'C'!AZ101*(1+IVA_ventas)+'C'!AZ105*(1+IVA_ventas)</f>
        <v>0</v>
      </c>
      <c r="BM93" s="407">
        <f>'C'!BA97*(1+IVA_ventas)+'C'!BA101*(1+IVA_ventas)+'C'!BA105*(1+IVA_ventas)</f>
        <v>0</v>
      </c>
      <c r="BN93" s="407">
        <f>'C'!BB97*(1+IVA_ventas)+'C'!BB101*(1+IVA_ventas)+'C'!BB105*(1+IVA_ventas)</f>
        <v>0</v>
      </c>
      <c r="BO93" s="407">
        <f>'C'!BC97*(1+IVA_ventas)+'C'!BC101*(1+IVA_ventas)+'C'!BC105*(1+IVA_ventas)</f>
        <v>0</v>
      </c>
      <c r="BP93" s="407">
        <f>'C'!BD97*(1+IVA_ventas)+'C'!BD101*(1+IVA_ventas)+'C'!BD105*(1+IVA_ventas)</f>
        <v>0</v>
      </c>
      <c r="BQ93" s="407">
        <f>'C'!BE97*(1+IVA_ventas)+'C'!BE101*(1+IVA_ventas)+'C'!BE105*(1+IVA_ventas)</f>
        <v>0</v>
      </c>
      <c r="BR93" s="407">
        <f>'C'!BF97*(1+IVA_ventas)+'C'!BF101*(1+IVA_ventas)+'C'!BF105*(1+IVA_ventas)</f>
        <v>0</v>
      </c>
      <c r="BS93" s="407">
        <f>'C'!BG97*(1+IVA_ventas)+'C'!BG101*(1+IVA_ventas)+'C'!BG105*(1+IVA_ventas)</f>
        <v>0</v>
      </c>
      <c r="BT93" s="407">
        <f>'C'!BH97*(1+IVA_ventas)+'C'!BH101*(1+IVA_ventas)+'C'!BH105*(1+IVA_ventas)</f>
        <v>0</v>
      </c>
      <c r="BU93" s="407">
        <f>'C'!BI97*(1+IVA_ventas)+'C'!BI101*(1+IVA_ventas)+'C'!BI105*(1+IVA_ventas)</f>
        <v>0</v>
      </c>
      <c r="BV93" s="407">
        <f>'C'!BJ97*(1+IVA_ventas)+'C'!BJ101*(1+IVA_ventas)+'C'!BJ105*(1+IVA_ventas)</f>
        <v>0</v>
      </c>
      <c r="BW93" s="469">
        <f>'C'!BK97*(1+IVA_ventas)+'C'!BK101*(1+IVA_ventas)+'C'!BK105*(1+IVA_ventas)</f>
        <v>0</v>
      </c>
      <c r="BX93" s="120"/>
    </row>
    <row r="94" spans="1:80" ht="16" outlineLevel="1" x14ac:dyDescent="0.2">
      <c r="B94" s="73" t="s">
        <v>266</v>
      </c>
      <c r="C94" s="1122">
        <f>O94</f>
        <v>0</v>
      </c>
      <c r="D94" s="460"/>
      <c r="E94" s="939">
        <f>AA94</f>
        <v>0</v>
      </c>
      <c r="F94" s="460"/>
      <c r="G94" s="939">
        <f>AM94</f>
        <v>0</v>
      </c>
      <c r="H94" s="460"/>
      <c r="I94" s="939">
        <f>AY94</f>
        <v>0</v>
      </c>
      <c r="J94" s="460"/>
      <c r="K94" s="939">
        <f>BK94</f>
        <v>0</v>
      </c>
      <c r="L94" s="460"/>
      <c r="M94" s="939">
        <f>BW94</f>
        <v>0</v>
      </c>
      <c r="N94" s="1123"/>
      <c r="O94" s="407">
        <f>-'C'!C265</f>
        <v>0</v>
      </c>
      <c r="P94" s="468">
        <f>-'C'!D265</f>
        <v>0</v>
      </c>
      <c r="Q94" s="407">
        <f>-'C'!E265</f>
        <v>0</v>
      </c>
      <c r="R94" s="407">
        <f>-'C'!F265</f>
        <v>0</v>
      </c>
      <c r="S94" s="407">
        <f>-'C'!G265</f>
        <v>0</v>
      </c>
      <c r="T94" s="407">
        <f>-'C'!H265</f>
        <v>0</v>
      </c>
      <c r="U94" s="407">
        <f>-'C'!I265</f>
        <v>0</v>
      </c>
      <c r="V94" s="407">
        <f>-'C'!J265</f>
        <v>0</v>
      </c>
      <c r="W94" s="407">
        <f>-'C'!K265</f>
        <v>0</v>
      </c>
      <c r="X94" s="407">
        <f>-'C'!L265</f>
        <v>0</v>
      </c>
      <c r="Y94" s="407">
        <f>-'C'!M265</f>
        <v>0</v>
      </c>
      <c r="Z94" s="407">
        <f>-'C'!N265</f>
        <v>0</v>
      </c>
      <c r="AA94" s="469">
        <f>-'C'!O265</f>
        <v>0</v>
      </c>
      <c r="AB94" s="407">
        <f>-'C'!P265</f>
        <v>0</v>
      </c>
      <c r="AC94" s="407">
        <f>-'C'!Q265</f>
        <v>0</v>
      </c>
      <c r="AD94" s="407">
        <f>-'C'!R265</f>
        <v>0</v>
      </c>
      <c r="AE94" s="407">
        <f>-'C'!S265</f>
        <v>0</v>
      </c>
      <c r="AF94" s="407">
        <f>-'C'!T265</f>
        <v>0</v>
      </c>
      <c r="AG94" s="407">
        <f>-'C'!U265</f>
        <v>0</v>
      </c>
      <c r="AH94" s="407">
        <f>-'C'!V265</f>
        <v>0</v>
      </c>
      <c r="AI94" s="407">
        <f>-'C'!W265</f>
        <v>0</v>
      </c>
      <c r="AJ94" s="407">
        <f>-'C'!X265</f>
        <v>0</v>
      </c>
      <c r="AK94" s="407">
        <f>-'C'!Y265</f>
        <v>0</v>
      </c>
      <c r="AL94" s="407">
        <f>-'C'!Z265</f>
        <v>0</v>
      </c>
      <c r="AM94" s="469">
        <f>-'C'!AA265</f>
        <v>0</v>
      </c>
      <c r="AN94" s="407">
        <f>-'C'!AB265</f>
        <v>0</v>
      </c>
      <c r="AO94" s="407">
        <f>-'C'!AC265</f>
        <v>0</v>
      </c>
      <c r="AP94" s="407">
        <f>-'C'!AD265</f>
        <v>0</v>
      </c>
      <c r="AQ94" s="407">
        <f>-'C'!AE265</f>
        <v>0</v>
      </c>
      <c r="AR94" s="407">
        <f>-'C'!AF265</f>
        <v>0</v>
      </c>
      <c r="AS94" s="407">
        <f>-'C'!AG265</f>
        <v>0</v>
      </c>
      <c r="AT94" s="407">
        <f>-'C'!AH265</f>
        <v>0</v>
      </c>
      <c r="AU94" s="407">
        <f>-'C'!AI265</f>
        <v>0</v>
      </c>
      <c r="AV94" s="407">
        <f>-'C'!AJ265</f>
        <v>0</v>
      </c>
      <c r="AW94" s="407">
        <f>-'C'!AK265</f>
        <v>0</v>
      </c>
      <c r="AX94" s="407">
        <f>-'C'!AL265</f>
        <v>0</v>
      </c>
      <c r="AY94" s="469">
        <f>-'C'!AM265</f>
        <v>0</v>
      </c>
      <c r="AZ94" s="407">
        <f>-'C'!AN265</f>
        <v>0</v>
      </c>
      <c r="BA94" s="407">
        <f>-'C'!AO265</f>
        <v>0</v>
      </c>
      <c r="BB94" s="407">
        <f>-'C'!AP265</f>
        <v>0</v>
      </c>
      <c r="BC94" s="407">
        <f>-'C'!AQ265</f>
        <v>0</v>
      </c>
      <c r="BD94" s="407">
        <f>-'C'!AR265</f>
        <v>0</v>
      </c>
      <c r="BE94" s="407">
        <f>-'C'!AS265</f>
        <v>0</v>
      </c>
      <c r="BF94" s="407">
        <f>-'C'!AT265</f>
        <v>0</v>
      </c>
      <c r="BG94" s="407">
        <f>-'C'!AU265</f>
        <v>0</v>
      </c>
      <c r="BH94" s="407">
        <f>-'C'!AV265</f>
        <v>0</v>
      </c>
      <c r="BI94" s="407">
        <f>-'C'!AW265</f>
        <v>0</v>
      </c>
      <c r="BJ94" s="407">
        <f>-'C'!AX265</f>
        <v>0</v>
      </c>
      <c r="BK94" s="469">
        <f>-'C'!AY265</f>
        <v>0</v>
      </c>
      <c r="BL94" s="407">
        <f>-'C'!AZ265</f>
        <v>0</v>
      </c>
      <c r="BM94" s="407">
        <f>-'C'!BA265</f>
        <v>0</v>
      </c>
      <c r="BN94" s="407">
        <f>-'C'!BB265</f>
        <v>0</v>
      </c>
      <c r="BO94" s="407">
        <f>-'C'!BC265</f>
        <v>0</v>
      </c>
      <c r="BP94" s="407">
        <f>-'C'!BD265</f>
        <v>0</v>
      </c>
      <c r="BQ94" s="407">
        <f>-'C'!BE265</f>
        <v>0</v>
      </c>
      <c r="BR94" s="407">
        <f>-'C'!BF265</f>
        <v>0</v>
      </c>
      <c r="BS94" s="407">
        <f>-'C'!BG265</f>
        <v>0</v>
      </c>
      <c r="BT94" s="407">
        <f>-'C'!BH265</f>
        <v>0</v>
      </c>
      <c r="BU94" s="407">
        <f>-'C'!BI265</f>
        <v>0</v>
      </c>
      <c r="BV94" s="407">
        <f>-'C'!BJ265</f>
        <v>0</v>
      </c>
      <c r="BW94" s="469">
        <f>-'C'!BK265</f>
        <v>0</v>
      </c>
      <c r="BX94" s="120"/>
    </row>
    <row r="95" spans="1:80" ht="16" outlineLevel="1" x14ac:dyDescent="0.2">
      <c r="B95" s="73" t="s">
        <v>333</v>
      </c>
      <c r="C95" s="1122">
        <f>O95</f>
        <v>1000</v>
      </c>
      <c r="D95" s="1164" t="s">
        <v>0</v>
      </c>
      <c r="E95" s="939">
        <f>AA95</f>
        <v>1000</v>
      </c>
      <c r="F95" s="460"/>
      <c r="G95" s="939">
        <f>AM95</f>
        <v>1000</v>
      </c>
      <c r="H95" s="460"/>
      <c r="I95" s="939">
        <f>AY95</f>
        <v>1000</v>
      </c>
      <c r="J95" s="460"/>
      <c r="K95" s="939">
        <f>BK95</f>
        <v>1000</v>
      </c>
      <c r="L95" s="460"/>
      <c r="M95" s="939">
        <f>BW95</f>
        <v>1000</v>
      </c>
      <c r="N95" s="1123"/>
      <c r="O95" s="407">
        <f t="shared" ref="O95:AT95" si="124">O58</f>
        <v>1000</v>
      </c>
      <c r="P95" s="468">
        <f t="shared" si="124"/>
        <v>1000</v>
      </c>
      <c r="Q95" s="407">
        <f t="shared" si="124"/>
        <v>1000</v>
      </c>
      <c r="R95" s="407">
        <f t="shared" si="124"/>
        <v>1000</v>
      </c>
      <c r="S95" s="407">
        <f t="shared" si="124"/>
        <v>1000</v>
      </c>
      <c r="T95" s="407">
        <f t="shared" si="124"/>
        <v>1000</v>
      </c>
      <c r="U95" s="407">
        <f t="shared" si="124"/>
        <v>1000</v>
      </c>
      <c r="V95" s="407">
        <f t="shared" si="124"/>
        <v>1000</v>
      </c>
      <c r="W95" s="407">
        <f t="shared" si="124"/>
        <v>1000</v>
      </c>
      <c r="X95" s="407">
        <f t="shared" si="124"/>
        <v>1000</v>
      </c>
      <c r="Y95" s="407">
        <f t="shared" si="124"/>
        <v>1000</v>
      </c>
      <c r="Z95" s="407">
        <f t="shared" si="124"/>
        <v>1000</v>
      </c>
      <c r="AA95" s="469">
        <f t="shared" si="124"/>
        <v>1000</v>
      </c>
      <c r="AB95" s="407">
        <f t="shared" si="124"/>
        <v>1000</v>
      </c>
      <c r="AC95" s="407">
        <f t="shared" si="124"/>
        <v>1000</v>
      </c>
      <c r="AD95" s="407">
        <f t="shared" si="124"/>
        <v>1000</v>
      </c>
      <c r="AE95" s="407">
        <f t="shared" si="124"/>
        <v>1000</v>
      </c>
      <c r="AF95" s="407">
        <f t="shared" si="124"/>
        <v>1000</v>
      </c>
      <c r="AG95" s="407">
        <f t="shared" si="124"/>
        <v>1000</v>
      </c>
      <c r="AH95" s="407">
        <f t="shared" si="124"/>
        <v>1000</v>
      </c>
      <c r="AI95" s="407">
        <f t="shared" si="124"/>
        <v>1000</v>
      </c>
      <c r="AJ95" s="407">
        <f t="shared" si="124"/>
        <v>1000</v>
      </c>
      <c r="AK95" s="407">
        <f t="shared" si="124"/>
        <v>1000</v>
      </c>
      <c r="AL95" s="407">
        <f t="shared" si="124"/>
        <v>1000</v>
      </c>
      <c r="AM95" s="469">
        <f t="shared" si="124"/>
        <v>1000</v>
      </c>
      <c r="AN95" s="407">
        <f t="shared" si="124"/>
        <v>1000</v>
      </c>
      <c r="AO95" s="407">
        <f t="shared" si="124"/>
        <v>1000</v>
      </c>
      <c r="AP95" s="407">
        <f t="shared" si="124"/>
        <v>1000</v>
      </c>
      <c r="AQ95" s="407">
        <f t="shared" si="124"/>
        <v>1000</v>
      </c>
      <c r="AR95" s="407">
        <f t="shared" si="124"/>
        <v>1000</v>
      </c>
      <c r="AS95" s="407">
        <f t="shared" si="124"/>
        <v>1000</v>
      </c>
      <c r="AT95" s="407">
        <f t="shared" si="124"/>
        <v>1000</v>
      </c>
      <c r="AU95" s="407">
        <f t="shared" ref="AU95:BW95" si="125">AU58</f>
        <v>1000</v>
      </c>
      <c r="AV95" s="407">
        <f t="shared" si="125"/>
        <v>1000</v>
      </c>
      <c r="AW95" s="407">
        <f t="shared" si="125"/>
        <v>1000</v>
      </c>
      <c r="AX95" s="407">
        <f t="shared" si="125"/>
        <v>1000</v>
      </c>
      <c r="AY95" s="469">
        <f t="shared" si="125"/>
        <v>1000</v>
      </c>
      <c r="AZ95" s="407">
        <f t="shared" si="125"/>
        <v>1000</v>
      </c>
      <c r="BA95" s="407">
        <f t="shared" si="125"/>
        <v>1000</v>
      </c>
      <c r="BB95" s="407">
        <f t="shared" si="125"/>
        <v>1000</v>
      </c>
      <c r="BC95" s="407">
        <f t="shared" si="125"/>
        <v>1000</v>
      </c>
      <c r="BD95" s="407">
        <f t="shared" si="125"/>
        <v>1000</v>
      </c>
      <c r="BE95" s="407">
        <f t="shared" si="125"/>
        <v>1000</v>
      </c>
      <c r="BF95" s="407">
        <f t="shared" si="125"/>
        <v>1000</v>
      </c>
      <c r="BG95" s="407">
        <f t="shared" si="125"/>
        <v>1000</v>
      </c>
      <c r="BH95" s="407">
        <f t="shared" si="125"/>
        <v>1000</v>
      </c>
      <c r="BI95" s="407">
        <f t="shared" si="125"/>
        <v>1000</v>
      </c>
      <c r="BJ95" s="407">
        <f t="shared" si="125"/>
        <v>1000</v>
      </c>
      <c r="BK95" s="469">
        <f t="shared" si="125"/>
        <v>1000</v>
      </c>
      <c r="BL95" s="407">
        <f t="shared" si="125"/>
        <v>1000</v>
      </c>
      <c r="BM95" s="407">
        <f t="shared" si="125"/>
        <v>1000</v>
      </c>
      <c r="BN95" s="407">
        <f t="shared" si="125"/>
        <v>1000</v>
      </c>
      <c r="BO95" s="407">
        <f t="shared" si="125"/>
        <v>1000</v>
      </c>
      <c r="BP95" s="407">
        <f t="shared" si="125"/>
        <v>1000</v>
      </c>
      <c r="BQ95" s="407">
        <f t="shared" si="125"/>
        <v>1000</v>
      </c>
      <c r="BR95" s="407">
        <f t="shared" si="125"/>
        <v>1000</v>
      </c>
      <c r="BS95" s="407">
        <f t="shared" si="125"/>
        <v>1000</v>
      </c>
      <c r="BT95" s="407">
        <f t="shared" si="125"/>
        <v>1000</v>
      </c>
      <c r="BU95" s="407">
        <f t="shared" si="125"/>
        <v>1000</v>
      </c>
      <c r="BV95" s="407">
        <f t="shared" si="125"/>
        <v>1000</v>
      </c>
      <c r="BW95" s="469">
        <f t="shared" si="125"/>
        <v>1000</v>
      </c>
      <c r="BX95" s="120"/>
    </row>
    <row r="96" spans="1:80" s="7" customFormat="1" ht="16" x14ac:dyDescent="0.2">
      <c r="A96" s="140"/>
      <c r="B96" s="1142" t="s">
        <v>78</v>
      </c>
      <c r="C96" s="1165">
        <f>C92+C93+C95+C94</f>
        <v>1000</v>
      </c>
      <c r="D96" s="464">
        <f>IFERROR(C96/C97,"-")</f>
        <v>1</v>
      </c>
      <c r="E96" s="528">
        <f>E92+E93+E95+E94</f>
        <v>1000</v>
      </c>
      <c r="F96" s="464">
        <f>IFERROR(E96/E97,"-")</f>
        <v>1</v>
      </c>
      <c r="G96" s="528">
        <f>G92+G93+G95+G94</f>
        <v>1000</v>
      </c>
      <c r="H96" s="464">
        <f>IFERROR(G96/G97,"-")</f>
        <v>1</v>
      </c>
      <c r="I96" s="528">
        <f>I92+I93+I95+I94</f>
        <v>1000</v>
      </c>
      <c r="J96" s="464">
        <f>IFERROR(I96/I97,"-")</f>
        <v>1</v>
      </c>
      <c r="K96" s="528">
        <f>K92+K93+K95+K94</f>
        <v>1000</v>
      </c>
      <c r="L96" s="464"/>
      <c r="M96" s="528">
        <f>M92+M93+M95+M94</f>
        <v>1000</v>
      </c>
      <c r="N96" s="1160">
        <f>IFERROR(M96/M97,"-")</f>
        <v>1</v>
      </c>
      <c r="O96" s="431">
        <f t="shared" ref="O96:AT96" si="126">O92+O93+O95+O94</f>
        <v>1000</v>
      </c>
      <c r="P96" s="545">
        <f t="shared" si="126"/>
        <v>1000</v>
      </c>
      <c r="Q96" s="431">
        <f t="shared" si="126"/>
        <v>1000</v>
      </c>
      <c r="R96" s="431">
        <f t="shared" si="126"/>
        <v>1000</v>
      </c>
      <c r="S96" s="431">
        <f t="shared" si="126"/>
        <v>1000</v>
      </c>
      <c r="T96" s="431">
        <f t="shared" si="126"/>
        <v>1000</v>
      </c>
      <c r="U96" s="431">
        <f t="shared" si="126"/>
        <v>1000</v>
      </c>
      <c r="V96" s="431">
        <f t="shared" si="126"/>
        <v>1000</v>
      </c>
      <c r="W96" s="431">
        <f t="shared" si="126"/>
        <v>1000</v>
      </c>
      <c r="X96" s="431">
        <f t="shared" si="126"/>
        <v>1000</v>
      </c>
      <c r="Y96" s="431">
        <f t="shared" si="126"/>
        <v>1000</v>
      </c>
      <c r="Z96" s="431">
        <f t="shared" si="126"/>
        <v>1000</v>
      </c>
      <c r="AA96" s="546">
        <f t="shared" si="126"/>
        <v>1000</v>
      </c>
      <c r="AB96" s="431">
        <f t="shared" si="126"/>
        <v>1000</v>
      </c>
      <c r="AC96" s="431">
        <f t="shared" si="126"/>
        <v>1000</v>
      </c>
      <c r="AD96" s="431">
        <f t="shared" si="126"/>
        <v>1000</v>
      </c>
      <c r="AE96" s="431">
        <f t="shared" si="126"/>
        <v>1000</v>
      </c>
      <c r="AF96" s="431">
        <f t="shared" si="126"/>
        <v>1000</v>
      </c>
      <c r="AG96" s="431">
        <f t="shared" si="126"/>
        <v>1000</v>
      </c>
      <c r="AH96" s="431">
        <f t="shared" si="126"/>
        <v>1000</v>
      </c>
      <c r="AI96" s="431">
        <f t="shared" si="126"/>
        <v>1000</v>
      </c>
      <c r="AJ96" s="431">
        <f t="shared" si="126"/>
        <v>1000</v>
      </c>
      <c r="AK96" s="431">
        <f t="shared" si="126"/>
        <v>1000</v>
      </c>
      <c r="AL96" s="431">
        <f t="shared" si="126"/>
        <v>1000</v>
      </c>
      <c r="AM96" s="546">
        <f t="shared" si="126"/>
        <v>1000</v>
      </c>
      <c r="AN96" s="431">
        <f t="shared" si="126"/>
        <v>1000</v>
      </c>
      <c r="AO96" s="431">
        <f t="shared" si="126"/>
        <v>1000</v>
      </c>
      <c r="AP96" s="431">
        <f t="shared" si="126"/>
        <v>1000</v>
      </c>
      <c r="AQ96" s="431">
        <f t="shared" si="126"/>
        <v>1000</v>
      </c>
      <c r="AR96" s="431">
        <f t="shared" si="126"/>
        <v>1000</v>
      </c>
      <c r="AS96" s="431">
        <f t="shared" si="126"/>
        <v>1000</v>
      </c>
      <c r="AT96" s="431">
        <f t="shared" si="126"/>
        <v>1000</v>
      </c>
      <c r="AU96" s="431">
        <f t="shared" ref="AU96:BW96" si="127">AU92+AU93+AU95+AU94</f>
        <v>1000</v>
      </c>
      <c r="AV96" s="431">
        <f t="shared" si="127"/>
        <v>1000</v>
      </c>
      <c r="AW96" s="431">
        <f t="shared" si="127"/>
        <v>1000</v>
      </c>
      <c r="AX96" s="431">
        <f t="shared" si="127"/>
        <v>1000</v>
      </c>
      <c r="AY96" s="546">
        <f t="shared" si="127"/>
        <v>1000</v>
      </c>
      <c r="AZ96" s="431">
        <f t="shared" si="127"/>
        <v>1000</v>
      </c>
      <c r="BA96" s="431">
        <f t="shared" si="127"/>
        <v>1000</v>
      </c>
      <c r="BB96" s="431">
        <f t="shared" si="127"/>
        <v>1000</v>
      </c>
      <c r="BC96" s="431">
        <f t="shared" si="127"/>
        <v>1000</v>
      </c>
      <c r="BD96" s="431">
        <f t="shared" si="127"/>
        <v>1000</v>
      </c>
      <c r="BE96" s="431">
        <f t="shared" si="127"/>
        <v>1000</v>
      </c>
      <c r="BF96" s="431">
        <f t="shared" si="127"/>
        <v>1000</v>
      </c>
      <c r="BG96" s="431">
        <f t="shared" si="127"/>
        <v>1000</v>
      </c>
      <c r="BH96" s="431">
        <f t="shared" si="127"/>
        <v>1000</v>
      </c>
      <c r="BI96" s="431">
        <f t="shared" si="127"/>
        <v>1000</v>
      </c>
      <c r="BJ96" s="431">
        <f t="shared" si="127"/>
        <v>1000</v>
      </c>
      <c r="BK96" s="546">
        <f t="shared" si="127"/>
        <v>1000</v>
      </c>
      <c r="BL96" s="431">
        <f t="shared" si="127"/>
        <v>1000</v>
      </c>
      <c r="BM96" s="431">
        <f t="shared" si="127"/>
        <v>1000</v>
      </c>
      <c r="BN96" s="431">
        <f t="shared" si="127"/>
        <v>1000</v>
      </c>
      <c r="BO96" s="431">
        <f t="shared" si="127"/>
        <v>1000</v>
      </c>
      <c r="BP96" s="431">
        <f t="shared" si="127"/>
        <v>1000</v>
      </c>
      <c r="BQ96" s="431">
        <f t="shared" si="127"/>
        <v>1000</v>
      </c>
      <c r="BR96" s="431">
        <f t="shared" si="127"/>
        <v>1000</v>
      </c>
      <c r="BS96" s="431">
        <f t="shared" si="127"/>
        <v>1000</v>
      </c>
      <c r="BT96" s="431">
        <f t="shared" si="127"/>
        <v>1000</v>
      </c>
      <c r="BU96" s="431">
        <f t="shared" si="127"/>
        <v>1000</v>
      </c>
      <c r="BV96" s="431">
        <f t="shared" si="127"/>
        <v>1000</v>
      </c>
      <c r="BW96" s="546">
        <f t="shared" si="127"/>
        <v>1000</v>
      </c>
      <c r="BX96" s="140"/>
      <c r="BY96" s="140"/>
      <c r="BZ96" s="140"/>
      <c r="CA96" s="140"/>
      <c r="CB96" s="294"/>
    </row>
    <row r="97" spans="1:80" s="7" customFormat="1" ht="24" customHeight="1" x14ac:dyDescent="0.2">
      <c r="A97" s="140"/>
      <c r="B97" s="1144" t="s">
        <v>13</v>
      </c>
      <c r="C97" s="1137">
        <f>C90+C96</f>
        <v>1000</v>
      </c>
      <c r="D97" s="1166">
        <f>IFERROR(C97/C97,"-")</f>
        <v>1</v>
      </c>
      <c r="E97" s="1139">
        <f>E90+E96</f>
        <v>1000</v>
      </c>
      <c r="F97" s="1166">
        <f>IFERROR(E97/E97,"-")</f>
        <v>1</v>
      </c>
      <c r="G97" s="1139">
        <f>G90+G96</f>
        <v>1000</v>
      </c>
      <c r="H97" s="1166">
        <f>IFERROR(G97/G97,"-")</f>
        <v>1</v>
      </c>
      <c r="I97" s="1139">
        <f>I90+I96</f>
        <v>1000</v>
      </c>
      <c r="J97" s="1166">
        <f>IFERROR(I97/I97,"-")</f>
        <v>1</v>
      </c>
      <c r="K97" s="1139">
        <f>K90+K96</f>
        <v>1000</v>
      </c>
      <c r="L97" s="1166">
        <f>IFERROR(K97/K97,"-")</f>
        <v>1</v>
      </c>
      <c r="M97" s="1139">
        <f>M90+M96</f>
        <v>1000</v>
      </c>
      <c r="N97" s="1167">
        <f>IFERROR(M97/M97,"-")</f>
        <v>1</v>
      </c>
      <c r="O97" s="543">
        <f t="shared" ref="O97:AT97" si="128">O90+O96</f>
        <v>1000</v>
      </c>
      <c r="P97" s="547">
        <f t="shared" si="128"/>
        <v>1000</v>
      </c>
      <c r="Q97" s="548">
        <f t="shared" si="128"/>
        <v>1000</v>
      </c>
      <c r="R97" s="548">
        <f t="shared" si="128"/>
        <v>1000</v>
      </c>
      <c r="S97" s="548">
        <f t="shared" si="128"/>
        <v>1000</v>
      </c>
      <c r="T97" s="548">
        <f t="shared" si="128"/>
        <v>1000</v>
      </c>
      <c r="U97" s="548">
        <f t="shared" si="128"/>
        <v>1000</v>
      </c>
      <c r="V97" s="548">
        <f t="shared" si="128"/>
        <v>1000</v>
      </c>
      <c r="W97" s="548">
        <f t="shared" si="128"/>
        <v>1000</v>
      </c>
      <c r="X97" s="548">
        <f t="shared" si="128"/>
        <v>1000</v>
      </c>
      <c r="Y97" s="548">
        <f t="shared" si="128"/>
        <v>1000</v>
      </c>
      <c r="Z97" s="548">
        <f t="shared" si="128"/>
        <v>1000</v>
      </c>
      <c r="AA97" s="549">
        <f t="shared" si="128"/>
        <v>1000</v>
      </c>
      <c r="AB97" s="548">
        <f t="shared" si="128"/>
        <v>1000</v>
      </c>
      <c r="AC97" s="548">
        <f t="shared" si="128"/>
        <v>1000</v>
      </c>
      <c r="AD97" s="548">
        <f t="shared" si="128"/>
        <v>1000</v>
      </c>
      <c r="AE97" s="548">
        <f t="shared" si="128"/>
        <v>1000</v>
      </c>
      <c r="AF97" s="548">
        <f t="shared" si="128"/>
        <v>1000</v>
      </c>
      <c r="AG97" s="548">
        <f t="shared" si="128"/>
        <v>1000</v>
      </c>
      <c r="AH97" s="548">
        <f t="shared" si="128"/>
        <v>1000</v>
      </c>
      <c r="AI97" s="548">
        <f t="shared" si="128"/>
        <v>1000</v>
      </c>
      <c r="AJ97" s="548">
        <f t="shared" si="128"/>
        <v>1000</v>
      </c>
      <c r="AK97" s="548">
        <f t="shared" si="128"/>
        <v>1000</v>
      </c>
      <c r="AL97" s="548">
        <f t="shared" si="128"/>
        <v>1000</v>
      </c>
      <c r="AM97" s="549">
        <f t="shared" si="128"/>
        <v>1000</v>
      </c>
      <c r="AN97" s="548">
        <f t="shared" si="128"/>
        <v>1000</v>
      </c>
      <c r="AO97" s="548">
        <f t="shared" si="128"/>
        <v>1000</v>
      </c>
      <c r="AP97" s="548">
        <f t="shared" si="128"/>
        <v>1000</v>
      </c>
      <c r="AQ97" s="548">
        <f t="shared" si="128"/>
        <v>1000</v>
      </c>
      <c r="AR97" s="548">
        <f t="shared" si="128"/>
        <v>1000</v>
      </c>
      <c r="AS97" s="548">
        <f t="shared" si="128"/>
        <v>1000</v>
      </c>
      <c r="AT97" s="548">
        <f t="shared" si="128"/>
        <v>1000</v>
      </c>
      <c r="AU97" s="548">
        <f t="shared" ref="AU97:BW97" si="129">AU90+AU96</f>
        <v>1000</v>
      </c>
      <c r="AV97" s="548">
        <f t="shared" si="129"/>
        <v>1000</v>
      </c>
      <c r="AW97" s="548">
        <f t="shared" si="129"/>
        <v>1000</v>
      </c>
      <c r="AX97" s="548">
        <f t="shared" si="129"/>
        <v>1000</v>
      </c>
      <c r="AY97" s="549">
        <f t="shared" si="129"/>
        <v>1000</v>
      </c>
      <c r="AZ97" s="548">
        <f t="shared" si="129"/>
        <v>1000</v>
      </c>
      <c r="BA97" s="548">
        <f t="shared" si="129"/>
        <v>1000</v>
      </c>
      <c r="BB97" s="548">
        <f t="shared" si="129"/>
        <v>1000</v>
      </c>
      <c r="BC97" s="548">
        <f t="shared" si="129"/>
        <v>1000</v>
      </c>
      <c r="BD97" s="548">
        <f t="shared" si="129"/>
        <v>1000</v>
      </c>
      <c r="BE97" s="548">
        <f t="shared" si="129"/>
        <v>1000</v>
      </c>
      <c r="BF97" s="548">
        <f t="shared" si="129"/>
        <v>1000</v>
      </c>
      <c r="BG97" s="548">
        <f t="shared" si="129"/>
        <v>1000</v>
      </c>
      <c r="BH97" s="548">
        <f t="shared" si="129"/>
        <v>1000</v>
      </c>
      <c r="BI97" s="548">
        <f t="shared" si="129"/>
        <v>1000</v>
      </c>
      <c r="BJ97" s="548">
        <f t="shared" si="129"/>
        <v>1000</v>
      </c>
      <c r="BK97" s="549">
        <f t="shared" si="129"/>
        <v>1000</v>
      </c>
      <c r="BL97" s="548">
        <f t="shared" si="129"/>
        <v>1000</v>
      </c>
      <c r="BM97" s="548">
        <f t="shared" si="129"/>
        <v>1000</v>
      </c>
      <c r="BN97" s="548">
        <f t="shared" si="129"/>
        <v>1000</v>
      </c>
      <c r="BO97" s="548">
        <f t="shared" si="129"/>
        <v>1000</v>
      </c>
      <c r="BP97" s="548">
        <f t="shared" si="129"/>
        <v>1000</v>
      </c>
      <c r="BQ97" s="548">
        <f t="shared" si="129"/>
        <v>1000</v>
      </c>
      <c r="BR97" s="548">
        <f t="shared" si="129"/>
        <v>1000</v>
      </c>
      <c r="BS97" s="548">
        <f t="shared" si="129"/>
        <v>1000</v>
      </c>
      <c r="BT97" s="548">
        <f t="shared" si="129"/>
        <v>1000</v>
      </c>
      <c r="BU97" s="548">
        <f t="shared" si="129"/>
        <v>1000</v>
      </c>
      <c r="BV97" s="548">
        <f t="shared" si="129"/>
        <v>1000</v>
      </c>
      <c r="BW97" s="549">
        <f t="shared" si="129"/>
        <v>1000</v>
      </c>
      <c r="BX97" s="140"/>
      <c r="BY97" s="140"/>
      <c r="BZ97" s="140"/>
      <c r="CA97" s="140"/>
      <c r="CB97" s="294"/>
    </row>
    <row r="98" spans="1:80" s="556" customFormat="1" ht="16" x14ac:dyDescent="0.2">
      <c r="A98" s="550"/>
      <c r="B98" s="551" t="s">
        <v>446</v>
      </c>
      <c r="C98" s="1152">
        <f>C97-C85</f>
        <v>0</v>
      </c>
      <c r="D98" s="1153"/>
      <c r="E98" s="1154">
        <f>E97-E85</f>
        <v>0</v>
      </c>
      <c r="F98" s="1153"/>
      <c r="G98" s="1154">
        <f>G97-G85</f>
        <v>0</v>
      </c>
      <c r="H98" s="1153"/>
      <c r="I98" s="1154">
        <f>I97-I85</f>
        <v>0</v>
      </c>
      <c r="J98" s="1153"/>
      <c r="K98" s="1154">
        <f>K97-K85</f>
        <v>0</v>
      </c>
      <c r="L98" s="1153"/>
      <c r="M98" s="1154">
        <f>M97-M85</f>
        <v>0</v>
      </c>
      <c r="N98" s="1155"/>
      <c r="O98" s="552">
        <f t="shared" ref="O98:AT98" si="130">O97-O85</f>
        <v>0</v>
      </c>
      <c r="P98" s="553">
        <f t="shared" si="130"/>
        <v>0</v>
      </c>
      <c r="Q98" s="553">
        <f t="shared" si="130"/>
        <v>0</v>
      </c>
      <c r="R98" s="553">
        <f t="shared" si="130"/>
        <v>0</v>
      </c>
      <c r="S98" s="553">
        <f t="shared" si="130"/>
        <v>0</v>
      </c>
      <c r="T98" s="553">
        <f t="shared" si="130"/>
        <v>0</v>
      </c>
      <c r="U98" s="553">
        <f t="shared" si="130"/>
        <v>0</v>
      </c>
      <c r="V98" s="553">
        <f t="shared" si="130"/>
        <v>0</v>
      </c>
      <c r="W98" s="553">
        <f t="shared" si="130"/>
        <v>0</v>
      </c>
      <c r="X98" s="553">
        <f t="shared" si="130"/>
        <v>0</v>
      </c>
      <c r="Y98" s="553">
        <f t="shared" si="130"/>
        <v>0</v>
      </c>
      <c r="Z98" s="553">
        <f t="shared" si="130"/>
        <v>0</v>
      </c>
      <c r="AA98" s="553">
        <f t="shared" si="130"/>
        <v>0</v>
      </c>
      <c r="AB98" s="553">
        <f t="shared" si="130"/>
        <v>0</v>
      </c>
      <c r="AC98" s="553">
        <f t="shared" si="130"/>
        <v>0</v>
      </c>
      <c r="AD98" s="553">
        <f t="shared" si="130"/>
        <v>0</v>
      </c>
      <c r="AE98" s="553">
        <f t="shared" si="130"/>
        <v>0</v>
      </c>
      <c r="AF98" s="553">
        <f t="shared" si="130"/>
        <v>0</v>
      </c>
      <c r="AG98" s="553">
        <f t="shared" si="130"/>
        <v>0</v>
      </c>
      <c r="AH98" s="553">
        <f t="shared" si="130"/>
        <v>0</v>
      </c>
      <c r="AI98" s="553">
        <f t="shared" si="130"/>
        <v>0</v>
      </c>
      <c r="AJ98" s="553">
        <f t="shared" si="130"/>
        <v>0</v>
      </c>
      <c r="AK98" s="553">
        <f t="shared" si="130"/>
        <v>0</v>
      </c>
      <c r="AL98" s="553">
        <f t="shared" si="130"/>
        <v>0</v>
      </c>
      <c r="AM98" s="553">
        <f t="shared" si="130"/>
        <v>0</v>
      </c>
      <c r="AN98" s="553">
        <f t="shared" si="130"/>
        <v>0</v>
      </c>
      <c r="AO98" s="553">
        <f t="shared" si="130"/>
        <v>0</v>
      </c>
      <c r="AP98" s="553">
        <f t="shared" si="130"/>
        <v>0</v>
      </c>
      <c r="AQ98" s="553">
        <f t="shared" si="130"/>
        <v>0</v>
      </c>
      <c r="AR98" s="553">
        <f t="shared" si="130"/>
        <v>0</v>
      </c>
      <c r="AS98" s="553">
        <f t="shared" si="130"/>
        <v>0</v>
      </c>
      <c r="AT98" s="553">
        <f t="shared" si="130"/>
        <v>0</v>
      </c>
      <c r="AU98" s="553">
        <f t="shared" ref="AU98:BW98" si="131">AU97-AU85</f>
        <v>0</v>
      </c>
      <c r="AV98" s="553">
        <f t="shared" si="131"/>
        <v>0</v>
      </c>
      <c r="AW98" s="553">
        <f t="shared" si="131"/>
        <v>0</v>
      </c>
      <c r="AX98" s="553">
        <f t="shared" si="131"/>
        <v>0</v>
      </c>
      <c r="AY98" s="553">
        <f t="shared" si="131"/>
        <v>0</v>
      </c>
      <c r="AZ98" s="553">
        <f t="shared" si="131"/>
        <v>0</v>
      </c>
      <c r="BA98" s="553">
        <f t="shared" si="131"/>
        <v>0</v>
      </c>
      <c r="BB98" s="553">
        <f t="shared" si="131"/>
        <v>0</v>
      </c>
      <c r="BC98" s="553">
        <f t="shared" si="131"/>
        <v>0</v>
      </c>
      <c r="BD98" s="553">
        <f t="shared" si="131"/>
        <v>0</v>
      </c>
      <c r="BE98" s="553">
        <f t="shared" si="131"/>
        <v>0</v>
      </c>
      <c r="BF98" s="553">
        <f t="shared" si="131"/>
        <v>0</v>
      </c>
      <c r="BG98" s="553">
        <f t="shared" si="131"/>
        <v>0</v>
      </c>
      <c r="BH98" s="553">
        <f t="shared" si="131"/>
        <v>0</v>
      </c>
      <c r="BI98" s="553">
        <f t="shared" si="131"/>
        <v>0</v>
      </c>
      <c r="BJ98" s="553">
        <f t="shared" si="131"/>
        <v>0</v>
      </c>
      <c r="BK98" s="553">
        <f t="shared" si="131"/>
        <v>0</v>
      </c>
      <c r="BL98" s="553">
        <f t="shared" si="131"/>
        <v>0</v>
      </c>
      <c r="BM98" s="553">
        <f t="shared" si="131"/>
        <v>0</v>
      </c>
      <c r="BN98" s="553">
        <f t="shared" si="131"/>
        <v>0</v>
      </c>
      <c r="BO98" s="553">
        <f t="shared" si="131"/>
        <v>0</v>
      </c>
      <c r="BP98" s="553">
        <f t="shared" si="131"/>
        <v>0</v>
      </c>
      <c r="BQ98" s="553">
        <f t="shared" si="131"/>
        <v>0</v>
      </c>
      <c r="BR98" s="553">
        <f t="shared" si="131"/>
        <v>0</v>
      </c>
      <c r="BS98" s="553">
        <f t="shared" si="131"/>
        <v>0</v>
      </c>
      <c r="BT98" s="553">
        <f t="shared" si="131"/>
        <v>0</v>
      </c>
      <c r="BU98" s="553">
        <f t="shared" si="131"/>
        <v>0</v>
      </c>
      <c r="BV98" s="553">
        <f t="shared" si="131"/>
        <v>0</v>
      </c>
      <c r="BW98" s="554">
        <f t="shared" si="131"/>
        <v>0</v>
      </c>
      <c r="BX98" s="550"/>
      <c r="BY98" s="550"/>
      <c r="BZ98" s="550"/>
      <c r="CA98" s="550"/>
      <c r="CB98" s="555"/>
    </row>
    <row r="99" spans="1:80" s="556" customFormat="1" x14ac:dyDescent="0.2">
      <c r="B99" s="557" t="s">
        <v>466</v>
      </c>
      <c r="C99" s="558">
        <f>C58-C95</f>
        <v>0</v>
      </c>
      <c r="D99" s="559" t="s">
        <v>0</v>
      </c>
      <c r="E99" s="559">
        <f t="shared" ref="E99:M99" si="132">E58-E95</f>
        <v>0</v>
      </c>
      <c r="F99" s="559" t="s">
        <v>0</v>
      </c>
      <c r="G99" s="559">
        <f t="shared" si="132"/>
        <v>0</v>
      </c>
      <c r="H99" s="559" t="s">
        <v>0</v>
      </c>
      <c r="I99" s="559">
        <f t="shared" si="132"/>
        <v>0</v>
      </c>
      <c r="J99" s="559" t="s">
        <v>0</v>
      </c>
      <c r="K99" s="559">
        <f t="shared" si="132"/>
        <v>0</v>
      </c>
      <c r="L99" s="559" t="s">
        <v>0</v>
      </c>
      <c r="M99" s="559">
        <f t="shared" si="132"/>
        <v>0</v>
      </c>
      <c r="N99" s="560" t="s">
        <v>0</v>
      </c>
      <c r="O99" s="561"/>
      <c r="P99" s="562"/>
      <c r="Q99" s="562"/>
      <c r="R99" s="562"/>
      <c r="S99" s="562"/>
      <c r="T99" s="562"/>
      <c r="U99" s="562"/>
      <c r="V99" s="562"/>
      <c r="W99" s="562"/>
      <c r="X99" s="562"/>
      <c r="Y99" s="562"/>
      <c r="Z99" s="562"/>
      <c r="AA99" s="562"/>
      <c r="AB99" s="562"/>
      <c r="AC99" s="562"/>
      <c r="AD99" s="562"/>
      <c r="AE99" s="562"/>
      <c r="AF99" s="562"/>
      <c r="AG99" s="562"/>
      <c r="AH99" s="562"/>
      <c r="AI99" s="562"/>
      <c r="AJ99" s="562"/>
      <c r="AK99" s="562"/>
      <c r="AL99" s="562"/>
      <c r="AM99" s="562"/>
      <c r="AN99" s="562"/>
      <c r="AO99" s="562"/>
      <c r="AP99" s="562"/>
      <c r="AQ99" s="562"/>
      <c r="AR99" s="562"/>
      <c r="AS99" s="562"/>
      <c r="AT99" s="562"/>
      <c r="AU99" s="562"/>
      <c r="AV99" s="562"/>
      <c r="AW99" s="562"/>
      <c r="AX99" s="562"/>
      <c r="AY99" s="562"/>
      <c r="AZ99" s="562"/>
      <c r="BA99" s="562"/>
      <c r="BB99" s="562"/>
      <c r="BC99" s="562"/>
      <c r="BD99" s="562"/>
      <c r="BE99" s="562"/>
      <c r="BF99" s="562"/>
      <c r="BG99" s="562"/>
      <c r="BH99" s="562"/>
      <c r="BI99" s="562"/>
      <c r="BJ99" s="562"/>
      <c r="BK99" s="562"/>
      <c r="BL99" s="562"/>
      <c r="BM99" s="562"/>
      <c r="BN99" s="562"/>
      <c r="BO99" s="562"/>
      <c r="BP99" s="562"/>
      <c r="BQ99" s="562"/>
      <c r="BR99" s="562"/>
      <c r="BS99" s="562"/>
      <c r="BT99" s="562"/>
      <c r="BU99" s="562"/>
      <c r="BV99" s="562"/>
      <c r="BW99" s="563"/>
      <c r="BX99" s="550"/>
      <c r="BY99" s="550"/>
      <c r="BZ99" s="550"/>
      <c r="CA99" s="550"/>
      <c r="CB99" s="555"/>
    </row>
    <row r="100" spans="1:80" x14ac:dyDescent="0.2">
      <c r="O100" s="120"/>
      <c r="P100" s="120"/>
      <c r="Q100" s="120"/>
      <c r="R100" s="120"/>
      <c r="S100" s="120"/>
      <c r="T100" s="120"/>
      <c r="U100" s="120"/>
      <c r="V100" s="120"/>
      <c r="W100" s="120"/>
      <c r="X100" s="120"/>
      <c r="Y100" s="120"/>
      <c r="Z100" s="120"/>
      <c r="AA100" s="120"/>
      <c r="AB100" s="120"/>
      <c r="AC100" s="120"/>
      <c r="AD100" s="120"/>
      <c r="AE100" s="120"/>
      <c r="AF100" s="120"/>
      <c r="AG100" s="120"/>
      <c r="AH100" s="120"/>
      <c r="AI100" s="120"/>
      <c r="AJ100" s="120"/>
      <c r="AK100" s="120"/>
      <c r="AL100" s="120"/>
      <c r="AM100" s="120"/>
      <c r="AN100" s="120"/>
      <c r="AO100" s="120"/>
      <c r="AP100" s="120"/>
      <c r="AQ100" s="120"/>
      <c r="AR100" s="120"/>
      <c r="AS100" s="120"/>
      <c r="AT100" s="120"/>
      <c r="AU100" s="120"/>
      <c r="AV100" s="120"/>
      <c r="AW100" s="120"/>
      <c r="AX100" s="120"/>
      <c r="AY100" s="120"/>
      <c r="AZ100" s="120"/>
      <c r="BA100" s="120"/>
      <c r="BB100" s="120"/>
      <c r="BC100" s="120"/>
      <c r="BD100" s="120"/>
      <c r="BE100" s="120"/>
      <c r="BF100" s="120"/>
      <c r="BG100" s="120"/>
      <c r="BH100" s="120"/>
      <c r="BI100" s="120"/>
      <c r="BJ100" s="120"/>
      <c r="BK100" s="120"/>
      <c r="BL100" s="120"/>
      <c r="BM100" s="120"/>
      <c r="BN100" s="120"/>
      <c r="BO100" s="120"/>
      <c r="BP100" s="120"/>
      <c r="BQ100" s="120"/>
      <c r="BR100" s="120"/>
      <c r="BS100" s="120"/>
      <c r="BT100" s="120"/>
      <c r="BU100" s="120"/>
      <c r="BV100" s="120"/>
      <c r="BW100" s="120"/>
      <c r="BX100" s="120"/>
    </row>
    <row r="101" spans="1:80" x14ac:dyDescent="0.2">
      <c r="O101" s="120"/>
      <c r="P101" s="120"/>
      <c r="Q101" s="120"/>
      <c r="R101" s="120"/>
      <c r="S101" s="120"/>
      <c r="T101" s="120"/>
      <c r="U101" s="120"/>
      <c r="V101" s="120"/>
      <c r="W101" s="120"/>
      <c r="X101" s="120"/>
      <c r="Y101" s="120"/>
      <c r="Z101" s="120"/>
      <c r="AA101" s="120"/>
      <c r="AB101" s="120"/>
      <c r="AC101" s="120"/>
      <c r="AD101" s="120"/>
      <c r="AE101" s="120"/>
      <c r="AF101" s="120"/>
      <c r="AG101" s="120"/>
      <c r="AH101" s="120"/>
      <c r="AI101" s="120"/>
      <c r="AJ101" s="120"/>
      <c r="AK101" s="120"/>
      <c r="AL101" s="120"/>
      <c r="AM101" s="120"/>
      <c r="AN101" s="120"/>
      <c r="AO101" s="120"/>
      <c r="AP101" s="120"/>
      <c r="AQ101" s="120"/>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0"/>
      <c r="BN101" s="120"/>
      <c r="BO101" s="120"/>
      <c r="BP101" s="120"/>
      <c r="BQ101" s="120"/>
      <c r="BR101" s="120"/>
      <c r="BS101" s="120"/>
      <c r="BT101" s="120"/>
      <c r="BU101" s="120"/>
      <c r="BV101" s="120"/>
      <c r="BW101" s="120"/>
      <c r="BX101" s="120"/>
    </row>
    <row r="105" spans="1:80" ht="37" customHeight="1" x14ac:dyDescent="0.2"/>
    <row r="106" spans="1:80" ht="39" customHeight="1" x14ac:dyDescent="0.2"/>
  </sheetData>
  <sheetProtection algorithmName="SHA-512" hashValue="12S18NYFaoECoCA1Ml0C0o1vvF51yPGRGp9HWCjd0WHO5gn6kmc+K5HsByVuIbkAQ2Gic5AtPyRmFhCXU4n0cQ==" saltValue="HXsWQlxk44LASQeLtGqwIg==" spinCount="100000" sheet="1" formatCells="0" formatColumns="0" formatRows="0"/>
  <dataConsolidate/>
  <mergeCells count="20">
    <mergeCell ref="C28:N28"/>
    <mergeCell ref="C4:N4"/>
    <mergeCell ref="P61:AA61"/>
    <mergeCell ref="AB61:AM61"/>
    <mergeCell ref="A2:F2"/>
    <mergeCell ref="C26:N26"/>
    <mergeCell ref="C61:N61"/>
    <mergeCell ref="AN61:AY61"/>
    <mergeCell ref="AZ61:BK61"/>
    <mergeCell ref="BL61:BW61"/>
    <mergeCell ref="BL4:BW4"/>
    <mergeCell ref="P28:AA28"/>
    <mergeCell ref="AB28:AM28"/>
    <mergeCell ref="AN28:AY28"/>
    <mergeCell ref="AZ28:BK28"/>
    <mergeCell ref="BL28:BW28"/>
    <mergeCell ref="P4:AA4"/>
    <mergeCell ref="AB4:AM4"/>
    <mergeCell ref="AN4:AY4"/>
    <mergeCell ref="AZ4:BK4"/>
  </mergeCells>
  <conditionalFormatting sqref="C6:N25">
    <cfRule type="cellIs" dxfId="10" priority="10" operator="lessThan">
      <formula>0</formula>
    </cfRule>
  </conditionalFormatting>
  <conditionalFormatting sqref="C31:N58">
    <cfRule type="cellIs" dxfId="9" priority="14" operator="lessThan">
      <formula>0</formula>
    </cfRule>
  </conditionalFormatting>
  <conditionalFormatting sqref="C64:N97">
    <cfRule type="cellIs" dxfId="8" priority="8" operator="lessThan">
      <formula>0</formula>
    </cfRule>
  </conditionalFormatting>
  <conditionalFormatting sqref="C98:BW98">
    <cfRule type="cellIs" dxfId="7" priority="7" operator="notEqual">
      <formula>0</formula>
    </cfRule>
  </conditionalFormatting>
  <hyperlinks>
    <hyperlink ref="B1" r:id="rId1" xr:uid="{BE8CBFBD-049A-E845-A653-66271BF6AD77}"/>
  </hyperlinks>
  <pageMargins left="0.7" right="0.7" top="0.75" bottom="0.75" header="0.3" footer="0.3"/>
  <pageSetup paperSize="9" orientation="portrait" horizontalDpi="0" verticalDpi="0"/>
  <ignoredErrors>
    <ignoredError sqref="I11"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5F511-DF35-DE47-B169-562B124B3B5E}">
  <sheetPr codeName="Sheet9">
    <tabColor theme="0"/>
  </sheetPr>
  <dimension ref="A1:CZ192"/>
  <sheetViews>
    <sheetView showGridLines="0" zoomScale="70" zoomScaleNormal="70" workbookViewId="0">
      <pane xSplit="1" topLeftCell="B1" activePane="topRight" state="frozen"/>
      <selection pane="topRight" activeCell="AC36" sqref="AC36"/>
    </sheetView>
  </sheetViews>
  <sheetFormatPr baseColWidth="10" defaultRowHeight="16" outlineLevelRow="1" x14ac:dyDescent="0.2"/>
  <cols>
    <col min="1" max="1" width="5.6640625" customWidth="1"/>
    <col min="2" max="2" width="55.5" customWidth="1"/>
    <col min="3" max="3" width="12.1640625" customWidth="1"/>
    <col min="4" max="4" width="14.5" customWidth="1"/>
    <col min="5" max="5" width="16.33203125" customWidth="1"/>
    <col min="6" max="6" width="14.1640625" customWidth="1"/>
    <col min="7" max="7" width="15.83203125" customWidth="1"/>
    <col min="8" max="8" width="18.1640625" customWidth="1"/>
    <col min="9" max="9" width="19.6640625" customWidth="1"/>
    <col min="10" max="10" width="28.5" style="253" customWidth="1"/>
    <col min="11" max="11" width="13.5" style="253" customWidth="1"/>
    <col min="12" max="12" width="14.83203125" style="253" customWidth="1"/>
    <col min="13" max="13" width="14" style="253" customWidth="1"/>
    <col min="14" max="14" width="14.6640625" style="253" customWidth="1"/>
    <col min="15" max="15" width="16.33203125" style="253" customWidth="1"/>
    <col min="16" max="16" width="13.6640625" style="253" customWidth="1"/>
    <col min="17" max="17" width="14.83203125" style="253" customWidth="1"/>
    <col min="18" max="19" width="10.83203125" style="253"/>
    <col min="20" max="20" width="13" style="253" customWidth="1"/>
    <col min="21" max="22" width="10.83203125" style="253"/>
    <col min="23" max="23" width="8.1640625" style="253" customWidth="1"/>
    <col min="24" max="24" width="13.33203125" style="253" customWidth="1"/>
    <col min="25" max="25" width="24.1640625" style="253" customWidth="1"/>
    <col min="26" max="26" width="14.1640625" style="253" customWidth="1"/>
    <col min="27" max="27" width="6" style="253" customWidth="1"/>
    <col min="28" max="28" width="10.83203125" style="253"/>
    <col min="35" max="35" width="6" customWidth="1"/>
    <col min="37" max="37" width="10.83203125" style="253"/>
  </cols>
  <sheetData>
    <row r="1" spans="1:76" ht="52" customHeight="1" x14ac:dyDescent="0.2">
      <c r="A1" s="253"/>
      <c r="B1" s="253"/>
      <c r="C1" s="253"/>
      <c r="D1" s="253"/>
      <c r="E1" s="253"/>
      <c r="F1" s="253"/>
      <c r="G1" s="253"/>
      <c r="H1" s="253"/>
      <c r="I1" s="253"/>
      <c r="AL1" s="253"/>
      <c r="AM1" s="253"/>
      <c r="AN1" s="253"/>
      <c r="AO1" s="253"/>
      <c r="AP1" s="253"/>
      <c r="AQ1" s="253"/>
      <c r="AR1" s="253"/>
      <c r="AS1" s="253"/>
      <c r="AT1" s="253"/>
      <c r="AU1" s="253"/>
      <c r="AV1" s="253"/>
      <c r="AW1" s="253"/>
      <c r="AX1" s="253"/>
      <c r="AY1" s="253"/>
      <c r="AZ1" s="253"/>
      <c r="BA1" s="253"/>
      <c r="BB1" s="253"/>
      <c r="BC1" s="253"/>
      <c r="BD1" s="253"/>
      <c r="BE1" s="253"/>
      <c r="BF1" s="253"/>
      <c r="BG1" s="253"/>
      <c r="BH1" s="253"/>
      <c r="BI1" s="253"/>
      <c r="BJ1" s="253"/>
      <c r="BK1" s="253"/>
      <c r="BL1" s="253"/>
      <c r="BM1" s="253"/>
      <c r="BN1" s="253"/>
      <c r="BO1" s="253"/>
      <c r="BP1" s="253"/>
      <c r="BQ1" s="253"/>
      <c r="BR1" s="253"/>
      <c r="BS1" s="253"/>
      <c r="BT1" s="253"/>
      <c r="BU1" s="253"/>
      <c r="BV1" s="253"/>
      <c r="BW1" s="253"/>
    </row>
    <row r="2" spans="1:76" s="6" customFormat="1" ht="67" customHeight="1" x14ac:dyDescent="0.2">
      <c r="A2" s="1610" t="s">
        <v>568</v>
      </c>
      <c r="B2" s="1611"/>
      <c r="C2" s="254"/>
      <c r="D2" s="254"/>
      <c r="E2" s="254"/>
      <c r="F2" s="254"/>
      <c r="G2" s="254"/>
      <c r="H2" s="254"/>
      <c r="I2" s="120"/>
      <c r="J2" s="120"/>
      <c r="K2" s="120"/>
      <c r="L2" s="120"/>
      <c r="M2" s="120"/>
      <c r="N2" s="120"/>
      <c r="O2" s="120"/>
      <c r="P2" s="120"/>
      <c r="Q2" s="120"/>
      <c r="R2" s="120"/>
      <c r="S2" s="120"/>
      <c r="T2" s="120"/>
      <c r="U2" s="120"/>
      <c r="V2" s="120"/>
      <c r="W2" s="120"/>
      <c r="X2" s="120"/>
      <c r="Y2" s="120"/>
      <c r="Z2" s="120"/>
      <c r="AA2" s="120"/>
      <c r="AB2" s="120"/>
      <c r="AK2" s="120"/>
      <c r="AL2" s="120"/>
      <c r="AM2" s="120"/>
      <c r="AN2" s="120"/>
      <c r="AO2" s="120"/>
      <c r="AP2" s="120"/>
      <c r="AQ2" s="120"/>
      <c r="AR2" s="120"/>
      <c r="AS2" s="120"/>
      <c r="AT2" s="120"/>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c r="BS2" s="120"/>
      <c r="BT2" s="120"/>
      <c r="BU2" s="120"/>
      <c r="BV2" s="120"/>
      <c r="BW2" s="255"/>
    </row>
    <row r="3" spans="1:76" s="120" customFormat="1" ht="42" customHeight="1" thickBot="1" x14ac:dyDescent="0.25">
      <c r="A3" s="256"/>
      <c r="B3" s="256"/>
      <c r="C3" s="254"/>
      <c r="D3" s="254"/>
      <c r="E3" s="254"/>
      <c r="F3" s="254"/>
      <c r="G3" s="254"/>
      <c r="H3" s="254"/>
      <c r="AC3" s="6"/>
      <c r="AD3" s="6"/>
      <c r="AE3" s="6"/>
      <c r="AF3" s="6"/>
      <c r="AG3" s="6"/>
      <c r="AH3" s="6"/>
      <c r="AI3" s="6"/>
      <c r="AJ3" s="6"/>
      <c r="BW3" s="255"/>
    </row>
    <row r="4" spans="1:76" s="120" customFormat="1" ht="23" thickBot="1" x14ac:dyDescent="0.25">
      <c r="A4" s="925" t="s">
        <v>305</v>
      </c>
      <c r="B4" s="926" t="s">
        <v>681</v>
      </c>
      <c r="C4" s="254"/>
      <c r="D4" s="254"/>
      <c r="E4" s="254"/>
      <c r="F4" s="254"/>
      <c r="G4" s="254"/>
      <c r="H4" s="254"/>
      <c r="AC4" s="6"/>
      <c r="AD4" s="6"/>
      <c r="AE4" s="6"/>
      <c r="AF4" s="6"/>
      <c r="AG4" s="6"/>
      <c r="AH4" s="6"/>
      <c r="AI4" s="6"/>
      <c r="AJ4" s="6"/>
      <c r="BW4" s="255"/>
    </row>
    <row r="5" spans="1:76" s="120" customFormat="1" ht="26" x14ac:dyDescent="0.2">
      <c r="A5" s="188"/>
      <c r="B5" s="257"/>
      <c r="C5" s="254"/>
      <c r="D5" s="254"/>
      <c r="E5" s="254"/>
      <c r="F5" s="254"/>
      <c r="G5" s="254"/>
      <c r="H5" s="254"/>
      <c r="AC5" s="6"/>
      <c r="AD5" s="6"/>
      <c r="AE5" s="6"/>
      <c r="AF5" s="6"/>
      <c r="AG5" s="6"/>
      <c r="AH5" s="6"/>
      <c r="AI5" s="6"/>
      <c r="AJ5" s="6"/>
      <c r="BW5" s="255"/>
    </row>
    <row r="6" spans="1:76" s="120" customFormat="1" ht="51" customHeight="1" x14ac:dyDescent="0.2">
      <c r="A6" s="188"/>
      <c r="B6" s="1040" t="s">
        <v>657</v>
      </c>
      <c r="C6" s="258" t="s">
        <v>60</v>
      </c>
      <c r="D6" s="259" t="s">
        <v>53</v>
      </c>
      <c r="E6" s="259" t="s">
        <v>54</v>
      </c>
      <c r="F6" s="259" t="s">
        <v>55</v>
      </c>
      <c r="G6" s="259" t="s">
        <v>56</v>
      </c>
      <c r="H6" s="260" t="s">
        <v>57</v>
      </c>
      <c r="I6" s="261" t="s">
        <v>447</v>
      </c>
      <c r="J6" s="1045" t="s">
        <v>541</v>
      </c>
      <c r="K6" s="1046" t="s">
        <v>553</v>
      </c>
      <c r="L6" s="1047" t="s">
        <v>288</v>
      </c>
      <c r="M6" s="1048" t="s">
        <v>325</v>
      </c>
      <c r="N6" s="1049" t="s">
        <v>326</v>
      </c>
      <c r="O6" s="1050" t="s">
        <v>327</v>
      </c>
      <c r="P6" s="1051" t="s">
        <v>518</v>
      </c>
      <c r="Q6" s="1049" t="s">
        <v>334</v>
      </c>
      <c r="R6" s="1626" t="s">
        <v>16</v>
      </c>
      <c r="S6" s="1627"/>
      <c r="T6" s="1627"/>
      <c r="U6" s="1627"/>
      <c r="V6" s="1627"/>
      <c r="W6" s="1627"/>
      <c r="X6" s="1628"/>
      <c r="AC6" s="6"/>
      <c r="AD6" s="6"/>
      <c r="AE6" s="6"/>
      <c r="AF6" s="6"/>
      <c r="AG6" s="6"/>
      <c r="AH6" s="6"/>
      <c r="AI6" s="6"/>
      <c r="AJ6" s="6"/>
      <c r="BW6" s="255"/>
    </row>
    <row r="7" spans="1:76" s="120" customFormat="1" ht="36" customHeight="1" x14ac:dyDescent="0.2">
      <c r="A7" s="188"/>
      <c r="B7" s="1041" t="s">
        <v>449</v>
      </c>
      <c r="C7" s="262">
        <f>IF(RESULTADOS!C56&gt;0,0,RESULTADOS!C56)</f>
        <v>0</v>
      </c>
      <c r="D7" s="1042">
        <f>IF(RESULTADOS!E56&gt;0,0,RESULTADOS!E56)</f>
        <v>0</v>
      </c>
      <c r="E7" s="1042">
        <f>IF(RESULTADOS!G56&gt;0,0,RESULTADOS!G56)</f>
        <v>0</v>
      </c>
      <c r="F7" s="1042">
        <f>IF(RESULTADOS!I56&gt;0,0,RESULTADOS!I56)</f>
        <v>0</v>
      </c>
      <c r="G7" s="1042">
        <f>IF(RESULTADOS!K56&gt;0,0,RESULTADOS!K56)</f>
        <v>0</v>
      </c>
      <c r="H7" s="263">
        <f>IF(RESULTADOS!M56&gt;0,0,RESULTADOS!M56)</f>
        <v>0</v>
      </c>
      <c r="I7" s="264"/>
      <c r="J7" s="1052" t="s">
        <v>38</v>
      </c>
      <c r="K7" s="265">
        <f>'HIPOTESIS '!C63</f>
        <v>0</v>
      </c>
      <c r="L7" s="265">
        <f>'HIPOTESIS '!D63</f>
        <v>1000</v>
      </c>
      <c r="M7" s="265">
        <f>L7</f>
        <v>1000</v>
      </c>
      <c r="N7" s="265">
        <f>'HIPOTESIS '!F63</f>
        <v>1000</v>
      </c>
      <c r="O7" s="266">
        <f>L7/N7</f>
        <v>1</v>
      </c>
      <c r="P7" s="379">
        <v>0</v>
      </c>
      <c r="Q7" s="267">
        <f>O7*N7</f>
        <v>1000</v>
      </c>
      <c r="R7" s="1634" t="s">
        <v>365</v>
      </c>
      <c r="S7" s="1635"/>
      <c r="T7" s="1635"/>
      <c r="U7" s="1635"/>
      <c r="V7" s="1635"/>
      <c r="W7" s="1635"/>
      <c r="X7" s="1636"/>
      <c r="AC7" s="6"/>
      <c r="AD7" s="6"/>
      <c r="AE7" s="6"/>
      <c r="AF7" s="6"/>
      <c r="AG7" s="6"/>
      <c r="AH7" s="6"/>
      <c r="AI7" s="6"/>
      <c r="AJ7" s="6"/>
      <c r="BW7" s="255"/>
    </row>
    <row r="8" spans="1:76" s="120" customFormat="1" ht="34" customHeight="1" x14ac:dyDescent="0.2">
      <c r="A8" s="188"/>
      <c r="B8" s="1041" t="s">
        <v>495</v>
      </c>
      <c r="C8" s="262" t="str">
        <f>IF(C7&gt;=0,"-",_xlfn.XLOOKUP(C7,RESULTADOS!O56:BW56,RESULTADOS!O29:BW29,-1,-1))</f>
        <v>-</v>
      </c>
      <c r="D8" s="1042" t="str">
        <f>IF(D7&gt;=0,"-",_xlfn.XLOOKUP(D7,RESULTADOS!P56:BX56,RESULTADOS!P29:BX29,-1,-1))</f>
        <v>-</v>
      </c>
      <c r="E8" s="1042" t="str">
        <f>IF(E7&gt;=0,"-",_xlfn.XLOOKUP(E7,RESULTADOS!Q56:BY56,RESULTADOS!Q29:BY29,-1,-1))</f>
        <v>-</v>
      </c>
      <c r="F8" s="1042" t="str">
        <f>IF(F7&gt;=0,"-",_xlfn.XLOOKUP(F7,RESULTADOS!R56:BZ56,RESULTADOS!R29:BZ29,-1,-1))</f>
        <v>-</v>
      </c>
      <c r="G8" s="1042" t="str">
        <f>IF(G7&gt;=0,"-",_xlfn.XLOOKUP(G7,RESULTADOS!S56:CA56,RESULTADOS!S29:CA29,-1,-1))</f>
        <v>-</v>
      </c>
      <c r="H8" s="263" t="str">
        <f>IF(H7&gt;=0,"-",_xlfn.XLOOKUP(H7,RESULTADOS!T56:CB56,RESULTADOS!T29:CB29,-1,-1))</f>
        <v>-</v>
      </c>
      <c r="I8" s="268" t="s">
        <v>0</v>
      </c>
      <c r="J8" s="269" t="s">
        <v>516</v>
      </c>
      <c r="K8" s="1348">
        <v>21</v>
      </c>
      <c r="L8" s="1348">
        <v>0</v>
      </c>
      <c r="M8" s="1348">
        <v>5000000</v>
      </c>
      <c r="N8" s="1349">
        <f>Ampliación_de_capital_1/(M8/'HIPOTESIS '!F63)+'HIPOTESIS '!F63</f>
        <v>1000</v>
      </c>
      <c r="O8" s="1350">
        <f>(Ampliación_de_capital_1+M8)/N8</f>
        <v>5000</v>
      </c>
      <c r="P8" s="1351">
        <f>Ampliación_de_capital_1/(Ampliación_de_capital_1+M8)</f>
        <v>0</v>
      </c>
      <c r="Q8" s="1352">
        <f>O8*N7</f>
        <v>5000000</v>
      </c>
      <c r="R8" s="1637"/>
      <c r="S8" s="1638"/>
      <c r="T8" s="1638"/>
      <c r="U8" s="1638"/>
      <c r="V8" s="1638"/>
      <c r="W8" s="1638"/>
      <c r="X8" s="1639"/>
      <c r="AC8" s="6"/>
      <c r="AD8" s="6"/>
      <c r="AE8" s="6"/>
      <c r="AF8" s="6"/>
      <c r="AG8" s="6"/>
      <c r="AH8" s="6"/>
      <c r="AI8" s="6"/>
      <c r="AJ8" s="6"/>
      <c r="BW8" s="255"/>
    </row>
    <row r="9" spans="1:76" s="120" customFormat="1" ht="34" customHeight="1" x14ac:dyDescent="0.2">
      <c r="A9" s="188"/>
      <c r="B9" s="1043" t="s">
        <v>448</v>
      </c>
      <c r="C9" s="1622" t="str">
        <f>IF(H9&gt;0,"Dado que existe déficit  de caja se debe refinanciar aumentando  capital o con deuda, mediante préstamo participativo (en tal caso usar el cuadro de la derecha para plantear refinanciación)","Dado que no hay déficit financiero las hipótesis financieras se pueden dar por válidas")</f>
        <v>Dado que no hay déficit financiero las hipótesis financieras se pueden dar por válidas</v>
      </c>
      <c r="D9" s="1623"/>
      <c r="E9" s="1623"/>
      <c r="F9" s="1623"/>
      <c r="G9" s="1623"/>
      <c r="H9" s="270">
        <f>-IF(MIN(C7:H7)&lt;0,MIN(C7:H7),0)</f>
        <v>0</v>
      </c>
      <c r="AC9" s="6"/>
      <c r="AD9" s="6"/>
      <c r="AE9" s="6"/>
      <c r="AF9" s="6"/>
      <c r="AG9" s="6"/>
      <c r="AH9" s="6"/>
      <c r="AI9" s="6"/>
      <c r="AJ9" s="6"/>
      <c r="BW9" s="255"/>
    </row>
    <row r="10" spans="1:76" s="120" customFormat="1" ht="39" customHeight="1" x14ac:dyDescent="0.2">
      <c r="A10" s="188"/>
      <c r="B10" s="1044" t="s">
        <v>496</v>
      </c>
      <c r="C10" s="1624"/>
      <c r="D10" s="1625"/>
      <c r="E10" s="1625"/>
      <c r="F10" s="1625"/>
      <c r="G10" s="1625"/>
      <c r="H10" s="271" t="str">
        <f>IF(H9&gt;0,_xlfn.XLOOKUP(0.00001,RESULTADOS!P57:BW57,RESULTADOS!P29:BW29,-1,-1),"-")</f>
        <v>-</v>
      </c>
      <c r="J10" s="1053" t="s">
        <v>542</v>
      </c>
      <c r="K10" s="1054" t="s">
        <v>553</v>
      </c>
      <c r="L10" s="1047" t="s">
        <v>34</v>
      </c>
      <c r="M10" s="1054" t="s">
        <v>83</v>
      </c>
      <c r="N10" s="1055" t="s">
        <v>84</v>
      </c>
      <c r="O10" s="1056" t="s">
        <v>85</v>
      </c>
      <c r="P10" s="1057" t="s">
        <v>651</v>
      </c>
      <c r="Q10" s="1057" t="s">
        <v>658</v>
      </c>
      <c r="R10" s="1644" t="s">
        <v>16</v>
      </c>
      <c r="S10" s="1645"/>
      <c r="T10" s="1645"/>
      <c r="U10" s="1645"/>
      <c r="V10" s="1645"/>
      <c r="W10" s="1645"/>
      <c r="X10" s="1646"/>
      <c r="Y10" s="6"/>
      <c r="AC10" s="6"/>
      <c r="AD10" s="6"/>
      <c r="AE10" s="6"/>
      <c r="AF10" s="6"/>
      <c r="AG10" s="6"/>
      <c r="AH10" s="6"/>
      <c r="AI10" s="6"/>
      <c r="AJ10" s="6"/>
      <c r="BX10" s="255"/>
    </row>
    <row r="11" spans="1:76" s="6" customFormat="1" ht="65" customHeight="1" x14ac:dyDescent="0.2">
      <c r="A11" s="188"/>
      <c r="B11" s="272"/>
      <c r="C11" s="273"/>
      <c r="D11" s="273"/>
      <c r="E11" s="273"/>
      <c r="F11" s="273"/>
      <c r="G11" s="273"/>
      <c r="H11" s="273"/>
      <c r="I11" s="274"/>
      <c r="J11" s="1058" t="s">
        <v>543</v>
      </c>
      <c r="K11" s="1353">
        <v>0</v>
      </c>
      <c r="L11" s="1353">
        <v>0</v>
      </c>
      <c r="M11" s="1354">
        <v>24</v>
      </c>
      <c r="N11" s="1354">
        <v>36</v>
      </c>
      <c r="O11" s="1355">
        <f>inicio_prest_participa+carencia_prest_participa+meses_amortiz_prest_participa</f>
        <v>60</v>
      </c>
      <c r="P11" s="1356">
        <v>0.1</v>
      </c>
      <c r="Q11" s="1356">
        <v>0</v>
      </c>
      <c r="R11" s="1647" t="s">
        <v>659</v>
      </c>
      <c r="S11" s="1648"/>
      <c r="T11" s="1648"/>
      <c r="U11" s="1648"/>
      <c r="V11" s="1648"/>
      <c r="W11" s="1648"/>
      <c r="X11" s="1649"/>
      <c r="AL11" s="120"/>
      <c r="BX11" s="275"/>
    </row>
    <row r="12" spans="1:76" s="6" customFormat="1" ht="28" customHeight="1" x14ac:dyDescent="0.2">
      <c r="A12" s="140"/>
      <c r="B12" s="276" t="s">
        <v>383</v>
      </c>
      <c r="C12" s="259" t="s">
        <v>60</v>
      </c>
      <c r="D12" s="259" t="s">
        <v>53</v>
      </c>
      <c r="E12" s="259" t="s">
        <v>54</v>
      </c>
      <c r="F12" s="259" t="s">
        <v>55</v>
      </c>
      <c r="G12" s="259" t="s">
        <v>56</v>
      </c>
      <c r="H12" s="260" t="s">
        <v>57</v>
      </c>
      <c r="I12" s="120"/>
      <c r="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255"/>
    </row>
    <row r="13" spans="1:76" s="6" customFormat="1" ht="17" x14ac:dyDescent="0.2">
      <c r="A13" s="140"/>
      <c r="B13" s="277" t="s">
        <v>5</v>
      </c>
      <c r="C13" s="278">
        <f>RESULTADOS!C41</f>
        <v>0</v>
      </c>
      <c r="D13" s="279">
        <f>RESULTADOS!E41</f>
        <v>0</v>
      </c>
      <c r="E13" s="279">
        <f>RESULTADOS!G41</f>
        <v>0</v>
      </c>
      <c r="F13" s="279">
        <f>RESULTADOS!I41</f>
        <v>0</v>
      </c>
      <c r="G13" s="279">
        <f>RESULTADOS!K41</f>
        <v>0</v>
      </c>
      <c r="H13" s="280">
        <f>RESULTADOS!M41</f>
        <v>0</v>
      </c>
      <c r="I13" s="120"/>
      <c r="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c r="BK13" s="120"/>
      <c r="BL13" s="120"/>
      <c r="BM13" s="120"/>
      <c r="BN13" s="120"/>
      <c r="BO13" s="120"/>
      <c r="BP13" s="120"/>
      <c r="BQ13" s="120"/>
      <c r="BR13" s="120"/>
      <c r="BS13" s="120"/>
      <c r="BT13" s="120"/>
      <c r="BU13" s="120"/>
      <c r="BV13" s="120"/>
      <c r="BW13" s="255"/>
    </row>
    <row r="14" spans="1:76" s="6" customFormat="1" ht="17" x14ac:dyDescent="0.2">
      <c r="A14" s="140"/>
      <c r="B14" s="277" t="s">
        <v>6</v>
      </c>
      <c r="C14" s="281">
        <f>RESULTADOS!C47</f>
        <v>0</v>
      </c>
      <c r="D14" s="282">
        <f>RESULTADOS!E47</f>
        <v>0</v>
      </c>
      <c r="E14" s="282">
        <f>RESULTADOS!G47</f>
        <v>0</v>
      </c>
      <c r="F14" s="282">
        <f>RESULTADOS!I47</f>
        <v>0</v>
      </c>
      <c r="G14" s="282">
        <f>RESULTADOS!K47</f>
        <v>0</v>
      </c>
      <c r="H14" s="283">
        <f>RESULTADOS!M47</f>
        <v>0</v>
      </c>
      <c r="I14" s="120"/>
      <c r="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255"/>
    </row>
    <row r="15" spans="1:76" s="6" customFormat="1" ht="17" x14ac:dyDescent="0.2">
      <c r="A15" s="140"/>
      <c r="B15" s="277" t="s">
        <v>450</v>
      </c>
      <c r="C15" s="281">
        <f>RESULTADOS!C54</f>
        <v>1000</v>
      </c>
      <c r="D15" s="282">
        <f>RESULTADOS!E54</f>
        <v>0</v>
      </c>
      <c r="E15" s="282">
        <f>RESULTADOS!G54</f>
        <v>0</v>
      </c>
      <c r="F15" s="282">
        <f>RESULTADOS!I54</f>
        <v>0</v>
      </c>
      <c r="G15" s="282">
        <f>RESULTADOS!K54</f>
        <v>0</v>
      </c>
      <c r="H15" s="283">
        <f>RESULTADOS!M54</f>
        <v>0</v>
      </c>
      <c r="I15" s="120"/>
      <c r="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0"/>
      <c r="BU15" s="120"/>
      <c r="BV15" s="120"/>
      <c r="BW15" s="255"/>
    </row>
    <row r="16" spans="1:76" s="6" customFormat="1" ht="17" x14ac:dyDescent="0.2">
      <c r="A16" s="140"/>
      <c r="B16" s="277" t="s">
        <v>451</v>
      </c>
      <c r="C16" s="284">
        <f>RESULTADOS!C55</f>
        <v>1000</v>
      </c>
      <c r="D16" s="285">
        <f>RESULTADOS!E55</f>
        <v>0</v>
      </c>
      <c r="E16" s="285">
        <f>RESULTADOS!G55</f>
        <v>0</v>
      </c>
      <c r="F16" s="285">
        <f>RESULTADOS!I55</f>
        <v>0</v>
      </c>
      <c r="G16" s="285">
        <f>RESULTADOS!K55</f>
        <v>0</v>
      </c>
      <c r="H16" s="286">
        <f>RESULTADOS!M55</f>
        <v>0</v>
      </c>
      <c r="I16" s="120"/>
      <c r="J16" s="120"/>
      <c r="W16" s="253"/>
      <c r="X16" s="253"/>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20"/>
      <c r="BT16" s="120"/>
      <c r="BU16" s="120"/>
      <c r="BV16" s="120"/>
      <c r="BW16" s="255"/>
    </row>
    <row r="17" spans="1:75" ht="17" x14ac:dyDescent="0.2">
      <c r="A17" s="253"/>
      <c r="B17" s="277" t="s">
        <v>453</v>
      </c>
      <c r="C17" s="287">
        <f>RESULTADOS!C56</f>
        <v>1000</v>
      </c>
      <c r="D17" s="288">
        <f>RESULTADOS!E56</f>
        <v>1000</v>
      </c>
      <c r="E17" s="288">
        <f>RESULTADOS!G56</f>
        <v>1000</v>
      </c>
      <c r="F17" s="288">
        <f>RESULTADOS!I56</f>
        <v>1000</v>
      </c>
      <c r="G17" s="288">
        <f>RESULTADOS!K56</f>
        <v>1000</v>
      </c>
      <c r="H17" s="289">
        <f>RESULTADOS!M56</f>
        <v>1000</v>
      </c>
      <c r="W17" s="7"/>
      <c r="X17" s="7"/>
    </row>
    <row r="18" spans="1:75" s="7" customFormat="1" ht="26" customHeight="1" x14ac:dyDescent="0.2">
      <c r="A18" s="140"/>
      <c r="B18" s="290" t="s">
        <v>381</v>
      </c>
      <c r="C18" s="291">
        <f t="shared" ref="C18:H18" si="0">C16/12</f>
        <v>83.333333333333329</v>
      </c>
      <c r="D18" s="292">
        <f t="shared" si="0"/>
        <v>0</v>
      </c>
      <c r="E18" s="292">
        <f t="shared" si="0"/>
        <v>0</v>
      </c>
      <c r="F18" s="292">
        <f t="shared" si="0"/>
        <v>0</v>
      </c>
      <c r="G18" s="292">
        <f t="shared" si="0"/>
        <v>0</v>
      </c>
      <c r="H18" s="293">
        <f t="shared" si="0"/>
        <v>0</v>
      </c>
      <c r="I18" s="140"/>
      <c r="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294"/>
    </row>
    <row r="19" spans="1:75" s="7" customFormat="1" ht="15" customHeight="1" x14ac:dyDescent="0.2">
      <c r="A19" s="140"/>
      <c r="B19" s="295"/>
      <c r="C19" s="296"/>
      <c r="D19" s="296"/>
      <c r="E19" s="296"/>
      <c r="F19" s="296"/>
      <c r="G19" s="296"/>
      <c r="H19" s="296"/>
      <c r="I19" s="140"/>
      <c r="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294"/>
    </row>
    <row r="20" spans="1:75" s="7" customFormat="1" ht="46" customHeight="1" x14ac:dyDescent="0.2">
      <c r="A20" s="140"/>
      <c r="B20" s="240" t="s">
        <v>520</v>
      </c>
      <c r="C20" s="297" t="s">
        <v>60</v>
      </c>
      <c r="D20" s="297" t="s">
        <v>53</v>
      </c>
      <c r="E20" s="297" t="s">
        <v>54</v>
      </c>
      <c r="F20" s="297" t="s">
        <v>55</v>
      </c>
      <c r="G20" s="297" t="s">
        <v>56</v>
      </c>
      <c r="H20" s="297" t="s">
        <v>57</v>
      </c>
      <c r="I20" s="140"/>
      <c r="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294"/>
    </row>
    <row r="21" spans="1:75" s="7" customFormat="1" ht="17" x14ac:dyDescent="0.2">
      <c r="A21" s="140"/>
      <c r="B21" s="298" t="s">
        <v>445</v>
      </c>
      <c r="C21" s="285">
        <f>RESULTADOS!C47</f>
        <v>0</v>
      </c>
      <c r="D21" s="299"/>
      <c r="E21" s="299"/>
      <c r="F21" s="299"/>
      <c r="G21" s="299"/>
      <c r="H21" s="300"/>
      <c r="I21" s="140"/>
      <c r="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294"/>
    </row>
    <row r="22" spans="1:75" s="7" customFormat="1" ht="17" x14ac:dyDescent="0.2">
      <c r="A22" s="140"/>
      <c r="B22" s="298" t="s">
        <v>382</v>
      </c>
      <c r="C22" s="299"/>
      <c r="D22" s="285">
        <f>RESULTADOS!E55</f>
        <v>0</v>
      </c>
      <c r="E22" s="285">
        <f>RESULTADOS!G55</f>
        <v>0</v>
      </c>
      <c r="F22" s="285">
        <f>RESULTADOS!I55</f>
        <v>0</v>
      </c>
      <c r="G22" s="285">
        <f>RESULTADOS!K55</f>
        <v>0</v>
      </c>
      <c r="H22" s="286">
        <f>RESULTADOS!M55</f>
        <v>0</v>
      </c>
      <c r="I22" s="140"/>
      <c r="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294"/>
    </row>
    <row r="23" spans="1:75" s="7" customFormat="1" ht="17" x14ac:dyDescent="0.2">
      <c r="A23" s="140"/>
      <c r="B23" s="301" t="s">
        <v>0</v>
      </c>
      <c r="C23" s="302">
        <f t="shared" ref="C23:H23" si="1">C21+C22</f>
        <v>0</v>
      </c>
      <c r="D23" s="302">
        <f t="shared" si="1"/>
        <v>0</v>
      </c>
      <c r="E23" s="302">
        <f t="shared" si="1"/>
        <v>0</v>
      </c>
      <c r="F23" s="302">
        <f t="shared" si="1"/>
        <v>0</v>
      </c>
      <c r="G23" s="302">
        <f t="shared" si="1"/>
        <v>0</v>
      </c>
      <c r="H23" s="303">
        <f t="shared" si="1"/>
        <v>0</v>
      </c>
      <c r="J23" s="140"/>
      <c r="W23" s="6"/>
      <c r="X23" s="6"/>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294"/>
    </row>
    <row r="24" spans="1:75" s="6" customFormat="1" ht="17" x14ac:dyDescent="0.2">
      <c r="A24" s="253"/>
      <c r="B24" s="304" t="s">
        <v>519</v>
      </c>
      <c r="C24" s="1613">
        <f>IFERROR(IRR(C23:H23),0)</f>
        <v>0</v>
      </c>
      <c r="D24" s="1613"/>
      <c r="E24" s="1613"/>
      <c r="F24" s="1613"/>
      <c r="G24" s="1613"/>
      <c r="H24" s="1614"/>
      <c r="I24" s="305" t="s">
        <v>512</v>
      </c>
      <c r="J24" s="140"/>
      <c r="K24" s="7"/>
      <c r="L24" s="7"/>
      <c r="M24" s="7"/>
      <c r="N24" s="7"/>
      <c r="O24" s="7"/>
      <c r="P24" s="7"/>
      <c r="Q24" s="7"/>
      <c r="R24" s="7"/>
      <c r="S24" s="7"/>
      <c r="T24" s="7"/>
      <c r="U24" s="7"/>
      <c r="V24" s="7"/>
      <c r="W24" s="7"/>
      <c r="X24" s="7"/>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c r="BT24" s="120"/>
      <c r="BU24" s="120"/>
      <c r="BV24" s="120"/>
      <c r="BW24" s="255"/>
    </row>
    <row r="25" spans="1:75" s="7" customFormat="1" ht="17" x14ac:dyDescent="0.2">
      <c r="A25" s="140"/>
      <c r="B25" s="304" t="s">
        <v>524</v>
      </c>
      <c r="C25" s="306">
        <f>NPV($I$25,D23,E23,F23,G23,H23)+C23</f>
        <v>0</v>
      </c>
      <c r="D25" s="306">
        <f>NPV($I$25,E23,F23,G23,H23)+D23</f>
        <v>0</v>
      </c>
      <c r="E25" s="306">
        <f>NPV($I$25,F23,G23,H23)+E23</f>
        <v>0</v>
      </c>
      <c r="F25" s="306">
        <f>NPV($I$25,G23,H23)+F23</f>
        <v>0</v>
      </c>
      <c r="G25" s="306">
        <f>NPV($I$25,H23)+G23</f>
        <v>0</v>
      </c>
      <c r="H25" s="306">
        <f>NPV($I$25,0)+H23</f>
        <v>0</v>
      </c>
      <c r="I25" s="239">
        <v>0.1</v>
      </c>
      <c r="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294"/>
    </row>
    <row r="26" spans="1:75" s="7" customFormat="1" x14ac:dyDescent="0.2">
      <c r="A26" s="140"/>
      <c r="B26" s="307"/>
      <c r="C26" s="308"/>
      <c r="D26" s="308"/>
      <c r="E26" s="308"/>
      <c r="F26" s="308"/>
      <c r="G26" s="308"/>
      <c r="H26" s="308"/>
      <c r="I26" s="241"/>
      <c r="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294"/>
    </row>
    <row r="27" spans="1:75" s="7" customFormat="1" ht="45" customHeight="1" x14ac:dyDescent="0.2">
      <c r="A27" s="140"/>
      <c r="B27" s="304" t="s">
        <v>521</v>
      </c>
      <c r="C27" s="297" t="s">
        <v>60</v>
      </c>
      <c r="D27" s="297" t="s">
        <v>53</v>
      </c>
      <c r="E27" s="297" t="s">
        <v>54</v>
      </c>
      <c r="F27" s="297" t="s">
        <v>55</v>
      </c>
      <c r="G27" s="297" t="s">
        <v>56</v>
      </c>
      <c r="H27" s="297" t="s">
        <v>57</v>
      </c>
      <c r="I27" s="242" t="s">
        <v>523</v>
      </c>
      <c r="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294"/>
    </row>
    <row r="28" spans="1:75" s="7" customFormat="1" ht="17" x14ac:dyDescent="0.2">
      <c r="A28" s="140"/>
      <c r="B28" s="309" t="s">
        <v>522</v>
      </c>
      <c r="C28" s="310">
        <f>RESULTADOS!C24</f>
        <v>0</v>
      </c>
      <c r="D28" s="311">
        <f>RESULTADOS!E24</f>
        <v>0</v>
      </c>
      <c r="E28" s="311">
        <f>RESULTADOS!G24</f>
        <v>0</v>
      </c>
      <c r="F28" s="311">
        <f>RESULTADOS!I24</f>
        <v>0</v>
      </c>
      <c r="G28" s="311">
        <f>RESULTADOS!K24</f>
        <v>0</v>
      </c>
      <c r="H28" s="311">
        <f>RESULTADOS!M24</f>
        <v>0</v>
      </c>
      <c r="I28" s="1039">
        <v>10</v>
      </c>
      <c r="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294"/>
    </row>
    <row r="29" spans="1:75" s="7" customFormat="1" ht="17" x14ac:dyDescent="0.2">
      <c r="A29" s="140"/>
      <c r="B29" s="309" t="s">
        <v>525</v>
      </c>
      <c r="C29" s="312">
        <f>IF(C28&gt;0,C28*$I$28,0)</f>
        <v>0</v>
      </c>
      <c r="D29" s="313">
        <f t="shared" ref="D29:H29" si="2">IF(D28&gt;0,D28*$I$28,0)</f>
        <v>0</v>
      </c>
      <c r="E29" s="313">
        <f t="shared" si="2"/>
        <v>0</v>
      </c>
      <c r="F29" s="313">
        <f t="shared" si="2"/>
        <v>0</v>
      </c>
      <c r="G29" s="313">
        <f t="shared" si="2"/>
        <v>0</v>
      </c>
      <c r="H29" s="314">
        <f t="shared" si="2"/>
        <v>0</v>
      </c>
      <c r="I29" s="241"/>
      <c r="J29" s="120"/>
      <c r="K29" s="6"/>
      <c r="L29" s="6"/>
      <c r="M29" s="6"/>
      <c r="N29" s="6"/>
      <c r="O29" s="6"/>
      <c r="P29" s="6"/>
      <c r="Q29" s="6"/>
      <c r="R29" s="6"/>
      <c r="S29" s="6"/>
      <c r="T29" s="6"/>
      <c r="U29" s="6"/>
      <c r="V29" s="6"/>
      <c r="W29" s="6"/>
      <c r="X29" s="6"/>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294"/>
    </row>
    <row r="30" spans="1:75" s="6" customFormat="1" ht="27" thickBot="1" x14ac:dyDescent="0.25">
      <c r="A30" s="188"/>
      <c r="B30" s="186"/>
      <c r="C30" s="254"/>
      <c r="D30" s="254"/>
      <c r="E30" s="254"/>
      <c r="F30" s="254"/>
      <c r="G30" s="254"/>
      <c r="H30" s="254"/>
      <c r="I30" s="120"/>
      <c r="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255"/>
    </row>
    <row r="31" spans="1:75" s="6" customFormat="1" ht="47" customHeight="1" thickBot="1" x14ac:dyDescent="0.25">
      <c r="A31" s="927" t="s">
        <v>306</v>
      </c>
      <c r="B31" s="926" t="s">
        <v>682</v>
      </c>
      <c r="C31" s="315"/>
      <c r="D31" s="254"/>
      <c r="E31" s="254"/>
      <c r="F31" s="254"/>
      <c r="G31" s="254"/>
      <c r="H31" s="254"/>
      <c r="I31" s="316" t="str">
        <f>IFERROR(RESULTADOS!O17/I2,"-")</f>
        <v>-</v>
      </c>
      <c r="J31" s="120"/>
      <c r="AK31" s="120"/>
      <c r="BN31" s="120"/>
      <c r="BO31" s="120"/>
      <c r="BP31" s="120"/>
      <c r="BQ31" s="120"/>
      <c r="BR31" s="120"/>
      <c r="BS31" s="120"/>
      <c r="BT31" s="120"/>
      <c r="BU31" s="120"/>
      <c r="BV31" s="120"/>
      <c r="BW31" s="255"/>
    </row>
    <row r="32" spans="1:75" s="6" customFormat="1" ht="31" x14ac:dyDescent="0.35">
      <c r="A32" s="120"/>
      <c r="B32" s="317"/>
      <c r="C32" s="120"/>
      <c r="D32" s="120"/>
      <c r="E32" s="120"/>
      <c r="F32" s="120"/>
      <c r="G32" s="120"/>
      <c r="H32" s="120"/>
      <c r="I32" s="120"/>
      <c r="J32" s="1640" t="s">
        <v>708</v>
      </c>
      <c r="K32" s="1640"/>
      <c r="L32" s="1640"/>
      <c r="M32" s="1640"/>
      <c r="N32" s="1640"/>
      <c r="O32" s="1640"/>
      <c r="P32" s="1640"/>
      <c r="Q32" s="1640"/>
      <c r="R32" s="1640"/>
      <c r="S32" s="1640"/>
      <c r="T32" s="1640"/>
      <c r="U32" s="1640"/>
      <c r="V32" s="1640"/>
      <c r="W32" s="1640"/>
      <c r="X32" s="1640"/>
      <c r="Y32" s="1640"/>
      <c r="Z32" s="1640"/>
      <c r="AA32" s="1640"/>
      <c r="AB32" s="1640"/>
      <c r="AC32" s="1243"/>
      <c r="AD32" s="1243"/>
      <c r="AE32" s="1243"/>
      <c r="AF32" s="1243"/>
      <c r="AG32" s="1243"/>
      <c r="AH32" s="1243"/>
      <c r="AI32" s="1243"/>
      <c r="AK32" s="120"/>
      <c r="BN32" s="120"/>
      <c r="BO32" s="120"/>
      <c r="BP32" s="120"/>
      <c r="BQ32" s="120"/>
      <c r="BR32" s="120"/>
      <c r="BS32" s="120"/>
      <c r="BT32" s="120"/>
      <c r="BU32" s="120"/>
      <c r="BV32" s="120"/>
      <c r="BW32" s="255"/>
    </row>
    <row r="33" spans="1:75" s="7" customFormat="1" ht="17" x14ac:dyDescent="0.2">
      <c r="A33" s="120"/>
      <c r="B33" s="1030" t="s">
        <v>660</v>
      </c>
      <c r="C33" s="259" t="s">
        <v>53</v>
      </c>
      <c r="D33" s="259" t="s">
        <v>54</v>
      </c>
      <c r="E33" s="259" t="s">
        <v>55</v>
      </c>
      <c r="F33" s="259" t="s">
        <v>56</v>
      </c>
      <c r="G33" s="1232" t="s">
        <v>57</v>
      </c>
      <c r="H33" s="1237"/>
      <c r="I33" s="140"/>
      <c r="J33" s="6"/>
      <c r="K33" s="6"/>
      <c r="L33" s="6"/>
      <c r="M33" s="6"/>
      <c r="N33" s="6"/>
      <c r="O33" s="6"/>
      <c r="P33" s="6"/>
      <c r="Z33" s="6"/>
      <c r="AA33" s="6"/>
      <c r="AB33" s="6"/>
      <c r="AC33" s="6"/>
      <c r="AD33" s="6"/>
      <c r="AE33" s="6"/>
      <c r="AF33" s="6"/>
      <c r="AG33" s="6"/>
      <c r="AH33" s="6"/>
      <c r="AI33" s="6"/>
      <c r="AK33" s="140"/>
      <c r="BN33" s="140"/>
      <c r="BO33" s="140"/>
      <c r="BP33" s="140"/>
      <c r="BQ33" s="140"/>
      <c r="BR33" s="140"/>
      <c r="BS33" s="140"/>
      <c r="BT33" s="140"/>
      <c r="BU33" s="140"/>
      <c r="BV33" s="294"/>
    </row>
    <row r="34" spans="1:75" s="7" customFormat="1" ht="29" x14ac:dyDescent="0.35">
      <c r="A34" s="120"/>
      <c r="B34" s="1031" t="s">
        <v>501</v>
      </c>
      <c r="C34" s="320">
        <f>RESULTADOS!E6</f>
        <v>0</v>
      </c>
      <c r="D34" s="1024">
        <f>RESULTADOS!G6</f>
        <v>0</v>
      </c>
      <c r="E34" s="321">
        <f>RESULTADOS!I6</f>
        <v>0</v>
      </c>
      <c r="F34" s="321">
        <f>RESULTADOS!K6</f>
        <v>0</v>
      </c>
      <c r="G34" s="1233">
        <f>RESULTADOS!M6</f>
        <v>0</v>
      </c>
      <c r="H34" s="1238"/>
      <c r="I34" s="140"/>
      <c r="J34" s="6"/>
      <c r="K34" s="6"/>
      <c r="L34" s="6"/>
      <c r="M34" s="6"/>
      <c r="N34" s="6"/>
      <c r="O34" s="6"/>
      <c r="P34" s="6"/>
      <c r="Q34" s="1244" t="str">
        <f>IDEA!C11</f>
        <v>Nombre_Proyecto</v>
      </c>
      <c r="R34" s="6"/>
      <c r="S34" s="6"/>
      <c r="T34" s="6"/>
      <c r="U34" s="6"/>
      <c r="V34" s="6"/>
      <c r="W34" s="6"/>
      <c r="X34" s="6"/>
      <c r="Y34" s="6"/>
      <c r="Z34" s="6"/>
      <c r="AA34" s="6"/>
      <c r="AB34" s="6"/>
      <c r="AC34" s="6"/>
      <c r="AD34" s="6"/>
      <c r="AE34" s="6"/>
      <c r="AF34" s="6"/>
      <c r="AG34" s="6"/>
      <c r="AH34" s="6"/>
      <c r="AI34" s="6"/>
      <c r="AK34" s="140"/>
      <c r="BN34" s="140"/>
      <c r="BO34" s="140"/>
      <c r="BP34" s="140"/>
      <c r="BQ34" s="140"/>
      <c r="BR34" s="140"/>
      <c r="BS34" s="140"/>
      <c r="BT34" s="140"/>
      <c r="BU34" s="140"/>
      <c r="BV34" s="294"/>
    </row>
    <row r="35" spans="1:75" s="7" customFormat="1" x14ac:dyDescent="0.2">
      <c r="A35" s="120"/>
      <c r="B35" s="1031" t="s">
        <v>630</v>
      </c>
      <c r="C35" s="1025" t="str">
        <f>IFERROR((C34-B34)/B34,"-")</f>
        <v>-</v>
      </c>
      <c r="D35" s="1025" t="str">
        <f>IFERROR((D34-C34)/C34,"-")</f>
        <v>-</v>
      </c>
      <c r="E35" s="1022" t="str">
        <f t="shared" ref="E35:G35" si="3">IFERROR((E34-D34)/D34,"-")</f>
        <v>-</v>
      </c>
      <c r="F35" s="1022" t="str">
        <f t="shared" si="3"/>
        <v>-</v>
      </c>
      <c r="G35" s="1234" t="str">
        <f t="shared" si="3"/>
        <v>-</v>
      </c>
      <c r="H35" s="1239"/>
      <c r="I35" s="140"/>
      <c r="J35" s="6"/>
      <c r="K35" s="6"/>
      <c r="L35" s="6"/>
      <c r="M35" s="6"/>
      <c r="N35" s="6"/>
      <c r="O35" s="6"/>
      <c r="P35" s="6"/>
      <c r="Q35" s="6"/>
      <c r="R35" s="6"/>
      <c r="S35" s="6"/>
      <c r="T35" s="6"/>
      <c r="U35" s="6"/>
      <c r="V35" s="6"/>
      <c r="W35" s="6"/>
      <c r="X35" s="6"/>
      <c r="Y35" s="6"/>
      <c r="Z35" s="6"/>
      <c r="AA35" s="6"/>
      <c r="AB35" s="6"/>
      <c r="AC35" s="6"/>
      <c r="AD35" s="6"/>
      <c r="AE35" s="6"/>
      <c r="AF35" s="6"/>
      <c r="AG35" s="6"/>
      <c r="AH35" s="6"/>
      <c r="AI35" s="6"/>
      <c r="AK35" s="140"/>
      <c r="BN35" s="140"/>
      <c r="BO35" s="140"/>
      <c r="BP35" s="140"/>
      <c r="BQ35" s="140"/>
      <c r="BR35" s="140"/>
      <c r="BS35" s="140"/>
      <c r="BT35" s="140"/>
      <c r="BU35" s="140"/>
      <c r="BV35" s="294"/>
    </row>
    <row r="36" spans="1:75" s="6" customFormat="1" ht="29" x14ac:dyDescent="0.35">
      <c r="A36" s="120"/>
      <c r="B36" s="1031" t="s">
        <v>73</v>
      </c>
      <c r="C36" s="1023" t="str">
        <f>IFERROR(RESULTADOS!E12/C34,"-")</f>
        <v>-</v>
      </c>
      <c r="D36" s="1032" t="str">
        <f>IFERROR(RESULTADOS!G12/D34,"-")</f>
        <v>-</v>
      </c>
      <c r="E36" s="348" t="str">
        <f>IFERROR(RESULTADOS!I12/E34,"-")</f>
        <v>-</v>
      </c>
      <c r="F36" s="348" t="str">
        <f>IFERROR(RESULTADOS!K12/F34,"-")</f>
        <v>-</v>
      </c>
      <c r="G36" s="1235" t="str">
        <f>IFERROR(RESULTADOS!M12/G34,"-")</f>
        <v>-</v>
      </c>
      <c r="H36" s="1240"/>
      <c r="I36" s="120"/>
      <c r="L36" s="1244"/>
      <c r="M36" s="1244"/>
      <c r="N36" s="1244"/>
      <c r="O36" s="1244"/>
      <c r="P36" s="1244"/>
      <c r="Q36" s="1244"/>
      <c r="R36" s="1244"/>
      <c r="S36" s="1244"/>
      <c r="AA36" s="1245"/>
      <c r="AK36" s="120"/>
      <c r="BN36" s="120"/>
      <c r="BO36" s="120"/>
      <c r="BP36" s="120"/>
      <c r="BQ36" s="120"/>
      <c r="BR36" s="120"/>
      <c r="BS36" s="120"/>
      <c r="BT36" s="120"/>
      <c r="BU36" s="120"/>
      <c r="BV36" s="255"/>
    </row>
    <row r="37" spans="1:75" s="7" customFormat="1" ht="20" customHeight="1" x14ac:dyDescent="0.3">
      <c r="A37" s="120"/>
      <c r="B37" s="1031" t="s">
        <v>350</v>
      </c>
      <c r="C37" s="1023" t="str">
        <f>IFERROR(RESULTADOS!E17/C34,"-")</f>
        <v>-</v>
      </c>
      <c r="D37" s="1032" t="str">
        <f>IFERROR(RESULTADOS!G17/D34,"-")</f>
        <v>-</v>
      </c>
      <c r="E37" s="348" t="str">
        <f>IFERROR(RESULTADOS!I17/E34,"-")</f>
        <v>-</v>
      </c>
      <c r="F37" s="348" t="str">
        <f>IFERROR(RESULTADOS!K17/F34,"-")</f>
        <v>-</v>
      </c>
      <c r="G37" s="1235" t="str">
        <f>IFERROR(RESULTADOS!M17/G34,"-")</f>
        <v>-</v>
      </c>
      <c r="H37" s="1240"/>
      <c r="I37" s="140"/>
      <c r="J37" s="38"/>
      <c r="K37" s="38"/>
      <c r="L37" s="6"/>
      <c r="M37" s="6"/>
      <c r="N37" s="6"/>
      <c r="O37" s="6"/>
      <c r="P37" s="6"/>
      <c r="Q37" s="6"/>
      <c r="R37" s="6"/>
      <c r="S37" s="6"/>
      <c r="T37" s="6"/>
      <c r="U37" s="6"/>
      <c r="V37" s="6"/>
      <c r="AA37" s="1245"/>
      <c r="AB37" s="6"/>
      <c r="AC37" s="6"/>
      <c r="AD37" s="6"/>
      <c r="AE37" s="6"/>
      <c r="AF37" s="6"/>
      <c r="AG37" s="6"/>
      <c r="AH37" s="6"/>
      <c r="AI37" s="6"/>
      <c r="AK37" s="140"/>
      <c r="BN37" s="140"/>
      <c r="BO37" s="140"/>
      <c r="BP37" s="140"/>
      <c r="BQ37" s="140"/>
      <c r="BR37" s="140"/>
      <c r="BS37" s="140"/>
      <c r="BT37" s="140"/>
      <c r="BU37" s="140"/>
      <c r="BV37" s="294"/>
    </row>
    <row r="38" spans="1:75" s="7" customFormat="1" ht="22" customHeight="1" x14ac:dyDescent="0.2">
      <c r="A38" s="120"/>
      <c r="B38" s="1031" t="s">
        <v>351</v>
      </c>
      <c r="C38" s="1023" t="str">
        <f>IFERROR(RESULTADOS!E22/C34,"-")</f>
        <v>-</v>
      </c>
      <c r="D38" s="1032" t="str">
        <f>IFERROR(RESULTADOS!G22/D34,"-")</f>
        <v>-</v>
      </c>
      <c r="E38" s="348" t="str">
        <f>IFERROR(RESULTADOS!I22/E34,"-")</f>
        <v>-</v>
      </c>
      <c r="F38" s="348" t="str">
        <f>IFERROR(RESULTADOS!K22/F34,"-")</f>
        <v>-</v>
      </c>
      <c r="G38" s="1235" t="str">
        <f>IFERROR(RESULTADOS!M22/G34,"-")</f>
        <v>-</v>
      </c>
      <c r="H38" s="1240"/>
      <c r="I38" s="140"/>
      <c r="J38" s="38"/>
      <c r="L38" s="6"/>
      <c r="M38" s="6"/>
      <c r="N38" s="6"/>
      <c r="O38" s="6"/>
      <c r="P38" s="6"/>
      <c r="Q38" s="6"/>
      <c r="R38" s="6"/>
      <c r="S38" s="6"/>
      <c r="T38" s="6"/>
      <c r="U38" s="6"/>
      <c r="V38" s="6"/>
      <c r="AA38" s="1246"/>
      <c r="AB38" s="6"/>
      <c r="AC38" s="6"/>
      <c r="AD38" s="6"/>
      <c r="AE38" s="6"/>
      <c r="AF38" s="6"/>
      <c r="AG38" s="6"/>
      <c r="AH38" s="6"/>
      <c r="AI38" s="6"/>
      <c r="AK38" s="140"/>
      <c r="BN38" s="140"/>
      <c r="BO38" s="140"/>
      <c r="BP38" s="140"/>
      <c r="BQ38" s="140"/>
      <c r="BR38" s="140"/>
      <c r="BS38" s="140"/>
      <c r="BT38" s="140"/>
      <c r="BU38" s="140"/>
      <c r="BV38" s="294"/>
    </row>
    <row r="39" spans="1:75" s="7" customFormat="1" ht="22" customHeight="1" x14ac:dyDescent="0.2">
      <c r="A39" s="140"/>
      <c r="B39" s="277" t="s">
        <v>352</v>
      </c>
      <c r="C39" s="1023" t="str">
        <f>IFERROR(RESULTADOS!E24/C34,"-")</f>
        <v>-</v>
      </c>
      <c r="D39" s="1032" t="str">
        <f>IFERROR(RESULTADOS!G24/D34,"-")</f>
        <v>-</v>
      </c>
      <c r="E39" s="348" t="str">
        <f>IFERROR(RESULTADOS!I24/E34,"-")</f>
        <v>-</v>
      </c>
      <c r="F39" s="348" t="str">
        <f>IFERROR(RESULTADOS!K24/F34,"-")</f>
        <v>-</v>
      </c>
      <c r="G39" s="1235" t="str">
        <f>IFERROR(RESULTADOS!M24/G34,"-")</f>
        <v>-</v>
      </c>
      <c r="H39" s="1240"/>
      <c r="I39" s="140"/>
      <c r="J39" s="6"/>
      <c r="K39" s="6"/>
      <c r="L39" s="6"/>
      <c r="M39" s="6"/>
      <c r="N39" s="6"/>
      <c r="O39" s="6"/>
      <c r="P39" s="6"/>
      <c r="Q39" s="6"/>
      <c r="R39" s="6"/>
      <c r="S39" s="6"/>
      <c r="T39" s="6"/>
      <c r="U39" s="6"/>
      <c r="V39" s="6"/>
      <c r="AA39" s="1246"/>
      <c r="AB39" s="6"/>
      <c r="AC39" s="6"/>
      <c r="AD39" s="6"/>
      <c r="AE39" s="6"/>
      <c r="AF39" s="6"/>
      <c r="AG39" s="6"/>
      <c r="AH39" s="6"/>
      <c r="AI39" s="6"/>
      <c r="AK39" s="140"/>
      <c r="BN39" s="140"/>
      <c r="BO39" s="140"/>
      <c r="BP39" s="140"/>
      <c r="BQ39" s="140"/>
      <c r="BR39" s="140"/>
      <c r="BS39" s="140"/>
      <c r="BT39" s="140"/>
      <c r="BU39" s="140"/>
      <c r="BV39" s="294"/>
    </row>
    <row r="40" spans="1:75" s="6" customFormat="1" ht="17" x14ac:dyDescent="0.2">
      <c r="A40" s="140"/>
      <c r="B40" s="350" t="s">
        <v>0</v>
      </c>
      <c r="C40" s="376" t="s">
        <v>0</v>
      </c>
      <c r="D40" s="376" t="s">
        <v>0</v>
      </c>
      <c r="E40" s="340" t="s">
        <v>0</v>
      </c>
      <c r="F40" s="340" t="s">
        <v>0</v>
      </c>
      <c r="G40" s="1236" t="s">
        <v>0</v>
      </c>
      <c r="H40" s="1240"/>
      <c r="I40" s="120"/>
      <c r="AA40" s="1246"/>
      <c r="AK40" s="120"/>
      <c r="BN40" s="120"/>
      <c r="BO40" s="120"/>
      <c r="BP40" s="120"/>
      <c r="BQ40" s="120"/>
      <c r="BR40" s="120"/>
      <c r="BS40" s="120"/>
      <c r="BT40" s="120"/>
      <c r="BU40" s="120"/>
      <c r="BV40" s="255"/>
    </row>
    <row r="41" spans="1:75" s="6" customFormat="1" x14ac:dyDescent="0.2">
      <c r="A41" s="140"/>
      <c r="B41" s="323"/>
      <c r="C41" s="324"/>
      <c r="D41" s="324"/>
      <c r="E41" s="324"/>
      <c r="F41" s="324"/>
      <c r="G41" s="324"/>
      <c r="H41" s="1222" t="str">
        <f t="shared" ref="H41:H53" si="4">IFERROR((G41/C41)^(1/5)-1,"-")</f>
        <v>-</v>
      </c>
      <c r="I41" s="120"/>
      <c r="J41" s="1247"/>
      <c r="K41" s="1247"/>
      <c r="AA41" s="1248"/>
      <c r="AK41" s="120"/>
      <c r="BN41" s="120"/>
      <c r="BO41" s="120"/>
      <c r="BP41" s="120"/>
      <c r="BQ41" s="120"/>
      <c r="BR41" s="120"/>
      <c r="BS41" s="120"/>
      <c r="BT41" s="120"/>
      <c r="BU41" s="120"/>
      <c r="BV41" s="120"/>
      <c r="BW41" s="255"/>
    </row>
    <row r="42" spans="1:75" s="6" customFormat="1" ht="17" x14ac:dyDescent="0.2">
      <c r="A42" s="120"/>
      <c r="B42" s="276" t="s">
        <v>360</v>
      </c>
      <c r="C42" s="259" t="s">
        <v>53</v>
      </c>
      <c r="D42" s="259" t="s">
        <v>54</v>
      </c>
      <c r="E42" s="259" t="s">
        <v>55</v>
      </c>
      <c r="F42" s="259" t="s">
        <v>56</v>
      </c>
      <c r="G42" s="259" t="s">
        <v>57</v>
      </c>
      <c r="H42" s="1226" t="s">
        <v>705</v>
      </c>
      <c r="I42" s="120"/>
      <c r="AA42" s="1248"/>
      <c r="AK42" s="120"/>
      <c r="BN42" s="120"/>
      <c r="BO42" s="120"/>
      <c r="BP42" s="120"/>
      <c r="BQ42" s="120"/>
      <c r="BR42" s="120"/>
      <c r="BS42" s="120"/>
      <c r="BT42" s="120"/>
      <c r="BU42" s="120"/>
      <c r="BV42" s="255"/>
    </row>
    <row r="43" spans="1:75" s="6" customFormat="1" ht="22" customHeight="1" x14ac:dyDescent="0.2">
      <c r="A43" s="120"/>
      <c r="B43" s="1033" t="s">
        <v>457</v>
      </c>
      <c r="C43" s="282">
        <f>SUM('HIPOTESIS '!D143:O143)</f>
        <v>0</v>
      </c>
      <c r="D43" s="282">
        <f>SUM('HIPOTESIS '!P143:AA143)</f>
        <v>0</v>
      </c>
      <c r="E43" s="282">
        <f>SUM('HIPOTESIS '!AB143:AM143)</f>
        <v>0</v>
      </c>
      <c r="F43" s="282">
        <f>SUM('HIPOTESIS '!AN143:AY143)</f>
        <v>0</v>
      </c>
      <c r="G43" s="282">
        <f>SUM('HIPOTESIS '!AZ143:BK143)</f>
        <v>0</v>
      </c>
      <c r="H43" s="1227" t="str">
        <f t="shared" si="4"/>
        <v>-</v>
      </c>
      <c r="I43" s="120"/>
      <c r="AA43" s="1248"/>
      <c r="AK43" s="120"/>
      <c r="BN43" s="120"/>
      <c r="BO43" s="120"/>
      <c r="BP43" s="120"/>
      <c r="BQ43" s="120"/>
      <c r="BR43" s="120"/>
      <c r="BS43" s="120"/>
      <c r="BT43" s="120"/>
      <c r="BU43" s="120"/>
      <c r="BV43" s="255"/>
    </row>
    <row r="44" spans="1:75" s="6" customFormat="1" ht="22" customHeight="1" x14ac:dyDescent="0.2">
      <c r="A44" s="120"/>
      <c r="B44" s="1034" t="s">
        <v>458</v>
      </c>
      <c r="C44" s="282">
        <f>SUM('HIPOTESIS '!D150:O150)</f>
        <v>0</v>
      </c>
      <c r="D44" s="282">
        <f>SUM('HIPOTESIS '!P150:AA150)</f>
        <v>0</v>
      </c>
      <c r="E44" s="282">
        <f>SUM('HIPOTESIS '!AB150:AM150)</f>
        <v>0</v>
      </c>
      <c r="F44" s="282">
        <f>SUM('HIPOTESIS '!AN150:AY150)</f>
        <v>0</v>
      </c>
      <c r="G44" s="282">
        <f>SUM('HIPOTESIS '!AZ150:BK150)</f>
        <v>0</v>
      </c>
      <c r="H44" s="1228" t="str">
        <f t="shared" si="4"/>
        <v>-</v>
      </c>
      <c r="I44" s="120"/>
      <c r="AK44" s="120"/>
      <c r="BN44" s="120"/>
      <c r="BO44" s="120"/>
      <c r="BP44" s="120"/>
      <c r="BQ44" s="120"/>
      <c r="BR44" s="120"/>
      <c r="BS44" s="120"/>
      <c r="BT44" s="120"/>
      <c r="BU44" s="120"/>
      <c r="BV44" s="255"/>
    </row>
    <row r="45" spans="1:75" s="6" customFormat="1" ht="22" customHeight="1" x14ac:dyDescent="0.2">
      <c r="A45" s="120"/>
      <c r="B45" s="1034" t="s">
        <v>459</v>
      </c>
      <c r="C45" s="282">
        <f>SUM('HIPOTESIS '!D157:O157)</f>
        <v>0</v>
      </c>
      <c r="D45" s="282">
        <f>SUM('HIPOTESIS '!P157:AA157)</f>
        <v>0</v>
      </c>
      <c r="E45" s="282">
        <f>SUM('HIPOTESIS '!AB157:AM157)</f>
        <v>0</v>
      </c>
      <c r="F45" s="282">
        <f>SUM('HIPOTESIS '!AN157:AY157)</f>
        <v>0</v>
      </c>
      <c r="G45" s="282">
        <f>SUM('HIPOTESIS '!AZ157:BK157)</f>
        <v>0</v>
      </c>
      <c r="H45" s="1228" t="str">
        <f t="shared" si="4"/>
        <v>-</v>
      </c>
      <c r="I45" s="120"/>
      <c r="AK45" s="120"/>
      <c r="BN45" s="120"/>
      <c r="BO45" s="120"/>
      <c r="BP45" s="120"/>
      <c r="BQ45" s="120"/>
      <c r="BR45" s="120"/>
      <c r="BS45" s="120"/>
      <c r="BT45" s="120"/>
      <c r="BU45" s="120"/>
      <c r="BV45" s="255"/>
    </row>
    <row r="46" spans="1:75" s="6" customFormat="1" ht="22" customHeight="1" x14ac:dyDescent="0.2">
      <c r="A46" s="120"/>
      <c r="B46" s="1229" t="s">
        <v>460</v>
      </c>
      <c r="C46" s="1230">
        <f>C43+C44+C45</f>
        <v>0</v>
      </c>
      <c r="D46" s="1230">
        <f>D43+D44+D45</f>
        <v>0</v>
      </c>
      <c r="E46" s="1230">
        <f>E43+E44+E45</f>
        <v>0</v>
      </c>
      <c r="F46" s="1230">
        <f>F43+F44+F45</f>
        <v>0</v>
      </c>
      <c r="G46" s="1230">
        <f>G43+G44+G45</f>
        <v>0</v>
      </c>
      <c r="H46" s="1231" t="str">
        <f t="shared" si="4"/>
        <v>-</v>
      </c>
      <c r="I46" s="120"/>
      <c r="V46" s="1249"/>
      <c r="W46" s="1249"/>
      <c r="X46" s="1249"/>
      <c r="Y46" s="1249"/>
      <c r="Z46" s="1249"/>
      <c r="AA46" s="1250"/>
      <c r="AK46" s="120"/>
      <c r="BN46" s="120"/>
      <c r="BO46" s="120"/>
      <c r="BP46" s="120"/>
      <c r="BQ46" s="120"/>
      <c r="BR46" s="120"/>
      <c r="BS46" s="120"/>
      <c r="BT46" s="120"/>
      <c r="BU46" s="120"/>
      <c r="BV46" s="255"/>
    </row>
    <row r="47" spans="1:75" s="6" customFormat="1" ht="16" customHeight="1" x14ac:dyDescent="0.2">
      <c r="A47" s="120"/>
      <c r="B47" s="326" t="s">
        <v>461</v>
      </c>
      <c r="C47" s="278">
        <f>RESULTADOS!E7</f>
        <v>0</v>
      </c>
      <c r="D47" s="279">
        <f>RESULTADOS!G7</f>
        <v>0</v>
      </c>
      <c r="E47" s="279">
        <f>RESULTADOS!I7</f>
        <v>0</v>
      </c>
      <c r="F47" s="279">
        <f>RESULTADOS!K7</f>
        <v>0</v>
      </c>
      <c r="G47" s="279">
        <f>RESULTADOS!M7</f>
        <v>0</v>
      </c>
      <c r="H47" s="1223" t="str">
        <f t="shared" si="4"/>
        <v>-</v>
      </c>
      <c r="I47" s="120"/>
      <c r="J47"/>
      <c r="K47"/>
      <c r="L47"/>
      <c r="M47"/>
      <c r="N47"/>
      <c r="O47"/>
      <c r="P47"/>
      <c r="Q47"/>
      <c r="R47"/>
      <c r="S47"/>
      <c r="T47"/>
      <c r="U47"/>
      <c r="V47" s="1251"/>
      <c r="W47" s="1249"/>
      <c r="X47" s="1249"/>
      <c r="Y47" s="1249"/>
      <c r="Z47" s="1249"/>
      <c r="AA47" s="1250"/>
      <c r="AB47"/>
      <c r="AC47"/>
      <c r="AD47"/>
      <c r="AE47"/>
      <c r="AF47"/>
      <c r="AG47"/>
      <c r="AH47"/>
      <c r="AI47"/>
      <c r="AK47" s="120"/>
      <c r="BN47" s="120"/>
      <c r="BO47" s="120"/>
      <c r="BP47" s="120"/>
      <c r="BQ47" s="120"/>
      <c r="BR47" s="120"/>
      <c r="BS47" s="120"/>
      <c r="BT47" s="120"/>
      <c r="BU47" s="120"/>
      <c r="BV47" s="255"/>
    </row>
    <row r="48" spans="1:75" s="6" customFormat="1" ht="22" customHeight="1" x14ac:dyDescent="0.2">
      <c r="A48" s="120"/>
      <c r="B48" s="326" t="s">
        <v>465</v>
      </c>
      <c r="C48" s="281">
        <f>RESULTADOS!E11</f>
        <v>0</v>
      </c>
      <c r="D48" s="282">
        <f>RESULTADOS!G11</f>
        <v>0</v>
      </c>
      <c r="E48" s="282">
        <f>RESULTADOS!I11</f>
        <v>0</v>
      </c>
      <c r="F48" s="282">
        <f>RESULTADOS!K11</f>
        <v>0</v>
      </c>
      <c r="G48" s="282">
        <f>RESULTADOS!M11</f>
        <v>0</v>
      </c>
      <c r="H48" s="1224" t="str">
        <f t="shared" si="4"/>
        <v>-</v>
      </c>
      <c r="I48" s="120"/>
      <c r="J48" s="7"/>
      <c r="K48" s="7"/>
      <c r="L48" s="7"/>
      <c r="M48" s="7"/>
      <c r="N48" s="7"/>
      <c r="O48" s="7"/>
      <c r="P48" s="7"/>
      <c r="Q48" s="7"/>
      <c r="R48" s="7"/>
      <c r="S48" s="7"/>
      <c r="T48" s="7"/>
      <c r="U48" s="7"/>
      <c r="V48" s="1252"/>
      <c r="W48" s="1249"/>
      <c r="X48" s="1249"/>
      <c r="Y48" s="1249"/>
      <c r="Z48" s="1249"/>
      <c r="AA48" s="1246"/>
      <c r="AB48" s="7"/>
      <c r="AC48" s="7"/>
      <c r="AD48" s="7"/>
      <c r="AE48" s="7"/>
      <c r="AF48" s="7"/>
      <c r="AG48" s="7"/>
      <c r="AH48" s="7"/>
      <c r="AI48" s="7"/>
      <c r="AK48" s="120"/>
      <c r="BN48" s="120"/>
      <c r="BO48" s="120"/>
      <c r="BP48" s="120"/>
      <c r="BQ48" s="120"/>
      <c r="BR48" s="120"/>
      <c r="BS48" s="120"/>
      <c r="BT48" s="120"/>
      <c r="BU48" s="120"/>
      <c r="BV48" s="255"/>
    </row>
    <row r="49" spans="1:75" s="7" customFormat="1" ht="17" x14ac:dyDescent="0.2">
      <c r="A49" s="140"/>
      <c r="B49" s="326" t="s">
        <v>462</v>
      </c>
      <c r="C49" s="327">
        <f>(RESULTADOS!E16+RESULTADOS!E15-RESULTADOS!E14+RESULTADOS!E18-RESULTADOS!E19+RESULTADOS!E21)-RESULTADOS!E8</f>
        <v>0</v>
      </c>
      <c r="D49" s="1035">
        <f>(RESULTADOS!G16+RESULTADOS!G15-RESULTADOS!G14+RESULTADOS!G18-RESULTADOS!G19+RESULTADOS!G21)-RESULTADOS!G8</f>
        <v>0</v>
      </c>
      <c r="E49" s="1035">
        <f>(RESULTADOS!I16+RESULTADOS!I15-RESULTADOS!I14+RESULTADOS!I18-RESULTADOS!I19+RESULTADOS!I21)-RESULTADOS!I8</f>
        <v>0</v>
      </c>
      <c r="F49" s="1035">
        <f>(RESULTADOS!K16+RESULTADOS!K15-RESULTADOS!K14+RESULTADOS!K18-RESULTADOS!K19+RESULTADOS!K21)-RESULTADOS!K8</f>
        <v>0</v>
      </c>
      <c r="G49" s="1035">
        <f>(RESULTADOS!M16+RESULTADOS!M15-RESULTADOS!M14+RESULTADOS!M18-RESULTADOS!M19+RESULTADOS!M21)-RESULTADOS!M8</f>
        <v>0</v>
      </c>
      <c r="H49" s="1224" t="str">
        <f t="shared" si="4"/>
        <v>-</v>
      </c>
      <c r="I49" s="140"/>
      <c r="W49" s="1252"/>
      <c r="X49" s="1252"/>
      <c r="Y49" s="1252"/>
      <c r="Z49" s="1252"/>
      <c r="AA49" s="1246"/>
      <c r="AK49" s="140"/>
      <c r="BN49" s="140"/>
      <c r="BO49" s="140"/>
      <c r="BP49" s="140"/>
      <c r="BQ49" s="140"/>
      <c r="BR49" s="140"/>
      <c r="BS49" s="140"/>
      <c r="BT49" s="140"/>
      <c r="BU49" s="140"/>
      <c r="BV49" s="294"/>
    </row>
    <row r="50" spans="1:75" s="7" customFormat="1" ht="17" x14ac:dyDescent="0.2">
      <c r="A50" s="140"/>
      <c r="B50" s="328" t="s">
        <v>497</v>
      </c>
      <c r="C50" s="327">
        <f>C49+C48</f>
        <v>0</v>
      </c>
      <c r="D50" s="1035">
        <f t="shared" ref="D50:G50" si="5">D49+D48</f>
        <v>0</v>
      </c>
      <c r="E50" s="1035">
        <f t="shared" si="5"/>
        <v>0</v>
      </c>
      <c r="F50" s="1035">
        <f t="shared" si="5"/>
        <v>0</v>
      </c>
      <c r="G50" s="1035">
        <f t="shared" si="5"/>
        <v>0</v>
      </c>
      <c r="H50" s="1224" t="str">
        <f t="shared" si="4"/>
        <v>-</v>
      </c>
      <c r="I50" s="140"/>
      <c r="W50" s="1252"/>
      <c r="X50" s="1252"/>
      <c r="Y50" s="1252"/>
      <c r="Z50" s="1252"/>
      <c r="AA50" s="1246"/>
      <c r="AK50" s="140"/>
      <c r="BN50" s="140"/>
      <c r="BO50" s="140"/>
      <c r="BP50" s="140"/>
      <c r="BQ50" s="140"/>
      <c r="BR50" s="140"/>
      <c r="BS50" s="140"/>
      <c r="BT50" s="140"/>
      <c r="BU50" s="140"/>
      <c r="BV50" s="294"/>
    </row>
    <row r="51" spans="1:75" s="6" customFormat="1" ht="17" x14ac:dyDescent="0.2">
      <c r="A51" s="120"/>
      <c r="B51" s="329" t="s">
        <v>464</v>
      </c>
      <c r="C51" s="906">
        <f>IFERROR(C47/C46,0)</f>
        <v>0</v>
      </c>
      <c r="D51" s="907">
        <f t="shared" ref="D51:G51" si="6">IFERROR(D47/D46,0)</f>
        <v>0</v>
      </c>
      <c r="E51" s="907">
        <f t="shared" si="6"/>
        <v>0</v>
      </c>
      <c r="F51" s="907">
        <f t="shared" si="6"/>
        <v>0</v>
      </c>
      <c r="G51" s="907">
        <f t="shared" si="6"/>
        <v>0</v>
      </c>
      <c r="H51" s="1223" t="str">
        <f t="shared" si="4"/>
        <v>-</v>
      </c>
      <c r="I51" s="120"/>
      <c r="J51" s="7"/>
      <c r="K51" s="7"/>
      <c r="L51" s="7"/>
      <c r="M51" s="7"/>
      <c r="N51" s="7"/>
      <c r="O51" s="7"/>
      <c r="P51" s="7"/>
      <c r="Q51" s="7"/>
      <c r="R51" s="7"/>
      <c r="S51" s="7"/>
      <c r="T51" s="7"/>
      <c r="U51" s="7"/>
      <c r="V51" s="7"/>
      <c r="W51" s="1249"/>
      <c r="X51" s="1249"/>
      <c r="Y51" s="1249"/>
      <c r="Z51" s="1249"/>
      <c r="AA51" s="1253"/>
      <c r="AB51" s="7"/>
      <c r="AC51" s="7"/>
      <c r="AD51" s="7"/>
      <c r="AE51" s="7"/>
      <c r="AF51" s="7"/>
      <c r="AG51" s="7"/>
      <c r="AH51" s="7"/>
      <c r="AI51" s="7"/>
      <c r="AK51" s="120"/>
      <c r="BN51" s="120"/>
      <c r="BO51" s="120"/>
      <c r="BP51" s="120"/>
      <c r="BQ51" s="120"/>
      <c r="BR51" s="120"/>
      <c r="BS51" s="120"/>
      <c r="BT51" s="120"/>
      <c r="BU51" s="120"/>
      <c r="BV51" s="255"/>
    </row>
    <row r="52" spans="1:75" s="7" customFormat="1" ht="22" customHeight="1" x14ac:dyDescent="0.2">
      <c r="A52" s="120"/>
      <c r="B52" s="326" t="s">
        <v>502</v>
      </c>
      <c r="C52" s="908">
        <f>RESULTADOS!E12-RESULTADOS!E8</f>
        <v>0</v>
      </c>
      <c r="D52" s="1035">
        <f>RESULTADOS!G12-RESULTADOS!G8</f>
        <v>0</v>
      </c>
      <c r="E52" s="1035">
        <f>RESULTADOS!I12-RESULTADOS!I8</f>
        <v>0</v>
      </c>
      <c r="F52" s="1035">
        <f>RESULTADOS!K12-RESULTADOS!K8</f>
        <v>0</v>
      </c>
      <c r="G52" s="1035">
        <f>RESULTADOS!M12-RESULTADOS!M8</f>
        <v>0</v>
      </c>
      <c r="H52" s="1224" t="str">
        <f t="shared" si="4"/>
        <v>-</v>
      </c>
      <c r="I52" s="140"/>
      <c r="W52" s="1252"/>
      <c r="X52" s="1252"/>
      <c r="Y52" s="1252"/>
      <c r="Z52" s="1252"/>
      <c r="AA52" s="1246"/>
      <c r="AK52" s="140"/>
      <c r="BN52" s="140"/>
      <c r="BO52" s="140"/>
      <c r="BP52" s="140"/>
      <c r="BQ52" s="140"/>
      <c r="BR52" s="140"/>
      <c r="BS52" s="140"/>
      <c r="BT52" s="140"/>
      <c r="BU52" s="140"/>
      <c r="BV52" s="294"/>
    </row>
    <row r="53" spans="1:75" s="6" customFormat="1" ht="17" x14ac:dyDescent="0.2">
      <c r="A53" s="120"/>
      <c r="B53" s="1036" t="s">
        <v>463</v>
      </c>
      <c r="C53" s="909">
        <f>IFERROR(C52/C46,0)</f>
        <v>0</v>
      </c>
      <c r="D53" s="910">
        <f t="shared" ref="D53:G53" si="7">IFERROR(D52/D46,0)</f>
        <v>0</v>
      </c>
      <c r="E53" s="910">
        <f t="shared" si="7"/>
        <v>0</v>
      </c>
      <c r="F53" s="910">
        <f t="shared" si="7"/>
        <v>0</v>
      </c>
      <c r="G53" s="1241">
        <f t="shared" si="7"/>
        <v>0</v>
      </c>
      <c r="H53" s="1225" t="str">
        <f t="shared" si="4"/>
        <v>-</v>
      </c>
      <c r="I53" s="120"/>
      <c r="J53" s="7"/>
      <c r="K53" s="7"/>
      <c r="L53" s="7"/>
      <c r="M53" s="7"/>
      <c r="N53" s="7"/>
      <c r="O53" s="7"/>
      <c r="P53" s="7"/>
      <c r="Q53" s="7"/>
      <c r="R53" s="7"/>
      <c r="S53" s="7"/>
      <c r="T53" s="7"/>
      <c r="U53" s="7"/>
      <c r="V53" s="7"/>
      <c r="W53" s="1249"/>
      <c r="X53" s="1249"/>
      <c r="Y53" s="1249"/>
      <c r="Z53" s="1249"/>
      <c r="AA53" s="1248"/>
      <c r="AB53" s="7"/>
      <c r="AG53" s="7"/>
      <c r="AH53" s="7"/>
      <c r="AI53" s="7"/>
      <c r="AK53" s="120"/>
      <c r="BN53" s="120"/>
      <c r="BO53" s="120"/>
      <c r="BP53" s="120"/>
      <c r="BQ53" s="120"/>
      <c r="BR53" s="120"/>
      <c r="BS53" s="120"/>
      <c r="BT53" s="120"/>
      <c r="BU53" s="120"/>
      <c r="BV53" s="255"/>
    </row>
    <row r="54" spans="1:75" s="6" customFormat="1" ht="17" x14ac:dyDescent="0.2">
      <c r="A54" s="120"/>
      <c r="B54" s="277" t="s">
        <v>455</v>
      </c>
      <c r="C54" s="331" t="str">
        <f>IFERROR(C49/C53,"-")</f>
        <v>-</v>
      </c>
      <c r="D54" s="308" t="str">
        <f>IFERROR(D49/D53,"-")</f>
        <v>-</v>
      </c>
      <c r="E54" s="308" t="str">
        <f>IFERROR(E49/E53,"-")</f>
        <v>-</v>
      </c>
      <c r="F54" s="308" t="str">
        <f>IFERROR(F49/F53,"-")</f>
        <v>-</v>
      </c>
      <c r="G54" s="1242" t="str">
        <f>IFERROR(G49/G53,"-")</f>
        <v>-</v>
      </c>
      <c r="I54" s="120"/>
      <c r="J54" s="7"/>
      <c r="K54" s="7"/>
      <c r="L54" s="7"/>
      <c r="M54" s="7"/>
      <c r="N54" s="7"/>
      <c r="O54" s="7"/>
      <c r="P54" s="7"/>
      <c r="Q54" s="7"/>
      <c r="R54" s="7"/>
      <c r="S54" s="7"/>
      <c r="T54" s="7"/>
      <c r="U54" s="7"/>
      <c r="V54" s="7"/>
      <c r="W54" s="1249"/>
      <c r="X54" s="1249"/>
      <c r="Y54" s="1249"/>
      <c r="Z54" s="1249"/>
      <c r="AA54" s="1254"/>
      <c r="AB54" s="7"/>
      <c r="AG54" s="7"/>
      <c r="AH54" s="7"/>
      <c r="AI54" s="7"/>
      <c r="AK54" s="120"/>
      <c r="BN54" s="120"/>
      <c r="BO54" s="120"/>
      <c r="BP54" s="120"/>
      <c r="BQ54" s="120"/>
      <c r="BR54" s="120"/>
      <c r="BS54" s="120"/>
      <c r="BT54" s="120"/>
      <c r="BU54" s="120"/>
      <c r="BV54" s="255"/>
    </row>
    <row r="55" spans="1:75" s="6" customFormat="1" x14ac:dyDescent="0.2">
      <c r="A55" s="120"/>
      <c r="B55" s="1031" t="s">
        <v>456</v>
      </c>
      <c r="C55" s="331">
        <f>_xlfn.XLOOKUP(C54,'C'!C129:BK129,'C'!C121:BK121,1,-1)</f>
        <v>0</v>
      </c>
      <c r="D55" s="308">
        <f>_xlfn.XLOOKUP(D54,'C'!C129:BK129,'C'!C121:BK121,-1,-1)</f>
        <v>0</v>
      </c>
      <c r="E55" s="308">
        <f>_xlfn.XLOOKUP(E54,'C'!C129:BK129,'C'!C121:BK121,-1,-1)</f>
        <v>0</v>
      </c>
      <c r="F55" s="308">
        <f>_xlfn.XLOOKUP(F54,'C'!C129:BK129,'C'!C121:BK121,-1,-1)</f>
        <v>0</v>
      </c>
      <c r="G55" s="1242">
        <f>_xlfn.XLOOKUP(G54,'C'!C129:BK129,'C'!C121:BK121,-1,-1)</f>
        <v>0</v>
      </c>
      <c r="I55" s="120"/>
      <c r="AK55" s="120"/>
      <c r="BN55" s="120"/>
      <c r="BO55" s="120"/>
      <c r="BP55" s="120"/>
      <c r="BQ55" s="120"/>
      <c r="BR55" s="120"/>
      <c r="BS55" s="120"/>
      <c r="BT55" s="120"/>
      <c r="BU55" s="120"/>
      <c r="BV55" s="255"/>
    </row>
    <row r="56" spans="1:75" s="6" customFormat="1" x14ac:dyDescent="0.2">
      <c r="A56" s="120"/>
      <c r="B56" s="1037" t="s">
        <v>454</v>
      </c>
      <c r="C56" s="1616" t="str">
        <f>IFERROR(_xlfn.XLOOKUP(1,'C'!D149:BK149,'C'!D121:BK121),"Inexistente")</f>
        <v>Inexistente</v>
      </c>
      <c r="D56" s="1617"/>
      <c r="E56" s="1617"/>
      <c r="F56" s="1617"/>
      <c r="G56" s="1618"/>
      <c r="I56" s="120"/>
      <c r="AK56" s="120"/>
      <c r="BN56" s="120"/>
      <c r="BO56" s="120"/>
      <c r="BP56" s="120"/>
      <c r="BQ56" s="120"/>
      <c r="BR56" s="120"/>
      <c r="BS56" s="120"/>
      <c r="BT56" s="120"/>
      <c r="BU56" s="120"/>
      <c r="BV56" s="255"/>
    </row>
    <row r="57" spans="1:75" x14ac:dyDescent="0.2">
      <c r="B57" s="1038" t="s">
        <v>503</v>
      </c>
      <c r="C57" s="1619" t="str">
        <f>IF(C56&lt;&gt;"Inexistente",_xlfn.XLOOKUP(C56,'C'!D121:BK121,'C'!D129:BK129,-1,-1),"Inexistente")</f>
        <v>Inexistente</v>
      </c>
      <c r="D57" s="1620"/>
      <c r="E57" s="1620"/>
      <c r="F57" s="1620"/>
      <c r="G57" s="1621"/>
      <c r="I57" s="253"/>
      <c r="J57" s="6"/>
      <c r="K57" s="6"/>
      <c r="L57" s="6"/>
      <c r="M57" s="6"/>
      <c r="N57" s="6"/>
      <c r="O57" s="6"/>
      <c r="P57" s="6"/>
      <c r="Q57" s="6"/>
      <c r="R57" s="6"/>
      <c r="S57" s="6"/>
      <c r="T57" s="6"/>
      <c r="U57" s="6"/>
      <c r="AG57" s="6"/>
      <c r="AH57" s="6"/>
      <c r="AI57" s="6"/>
      <c r="AK57"/>
    </row>
    <row r="58" spans="1:75" s="6" customFormat="1" x14ac:dyDescent="0.2">
      <c r="A58" s="120"/>
      <c r="B58" s="253"/>
      <c r="C58" s="253"/>
      <c r="D58" s="253"/>
      <c r="E58" s="253"/>
      <c r="F58" s="253"/>
      <c r="G58" s="253"/>
      <c r="H58" s="120"/>
      <c r="I58" s="120"/>
      <c r="AK58" s="120"/>
      <c r="BN58" s="120"/>
      <c r="BO58" s="120"/>
      <c r="BP58" s="120"/>
      <c r="BQ58" s="120"/>
      <c r="BR58" s="120"/>
      <c r="BS58" s="120"/>
      <c r="BT58" s="120"/>
      <c r="BU58" s="120"/>
      <c r="BV58" s="120"/>
    </row>
    <row r="59" spans="1:75" ht="17" thickBot="1" x14ac:dyDescent="0.25">
      <c r="B59" s="253"/>
      <c r="C59" s="253"/>
      <c r="D59" s="253"/>
      <c r="E59" s="253"/>
      <c r="F59" s="253"/>
      <c r="G59" s="253"/>
      <c r="H59" s="253"/>
      <c r="J59" s="7"/>
      <c r="K59" s="7"/>
      <c r="L59" s="7"/>
      <c r="M59" s="7"/>
      <c r="N59" s="7"/>
      <c r="O59" s="7"/>
      <c r="P59" s="7"/>
      <c r="Q59" s="7"/>
      <c r="R59" s="7"/>
      <c r="S59" s="7"/>
      <c r="T59" s="7"/>
      <c r="U59" s="7"/>
      <c r="AG59" s="7"/>
      <c r="AH59" s="7"/>
      <c r="AI59" s="7"/>
    </row>
    <row r="60" spans="1:75" s="253" customFormat="1" ht="44" customHeight="1" thickBot="1" x14ac:dyDescent="0.25">
      <c r="A60" s="929" t="s">
        <v>307</v>
      </c>
      <c r="B60" s="926" t="s">
        <v>683</v>
      </c>
      <c r="C60" s="332"/>
      <c r="D60" s="120"/>
      <c r="E60" s="120"/>
      <c r="F60" s="120"/>
      <c r="G60" s="120"/>
      <c r="J60" s="7"/>
      <c r="K60" s="7"/>
      <c r="L60" s="7"/>
      <c r="M60" s="7"/>
      <c r="N60" s="7"/>
      <c r="O60" s="7"/>
      <c r="P60" s="7"/>
      <c r="Q60" s="7"/>
      <c r="R60" s="7"/>
      <c r="S60" s="7"/>
      <c r="T60" s="7"/>
      <c r="U60" s="7"/>
      <c r="AG60" s="7"/>
      <c r="AH60" s="7"/>
      <c r="AI60" s="7"/>
      <c r="AJ60"/>
    </row>
    <row r="61" spans="1:75" s="6" customFormat="1" ht="15" x14ac:dyDescent="0.2">
      <c r="B61" s="317"/>
      <c r="C61" s="120"/>
      <c r="D61" s="120"/>
      <c r="E61" s="120"/>
      <c r="F61" s="120"/>
      <c r="G61" s="120"/>
      <c r="H61" s="120"/>
      <c r="I61" s="120"/>
      <c r="AK61" s="120"/>
      <c r="BN61" s="120"/>
      <c r="BO61" s="120"/>
      <c r="BP61" s="120"/>
      <c r="BQ61" s="120"/>
      <c r="BR61" s="120"/>
      <c r="BS61" s="120"/>
      <c r="BT61" s="120"/>
      <c r="BU61" s="120"/>
      <c r="BV61" s="120"/>
      <c r="BW61" s="255"/>
    </row>
    <row r="62" spans="1:75" s="6" customFormat="1" ht="17" x14ac:dyDescent="0.2">
      <c r="B62" s="325" t="s">
        <v>369</v>
      </c>
      <c r="C62" s="318" t="s">
        <v>53</v>
      </c>
      <c r="D62" s="318" t="s">
        <v>54</v>
      </c>
      <c r="E62" s="318" t="s">
        <v>55</v>
      </c>
      <c r="F62" s="318" t="s">
        <v>56</v>
      </c>
      <c r="G62" s="319" t="s">
        <v>57</v>
      </c>
      <c r="H62" s="120"/>
      <c r="I62" s="120"/>
      <c r="J62" s="7"/>
      <c r="K62" s="7"/>
      <c r="L62" s="7"/>
      <c r="M62" s="7"/>
      <c r="N62" s="7"/>
      <c r="O62" s="7"/>
      <c r="P62" s="7"/>
      <c r="Q62" s="7"/>
      <c r="R62" s="7"/>
      <c r="S62" s="7"/>
      <c r="T62" s="7"/>
      <c r="U62" s="7"/>
      <c r="AC62" s="7"/>
      <c r="AD62" s="7"/>
      <c r="AE62" s="7"/>
      <c r="AF62" s="7"/>
      <c r="AG62" s="7"/>
      <c r="AH62" s="7"/>
      <c r="AI62" s="7"/>
      <c r="AK62" s="120"/>
      <c r="BN62" s="120"/>
      <c r="BO62" s="120"/>
      <c r="BP62" s="120"/>
      <c r="BQ62" s="120"/>
      <c r="BR62" s="120"/>
      <c r="BS62" s="120"/>
      <c r="BT62" s="120"/>
      <c r="BU62" s="120"/>
      <c r="BV62" s="120"/>
      <c r="BW62" s="255"/>
    </row>
    <row r="63" spans="1:75" s="6" customFormat="1" ht="17" x14ac:dyDescent="0.2">
      <c r="A63" s="120"/>
      <c r="B63" s="330" t="s">
        <v>358</v>
      </c>
      <c r="C63" s="321">
        <f>RESULTADOS!E71</f>
        <v>1000</v>
      </c>
      <c r="D63" s="321">
        <f>RESULTADOS!G71</f>
        <v>1000</v>
      </c>
      <c r="E63" s="321">
        <f>RESULTADOS!I71</f>
        <v>1000</v>
      </c>
      <c r="F63" s="321">
        <f>RESULTADOS!K71</f>
        <v>1000</v>
      </c>
      <c r="G63" s="322">
        <f>RESULTADOS!M71</f>
        <v>1000</v>
      </c>
      <c r="H63" s="120"/>
      <c r="I63" s="120"/>
      <c r="J63" s="7"/>
      <c r="K63" s="7"/>
      <c r="L63" s="7"/>
      <c r="M63" s="7"/>
      <c r="N63" s="7"/>
      <c r="O63" s="7"/>
      <c r="P63" s="7"/>
      <c r="Q63" s="7"/>
      <c r="R63" s="7"/>
      <c r="S63" s="7"/>
      <c r="T63" s="7"/>
      <c r="U63" s="7"/>
      <c r="AC63" s="7"/>
      <c r="AD63" s="7"/>
      <c r="AE63" s="7"/>
      <c r="AF63" s="7"/>
      <c r="AG63" s="7"/>
      <c r="AH63" s="7"/>
      <c r="AI63" s="7"/>
      <c r="AK63" s="120"/>
      <c r="BN63" s="120"/>
      <c r="BO63" s="120"/>
      <c r="BP63" s="120"/>
      <c r="BQ63" s="120"/>
      <c r="BR63" s="120"/>
      <c r="BS63" s="120"/>
      <c r="BT63" s="120"/>
      <c r="BU63" s="120"/>
      <c r="BV63" s="255"/>
    </row>
    <row r="64" spans="1:75" s="6" customFormat="1" ht="17" x14ac:dyDescent="0.2">
      <c r="A64" s="120"/>
      <c r="B64" s="330" t="s">
        <v>371</v>
      </c>
      <c r="C64" s="285">
        <f>RESULTADOS!E74</f>
        <v>0</v>
      </c>
      <c r="D64" s="285">
        <f>RESULTADOS!G74</f>
        <v>0</v>
      </c>
      <c r="E64" s="285">
        <f>RESULTADOS!I74</f>
        <v>0</v>
      </c>
      <c r="F64" s="285">
        <f>RESULTADOS!K74</f>
        <v>0</v>
      </c>
      <c r="G64" s="286">
        <f>RESULTADOS!M74</f>
        <v>0</v>
      </c>
      <c r="H64" s="120"/>
      <c r="I64" s="120"/>
      <c r="J64" s="7"/>
      <c r="K64" s="7"/>
      <c r="L64" s="7"/>
      <c r="M64" s="7"/>
      <c r="N64" s="7"/>
      <c r="O64" s="7"/>
      <c r="P64" s="7"/>
      <c r="Q64" s="7"/>
      <c r="R64" s="7"/>
      <c r="S64" s="7"/>
      <c r="T64" s="7"/>
      <c r="U64" s="7"/>
      <c r="AC64" s="7"/>
      <c r="AD64" s="7"/>
      <c r="AE64" s="7"/>
      <c r="AF64" s="7"/>
      <c r="AG64" s="7"/>
      <c r="AH64" s="7"/>
      <c r="AI64" s="7"/>
      <c r="AK64" s="120"/>
      <c r="BN64" s="120"/>
      <c r="BO64" s="120"/>
      <c r="BP64" s="120"/>
      <c r="BQ64" s="120"/>
      <c r="BR64" s="120"/>
      <c r="BS64" s="120"/>
      <c r="BT64" s="120"/>
      <c r="BU64" s="120"/>
      <c r="BV64" s="255"/>
    </row>
    <row r="65" spans="1:75" s="6" customFormat="1" ht="17" x14ac:dyDescent="0.2">
      <c r="A65" s="120"/>
      <c r="B65" s="330" t="s">
        <v>348</v>
      </c>
      <c r="C65" s="285">
        <f>RESULTADOS!E83</f>
        <v>0</v>
      </c>
      <c r="D65" s="285">
        <f>RESULTADOS!G83</f>
        <v>0</v>
      </c>
      <c r="E65" s="285">
        <f>RESULTADOS!I83</f>
        <v>0</v>
      </c>
      <c r="F65" s="285">
        <f>RESULTADOS!K83</f>
        <v>0</v>
      </c>
      <c r="G65" s="286">
        <f>RESULTADOS!M83</f>
        <v>0</v>
      </c>
      <c r="H65" s="120"/>
      <c r="I65" s="120"/>
      <c r="AK65" s="120"/>
      <c r="BN65" s="120"/>
      <c r="BO65" s="120"/>
      <c r="BP65" s="120"/>
      <c r="BQ65" s="120"/>
      <c r="BR65" s="120"/>
      <c r="BS65" s="120"/>
      <c r="BT65" s="120"/>
      <c r="BU65" s="120"/>
      <c r="BV65" s="255"/>
    </row>
    <row r="66" spans="1:75" s="6" customFormat="1" ht="17" x14ac:dyDescent="0.2">
      <c r="A66" s="120"/>
      <c r="B66" s="330" t="s">
        <v>372</v>
      </c>
      <c r="C66" s="285">
        <f>RESULTADOS!E90</f>
        <v>0</v>
      </c>
      <c r="D66" s="285">
        <f>RESULTADOS!G90</f>
        <v>0</v>
      </c>
      <c r="E66" s="285">
        <f>RESULTADOS!I90</f>
        <v>0</v>
      </c>
      <c r="F66" s="285">
        <f>RESULTADOS!K90</f>
        <v>0</v>
      </c>
      <c r="G66" s="286">
        <f>RESULTADOS!M90</f>
        <v>0</v>
      </c>
      <c r="H66" s="120"/>
      <c r="I66" s="120"/>
      <c r="AK66" s="120"/>
      <c r="BN66" s="120"/>
      <c r="BO66" s="120"/>
      <c r="BP66" s="120"/>
      <c r="BQ66" s="120"/>
      <c r="BR66" s="120"/>
      <c r="BS66" s="120"/>
      <c r="BT66" s="120"/>
      <c r="BU66" s="120"/>
      <c r="BV66" s="255"/>
    </row>
    <row r="67" spans="1:75" s="6" customFormat="1" ht="17" x14ac:dyDescent="0.2">
      <c r="A67" s="120"/>
      <c r="B67" s="330" t="s">
        <v>349</v>
      </c>
      <c r="C67" s="302">
        <f>RESULTADOS!E96</f>
        <v>1000</v>
      </c>
      <c r="D67" s="302">
        <f>RESULTADOS!G96</f>
        <v>1000</v>
      </c>
      <c r="E67" s="302">
        <f>RESULTADOS!I96</f>
        <v>1000</v>
      </c>
      <c r="F67" s="302">
        <f>RESULTADOS!K96</f>
        <v>1000</v>
      </c>
      <c r="G67" s="303">
        <f>RESULTADOS!M96</f>
        <v>1000</v>
      </c>
      <c r="H67" s="120"/>
      <c r="I67" s="120"/>
      <c r="AK67" s="120"/>
      <c r="BN67" s="120"/>
      <c r="BO67" s="120"/>
      <c r="BP67" s="120"/>
      <c r="BQ67" s="120"/>
      <c r="BR67" s="120"/>
      <c r="BS67" s="120"/>
      <c r="BT67" s="120"/>
      <c r="BU67" s="120"/>
      <c r="BV67" s="255"/>
    </row>
    <row r="68" spans="1:75" s="6" customFormat="1" ht="17" x14ac:dyDescent="0.2">
      <c r="A68" s="120"/>
      <c r="B68" s="333" t="s">
        <v>370</v>
      </c>
      <c r="C68" s="292">
        <f t="shared" ref="C68:G68" si="8">C67-C65</f>
        <v>1000</v>
      </c>
      <c r="D68" s="292">
        <f t="shared" si="8"/>
        <v>1000</v>
      </c>
      <c r="E68" s="292">
        <f t="shared" si="8"/>
        <v>1000</v>
      </c>
      <c r="F68" s="292">
        <f t="shared" si="8"/>
        <v>1000</v>
      </c>
      <c r="G68" s="293">
        <f t="shared" si="8"/>
        <v>1000</v>
      </c>
      <c r="H68" s="120"/>
      <c r="I68" s="120"/>
      <c r="AK68" s="120"/>
      <c r="BN68" s="120"/>
      <c r="BO68" s="120"/>
      <c r="BP68" s="120"/>
      <c r="BQ68" s="120"/>
      <c r="BR68" s="120"/>
      <c r="BS68" s="120"/>
      <c r="BT68" s="120"/>
      <c r="BU68" s="120"/>
      <c r="BV68" s="255"/>
    </row>
    <row r="69" spans="1:75" s="6" customFormat="1" ht="15" x14ac:dyDescent="0.2">
      <c r="A69" s="140"/>
      <c r="B69" s="334"/>
      <c r="C69" s="120"/>
      <c r="D69" s="120"/>
      <c r="E69" s="120"/>
      <c r="F69" s="120"/>
      <c r="G69" s="120"/>
      <c r="H69" s="120"/>
      <c r="I69" s="120"/>
      <c r="AA69" s="7"/>
      <c r="AK69" s="120"/>
      <c r="BN69" s="120"/>
      <c r="BO69" s="120"/>
      <c r="BP69" s="120"/>
      <c r="BQ69" s="120"/>
      <c r="BR69" s="120"/>
      <c r="BS69" s="120"/>
      <c r="BT69" s="120"/>
      <c r="BU69" s="120"/>
      <c r="BV69" s="255"/>
    </row>
    <row r="70" spans="1:75" s="6" customFormat="1" ht="15" x14ac:dyDescent="0.2">
      <c r="A70" s="120"/>
      <c r="B70" s="334"/>
      <c r="C70" s="120"/>
      <c r="D70" s="120"/>
      <c r="E70" s="120"/>
      <c r="F70" s="120"/>
      <c r="G70" s="120"/>
      <c r="H70" s="120"/>
      <c r="I70" s="120"/>
      <c r="AK70" s="120"/>
      <c r="BN70" s="120"/>
      <c r="BO70" s="120"/>
      <c r="BP70" s="120"/>
      <c r="BQ70" s="120"/>
      <c r="BR70" s="120"/>
      <c r="BS70" s="120"/>
      <c r="BT70" s="120"/>
      <c r="BU70" s="120"/>
      <c r="BV70" s="120"/>
      <c r="BW70" s="255"/>
    </row>
    <row r="71" spans="1:75" s="337" customFormat="1" ht="17" x14ac:dyDescent="0.2">
      <c r="A71" s="120"/>
      <c r="B71" s="335" t="s">
        <v>217</v>
      </c>
      <c r="C71" s="318" t="s">
        <v>53</v>
      </c>
      <c r="D71" s="318" t="s">
        <v>54</v>
      </c>
      <c r="E71" s="318" t="s">
        <v>55</v>
      </c>
      <c r="F71" s="318" t="s">
        <v>56</v>
      </c>
      <c r="G71" s="319" t="s">
        <v>57</v>
      </c>
      <c r="H71" s="120"/>
      <c r="I71" s="336"/>
      <c r="J71" s="6"/>
      <c r="K71" s="6"/>
      <c r="L71" s="6"/>
      <c r="M71" s="6"/>
      <c r="N71" s="6"/>
      <c r="O71" s="6"/>
      <c r="P71" s="6"/>
      <c r="Q71" s="6"/>
      <c r="R71" s="6"/>
      <c r="S71" s="6"/>
      <c r="T71" s="6"/>
      <c r="U71" s="6"/>
      <c r="V71" s="6"/>
      <c r="W71" s="6"/>
      <c r="X71" s="6"/>
      <c r="Y71" s="6"/>
      <c r="Z71" s="6"/>
      <c r="AA71" s="6"/>
      <c r="AB71" s="6"/>
      <c r="AC71" s="6"/>
      <c r="AD71" s="6"/>
      <c r="AE71" s="6"/>
      <c r="AF71" s="6"/>
      <c r="AG71" s="6"/>
      <c r="AH71" s="6"/>
      <c r="AI71" s="6"/>
      <c r="AK71" s="336"/>
      <c r="BN71" s="336"/>
      <c r="BO71" s="336"/>
      <c r="BP71" s="336"/>
      <c r="BQ71" s="336"/>
      <c r="BR71" s="336"/>
      <c r="BS71" s="336"/>
      <c r="BT71" s="336"/>
      <c r="BU71" s="336"/>
      <c r="BV71" s="336"/>
      <c r="BW71" s="338"/>
    </row>
    <row r="72" spans="1:75" s="6" customFormat="1" ht="17" x14ac:dyDescent="0.2">
      <c r="A72" s="120"/>
      <c r="B72" s="22" t="s">
        <v>345</v>
      </c>
      <c r="C72" s="321">
        <f>RESULTADOS!E84</f>
        <v>0</v>
      </c>
      <c r="D72" s="321">
        <f>RESULTADOS!G84</f>
        <v>0</v>
      </c>
      <c r="E72" s="321">
        <f>RESULTADOS!I84</f>
        <v>0</v>
      </c>
      <c r="F72" s="321">
        <f>RESULTADOS!K84</f>
        <v>0</v>
      </c>
      <c r="G72" s="322">
        <f>RESULTADOS!M84</f>
        <v>0</v>
      </c>
      <c r="H72" s="120"/>
      <c r="I72" s="120"/>
      <c r="AK72" s="120"/>
      <c r="BN72" s="120"/>
      <c r="BO72" s="120"/>
      <c r="BP72" s="120"/>
      <c r="BQ72" s="120"/>
      <c r="BR72" s="120"/>
      <c r="BS72" s="120"/>
      <c r="BT72" s="120"/>
      <c r="BU72" s="120"/>
      <c r="BV72" s="255"/>
    </row>
    <row r="73" spans="1:75" s="6" customFormat="1" ht="17" x14ac:dyDescent="0.2">
      <c r="A73" s="120"/>
      <c r="B73" s="22" t="s">
        <v>347</v>
      </c>
      <c r="C73" s="285">
        <f>RESULTADOS!E85</f>
        <v>1000</v>
      </c>
      <c r="D73" s="285">
        <f>RESULTADOS!G85</f>
        <v>1000</v>
      </c>
      <c r="E73" s="285">
        <f>RESULTADOS!I85</f>
        <v>1000</v>
      </c>
      <c r="F73" s="285">
        <f>RESULTADOS!K85</f>
        <v>1000</v>
      </c>
      <c r="G73" s="286">
        <f>RESULTADOS!M85</f>
        <v>1000</v>
      </c>
      <c r="H73" s="120"/>
      <c r="I73" s="120"/>
      <c r="AK73" s="120"/>
      <c r="BN73" s="120"/>
      <c r="BO73" s="120"/>
      <c r="BP73" s="120"/>
      <c r="BQ73" s="120"/>
      <c r="BR73" s="120"/>
      <c r="BS73" s="120"/>
      <c r="BT73" s="120"/>
      <c r="BU73" s="120"/>
      <c r="BV73" s="255"/>
    </row>
    <row r="74" spans="1:75" s="6" customFormat="1" ht="17" x14ac:dyDescent="0.2">
      <c r="A74" s="120"/>
      <c r="B74" s="339" t="s">
        <v>507</v>
      </c>
      <c r="C74" s="340">
        <f t="shared" ref="C74:G74" si="9">IFERROR(C72/C73,"-")</f>
        <v>0</v>
      </c>
      <c r="D74" s="340">
        <f t="shared" si="9"/>
        <v>0</v>
      </c>
      <c r="E74" s="340">
        <f t="shared" si="9"/>
        <v>0</v>
      </c>
      <c r="F74" s="340">
        <f t="shared" si="9"/>
        <v>0</v>
      </c>
      <c r="G74" s="341">
        <f t="shared" si="9"/>
        <v>0</v>
      </c>
      <c r="H74" s="120"/>
      <c r="I74" s="120"/>
      <c r="K74" s="1249"/>
      <c r="L74" s="1249"/>
      <c r="M74" s="1249"/>
      <c r="N74" s="1249"/>
      <c r="O74" s="1248"/>
      <c r="Q74" s="7"/>
      <c r="R74" s="7"/>
      <c r="S74" s="7"/>
      <c r="T74" s="7"/>
      <c r="U74" s="7"/>
      <c r="V74" s="7"/>
      <c r="AC74" s="7"/>
      <c r="AE74" s="7"/>
      <c r="AF74" s="7"/>
      <c r="AG74" s="7"/>
      <c r="AH74" s="7"/>
      <c r="AI74" s="7"/>
      <c r="AK74" s="120"/>
      <c r="BN74" s="120"/>
      <c r="BO74" s="120"/>
      <c r="BP74" s="120"/>
      <c r="BQ74" s="120"/>
      <c r="BR74" s="120"/>
      <c r="BS74" s="120"/>
      <c r="BT74" s="120"/>
      <c r="BU74" s="120"/>
      <c r="BV74" s="255"/>
    </row>
    <row r="75" spans="1:75" s="6" customFormat="1" ht="17" x14ac:dyDescent="0.2">
      <c r="A75" s="140"/>
      <c r="B75" s="342" t="s">
        <v>209</v>
      </c>
      <c r="C75" s="343"/>
      <c r="D75" s="343"/>
      <c r="E75" s="343"/>
      <c r="F75" s="343"/>
      <c r="G75" s="344"/>
      <c r="H75" s="120"/>
      <c r="I75" s="120"/>
      <c r="K75" s="1249"/>
      <c r="L75" s="1249"/>
      <c r="M75" s="1249"/>
      <c r="N75" s="1249"/>
      <c r="O75" s="1255"/>
      <c r="Q75" s="7"/>
      <c r="R75" s="7"/>
      <c r="S75" s="7"/>
      <c r="T75" s="7"/>
      <c r="U75" s="7"/>
      <c r="V75" s="7"/>
      <c r="AC75" s="7"/>
      <c r="AD75" s="7"/>
      <c r="AE75" s="7"/>
      <c r="AF75" s="7"/>
      <c r="AG75" s="7"/>
      <c r="AH75" s="7"/>
      <c r="AI75" s="7"/>
      <c r="AK75" s="120"/>
      <c r="BN75" s="120"/>
      <c r="BO75" s="120"/>
      <c r="BP75" s="120"/>
      <c r="BQ75" s="120"/>
      <c r="BR75" s="120"/>
      <c r="BS75" s="120"/>
      <c r="BT75" s="120"/>
      <c r="BU75" s="120"/>
      <c r="BV75" s="255"/>
    </row>
    <row r="76" spans="1:75" s="6" customFormat="1" ht="31" x14ac:dyDescent="0.3">
      <c r="A76" s="120"/>
      <c r="B76" s="22" t="s">
        <v>348</v>
      </c>
      <c r="C76" s="285">
        <f>RESULTADOS!E83</f>
        <v>0</v>
      </c>
      <c r="D76" s="285">
        <f>RESULTADOS!G83</f>
        <v>0</v>
      </c>
      <c r="E76" s="285">
        <f>RESULTADOS!I83</f>
        <v>0</v>
      </c>
      <c r="F76" s="285">
        <f>RESULTADOS!K83</f>
        <v>0</v>
      </c>
      <c r="G76" s="286">
        <f>RESULTADOS!M83</f>
        <v>0</v>
      </c>
      <c r="H76" s="120"/>
      <c r="I76" s="120"/>
      <c r="K76" s="1289"/>
      <c r="L76" s="1290" t="s">
        <v>706</v>
      </c>
      <c r="M76" s="1291"/>
      <c r="N76" s="1292"/>
      <c r="O76" s="1293"/>
      <c r="T76" s="1294"/>
      <c r="U76" s="1290" t="s">
        <v>721</v>
      </c>
      <c r="V76" s="1295"/>
      <c r="W76" s="1295"/>
      <c r="X76" s="1296"/>
      <c r="Y76" s="1297"/>
      <c r="Z76" s="1293"/>
      <c r="BN76" s="120"/>
      <c r="BO76" s="120"/>
      <c r="BP76" s="120"/>
      <c r="BQ76" s="120"/>
      <c r="BR76" s="120"/>
      <c r="BS76" s="120"/>
      <c r="BT76" s="120"/>
      <c r="BU76" s="120"/>
      <c r="BV76" s="255"/>
    </row>
    <row r="77" spans="1:75" s="6" customFormat="1" ht="24" x14ac:dyDescent="0.3">
      <c r="A77" s="120"/>
      <c r="B77" s="22" t="s">
        <v>349</v>
      </c>
      <c r="C77" s="285">
        <f>RESULTADOS!E96</f>
        <v>1000</v>
      </c>
      <c r="D77" s="285">
        <f>RESULTADOS!G96</f>
        <v>1000</v>
      </c>
      <c r="E77" s="285">
        <f>RESULTADOS!I96</f>
        <v>1000</v>
      </c>
      <c r="F77" s="285">
        <f>RESULTADOS!K96</f>
        <v>1000</v>
      </c>
      <c r="G77" s="286">
        <f>RESULTADOS!M96</f>
        <v>1000</v>
      </c>
      <c r="H77" s="120"/>
      <c r="I77" s="120"/>
      <c r="K77" s="1256"/>
      <c r="L77" s="1282"/>
      <c r="M77" s="1282"/>
      <c r="N77" s="1282"/>
      <c r="O77" s="1257"/>
      <c r="T77" s="1263"/>
      <c r="U77" s="1277"/>
      <c r="V77" s="1277"/>
      <c r="W77" s="1277"/>
      <c r="X77" s="120"/>
      <c r="Y77" s="7"/>
      <c r="Z77" s="1279"/>
      <c r="AC77" s="7"/>
      <c r="AD77" s="7"/>
      <c r="BN77" s="120"/>
      <c r="BO77" s="120"/>
      <c r="BP77" s="120"/>
      <c r="BQ77" s="120"/>
      <c r="BR77" s="120"/>
      <c r="BS77" s="120"/>
      <c r="BT77" s="120"/>
      <c r="BU77" s="120"/>
      <c r="BV77" s="255"/>
    </row>
    <row r="78" spans="1:75" s="6" customFormat="1" ht="17" x14ac:dyDescent="0.2">
      <c r="A78" s="120"/>
      <c r="B78" s="309" t="s">
        <v>506</v>
      </c>
      <c r="C78" s="340" t="str">
        <f t="shared" ref="C78:G78" si="10">IFERROR(C77/C76,"-")</f>
        <v>-</v>
      </c>
      <c r="D78" s="340" t="str">
        <f t="shared" si="10"/>
        <v>-</v>
      </c>
      <c r="E78" s="340" t="str">
        <f t="shared" si="10"/>
        <v>-</v>
      </c>
      <c r="F78" s="340" t="str">
        <f t="shared" si="10"/>
        <v>-</v>
      </c>
      <c r="G78" s="341" t="str">
        <f t="shared" si="10"/>
        <v>-</v>
      </c>
      <c r="H78" s="120"/>
      <c r="I78" s="120"/>
      <c r="J78" s="7"/>
      <c r="K78" s="1258"/>
      <c r="L78" s="140" t="s">
        <v>661</v>
      </c>
      <c r="M78" s="87"/>
      <c r="N78" s="1375">
        <f>-RESULTADOS!C47</f>
        <v>0</v>
      </c>
      <c r="O78" s="1259"/>
      <c r="P78" s="7"/>
      <c r="T78" s="1264"/>
      <c r="U78" s="7" t="s">
        <v>715</v>
      </c>
      <c r="V78" s="7"/>
      <c r="W78" s="1382">
        <f>G47</f>
        <v>0</v>
      </c>
      <c r="X78" s="120"/>
      <c r="Z78" s="1279"/>
      <c r="BN78" s="120"/>
      <c r="BO78" s="120"/>
      <c r="BP78" s="120"/>
      <c r="BQ78" s="120"/>
      <c r="BR78" s="120"/>
      <c r="BS78" s="120"/>
      <c r="BT78" s="120"/>
      <c r="BU78" s="120"/>
      <c r="BV78" s="255"/>
    </row>
    <row r="79" spans="1:75" s="6" customFormat="1" x14ac:dyDescent="0.2">
      <c r="A79" s="140"/>
      <c r="B79" s="295"/>
      <c r="C79" s="324"/>
      <c r="D79" s="324"/>
      <c r="E79" s="324"/>
      <c r="F79" s="324"/>
      <c r="G79" s="324"/>
      <c r="H79" s="120"/>
      <c r="I79" s="120"/>
      <c r="J79" s="7"/>
      <c r="K79" s="1258"/>
      <c r="L79" s="140" t="s">
        <v>509</v>
      </c>
      <c r="M79" s="87"/>
      <c r="N79" s="1375">
        <f>L7</f>
        <v>1000</v>
      </c>
      <c r="O79" s="1259"/>
      <c r="P79" s="7"/>
      <c r="T79" s="1264"/>
      <c r="U79" s="7" t="s">
        <v>716</v>
      </c>
      <c r="V79" s="7"/>
      <c r="W79" s="1383" t="str">
        <f>H47</f>
        <v>-</v>
      </c>
      <c r="X79" s="120"/>
      <c r="Y79" s="7"/>
      <c r="Z79" s="1279"/>
      <c r="BN79" s="120"/>
      <c r="BO79" s="120"/>
      <c r="BP79" s="120"/>
      <c r="BQ79" s="120"/>
      <c r="BR79" s="120"/>
      <c r="BS79" s="120"/>
      <c r="BT79" s="120"/>
      <c r="BU79" s="120"/>
      <c r="BV79" s="255"/>
    </row>
    <row r="80" spans="1:75" s="6" customFormat="1" ht="17" x14ac:dyDescent="0.2">
      <c r="A80" s="140"/>
      <c r="B80" s="345" t="s">
        <v>498</v>
      </c>
      <c r="C80" s="318" t="s">
        <v>53</v>
      </c>
      <c r="D80" s="318" t="s">
        <v>54</v>
      </c>
      <c r="E80" s="318" t="s">
        <v>55</v>
      </c>
      <c r="F80" s="318" t="s">
        <v>56</v>
      </c>
      <c r="G80" s="319" t="s">
        <v>57</v>
      </c>
      <c r="H80" s="324"/>
      <c r="I80" s="120"/>
      <c r="K80" s="1258"/>
      <c r="L80" s="140" t="s">
        <v>549</v>
      </c>
      <c r="M80" s="87"/>
      <c r="N80" s="1375">
        <f>Ampliación_de_capital_1</f>
        <v>0</v>
      </c>
      <c r="O80" s="1257"/>
      <c r="T80" s="1264"/>
      <c r="U80" s="1288" t="s">
        <v>508</v>
      </c>
      <c r="V80" s="1288"/>
      <c r="W80" s="1378">
        <f>RESULTADOS!M24</f>
        <v>0</v>
      </c>
      <c r="X80" s="120"/>
      <c r="Z80" s="1279"/>
      <c r="BN80" s="120"/>
      <c r="BO80" s="120"/>
      <c r="BP80" s="120"/>
      <c r="BQ80" s="120"/>
      <c r="BR80" s="120"/>
      <c r="BS80" s="120"/>
      <c r="BT80" s="120"/>
      <c r="BU80" s="120"/>
      <c r="BV80" s="120"/>
      <c r="BW80" s="255"/>
    </row>
    <row r="81" spans="1:75" s="6" customFormat="1" ht="17" x14ac:dyDescent="0.2">
      <c r="A81" s="140"/>
      <c r="B81" s="346" t="s">
        <v>355</v>
      </c>
      <c r="C81" s="321">
        <f>RESULTADOS!E97</f>
        <v>1000</v>
      </c>
      <c r="D81" s="321">
        <f>RESULTADOS!G97</f>
        <v>1000</v>
      </c>
      <c r="E81" s="321">
        <f>RESULTADOS!I97</f>
        <v>1000</v>
      </c>
      <c r="F81" s="321">
        <f>RESULTADOS!K97</f>
        <v>1000</v>
      </c>
      <c r="G81" s="322">
        <f>RESULTADOS!M97</f>
        <v>1000</v>
      </c>
      <c r="H81" s="324"/>
      <c r="I81" s="120"/>
      <c r="J81" s="7"/>
      <c r="K81" s="1258"/>
      <c r="L81" s="140" t="s">
        <v>550</v>
      </c>
      <c r="M81" s="87"/>
      <c r="N81" s="1376" t="str">
        <f>IF(N80&gt;0,mes_ampliacion_capital_1,"-")</f>
        <v>-</v>
      </c>
      <c r="O81" s="1257"/>
      <c r="P81" s="7"/>
      <c r="T81" s="1264"/>
      <c r="U81" s="1288" t="s">
        <v>510</v>
      </c>
      <c r="V81" s="1288"/>
      <c r="W81" s="1379" t="str">
        <f>G38</f>
        <v>-</v>
      </c>
      <c r="X81" s="140"/>
      <c r="Z81" s="1279"/>
      <c r="BN81" s="120"/>
      <c r="BO81" s="120"/>
      <c r="BP81" s="120"/>
      <c r="BQ81" s="120"/>
      <c r="BR81" s="120"/>
      <c r="BS81" s="120"/>
      <c r="BT81" s="120"/>
      <c r="BU81" s="120"/>
      <c r="BV81" s="120"/>
      <c r="BW81" s="255"/>
    </row>
    <row r="82" spans="1:75" s="6" customFormat="1" ht="17" x14ac:dyDescent="0.2">
      <c r="A82" s="140"/>
      <c r="B82" s="326" t="s">
        <v>224</v>
      </c>
      <c r="C82" s="285">
        <f>RESULTADOS!E22</f>
        <v>0</v>
      </c>
      <c r="D82" s="285">
        <f>RESULTADOS!G22</f>
        <v>0</v>
      </c>
      <c r="E82" s="285">
        <f>RESULTADOS!I22</f>
        <v>0</v>
      </c>
      <c r="F82" s="285">
        <f>RESULTADOS!K22</f>
        <v>0</v>
      </c>
      <c r="G82" s="286">
        <f>RESULTADOS!M22</f>
        <v>0</v>
      </c>
      <c r="H82" s="324"/>
      <c r="I82" s="120"/>
      <c r="J82" s="7"/>
      <c r="K82" s="1258"/>
      <c r="L82" s="140" t="s">
        <v>551</v>
      </c>
      <c r="M82" s="87"/>
      <c r="N82" s="1375">
        <f>importe_prest_participa</f>
        <v>0</v>
      </c>
      <c r="O82" s="1257"/>
      <c r="P82" s="7"/>
      <c r="T82" s="1264"/>
      <c r="U82" s="126" t="s">
        <v>500</v>
      </c>
      <c r="V82" s="1278"/>
      <c r="W82" s="1379">
        <f>C24</f>
        <v>0</v>
      </c>
      <c r="X82" s="140"/>
      <c r="Z82" s="1279"/>
      <c r="AC82"/>
      <c r="AD82"/>
      <c r="BN82" s="120"/>
      <c r="BO82" s="120"/>
      <c r="BP82" s="120"/>
      <c r="BQ82" s="120"/>
      <c r="BR82" s="120"/>
      <c r="BS82" s="120"/>
      <c r="BT82" s="120"/>
      <c r="BU82" s="120"/>
      <c r="BV82" s="120"/>
      <c r="BW82" s="255"/>
    </row>
    <row r="83" spans="1:75" s="6" customFormat="1" ht="17" x14ac:dyDescent="0.2">
      <c r="A83" s="140"/>
      <c r="B83" s="347" t="s">
        <v>499</v>
      </c>
      <c r="C83" s="348">
        <f>IFERROR(C82/C81,"-")</f>
        <v>0</v>
      </c>
      <c r="D83" s="348">
        <f t="shared" ref="D83:G83" si="11">IFERROR(D82/D81,"-")</f>
        <v>0</v>
      </c>
      <c r="E83" s="348">
        <f t="shared" si="11"/>
        <v>0</v>
      </c>
      <c r="F83" s="348">
        <f t="shared" si="11"/>
        <v>0</v>
      </c>
      <c r="G83" s="349">
        <f t="shared" si="11"/>
        <v>0</v>
      </c>
      <c r="H83" s="324"/>
      <c r="I83" s="120"/>
      <c r="J83" s="7"/>
      <c r="K83" s="1258"/>
      <c r="L83" s="140" t="s">
        <v>552</v>
      </c>
      <c r="M83" s="87"/>
      <c r="N83" s="1376" t="str">
        <f>IF(N82&gt;0,inicio_prest_participa,"-")</f>
        <v>-</v>
      </c>
      <c r="O83" s="1260"/>
      <c r="P83" s="7"/>
      <c r="T83" s="1264"/>
      <c r="U83" s="126" t="s">
        <v>504</v>
      </c>
      <c r="V83" s="126"/>
      <c r="W83" s="1378" t="str">
        <f>C57</f>
        <v>Inexistente</v>
      </c>
      <c r="X83" s="120"/>
      <c r="Z83" s="1279"/>
      <c r="BN83" s="120"/>
      <c r="BO83" s="120"/>
      <c r="BP83" s="120"/>
      <c r="BQ83" s="120"/>
      <c r="BR83" s="120"/>
      <c r="BS83" s="120"/>
      <c r="BT83" s="120"/>
      <c r="BU83" s="120"/>
      <c r="BV83" s="120"/>
      <c r="BW83" s="255"/>
    </row>
    <row r="84" spans="1:75" s="6" customFormat="1" ht="17" x14ac:dyDescent="0.2">
      <c r="A84" s="140"/>
      <c r="B84" s="326" t="s">
        <v>357</v>
      </c>
      <c r="C84" s="321">
        <f>RESULTADOS!E24</f>
        <v>0</v>
      </c>
      <c r="D84" s="321">
        <f>RESULTADOS!G24</f>
        <v>0</v>
      </c>
      <c r="E84" s="321">
        <f>RESULTADOS!I24</f>
        <v>0</v>
      </c>
      <c r="F84" s="321">
        <f>RESULTADOS!K24</f>
        <v>0</v>
      </c>
      <c r="G84" s="322">
        <f>RESULTADOS!M24</f>
        <v>0</v>
      </c>
      <c r="H84" s="324"/>
      <c r="I84" s="120"/>
      <c r="K84" s="1258"/>
      <c r="L84" s="140" t="s">
        <v>662</v>
      </c>
      <c r="M84" s="120"/>
      <c r="N84" s="1377">
        <f>100%-P8</f>
        <v>1</v>
      </c>
      <c r="O84" s="1260"/>
      <c r="T84" s="1258"/>
      <c r="U84" s="126" t="s">
        <v>505</v>
      </c>
      <c r="V84" s="126"/>
      <c r="W84" s="1380" t="str">
        <f>C56</f>
        <v>Inexistente</v>
      </c>
      <c r="X84" s="140"/>
      <c r="Y84"/>
      <c r="Z84" s="1279"/>
      <c r="AC84"/>
      <c r="AD84"/>
      <c r="BN84" s="120"/>
      <c r="BO84" s="120"/>
      <c r="BP84" s="120"/>
      <c r="BQ84" s="120"/>
      <c r="BR84" s="120"/>
      <c r="BS84" s="120"/>
      <c r="BT84" s="120"/>
      <c r="BU84" s="120"/>
      <c r="BV84" s="120"/>
      <c r="BW84" s="255"/>
    </row>
    <row r="85" spans="1:75" s="6" customFormat="1" ht="17" x14ac:dyDescent="0.2">
      <c r="A85" s="140"/>
      <c r="B85" s="326" t="s">
        <v>526</v>
      </c>
      <c r="C85" s="285">
        <f>RESULTADOS!E71</f>
        <v>1000</v>
      </c>
      <c r="D85" s="285">
        <f>RESULTADOS!G71</f>
        <v>1000</v>
      </c>
      <c r="E85" s="285">
        <f>RESULTADOS!I71</f>
        <v>1000</v>
      </c>
      <c r="F85" s="285">
        <f>RESULTADOS!K71</f>
        <v>1000</v>
      </c>
      <c r="G85" s="286">
        <f>RESULTADOS!M71</f>
        <v>1000</v>
      </c>
      <c r="H85" s="324"/>
      <c r="I85" s="120"/>
      <c r="K85" s="1258"/>
      <c r="L85" s="120"/>
      <c r="M85" s="120"/>
      <c r="N85" s="120"/>
      <c r="O85" s="1257"/>
      <c r="T85" s="1258"/>
      <c r="U85" s="126" t="s">
        <v>538</v>
      </c>
      <c r="V85" s="126"/>
      <c r="W85" s="1381">
        <f>MAX(C86:G86)</f>
        <v>0</v>
      </c>
      <c r="X85" s="120"/>
      <c r="Z85" s="1279"/>
      <c r="AC85"/>
      <c r="AD85"/>
      <c r="BN85" s="120"/>
      <c r="BO85" s="120"/>
      <c r="BP85" s="120"/>
      <c r="BQ85" s="120"/>
      <c r="BR85" s="120"/>
      <c r="BS85" s="120"/>
      <c r="BT85" s="120"/>
      <c r="BU85" s="120"/>
      <c r="BV85" s="120"/>
      <c r="BW85" s="255"/>
    </row>
    <row r="86" spans="1:75" s="6" customFormat="1" ht="17" x14ac:dyDescent="0.2">
      <c r="A86" s="120"/>
      <c r="B86" s="350" t="s">
        <v>232</v>
      </c>
      <c r="C86" s="340">
        <f t="shared" ref="C86:G86" si="12">IFERROR(C84/C85,"-")</f>
        <v>0</v>
      </c>
      <c r="D86" s="340">
        <f t="shared" si="12"/>
        <v>0</v>
      </c>
      <c r="E86" s="340">
        <f t="shared" si="12"/>
        <v>0</v>
      </c>
      <c r="F86" s="340">
        <f t="shared" si="12"/>
        <v>0</v>
      </c>
      <c r="G86" s="341">
        <f t="shared" si="12"/>
        <v>0</v>
      </c>
      <c r="H86" s="120"/>
      <c r="I86" s="120"/>
      <c r="K86" s="1283"/>
      <c r="O86" s="1284"/>
      <c r="T86" s="1258"/>
      <c r="U86" s="126" t="s">
        <v>511</v>
      </c>
      <c r="V86" s="126"/>
      <c r="W86" s="1378">
        <f>G68</f>
        <v>1000</v>
      </c>
      <c r="X86" s="120"/>
      <c r="Y86"/>
      <c r="Z86" s="1279"/>
      <c r="BN86" s="120"/>
      <c r="BO86" s="120"/>
      <c r="BP86" s="120"/>
      <c r="BQ86" s="120"/>
      <c r="BR86" s="120"/>
      <c r="BS86" s="120"/>
      <c r="BT86" s="120"/>
      <c r="BU86" s="120"/>
      <c r="BV86" s="120"/>
      <c r="BW86" s="255"/>
    </row>
    <row r="87" spans="1:75" x14ac:dyDescent="0.2">
      <c r="A87" s="253"/>
      <c r="B87" s="295"/>
      <c r="C87" s="324"/>
      <c r="D87" s="324"/>
      <c r="E87" s="324"/>
      <c r="F87" s="324"/>
      <c r="G87" s="324"/>
      <c r="H87" s="253"/>
      <c r="I87" s="253"/>
      <c r="J87" s="6"/>
      <c r="K87" s="1283"/>
      <c r="L87" s="6"/>
      <c r="M87" s="6"/>
      <c r="N87" s="6"/>
      <c r="O87" s="1284"/>
      <c r="P87" s="6"/>
      <c r="T87" s="1258"/>
      <c r="U87" s="120" t="s">
        <v>0</v>
      </c>
      <c r="V87" s="120"/>
      <c r="W87" s="296" t="s">
        <v>0</v>
      </c>
      <c r="X87" s="120"/>
      <c r="Y87"/>
      <c r="Z87" s="1259"/>
      <c r="AC87" s="6"/>
      <c r="AD87" s="6"/>
      <c r="BN87" s="253"/>
      <c r="BO87" s="253"/>
      <c r="BP87" s="253"/>
      <c r="BQ87" s="253"/>
      <c r="BR87" s="253"/>
      <c r="BS87" s="253"/>
      <c r="BT87" s="253"/>
      <c r="BU87" s="253"/>
      <c r="BV87" s="253"/>
      <c r="BW87" s="253"/>
    </row>
    <row r="88" spans="1:75" x14ac:dyDescent="0.2">
      <c r="A88" s="253"/>
      <c r="B88" s="295"/>
      <c r="C88" s="324"/>
      <c r="D88" s="324"/>
      <c r="E88" s="324"/>
      <c r="F88" s="324"/>
      <c r="G88" s="324"/>
      <c r="H88" s="253"/>
      <c r="I88" s="253"/>
      <c r="J88" s="38"/>
      <c r="K88" s="1285"/>
      <c r="L88" s="1286"/>
      <c r="M88" s="1286"/>
      <c r="N88" s="1286"/>
      <c r="O88" s="1287"/>
      <c r="P88" s="38"/>
      <c r="T88" s="1261"/>
      <c r="U88" s="1262"/>
      <c r="V88" s="1262"/>
      <c r="W88" s="1262"/>
      <c r="X88" s="1262"/>
      <c r="Y88" s="1280"/>
      <c r="Z88" s="1281"/>
      <c r="AA88" s="6"/>
      <c r="AB88" s="6"/>
      <c r="AC88" s="6"/>
      <c r="AD88" s="6"/>
      <c r="BN88" s="253"/>
      <c r="BO88" s="253"/>
      <c r="BP88" s="253"/>
      <c r="BQ88" s="253"/>
      <c r="BR88" s="253"/>
      <c r="BS88" s="253"/>
      <c r="BT88" s="253"/>
      <c r="BU88" s="253"/>
      <c r="BV88" s="253"/>
      <c r="BW88" s="253"/>
    </row>
    <row r="89" spans="1:75" ht="17" x14ac:dyDescent="0.2">
      <c r="A89" s="253"/>
      <c r="B89" s="249" t="s">
        <v>586</v>
      </c>
      <c r="C89" s="967" t="s">
        <v>53</v>
      </c>
      <c r="D89" s="967" t="s">
        <v>54</v>
      </c>
      <c r="E89" s="967" t="s">
        <v>55</v>
      </c>
      <c r="F89" s="967" t="s">
        <v>56</v>
      </c>
      <c r="G89" s="967" t="s">
        <v>57</v>
      </c>
      <c r="H89" s="253"/>
      <c r="I89" s="253"/>
      <c r="J89" s="38"/>
      <c r="K89" s="38"/>
      <c r="L89" s="38"/>
      <c r="M89" s="38"/>
      <c r="N89" s="38"/>
      <c r="O89" s="38"/>
      <c r="P89" s="38"/>
      <c r="Q89" s="6"/>
      <c r="R89" s="6"/>
      <c r="S89" s="6"/>
      <c r="T89" s="6"/>
      <c r="U89" s="6"/>
      <c r="V89" s="6"/>
      <c r="W89" s="6"/>
      <c r="X89" s="6"/>
      <c r="Y89" s="6"/>
      <c r="Z89" s="6"/>
      <c r="AA89" s="6"/>
      <c r="AB89" s="6"/>
      <c r="AC89" s="6"/>
      <c r="AD89" s="6"/>
      <c r="AE89" s="6"/>
      <c r="AF89" s="6"/>
      <c r="AG89" s="6"/>
      <c r="AH89" s="6"/>
      <c r="AI89" s="6"/>
      <c r="BN89" s="253"/>
      <c r="BO89" s="253"/>
      <c r="BP89" s="253"/>
      <c r="BQ89" s="253"/>
      <c r="BR89" s="253"/>
      <c r="BS89" s="253"/>
      <c r="BT89" s="253"/>
      <c r="BU89" s="253"/>
      <c r="BV89" s="253"/>
      <c r="BW89" s="253"/>
    </row>
    <row r="90" spans="1:75" ht="17" x14ac:dyDescent="0.2">
      <c r="A90" s="253"/>
      <c r="B90" s="968" t="s">
        <v>587</v>
      </c>
      <c r="C90" s="971">
        <f>'C'!O240</f>
        <v>0</v>
      </c>
      <c r="D90" s="972">
        <f>'C'!AA240</f>
        <v>0</v>
      </c>
      <c r="E90" s="972">
        <f>'C'!AM240</f>
        <v>0</v>
      </c>
      <c r="F90" s="972">
        <f>'C'!AY240</f>
        <v>0</v>
      </c>
      <c r="G90" s="973">
        <f>'C'!BK240</f>
        <v>0</v>
      </c>
      <c r="H90" s="253"/>
      <c r="I90" s="253"/>
      <c r="J90" s="38"/>
      <c r="K90" s="38"/>
      <c r="L90" s="38"/>
      <c r="M90" s="38"/>
      <c r="N90" s="38"/>
      <c r="O90" s="38"/>
      <c r="P90" s="38"/>
      <c r="Q90" s="38"/>
      <c r="R90" s="38"/>
      <c r="S90" s="38"/>
      <c r="T90" s="38"/>
      <c r="U90" s="38"/>
      <c r="V90" s="38"/>
      <c r="W90" s="6"/>
      <c r="X90" s="6"/>
      <c r="Y90" s="6"/>
      <c r="Z90" s="6"/>
      <c r="AA90" s="6"/>
      <c r="AB90" s="6"/>
      <c r="AC90" s="6"/>
      <c r="AD90" s="6"/>
      <c r="AE90" s="6"/>
      <c r="AF90" s="6"/>
      <c r="AG90" s="6"/>
      <c r="AH90" s="6"/>
      <c r="AI90" s="6"/>
      <c r="BN90" s="253"/>
      <c r="BO90" s="253"/>
      <c r="BP90" s="253"/>
      <c r="BQ90" s="253"/>
      <c r="BR90" s="253"/>
      <c r="BS90" s="253"/>
      <c r="BT90" s="253"/>
      <c r="BU90" s="253"/>
      <c r="BV90" s="253"/>
      <c r="BW90" s="253"/>
    </row>
    <row r="91" spans="1:75" ht="17" x14ac:dyDescent="0.2">
      <c r="A91" s="253"/>
      <c r="B91" s="969" t="s">
        <v>588</v>
      </c>
      <c r="C91" s="974">
        <f>'C'!O241</f>
        <v>0</v>
      </c>
      <c r="D91" s="975">
        <f>'C'!AA241</f>
        <v>0</v>
      </c>
      <c r="E91" s="975">
        <f>'C'!AM241</f>
        <v>0</v>
      </c>
      <c r="F91" s="975">
        <f>'C'!AY241</f>
        <v>0</v>
      </c>
      <c r="G91" s="976">
        <f>'C'!BK241</f>
        <v>0</v>
      </c>
      <c r="H91" s="253"/>
      <c r="I91" s="253"/>
      <c r="J91" s="38"/>
      <c r="K91" s="38"/>
      <c r="L91" s="38"/>
      <c r="M91" s="38"/>
      <c r="N91" s="38"/>
      <c r="O91" s="38"/>
      <c r="P91" s="38"/>
      <c r="Q91" s="38"/>
      <c r="R91" s="38"/>
      <c r="S91" s="38"/>
      <c r="T91" s="38"/>
      <c r="U91" s="38"/>
      <c r="V91" s="38"/>
      <c r="W91" s="6"/>
      <c r="X91" s="6"/>
      <c r="Y91" s="6"/>
      <c r="Z91" s="6"/>
      <c r="AA91" s="6"/>
      <c r="AB91" s="6"/>
      <c r="AC91" s="6"/>
      <c r="AD91" s="6"/>
      <c r="AE91" s="6"/>
      <c r="AF91" s="6"/>
      <c r="AG91" s="6"/>
      <c r="AH91" s="6"/>
      <c r="AI91" s="6"/>
      <c r="BN91" s="253"/>
      <c r="BO91" s="253"/>
      <c r="BP91" s="253"/>
      <c r="BQ91" s="253"/>
      <c r="BR91" s="253"/>
      <c r="BS91" s="253"/>
      <c r="BT91" s="253"/>
      <c r="BU91" s="253"/>
      <c r="BV91" s="253"/>
      <c r="BW91" s="253"/>
    </row>
    <row r="92" spans="1:75" ht="17" x14ac:dyDescent="0.2">
      <c r="A92" s="253"/>
      <c r="B92" s="969" t="s">
        <v>589</v>
      </c>
      <c r="C92" s="974">
        <f>'C'!O242</f>
        <v>0</v>
      </c>
      <c r="D92" s="975">
        <f>'C'!AA242</f>
        <v>0</v>
      </c>
      <c r="E92" s="975">
        <f>'C'!AM242</f>
        <v>0</v>
      </c>
      <c r="F92" s="975">
        <f>'C'!AY242</f>
        <v>0</v>
      </c>
      <c r="G92" s="976">
        <f>'C'!BK242</f>
        <v>0</v>
      </c>
      <c r="H92" s="253"/>
      <c r="I92" s="253"/>
      <c r="J92" s="38"/>
      <c r="K92" s="38"/>
      <c r="L92" s="38"/>
      <c r="M92" s="38"/>
      <c r="N92" s="38"/>
      <c r="O92" s="38"/>
      <c r="P92" s="38"/>
      <c r="Q92" s="38"/>
      <c r="R92" s="38"/>
      <c r="S92" s="38"/>
      <c r="T92" s="38"/>
      <c r="U92" s="38"/>
      <c r="V92" s="38"/>
      <c r="W92" s="6"/>
      <c r="X92" s="6"/>
      <c r="Y92" s="6"/>
      <c r="Z92" s="6"/>
      <c r="AA92" s="6"/>
      <c r="AB92" s="6"/>
      <c r="AC92" s="6"/>
      <c r="AD92" s="6"/>
      <c r="AE92" s="6"/>
      <c r="AF92" s="6"/>
      <c r="AG92" s="6"/>
      <c r="AH92" s="6"/>
      <c r="AI92" s="6"/>
      <c r="BN92" s="253"/>
      <c r="BO92" s="253"/>
      <c r="BP92" s="253"/>
      <c r="BQ92" s="253"/>
      <c r="BR92" s="253"/>
      <c r="BS92" s="253"/>
      <c r="BT92" s="253"/>
      <c r="BU92" s="253"/>
      <c r="BV92" s="253"/>
      <c r="BW92" s="253"/>
    </row>
    <row r="93" spans="1:75" ht="17" x14ac:dyDescent="0.2">
      <c r="A93" s="253"/>
      <c r="B93" s="969" t="s">
        <v>590</v>
      </c>
      <c r="C93" s="974">
        <f>'C'!O243</f>
        <v>0</v>
      </c>
      <c r="D93" s="975">
        <f>'C'!AA243</f>
        <v>0</v>
      </c>
      <c r="E93" s="975">
        <f>'C'!AM243</f>
        <v>0</v>
      </c>
      <c r="F93" s="975">
        <f>'C'!AY243</f>
        <v>0</v>
      </c>
      <c r="G93" s="976">
        <f>'C'!BK243</f>
        <v>0</v>
      </c>
      <c r="H93" s="253"/>
      <c r="I93" s="253"/>
      <c r="J93" s="38"/>
      <c r="K93" s="38"/>
      <c r="L93" s="38"/>
      <c r="M93" s="38"/>
      <c r="N93" s="38"/>
      <c r="O93" s="38"/>
      <c r="P93" s="38"/>
      <c r="Q93" s="38"/>
      <c r="R93" s="38"/>
      <c r="S93" s="38"/>
      <c r="T93" s="38"/>
      <c r="U93" s="38"/>
      <c r="V93" s="38"/>
      <c r="W93" s="6"/>
      <c r="X93" s="6"/>
      <c r="Y93" s="6"/>
      <c r="Z93" s="6"/>
      <c r="AA93" s="6"/>
      <c r="AB93" s="6"/>
      <c r="AC93" s="6"/>
      <c r="AD93" s="6"/>
      <c r="AE93" s="6"/>
      <c r="AF93" s="6"/>
      <c r="AG93" s="6"/>
      <c r="AH93" s="6"/>
      <c r="AI93" s="6"/>
      <c r="BN93" s="253"/>
      <c r="BO93" s="253"/>
      <c r="BP93" s="253"/>
      <c r="BQ93" s="253"/>
      <c r="BR93" s="253"/>
      <c r="BS93" s="253"/>
      <c r="BT93" s="253"/>
      <c r="BU93" s="253"/>
      <c r="BV93" s="253"/>
      <c r="BW93" s="253"/>
    </row>
    <row r="94" spans="1:75" x14ac:dyDescent="0.2">
      <c r="A94" s="253"/>
      <c r="B94" s="969"/>
      <c r="C94" s="974"/>
      <c r="D94" s="975"/>
      <c r="E94" s="975"/>
      <c r="F94" s="975"/>
      <c r="G94" s="976"/>
      <c r="H94" s="253"/>
      <c r="I94" s="253"/>
      <c r="J94" s="38"/>
      <c r="K94" s="38"/>
      <c r="L94" s="38"/>
      <c r="M94" s="38"/>
      <c r="N94" s="38"/>
      <c r="O94" s="38"/>
      <c r="P94" s="38"/>
      <c r="Q94" s="38"/>
      <c r="R94" s="38"/>
      <c r="S94" s="38"/>
      <c r="T94" s="38"/>
      <c r="U94" s="38"/>
      <c r="V94" s="38"/>
      <c r="W94" s="6"/>
      <c r="X94" s="6"/>
      <c r="Y94" s="6"/>
      <c r="Z94" s="6"/>
      <c r="AA94" s="6"/>
      <c r="AB94" s="6"/>
      <c r="AC94" s="6"/>
      <c r="AD94" s="6"/>
      <c r="AE94" s="6"/>
      <c r="AF94" s="6"/>
      <c r="AG94" s="6"/>
      <c r="AH94" s="6"/>
      <c r="AI94" s="6"/>
      <c r="BN94" s="253"/>
      <c r="BO94" s="253"/>
      <c r="BP94" s="253"/>
      <c r="BQ94" s="253"/>
      <c r="BR94" s="253"/>
      <c r="BS94" s="253"/>
      <c r="BT94" s="253"/>
      <c r="BU94" s="253"/>
      <c r="BV94" s="253"/>
      <c r="BW94" s="253"/>
    </row>
    <row r="95" spans="1:75" x14ac:dyDescent="0.2">
      <c r="A95" s="253"/>
      <c r="B95" s="970"/>
      <c r="C95" s="977"/>
      <c r="D95" s="978"/>
      <c r="E95" s="978"/>
      <c r="F95" s="978"/>
      <c r="G95" s="979"/>
      <c r="H95" s="253"/>
      <c r="I95" s="253"/>
      <c r="J95" s="38"/>
      <c r="K95" s="38"/>
      <c r="L95" s="38"/>
      <c r="M95" s="38"/>
      <c r="N95" s="38"/>
      <c r="O95" s="38"/>
      <c r="P95" s="38"/>
      <c r="Q95" s="38"/>
      <c r="R95" s="38"/>
      <c r="S95" s="38"/>
      <c r="T95" s="38"/>
      <c r="U95" s="38"/>
      <c r="V95" s="38"/>
      <c r="W95" s="6"/>
      <c r="X95" s="6"/>
      <c r="Y95" s="6"/>
      <c r="Z95" s="6"/>
      <c r="AA95" s="6"/>
      <c r="AB95" s="6"/>
      <c r="AC95" s="6"/>
      <c r="AD95" s="6"/>
      <c r="AE95" s="6"/>
      <c r="AF95" s="6"/>
      <c r="AG95" s="6"/>
      <c r="AH95" s="6"/>
      <c r="AI95" s="6"/>
      <c r="BN95" s="253"/>
      <c r="BO95" s="253"/>
      <c r="BP95" s="253"/>
      <c r="BQ95" s="253"/>
      <c r="BR95" s="253"/>
      <c r="BS95" s="253"/>
      <c r="BT95" s="253"/>
      <c r="BU95" s="253"/>
      <c r="BV95" s="253"/>
      <c r="BW95" s="253"/>
    </row>
    <row r="96" spans="1:75" x14ac:dyDescent="0.2">
      <c r="A96" s="253"/>
      <c r="B96" s="966"/>
      <c r="C96" s="324"/>
      <c r="D96" s="324"/>
      <c r="E96" s="324"/>
      <c r="F96" s="324"/>
      <c r="G96" s="324"/>
      <c r="H96" s="253"/>
      <c r="I96" s="253"/>
      <c r="J96" s="38"/>
      <c r="K96" s="38"/>
      <c r="L96" s="38"/>
      <c r="M96" s="38"/>
      <c r="N96" s="38"/>
      <c r="O96" s="38"/>
      <c r="P96" s="38"/>
      <c r="Q96" s="38"/>
      <c r="R96" s="38"/>
      <c r="S96" s="38"/>
      <c r="T96" s="38"/>
      <c r="U96" s="38"/>
      <c r="V96" s="38"/>
      <c r="W96" s="6"/>
      <c r="X96" s="6"/>
      <c r="Y96" s="6"/>
      <c r="Z96" s="6"/>
      <c r="AA96" s="6"/>
      <c r="AB96" s="6"/>
      <c r="AC96" s="6"/>
      <c r="AD96" s="6"/>
      <c r="AE96" s="6"/>
      <c r="AF96" s="6"/>
      <c r="AG96" s="6"/>
      <c r="AH96" s="6"/>
      <c r="AI96" s="6"/>
      <c r="BN96" s="253"/>
      <c r="BO96" s="253"/>
      <c r="BP96" s="253"/>
      <c r="BQ96" s="253"/>
      <c r="BR96" s="253"/>
      <c r="BS96" s="253"/>
      <c r="BT96" s="253"/>
      <c r="BU96" s="253"/>
      <c r="BV96" s="253"/>
      <c r="BW96" s="253"/>
    </row>
    <row r="97" spans="1:104" x14ac:dyDescent="0.2">
      <c r="A97" s="253"/>
      <c r="B97" s="295"/>
      <c r="C97" s="324"/>
      <c r="D97" s="324"/>
      <c r="E97" s="324"/>
      <c r="F97" s="324"/>
      <c r="G97" s="324"/>
      <c r="H97" s="253"/>
      <c r="I97" s="253"/>
      <c r="J97" s="351"/>
      <c r="K97" s="351"/>
      <c r="L97" s="351"/>
      <c r="M97" s="351"/>
      <c r="N97" s="351"/>
      <c r="O97" s="351"/>
      <c r="P97" s="351"/>
      <c r="Q97" s="351"/>
      <c r="R97" s="351"/>
      <c r="S97" s="351"/>
      <c r="T97" s="351"/>
      <c r="U97" s="351"/>
      <c r="V97" s="351"/>
      <c r="W97" s="120"/>
      <c r="X97" s="120"/>
      <c r="Y97" s="120"/>
      <c r="Z97" s="120"/>
      <c r="AA97" s="120"/>
      <c r="AB97" s="120"/>
      <c r="AC97" s="6"/>
      <c r="AD97" s="6"/>
      <c r="AE97" s="6"/>
      <c r="AF97" s="6"/>
      <c r="AG97" s="6"/>
      <c r="AH97" s="6"/>
      <c r="AI97" s="6"/>
      <c r="BN97" s="253"/>
      <c r="BO97" s="253"/>
      <c r="BP97" s="253"/>
      <c r="BQ97" s="253"/>
      <c r="BR97" s="253"/>
      <c r="BS97" s="253"/>
      <c r="BT97" s="253"/>
      <c r="BU97" s="253"/>
      <c r="BV97" s="253"/>
      <c r="BW97" s="253"/>
    </row>
    <row r="98" spans="1:104" ht="17" thickBot="1" x14ac:dyDescent="0.25">
      <c r="A98" s="253"/>
      <c r="B98" s="295"/>
      <c r="C98" s="324"/>
      <c r="D98" s="324"/>
      <c r="E98" s="324"/>
      <c r="F98" s="324"/>
      <c r="G98" s="324"/>
      <c r="H98" s="253"/>
      <c r="I98" s="253"/>
      <c r="J98" s="351"/>
      <c r="K98" s="351"/>
      <c r="L98" s="351"/>
      <c r="M98" s="351"/>
      <c r="N98" s="351"/>
      <c r="O98" s="351"/>
      <c r="P98" s="351"/>
      <c r="Q98" s="351"/>
      <c r="R98" s="351"/>
      <c r="S98" s="351"/>
      <c r="T98" s="351"/>
      <c r="U98" s="351"/>
      <c r="V98" s="351"/>
      <c r="W98" s="352"/>
      <c r="X98" s="120"/>
      <c r="Y98" s="120"/>
      <c r="Z98" s="120"/>
      <c r="AA98" s="120"/>
      <c r="AB98" s="120"/>
      <c r="AC98" s="6"/>
      <c r="AD98" s="6"/>
      <c r="AE98" s="6"/>
      <c r="AF98" s="6"/>
      <c r="AG98" s="6"/>
      <c r="AH98" s="6"/>
      <c r="AI98" s="6"/>
      <c r="BN98" s="253"/>
      <c r="BO98" s="253"/>
      <c r="BP98" s="253"/>
      <c r="BQ98" s="253"/>
      <c r="BR98" s="253"/>
      <c r="BS98" s="253"/>
      <c r="BT98" s="253"/>
      <c r="BU98" s="253"/>
      <c r="BV98" s="253"/>
      <c r="BW98" s="253"/>
    </row>
    <row r="99" spans="1:104" ht="45" customHeight="1" thickBot="1" x14ac:dyDescent="0.3">
      <c r="A99" s="931" t="s">
        <v>569</v>
      </c>
      <c r="B99" s="930" t="s">
        <v>684</v>
      </c>
      <c r="C99" s="353"/>
      <c r="D99" s="353"/>
      <c r="E99" s="353"/>
      <c r="F99" s="353"/>
      <c r="G99" s="353"/>
      <c r="H99" s="354"/>
      <c r="I99" s="254"/>
      <c r="J99" s="351"/>
      <c r="K99" s="351"/>
      <c r="L99" s="351"/>
      <c r="M99" s="351"/>
      <c r="N99" s="351"/>
      <c r="O99" s="351"/>
      <c r="P99" s="351"/>
      <c r="Q99" s="351"/>
      <c r="R99" s="351"/>
      <c r="AB99" s="120"/>
      <c r="AC99" s="6"/>
      <c r="AD99" s="6"/>
      <c r="AE99" s="6"/>
      <c r="AF99" s="6"/>
      <c r="AG99" s="6"/>
      <c r="AH99" s="6"/>
      <c r="AI99" s="6"/>
      <c r="BN99" s="253"/>
      <c r="BO99" s="253"/>
      <c r="BP99" s="253"/>
      <c r="BQ99" s="253"/>
      <c r="BR99" s="253"/>
      <c r="BS99" s="253"/>
      <c r="BT99" s="253"/>
      <c r="BU99" s="253"/>
      <c r="BV99" s="253"/>
      <c r="BW99" s="253"/>
    </row>
    <row r="100" spans="1:104" s="253" customFormat="1" ht="25" customHeight="1" x14ac:dyDescent="0.25">
      <c r="A100" s="932"/>
      <c r="B100" s="933"/>
      <c r="C100" s="353"/>
      <c r="D100" s="353"/>
      <c r="E100" s="353"/>
      <c r="F100" s="353"/>
      <c r="G100" s="353"/>
      <c r="H100" s="354"/>
      <c r="I100" s="254"/>
      <c r="J100" s="351"/>
      <c r="K100" s="351"/>
      <c r="L100" s="351"/>
      <c r="M100" s="351"/>
      <c r="N100" s="351"/>
      <c r="O100" s="351"/>
      <c r="P100" s="351"/>
      <c r="Q100" s="351"/>
      <c r="R100" s="351"/>
      <c r="AB100" s="120"/>
      <c r="AC100" s="6"/>
      <c r="AD100" s="6"/>
      <c r="AE100" s="6"/>
      <c r="AF100" s="6"/>
      <c r="AG100" s="6"/>
      <c r="AH100" s="6"/>
      <c r="AI100" s="6"/>
      <c r="AJ100"/>
    </row>
    <row r="101" spans="1:104" s="253" customFormat="1" ht="42" customHeight="1" outlineLevel="1" x14ac:dyDescent="0.2">
      <c r="A101" s="120">
        <v>12</v>
      </c>
      <c r="B101" s="1059" t="s">
        <v>440</v>
      </c>
      <c r="C101" s="1595" t="s">
        <v>527</v>
      </c>
      <c r="D101" s="1596"/>
      <c r="E101" s="1597"/>
      <c r="F101" s="1060" t="s">
        <v>53</v>
      </c>
      <c r="G101" s="1061" t="s">
        <v>328</v>
      </c>
      <c r="H101" s="1060" t="s">
        <v>54</v>
      </c>
      <c r="I101" s="1062" t="s">
        <v>328</v>
      </c>
      <c r="J101" s="1063" t="s">
        <v>55</v>
      </c>
      <c r="K101" s="1064" t="s">
        <v>328</v>
      </c>
      <c r="L101" s="1063" t="s">
        <v>56</v>
      </c>
      <c r="M101" s="1065" t="s">
        <v>328</v>
      </c>
      <c r="N101" s="1063" t="s">
        <v>57</v>
      </c>
      <c r="O101" s="1066" t="s">
        <v>328</v>
      </c>
      <c r="P101" s="351"/>
      <c r="Q101" s="351"/>
      <c r="R101" s="351"/>
      <c r="U101" s="1080"/>
      <c r="V101" s="1633" t="s">
        <v>513</v>
      </c>
      <c r="W101" s="1633"/>
      <c r="X101" s="1633"/>
      <c r="Y101" s="1633" t="s">
        <v>344</v>
      </c>
      <c r="Z101" s="1633"/>
      <c r="AA101" s="1633"/>
      <c r="AB101" s="1641" t="s">
        <v>356</v>
      </c>
      <c r="AC101" s="1642"/>
      <c r="AD101" s="1643"/>
      <c r="AE101" s="6"/>
      <c r="AF101" s="6"/>
      <c r="AG101" s="6"/>
      <c r="AH101" s="6"/>
      <c r="AI101" s="6"/>
      <c r="AJ101"/>
    </row>
    <row r="102" spans="1:104" ht="26" customHeight="1" outlineLevel="1" x14ac:dyDescent="0.2">
      <c r="A102" s="934" t="s">
        <v>0</v>
      </c>
      <c r="B102" s="1067" t="s">
        <v>19</v>
      </c>
      <c r="C102" s="1612" t="s">
        <v>441</v>
      </c>
      <c r="D102" s="1612"/>
      <c r="E102" s="1612"/>
      <c r="F102" s="355">
        <f>F103+F104</f>
        <v>0</v>
      </c>
      <c r="G102" s="356" t="str">
        <f>IFERROR(F102/F102,"-")</f>
        <v>-</v>
      </c>
      <c r="H102" s="357">
        <f>H103+H104</f>
        <v>0</v>
      </c>
      <c r="I102" s="356" t="str">
        <f>IFERROR(H102/H102,"-")</f>
        <v>-</v>
      </c>
      <c r="J102" s="358">
        <f>J103+J104</f>
        <v>0</v>
      </c>
      <c r="K102" s="1068" t="str">
        <f>IFERROR(J102/J102,"-")</f>
        <v>-</v>
      </c>
      <c r="L102" s="358">
        <f>L103+L104</f>
        <v>0</v>
      </c>
      <c r="M102" s="1068" t="str">
        <f>IFERROR(L102/L102,"-")</f>
        <v>-</v>
      </c>
      <c r="N102" s="358">
        <f>N103+N104</f>
        <v>0</v>
      </c>
      <c r="O102" s="371" t="str">
        <f>IFERROR(N102/N102,"-")</f>
        <v>-</v>
      </c>
      <c r="U102" s="1081"/>
      <c r="V102" s="1629" t="s">
        <v>305</v>
      </c>
      <c r="W102" s="1631" t="s">
        <v>306</v>
      </c>
      <c r="X102" s="1631" t="s">
        <v>307</v>
      </c>
      <c r="Y102" s="1631" t="s">
        <v>305</v>
      </c>
      <c r="Z102" s="1631" t="s">
        <v>306</v>
      </c>
      <c r="AA102" s="1631" t="s">
        <v>307</v>
      </c>
      <c r="AB102" s="1629" t="s">
        <v>305</v>
      </c>
      <c r="AC102" s="1651" t="s">
        <v>306</v>
      </c>
      <c r="AD102" s="1651" t="s">
        <v>307</v>
      </c>
      <c r="AL102" s="253"/>
      <c r="AM102" s="253"/>
      <c r="AN102" s="253"/>
      <c r="AO102" s="253"/>
      <c r="AP102" s="253"/>
      <c r="AQ102" s="253"/>
      <c r="AR102" s="253"/>
      <c r="AS102" s="253"/>
      <c r="AT102" s="253"/>
      <c r="AU102" s="253"/>
      <c r="AV102" s="253"/>
      <c r="AW102" s="253"/>
      <c r="AX102" s="253"/>
      <c r="AY102" s="253"/>
      <c r="AZ102" s="253"/>
      <c r="BA102" s="253"/>
      <c r="BB102" s="253"/>
      <c r="BC102" s="253"/>
      <c r="BD102" s="253"/>
      <c r="BE102" s="253"/>
      <c r="BF102" s="253"/>
      <c r="BG102" s="253"/>
      <c r="BH102" s="253"/>
      <c r="BI102" s="253"/>
      <c r="BJ102" s="253"/>
      <c r="BK102" s="253"/>
      <c r="BL102" s="253"/>
      <c r="BM102" s="253"/>
      <c r="BN102" s="253"/>
      <c r="BO102" s="253"/>
      <c r="BP102" s="253"/>
      <c r="BQ102" s="253"/>
      <c r="BR102" s="253"/>
      <c r="BS102" s="253"/>
      <c r="BT102" s="253"/>
      <c r="BU102" s="253"/>
      <c r="BV102" s="253"/>
      <c r="BW102" s="253"/>
      <c r="BX102" s="253"/>
      <c r="BY102" s="253"/>
      <c r="BZ102" s="253"/>
      <c r="CA102" s="253"/>
      <c r="CB102" s="253"/>
      <c r="CC102" s="253"/>
      <c r="CD102" s="253"/>
      <c r="CE102" s="253"/>
      <c r="CF102" s="253"/>
      <c r="CG102" s="253"/>
      <c r="CH102" s="253"/>
      <c r="CI102" s="253"/>
      <c r="CJ102" s="253"/>
      <c r="CK102" s="253"/>
      <c r="CL102" s="253"/>
      <c r="CM102" s="253"/>
      <c r="CN102" s="253"/>
      <c r="CO102" s="253"/>
      <c r="CP102" s="253"/>
      <c r="CQ102" s="253"/>
      <c r="CR102" s="253"/>
      <c r="CS102" s="253"/>
      <c r="CT102" s="253"/>
      <c r="CU102" s="253"/>
      <c r="CV102" s="253"/>
      <c r="CW102" s="253"/>
      <c r="CX102" s="253"/>
      <c r="CY102" s="253"/>
      <c r="CZ102" s="253"/>
    </row>
    <row r="103" spans="1:104" ht="17" outlineLevel="1" x14ac:dyDescent="0.2">
      <c r="A103" s="120"/>
      <c r="B103" s="326" t="s">
        <v>439</v>
      </c>
      <c r="C103" s="1615">
        <v>0</v>
      </c>
      <c r="D103" s="1615"/>
      <c r="E103" s="1615"/>
      <c r="F103" s="1069">
        <f>RESULTADOS!E7*(1+C103)</f>
        <v>0</v>
      </c>
      <c r="G103" s="1070" t="s">
        <v>0</v>
      </c>
      <c r="H103" s="360">
        <f>RESULTADOS!G7*(1+C103)</f>
        <v>0</v>
      </c>
      <c r="I103" s="1070" t="s">
        <v>0</v>
      </c>
      <c r="J103" s="360">
        <f>RESULTADOS!I7*(1+C103)</f>
        <v>0</v>
      </c>
      <c r="K103" s="1070" t="s">
        <v>0</v>
      </c>
      <c r="L103" s="360">
        <f>RESULTADOS!K7*(1+C103)</f>
        <v>0</v>
      </c>
      <c r="M103" s="1070" t="s">
        <v>0</v>
      </c>
      <c r="N103" s="360">
        <f>RESULTADOS!M7*(1+C103)</f>
        <v>0</v>
      </c>
      <c r="O103" s="1071" t="s">
        <v>0</v>
      </c>
      <c r="U103" s="1082"/>
      <c r="V103" s="1630"/>
      <c r="W103" s="1632"/>
      <c r="X103" s="1632"/>
      <c r="Y103" s="1632"/>
      <c r="Z103" s="1632"/>
      <c r="AA103" s="1631"/>
      <c r="AB103" s="1629"/>
      <c r="AC103" s="1651"/>
      <c r="AD103" s="1651"/>
      <c r="AL103" s="253"/>
      <c r="AM103" s="253"/>
      <c r="AN103" s="253"/>
      <c r="AO103" s="253"/>
      <c r="AP103" s="253"/>
      <c r="AQ103" s="253"/>
      <c r="AR103" s="253"/>
      <c r="AS103" s="253"/>
      <c r="AT103" s="253"/>
      <c r="AU103" s="253"/>
      <c r="AV103" s="253"/>
      <c r="AW103" s="253"/>
      <c r="AX103" s="253"/>
      <c r="AY103" s="253"/>
      <c r="AZ103" s="253"/>
      <c r="BA103" s="253"/>
      <c r="BB103" s="253"/>
      <c r="BC103" s="253"/>
      <c r="BD103" s="253"/>
      <c r="BE103" s="253"/>
      <c r="BF103" s="253"/>
      <c r="BG103" s="253"/>
      <c r="BH103" s="253"/>
      <c r="BI103" s="253"/>
      <c r="BJ103" s="253"/>
      <c r="BK103" s="253"/>
      <c r="BL103" s="253"/>
      <c r="BM103" s="253"/>
      <c r="BN103" s="253"/>
      <c r="BO103" s="253"/>
      <c r="BP103" s="253"/>
      <c r="BQ103" s="253"/>
      <c r="BR103" s="253"/>
      <c r="BS103" s="253"/>
      <c r="BT103" s="253"/>
      <c r="BU103" s="253"/>
      <c r="BV103" s="253"/>
      <c r="BW103" s="253"/>
      <c r="BX103" s="253"/>
      <c r="BY103" s="253"/>
      <c r="BZ103" s="253"/>
      <c r="CA103" s="253"/>
      <c r="CB103" s="253"/>
      <c r="CC103" s="253"/>
      <c r="CD103" s="253"/>
      <c r="CE103" s="253"/>
      <c r="CF103" s="253"/>
      <c r="CG103" s="253"/>
      <c r="CH103" s="253"/>
      <c r="CI103" s="253"/>
      <c r="CJ103" s="253"/>
      <c r="CK103" s="253"/>
      <c r="CL103" s="253"/>
      <c r="CM103" s="253"/>
      <c r="CN103" s="253"/>
      <c r="CO103" s="253"/>
      <c r="CP103" s="253"/>
      <c r="CQ103" s="253"/>
      <c r="CR103" s="253"/>
      <c r="CS103" s="253"/>
      <c r="CT103" s="253"/>
      <c r="CU103" s="253"/>
      <c r="CV103" s="253"/>
      <c r="CW103" s="253"/>
      <c r="CX103" s="253"/>
      <c r="CY103" s="253"/>
      <c r="CZ103" s="253"/>
    </row>
    <row r="104" spans="1:104" ht="17" outlineLevel="1" x14ac:dyDescent="0.2">
      <c r="A104" s="120"/>
      <c r="B104" s="326" t="s">
        <v>0</v>
      </c>
      <c r="C104" s="1615"/>
      <c r="D104" s="1615"/>
      <c r="E104" s="1615"/>
      <c r="F104" s="1069">
        <f>RESULTADOS!E8</f>
        <v>0</v>
      </c>
      <c r="G104" s="1070" t="s">
        <v>0</v>
      </c>
      <c r="H104" s="360">
        <f>RESULTADOS!G8</f>
        <v>0</v>
      </c>
      <c r="I104" s="1070" t="s">
        <v>0</v>
      </c>
      <c r="J104" s="360">
        <f>RESULTADOS!I8</f>
        <v>0</v>
      </c>
      <c r="K104" s="1070" t="s">
        <v>0</v>
      </c>
      <c r="L104" s="360">
        <f>RESULTADOS!K8</f>
        <v>0</v>
      </c>
      <c r="M104" s="1070" t="s">
        <v>0</v>
      </c>
      <c r="N104" s="360">
        <f>RESULTADOS!M8</f>
        <v>0</v>
      </c>
      <c r="O104" s="1071" t="s">
        <v>0</v>
      </c>
      <c r="U104" s="1656" t="s">
        <v>53</v>
      </c>
      <c r="V104" s="1593" t="str">
        <f>G114</f>
        <v>-</v>
      </c>
      <c r="W104" s="1589" t="str">
        <f>G132</f>
        <v>-</v>
      </c>
      <c r="X104" s="1591" t="str">
        <f>G150</f>
        <v>-</v>
      </c>
      <c r="Y104" s="1593" t="str">
        <f>G116</f>
        <v>-</v>
      </c>
      <c r="Z104" s="1589" t="str">
        <f>I116</f>
        <v>-</v>
      </c>
      <c r="AA104" s="1654" t="str">
        <f>I152</f>
        <v>-</v>
      </c>
      <c r="AB104" s="1650">
        <f>F117</f>
        <v>0</v>
      </c>
      <c r="AC104" s="1652">
        <f>F135</f>
        <v>0</v>
      </c>
      <c r="AD104" s="1652">
        <f>F153</f>
        <v>0</v>
      </c>
      <c r="AL104" s="253"/>
      <c r="AM104" s="253"/>
      <c r="AN104" s="253"/>
      <c r="AO104" s="253"/>
      <c r="AP104" s="253"/>
      <c r="AQ104" s="253"/>
      <c r="AR104" s="253"/>
      <c r="AS104" s="253"/>
      <c r="AT104" s="253"/>
      <c r="AU104" s="253"/>
      <c r="AV104" s="253"/>
      <c r="AW104" s="253"/>
      <c r="AX104" s="253"/>
      <c r="AY104" s="253"/>
      <c r="AZ104" s="253"/>
      <c r="BA104" s="253"/>
      <c r="BB104" s="253"/>
      <c r="BC104" s="253"/>
      <c r="BD104" s="253"/>
      <c r="BE104" s="253"/>
      <c r="BF104" s="253"/>
      <c r="BG104" s="253"/>
      <c r="BH104" s="253"/>
      <c r="BI104" s="253"/>
      <c r="BJ104" s="253"/>
      <c r="BK104" s="253"/>
      <c r="BL104" s="253"/>
      <c r="BM104" s="253"/>
      <c r="BN104" s="253"/>
      <c r="BO104" s="253"/>
      <c r="BP104" s="253"/>
      <c r="BQ104" s="253"/>
      <c r="BR104" s="253"/>
      <c r="BS104" s="253"/>
      <c r="BT104" s="253"/>
      <c r="BU104" s="253"/>
      <c r="BV104" s="253"/>
      <c r="BW104" s="253"/>
      <c r="BX104" s="253"/>
      <c r="BY104" s="253"/>
      <c r="BZ104" s="253"/>
      <c r="CA104" s="253"/>
      <c r="CB104" s="253"/>
      <c r="CC104" s="253"/>
      <c r="CD104" s="253"/>
      <c r="CE104" s="253"/>
      <c r="CF104" s="253"/>
      <c r="CG104" s="253"/>
      <c r="CH104" s="253"/>
      <c r="CI104" s="253"/>
      <c r="CJ104" s="253"/>
      <c r="CK104" s="253"/>
      <c r="CL104" s="253"/>
      <c r="CM104" s="253"/>
      <c r="CN104" s="253"/>
      <c r="CO104" s="253"/>
      <c r="CP104" s="253"/>
      <c r="CQ104" s="253"/>
      <c r="CR104" s="253"/>
      <c r="CS104" s="253"/>
      <c r="CT104" s="253"/>
      <c r="CU104" s="253"/>
      <c r="CV104" s="253"/>
      <c r="CW104" s="253"/>
      <c r="CX104" s="253"/>
      <c r="CY104" s="253"/>
      <c r="CZ104" s="253"/>
    </row>
    <row r="105" spans="1:104" outlineLevel="1" x14ac:dyDescent="0.2">
      <c r="A105" s="120"/>
      <c r="B105" s="347"/>
      <c r="C105" s="1615"/>
      <c r="D105" s="1615"/>
      <c r="E105" s="1615"/>
      <c r="F105" s="1069"/>
      <c r="G105" s="1070"/>
      <c r="H105" s="360"/>
      <c r="I105" s="1070"/>
      <c r="J105" s="360"/>
      <c r="K105" s="1070"/>
      <c r="L105" s="360"/>
      <c r="M105" s="1070"/>
      <c r="N105" s="360"/>
      <c r="O105" s="1071"/>
      <c r="U105" s="1656"/>
      <c r="V105" s="1594"/>
      <c r="W105" s="1590"/>
      <c r="X105" s="1592"/>
      <c r="Y105" s="1594"/>
      <c r="Z105" s="1590"/>
      <c r="AA105" s="1592"/>
      <c r="AB105" s="1594"/>
      <c r="AC105" s="1653"/>
      <c r="AD105" s="1653"/>
      <c r="AL105" s="253"/>
      <c r="AM105" s="253"/>
      <c r="AN105" s="253"/>
      <c r="AO105" s="253"/>
      <c r="AP105" s="253"/>
      <c r="AQ105" s="253"/>
      <c r="AR105" s="253"/>
      <c r="AS105" s="253"/>
      <c r="AT105" s="253"/>
      <c r="AU105" s="253"/>
      <c r="AV105" s="253"/>
      <c r="AW105" s="253"/>
      <c r="AX105" s="253"/>
      <c r="AY105" s="253"/>
      <c r="AZ105" s="253"/>
      <c r="BA105" s="253"/>
      <c r="BB105" s="253"/>
      <c r="BC105" s="253"/>
      <c r="BD105" s="253"/>
      <c r="BE105" s="253"/>
      <c r="BF105" s="253"/>
      <c r="BG105" s="253"/>
      <c r="BH105" s="253"/>
      <c r="BI105" s="253"/>
      <c r="BJ105" s="253"/>
      <c r="BK105" s="253"/>
      <c r="BL105" s="253"/>
      <c r="BM105" s="253"/>
      <c r="BN105" s="253"/>
      <c r="BO105" s="253"/>
      <c r="BP105" s="253"/>
      <c r="BQ105" s="253"/>
      <c r="BR105" s="253"/>
      <c r="BS105" s="253"/>
      <c r="BT105" s="253"/>
      <c r="BU105" s="253"/>
      <c r="BV105" s="253"/>
      <c r="BW105" s="253"/>
      <c r="BX105" s="253"/>
      <c r="BY105" s="253"/>
      <c r="BZ105" s="253"/>
      <c r="CA105" s="253"/>
      <c r="CB105" s="253"/>
      <c r="CC105" s="253"/>
      <c r="CD105" s="253"/>
      <c r="CE105" s="253"/>
      <c r="CF105" s="253"/>
      <c r="CG105" s="253"/>
      <c r="CH105" s="253"/>
      <c r="CI105" s="253"/>
      <c r="CJ105" s="253"/>
      <c r="CK105" s="253"/>
      <c r="CL105" s="253"/>
      <c r="CM105" s="253"/>
      <c r="CN105" s="253"/>
      <c r="CO105" s="253"/>
      <c r="CP105" s="253"/>
      <c r="CQ105" s="253"/>
      <c r="CR105" s="253"/>
      <c r="CS105" s="253"/>
      <c r="CT105" s="253"/>
      <c r="CU105" s="253"/>
      <c r="CV105" s="253"/>
      <c r="CW105" s="253"/>
      <c r="CX105" s="253"/>
      <c r="CY105" s="253"/>
      <c r="CZ105" s="253"/>
    </row>
    <row r="106" spans="1:104" ht="17" outlineLevel="1" x14ac:dyDescent="0.2">
      <c r="A106" s="120"/>
      <c r="B106" s="1072" t="s">
        <v>70</v>
      </c>
      <c r="C106" s="1582" t="s">
        <v>442</v>
      </c>
      <c r="D106" s="1583"/>
      <c r="E106" s="1583"/>
      <c r="F106" s="362"/>
      <c r="G106" s="363"/>
      <c r="H106" s="362"/>
      <c r="I106" s="363"/>
      <c r="J106" s="362"/>
      <c r="K106" s="363"/>
      <c r="L106" s="362"/>
      <c r="M106" s="363"/>
      <c r="N106" s="362"/>
      <c r="O106" s="1073"/>
      <c r="U106" s="1656"/>
      <c r="V106" s="1594"/>
      <c r="W106" s="1590"/>
      <c r="X106" s="1592"/>
      <c r="Y106" s="1594"/>
      <c r="Z106" s="1590"/>
      <c r="AA106" s="1592"/>
      <c r="AB106" s="1594"/>
      <c r="AC106" s="1653"/>
      <c r="AD106" s="1653"/>
      <c r="AL106" s="253"/>
      <c r="AM106" s="253"/>
      <c r="AN106" s="253"/>
      <c r="AO106" s="253"/>
      <c r="AP106" s="253"/>
      <c r="AQ106" s="253"/>
      <c r="AR106" s="253"/>
      <c r="AS106" s="253"/>
      <c r="AT106" s="253"/>
      <c r="AU106" s="253"/>
      <c r="AV106" s="253"/>
      <c r="AW106" s="253"/>
      <c r="AX106" s="253"/>
      <c r="AY106" s="253"/>
      <c r="AZ106" s="253"/>
      <c r="BA106" s="253"/>
      <c r="BB106" s="253"/>
      <c r="BC106" s="253"/>
      <c r="BD106" s="253"/>
      <c r="BE106" s="253"/>
      <c r="BF106" s="253"/>
      <c r="BG106" s="253"/>
      <c r="BH106" s="253"/>
      <c r="BI106" s="253"/>
      <c r="BJ106" s="253"/>
      <c r="BK106" s="253"/>
      <c r="BL106" s="253"/>
      <c r="BM106" s="253"/>
      <c r="BN106" s="253"/>
      <c r="BO106" s="253"/>
      <c r="BP106" s="253"/>
      <c r="BQ106" s="253"/>
      <c r="BR106" s="253"/>
      <c r="BS106" s="253"/>
      <c r="BT106" s="253"/>
      <c r="BU106" s="253"/>
      <c r="BV106" s="253"/>
      <c r="BW106" s="253"/>
      <c r="BX106" s="253"/>
      <c r="BY106" s="253"/>
      <c r="BZ106" s="253"/>
      <c r="CA106" s="253"/>
      <c r="CB106" s="253"/>
      <c r="CC106" s="253"/>
      <c r="CD106" s="253"/>
      <c r="CE106" s="253"/>
      <c r="CF106" s="253"/>
      <c r="CG106" s="253"/>
      <c r="CH106" s="253"/>
      <c r="CI106" s="253"/>
      <c r="CJ106" s="253"/>
      <c r="CK106" s="253"/>
      <c r="CL106" s="253"/>
      <c r="CM106" s="253"/>
      <c r="CN106" s="253"/>
      <c r="CO106" s="253"/>
      <c r="CP106" s="253"/>
      <c r="CQ106" s="253"/>
      <c r="CR106" s="253"/>
      <c r="CS106" s="253"/>
      <c r="CT106" s="253"/>
      <c r="CU106" s="253"/>
      <c r="CV106" s="253"/>
      <c r="CW106" s="253"/>
      <c r="CX106" s="253"/>
      <c r="CY106" s="253"/>
      <c r="CZ106" s="253"/>
    </row>
    <row r="107" spans="1:104" ht="17" outlineLevel="1" x14ac:dyDescent="0.2">
      <c r="A107" s="120"/>
      <c r="B107" s="326" t="s">
        <v>71</v>
      </c>
      <c r="C107" s="1587">
        <v>0</v>
      </c>
      <c r="D107" s="1588"/>
      <c r="E107" s="1588"/>
      <c r="F107" s="360">
        <f>RESULTADOS!E11*(1-C107)</f>
        <v>0</v>
      </c>
      <c r="G107" s="1070" t="str">
        <f>IFERROR((F103-F107)/F103,"-")</f>
        <v>-</v>
      </c>
      <c r="H107" s="360">
        <f>RESULTADOS!G11*(1-C107)</f>
        <v>0</v>
      </c>
      <c r="I107" s="1070" t="str">
        <f>IFERROR((H103-H107)/H107,"-")</f>
        <v>-</v>
      </c>
      <c r="J107" s="360">
        <f>RESULTADOS!I11*(1-C107)</f>
        <v>0</v>
      </c>
      <c r="K107" s="1070" t="str">
        <f>IFERROR((J103-J107)/J103,"-")</f>
        <v>-</v>
      </c>
      <c r="L107" s="360">
        <f>RESULTADOS!K11*(1-C107)</f>
        <v>0</v>
      </c>
      <c r="M107" s="1070" t="str">
        <f>IFERROR((L103-L107)/L107,"-")</f>
        <v>-</v>
      </c>
      <c r="N107" s="360">
        <f>RESULTADOS!M11*(1-C107)</f>
        <v>0</v>
      </c>
      <c r="O107" s="1071" t="str">
        <f>IFERROR((N103-N107)/N107,"-")</f>
        <v>-</v>
      </c>
      <c r="U107" s="1656"/>
      <c r="V107" s="1594"/>
      <c r="W107" s="1590"/>
      <c r="X107" s="1592"/>
      <c r="Y107" s="1594"/>
      <c r="Z107" s="1590"/>
      <c r="AA107" s="1592"/>
      <c r="AB107" s="1594"/>
      <c r="AC107" s="1653"/>
      <c r="AD107" s="1653"/>
      <c r="AL107" s="253"/>
      <c r="AM107" s="253"/>
      <c r="AN107" s="253"/>
      <c r="AO107" s="253"/>
      <c r="AP107" s="253"/>
      <c r="AQ107" s="253"/>
      <c r="AR107" s="253"/>
      <c r="AS107" s="253"/>
      <c r="AT107" s="253"/>
      <c r="AU107" s="253"/>
      <c r="AV107" s="253"/>
      <c r="AW107" s="253"/>
      <c r="AX107" s="253"/>
      <c r="AY107" s="253"/>
      <c r="AZ107" s="253"/>
      <c r="BA107" s="253"/>
      <c r="BB107" s="253"/>
      <c r="BC107" s="253"/>
      <c r="BD107" s="253"/>
      <c r="BE107" s="253"/>
      <c r="BF107" s="253"/>
      <c r="BG107" s="253"/>
      <c r="BH107" s="253"/>
      <c r="BI107" s="253"/>
      <c r="BJ107" s="253"/>
      <c r="BK107" s="253"/>
      <c r="BL107" s="253"/>
      <c r="BM107" s="253"/>
      <c r="BN107" s="253"/>
      <c r="BO107" s="253"/>
      <c r="BP107" s="253"/>
      <c r="BQ107" s="253"/>
      <c r="BR107" s="253"/>
      <c r="BS107" s="253"/>
      <c r="BT107" s="253"/>
      <c r="BU107" s="253"/>
      <c r="BV107" s="253"/>
      <c r="BW107" s="253"/>
      <c r="BX107" s="253"/>
      <c r="BY107" s="253"/>
      <c r="BZ107" s="253"/>
      <c r="CA107" s="253"/>
      <c r="CB107" s="253"/>
      <c r="CC107" s="253"/>
      <c r="CD107" s="253"/>
      <c r="CE107" s="253"/>
      <c r="CF107" s="253"/>
      <c r="CG107" s="253"/>
      <c r="CH107" s="253"/>
      <c r="CI107" s="253"/>
      <c r="CJ107" s="253"/>
      <c r="CK107" s="253"/>
      <c r="CL107" s="253"/>
      <c r="CM107" s="253"/>
      <c r="CN107" s="253"/>
      <c r="CO107" s="253"/>
      <c r="CP107" s="253"/>
      <c r="CQ107" s="253"/>
      <c r="CR107" s="253"/>
      <c r="CS107" s="253"/>
      <c r="CT107" s="253"/>
      <c r="CU107" s="253"/>
      <c r="CV107" s="253"/>
      <c r="CW107" s="253"/>
      <c r="CX107" s="253"/>
      <c r="CY107" s="253"/>
      <c r="CZ107" s="253"/>
    </row>
    <row r="108" spans="1:104" ht="17" outlineLevel="1" x14ac:dyDescent="0.2">
      <c r="A108" s="120"/>
      <c r="B108" s="1074" t="s">
        <v>329</v>
      </c>
      <c r="C108" s="1587"/>
      <c r="D108" s="1588"/>
      <c r="E108" s="1588"/>
      <c r="F108" s="358">
        <f>F103+F104-F107</f>
        <v>0</v>
      </c>
      <c r="G108" s="1068" t="str">
        <f>IFERROR(F108/F102,"-")</f>
        <v>-</v>
      </c>
      <c r="H108" s="358">
        <f>H103+H104-H107</f>
        <v>0</v>
      </c>
      <c r="I108" s="1068" t="str">
        <f>IFERROR(H108/H102,"-")</f>
        <v>-</v>
      </c>
      <c r="J108" s="358">
        <f>J103+J104-J107</f>
        <v>0</v>
      </c>
      <c r="K108" s="1068" t="str">
        <f>IFERROR(J108/J102,"-")</f>
        <v>-</v>
      </c>
      <c r="L108" s="358">
        <f>L103+L104-L107</f>
        <v>0</v>
      </c>
      <c r="M108" s="1068" t="str">
        <f>IFERROR(L108/L102,"-")</f>
        <v>-</v>
      </c>
      <c r="N108" s="358">
        <f>N103+N104-N107</f>
        <v>0</v>
      </c>
      <c r="O108" s="371" t="str">
        <f>IFERROR(N108/N102,"-")</f>
        <v>-</v>
      </c>
      <c r="U108" s="1656"/>
      <c r="V108" s="1594"/>
      <c r="W108" s="1590"/>
      <c r="X108" s="1592"/>
      <c r="Y108" s="1594"/>
      <c r="Z108" s="1590"/>
      <c r="AA108" s="1592"/>
      <c r="AB108" s="1594"/>
      <c r="AC108" s="1653"/>
      <c r="AD108" s="1653"/>
      <c r="AL108" s="253"/>
      <c r="AM108" s="253"/>
      <c r="AN108" s="253"/>
      <c r="AO108" s="253"/>
      <c r="AP108" s="253"/>
      <c r="AQ108" s="253"/>
      <c r="AR108" s="253"/>
      <c r="AS108" s="253"/>
      <c r="AT108" s="253"/>
      <c r="AU108" s="253"/>
      <c r="AV108" s="253"/>
      <c r="AW108" s="253"/>
      <c r="AX108" s="253"/>
      <c r="AY108" s="253"/>
      <c r="AZ108" s="253"/>
      <c r="BA108" s="253"/>
      <c r="BB108" s="253"/>
      <c r="BC108" s="253"/>
      <c r="BD108" s="253"/>
      <c r="BE108" s="253"/>
      <c r="BF108" s="253"/>
      <c r="BG108" s="253"/>
      <c r="BH108" s="253"/>
      <c r="BI108" s="253"/>
      <c r="BJ108" s="253"/>
      <c r="BK108" s="253"/>
      <c r="BL108" s="253"/>
      <c r="BM108" s="253"/>
      <c r="BN108" s="253"/>
      <c r="BO108" s="253"/>
      <c r="BP108" s="253"/>
      <c r="BQ108" s="253"/>
      <c r="BR108" s="253"/>
      <c r="BS108" s="253"/>
      <c r="BT108" s="253"/>
      <c r="BU108" s="253"/>
      <c r="BV108" s="253"/>
      <c r="BW108" s="253"/>
      <c r="BX108" s="253"/>
      <c r="BY108" s="253"/>
      <c r="BZ108" s="253"/>
      <c r="CA108" s="253"/>
      <c r="CB108" s="253"/>
      <c r="CC108" s="253"/>
      <c r="CD108" s="253"/>
      <c r="CE108" s="253"/>
      <c r="CF108" s="253"/>
      <c r="CG108" s="253"/>
      <c r="CH108" s="253"/>
      <c r="CI108" s="253"/>
      <c r="CJ108" s="253"/>
      <c r="CK108" s="253"/>
      <c r="CL108" s="253"/>
      <c r="CM108" s="253"/>
      <c r="CN108" s="253"/>
      <c r="CO108" s="253"/>
      <c r="CP108" s="253"/>
      <c r="CQ108" s="253"/>
      <c r="CR108" s="253"/>
      <c r="CS108" s="253"/>
      <c r="CT108" s="253"/>
      <c r="CU108" s="253"/>
      <c r="CV108" s="253"/>
      <c r="CW108" s="253"/>
      <c r="CX108" s="253"/>
      <c r="CY108" s="253"/>
      <c r="CZ108" s="253"/>
    </row>
    <row r="109" spans="1:104" ht="38" customHeight="1" outlineLevel="1" x14ac:dyDescent="0.2">
      <c r="A109" s="120"/>
      <c r="B109" s="1075" t="s">
        <v>0</v>
      </c>
      <c r="C109" s="1584" t="s">
        <v>443</v>
      </c>
      <c r="D109" s="1585"/>
      <c r="E109" s="1586"/>
      <c r="F109" s="364"/>
      <c r="G109" s="363"/>
      <c r="H109" s="362"/>
      <c r="I109" s="363"/>
      <c r="J109" s="362"/>
      <c r="K109" s="363"/>
      <c r="L109" s="362"/>
      <c r="M109" s="363"/>
      <c r="N109" s="362"/>
      <c r="O109" s="1073"/>
      <c r="U109" s="1657"/>
      <c r="V109" s="1594"/>
      <c r="W109" s="1590"/>
      <c r="X109" s="1592"/>
      <c r="Y109" s="1594"/>
      <c r="Z109" s="1590"/>
      <c r="AA109" s="1592"/>
      <c r="AB109" s="1594"/>
      <c r="AC109" s="1653"/>
      <c r="AD109" s="1653"/>
      <c r="AL109" s="253"/>
      <c r="AM109" s="253"/>
      <c r="AN109" s="253"/>
      <c r="AO109" s="253"/>
      <c r="AP109" s="253"/>
      <c r="AQ109" s="253"/>
      <c r="AR109" s="253"/>
      <c r="AS109" s="253"/>
      <c r="AT109" s="253"/>
      <c r="AU109" s="253"/>
      <c r="AV109" s="253"/>
      <c r="AW109" s="253"/>
      <c r="AX109" s="253"/>
      <c r="AY109" s="253"/>
      <c r="AZ109" s="253"/>
      <c r="BA109" s="253"/>
      <c r="BB109" s="253"/>
      <c r="BC109" s="253"/>
      <c r="BD109" s="253"/>
      <c r="BE109" s="253"/>
      <c r="BF109" s="253"/>
      <c r="BG109" s="253"/>
      <c r="BH109" s="253"/>
      <c r="BI109" s="253"/>
      <c r="BJ109" s="253"/>
      <c r="BK109" s="253"/>
      <c r="BL109" s="253"/>
      <c r="BM109" s="253"/>
      <c r="BN109" s="253"/>
      <c r="BO109" s="253"/>
      <c r="BP109" s="253"/>
      <c r="BQ109" s="253"/>
      <c r="BR109" s="253"/>
      <c r="BS109" s="253"/>
      <c r="BT109" s="253"/>
      <c r="BU109" s="253"/>
      <c r="BV109" s="253"/>
      <c r="BW109" s="253"/>
      <c r="BX109" s="253"/>
      <c r="BY109" s="253"/>
      <c r="BZ109" s="253"/>
      <c r="CA109" s="253"/>
      <c r="CB109" s="253"/>
      <c r="CC109" s="253"/>
      <c r="CD109" s="253"/>
      <c r="CE109" s="253"/>
      <c r="CF109" s="253"/>
      <c r="CG109" s="253"/>
      <c r="CH109" s="253"/>
      <c r="CI109" s="253"/>
      <c r="CJ109" s="253"/>
      <c r="CK109" s="253"/>
      <c r="CL109" s="253"/>
      <c r="CM109" s="253"/>
      <c r="CN109" s="253"/>
      <c r="CO109" s="253"/>
      <c r="CP109" s="253"/>
      <c r="CQ109" s="253"/>
      <c r="CR109" s="253"/>
      <c r="CS109" s="253"/>
      <c r="CT109" s="253"/>
      <c r="CU109" s="253"/>
      <c r="CV109" s="253"/>
      <c r="CW109" s="253"/>
      <c r="CX109" s="253"/>
      <c r="CY109" s="253"/>
      <c r="CZ109" s="253"/>
    </row>
    <row r="110" spans="1:104" ht="17" outlineLevel="1" x14ac:dyDescent="0.2">
      <c r="A110" s="120"/>
      <c r="B110" s="277" t="s">
        <v>0</v>
      </c>
      <c r="C110" s="1598">
        <v>0</v>
      </c>
      <c r="D110" s="1599"/>
      <c r="E110" s="1600"/>
      <c r="F110" s="936" t="s">
        <v>0</v>
      </c>
      <c r="G110" s="1068" t="s">
        <v>0</v>
      </c>
      <c r="H110" s="358" t="s">
        <v>0</v>
      </c>
      <c r="I110" s="1068" t="s">
        <v>0</v>
      </c>
      <c r="J110" s="358" t="s">
        <v>0</v>
      </c>
      <c r="K110" s="1068" t="s">
        <v>0</v>
      </c>
      <c r="L110" s="358" t="s">
        <v>0</v>
      </c>
      <c r="M110" s="1068" t="s">
        <v>0</v>
      </c>
      <c r="N110" s="358" t="s">
        <v>0</v>
      </c>
      <c r="O110" s="371" t="s">
        <v>0</v>
      </c>
      <c r="U110" s="1655" t="s">
        <v>54</v>
      </c>
      <c r="V110" s="1593" t="str">
        <f>I114</f>
        <v>-</v>
      </c>
      <c r="W110" s="1589" t="str">
        <f>I132</f>
        <v>-</v>
      </c>
      <c r="X110" s="1591" t="str">
        <f>I150</f>
        <v>-</v>
      </c>
      <c r="Y110" s="1593" t="str">
        <f>I116</f>
        <v>-</v>
      </c>
      <c r="Z110" s="1589" t="str">
        <f>I134</f>
        <v>-</v>
      </c>
      <c r="AA110" s="1591" t="str">
        <f>I152</f>
        <v>-</v>
      </c>
      <c r="AB110" s="1666">
        <f>H117</f>
        <v>0</v>
      </c>
      <c r="AC110" s="1652">
        <f>H135</f>
        <v>0</v>
      </c>
      <c r="AD110" s="1652">
        <f>H153</f>
        <v>0</v>
      </c>
      <c r="AL110" s="253"/>
      <c r="AM110" s="253"/>
      <c r="AN110" s="253"/>
      <c r="AO110" s="253"/>
      <c r="AP110" s="253"/>
      <c r="AQ110" s="253"/>
      <c r="AR110" s="253"/>
      <c r="AS110" s="253"/>
      <c r="AT110" s="253"/>
      <c r="AU110" s="253"/>
      <c r="AV110" s="253"/>
      <c r="AW110" s="253"/>
      <c r="AX110" s="253"/>
      <c r="AY110" s="253"/>
      <c r="AZ110" s="253"/>
      <c r="BA110" s="253"/>
      <c r="BB110" s="253"/>
      <c r="BC110" s="253"/>
      <c r="BD110" s="253"/>
      <c r="BE110" s="253"/>
      <c r="BF110" s="253"/>
      <c r="BG110" s="253"/>
      <c r="BH110" s="253"/>
      <c r="BI110" s="253"/>
      <c r="BJ110" s="253"/>
      <c r="BK110" s="253"/>
      <c r="BL110" s="253"/>
      <c r="BM110" s="253"/>
      <c r="BN110" s="253"/>
      <c r="BO110" s="253"/>
      <c r="BP110" s="253"/>
      <c r="BQ110" s="253"/>
      <c r="BR110" s="253"/>
      <c r="BS110" s="253"/>
      <c r="BT110" s="253"/>
      <c r="BU110" s="253"/>
      <c r="BV110" s="253"/>
      <c r="BW110" s="253"/>
      <c r="BX110" s="253"/>
      <c r="BY110" s="253"/>
      <c r="BZ110" s="253"/>
      <c r="CA110" s="253"/>
      <c r="CB110" s="253"/>
      <c r="CC110" s="253"/>
      <c r="CD110" s="253"/>
      <c r="CE110" s="253"/>
      <c r="CF110" s="253"/>
      <c r="CG110" s="253"/>
      <c r="CH110" s="253"/>
      <c r="CI110" s="253"/>
      <c r="CJ110" s="253"/>
      <c r="CK110" s="253"/>
      <c r="CL110" s="253"/>
      <c r="CM110" s="253"/>
      <c r="CN110" s="253"/>
      <c r="CO110" s="253"/>
      <c r="CP110" s="253"/>
      <c r="CQ110" s="253"/>
      <c r="CR110" s="253"/>
      <c r="CS110" s="253"/>
      <c r="CT110" s="253"/>
      <c r="CU110" s="253"/>
      <c r="CV110" s="253"/>
      <c r="CW110" s="253"/>
      <c r="CX110" s="253"/>
      <c r="CY110" s="253"/>
      <c r="CZ110" s="253"/>
    </row>
    <row r="111" spans="1:104" ht="17" outlineLevel="1" x14ac:dyDescent="0.2">
      <c r="A111" s="120"/>
      <c r="B111" s="277" t="s">
        <v>0</v>
      </c>
      <c r="C111" s="1598"/>
      <c r="D111" s="1599"/>
      <c r="E111" s="1600"/>
      <c r="F111" s="936" t="s">
        <v>0</v>
      </c>
      <c r="G111" s="1068" t="s">
        <v>0</v>
      </c>
      <c r="H111" s="358" t="s">
        <v>0</v>
      </c>
      <c r="I111" s="1068" t="s">
        <v>0</v>
      </c>
      <c r="J111" s="358" t="s">
        <v>0</v>
      </c>
      <c r="K111" s="1068" t="s">
        <v>0</v>
      </c>
      <c r="L111" s="358" t="s">
        <v>0</v>
      </c>
      <c r="M111" s="1068" t="s">
        <v>0</v>
      </c>
      <c r="N111" s="358" t="s">
        <v>0</v>
      </c>
      <c r="O111" s="371" t="s">
        <v>0</v>
      </c>
      <c r="U111" s="1656"/>
      <c r="V111" s="1594"/>
      <c r="W111" s="1590"/>
      <c r="X111" s="1592"/>
      <c r="Y111" s="1594"/>
      <c r="Z111" s="1590"/>
      <c r="AA111" s="1592"/>
      <c r="AB111" s="1594"/>
      <c r="AC111" s="1653"/>
      <c r="AD111" s="1653"/>
      <c r="AL111" s="253"/>
      <c r="AM111" s="253"/>
      <c r="AN111" s="253"/>
      <c r="AO111" s="253"/>
      <c r="AP111" s="253"/>
      <c r="AQ111" s="253"/>
      <c r="AR111" s="253"/>
      <c r="AS111" s="253"/>
      <c r="AT111" s="253"/>
      <c r="AU111" s="253"/>
      <c r="AV111" s="253"/>
      <c r="AW111" s="253"/>
      <c r="AX111" s="253"/>
      <c r="AY111" s="253"/>
      <c r="AZ111" s="253"/>
      <c r="BA111" s="253"/>
      <c r="BB111" s="253"/>
      <c r="BC111" s="253"/>
      <c r="BD111" s="253"/>
      <c r="BE111" s="253"/>
      <c r="BF111" s="253"/>
      <c r="BG111" s="253"/>
      <c r="BH111" s="253"/>
      <c r="BI111" s="253"/>
      <c r="BJ111" s="253"/>
      <c r="BK111" s="253"/>
      <c r="BL111" s="253"/>
      <c r="BM111" s="253"/>
      <c r="BN111" s="253"/>
      <c r="BO111" s="253"/>
      <c r="BP111" s="253"/>
      <c r="BQ111" s="253"/>
      <c r="BR111" s="253"/>
      <c r="BS111" s="253"/>
      <c r="BT111" s="253"/>
      <c r="BU111" s="253"/>
      <c r="BV111" s="253"/>
      <c r="BW111" s="253"/>
      <c r="BX111" s="253"/>
      <c r="BY111" s="253"/>
      <c r="BZ111" s="253"/>
      <c r="CA111" s="253"/>
      <c r="CB111" s="253"/>
      <c r="CC111" s="253"/>
      <c r="CD111" s="253"/>
      <c r="CE111" s="253"/>
      <c r="CF111" s="253"/>
      <c r="CG111" s="253"/>
      <c r="CH111" s="253"/>
      <c r="CI111" s="253"/>
      <c r="CJ111" s="253"/>
      <c r="CK111" s="253"/>
      <c r="CL111" s="253"/>
      <c r="CM111" s="253"/>
      <c r="CN111" s="253"/>
      <c r="CO111" s="253"/>
      <c r="CP111" s="253"/>
      <c r="CQ111" s="253"/>
      <c r="CR111" s="253"/>
      <c r="CS111" s="253"/>
      <c r="CT111" s="253"/>
      <c r="CU111" s="253"/>
      <c r="CV111" s="253"/>
      <c r="CW111" s="253"/>
      <c r="CX111" s="253"/>
      <c r="CY111" s="253"/>
      <c r="CZ111" s="253"/>
    </row>
    <row r="112" spans="1:104" ht="17" outlineLevel="1" x14ac:dyDescent="0.2">
      <c r="A112" s="120"/>
      <c r="B112" s="277" t="s">
        <v>437</v>
      </c>
      <c r="C112" s="1598"/>
      <c r="D112" s="1599"/>
      <c r="E112" s="1600"/>
      <c r="F112" s="936">
        <f>(RESULTADOS!E16+RESULTADOS!E15-RESULTADOS!E14)*(1+C110)</f>
        <v>0</v>
      </c>
      <c r="G112" s="1068" t="s">
        <v>0</v>
      </c>
      <c r="H112" s="358">
        <f>(RESULTADOS!G16+RESULTADOS!G15-RESULTADOS!G14)*(1+C110)</f>
        <v>0</v>
      </c>
      <c r="I112" s="1068" t="s">
        <v>0</v>
      </c>
      <c r="J112" s="358">
        <f>(RESULTADOS!I16+RESULTADOS!I15-RESULTADOS!I14)*(1+C110)</f>
        <v>0</v>
      </c>
      <c r="K112" s="1068" t="s">
        <v>0</v>
      </c>
      <c r="L112" s="358">
        <f>(RESULTADOS!K16+RESULTADOS!K15-RESULTADOS!K14)*(1+C110)</f>
        <v>0</v>
      </c>
      <c r="M112" s="1068" t="s">
        <v>0</v>
      </c>
      <c r="N112" s="358">
        <f>(RESULTADOS!M16+RESULTADOS!M15-RESULTADOS!M14)*(1+C110)</f>
        <v>0</v>
      </c>
      <c r="O112" s="371" t="s">
        <v>0</v>
      </c>
      <c r="U112" s="1656"/>
      <c r="V112" s="1594"/>
      <c r="W112" s="1590"/>
      <c r="X112" s="1592"/>
      <c r="Y112" s="1594"/>
      <c r="Z112" s="1590"/>
      <c r="AA112" s="1592"/>
      <c r="AB112" s="1594"/>
      <c r="AC112" s="1653"/>
      <c r="AD112" s="1653"/>
      <c r="AL112" s="253"/>
      <c r="AM112" s="253"/>
      <c r="AN112" s="253"/>
      <c r="AO112" s="253"/>
      <c r="AP112" s="253"/>
      <c r="AQ112" s="253"/>
      <c r="AR112" s="253"/>
      <c r="AS112" s="253"/>
      <c r="AT112" s="253"/>
      <c r="AU112" s="253"/>
      <c r="AV112" s="253"/>
      <c r="AW112" s="253"/>
      <c r="AX112" s="253"/>
      <c r="AY112" s="253"/>
      <c r="AZ112" s="253"/>
      <c r="BA112" s="253"/>
      <c r="BB112" s="253"/>
      <c r="BC112" s="253"/>
      <c r="BD112" s="253"/>
      <c r="BE112" s="253"/>
      <c r="BF112" s="253"/>
      <c r="BG112" s="253"/>
      <c r="BH112" s="253"/>
      <c r="BI112" s="253"/>
      <c r="BJ112" s="253"/>
      <c r="BK112" s="253"/>
      <c r="BL112" s="253"/>
      <c r="BM112" s="253"/>
      <c r="BN112" s="253"/>
      <c r="BO112" s="253"/>
      <c r="BP112" s="253"/>
      <c r="BQ112" s="253"/>
      <c r="BR112" s="253"/>
      <c r="BS112" s="253"/>
      <c r="BT112" s="253"/>
      <c r="BU112" s="253"/>
      <c r="BV112" s="253"/>
      <c r="BW112" s="253"/>
      <c r="BX112" s="253"/>
      <c r="BY112" s="253"/>
      <c r="BZ112" s="253"/>
      <c r="CA112" s="253"/>
      <c r="CB112" s="253"/>
      <c r="CC112" s="253"/>
      <c r="CD112" s="253"/>
      <c r="CE112" s="253"/>
      <c r="CF112" s="253"/>
      <c r="CG112" s="253"/>
      <c r="CH112" s="253"/>
      <c r="CI112" s="253"/>
      <c r="CJ112" s="253"/>
      <c r="CK112" s="253"/>
      <c r="CL112" s="253"/>
      <c r="CM112" s="253"/>
      <c r="CN112" s="253"/>
      <c r="CO112" s="253"/>
      <c r="CP112" s="253"/>
      <c r="CQ112" s="253"/>
      <c r="CR112" s="253"/>
      <c r="CS112" s="253"/>
      <c r="CT112" s="253"/>
      <c r="CU112" s="253"/>
      <c r="CV112" s="253"/>
      <c r="CW112" s="253"/>
      <c r="CX112" s="253"/>
      <c r="CY112" s="253"/>
      <c r="CZ112" s="253"/>
    </row>
    <row r="113" spans="1:104" ht="17" outlineLevel="1" x14ac:dyDescent="0.2">
      <c r="A113" s="120"/>
      <c r="B113" s="1076" t="s">
        <v>660</v>
      </c>
      <c r="C113" s="365"/>
      <c r="D113" s="366"/>
      <c r="E113" s="366"/>
      <c r="F113" s="367"/>
      <c r="G113" s="368"/>
      <c r="H113" s="367"/>
      <c r="I113" s="368"/>
      <c r="J113" s="367"/>
      <c r="K113" s="368"/>
      <c r="L113" s="367"/>
      <c r="M113" s="368"/>
      <c r="N113" s="367"/>
      <c r="O113" s="369"/>
      <c r="U113" s="1656"/>
      <c r="V113" s="1594"/>
      <c r="W113" s="1590"/>
      <c r="X113" s="1592"/>
      <c r="Y113" s="1594"/>
      <c r="Z113" s="1590"/>
      <c r="AA113" s="1592"/>
      <c r="AB113" s="1594"/>
      <c r="AC113" s="1653"/>
      <c r="AD113" s="1653"/>
      <c r="AL113" s="253"/>
      <c r="AM113" s="253"/>
      <c r="AN113" s="253"/>
      <c r="AO113" s="253"/>
      <c r="AP113" s="253"/>
      <c r="AQ113" s="253"/>
      <c r="AR113" s="253"/>
      <c r="AS113" s="253"/>
      <c r="AT113" s="253"/>
      <c r="AU113" s="253"/>
      <c r="AV113" s="253"/>
      <c r="AW113" s="253"/>
      <c r="AX113" s="253"/>
      <c r="AY113" s="253"/>
      <c r="AZ113" s="253"/>
      <c r="BA113" s="253"/>
      <c r="BB113" s="253"/>
      <c r="BC113" s="253"/>
      <c r="BD113" s="253"/>
      <c r="BE113" s="253"/>
      <c r="BF113" s="253"/>
      <c r="BG113" s="253"/>
      <c r="BH113" s="253"/>
      <c r="BI113" s="253"/>
      <c r="BJ113" s="253"/>
      <c r="BK113" s="253"/>
      <c r="BL113" s="253"/>
      <c r="BM113" s="253"/>
      <c r="BN113" s="253"/>
      <c r="BO113" s="253"/>
      <c r="BP113" s="253"/>
      <c r="BQ113" s="253"/>
      <c r="BR113" s="253"/>
      <c r="BS113" s="253"/>
      <c r="BT113" s="253"/>
      <c r="BU113" s="253"/>
      <c r="BV113" s="253"/>
      <c r="BW113" s="253"/>
      <c r="BX113" s="253"/>
      <c r="BY113" s="253"/>
      <c r="BZ113" s="253"/>
      <c r="CA113" s="253"/>
      <c r="CB113" s="253"/>
      <c r="CC113" s="253"/>
      <c r="CD113" s="253"/>
      <c r="CE113" s="253"/>
      <c r="CF113" s="253"/>
      <c r="CG113" s="253"/>
      <c r="CH113" s="253"/>
      <c r="CI113" s="253"/>
      <c r="CJ113" s="253"/>
      <c r="CK113" s="253"/>
      <c r="CL113" s="253"/>
      <c r="CM113" s="253"/>
      <c r="CN113" s="253"/>
      <c r="CO113" s="253"/>
      <c r="CP113" s="253"/>
      <c r="CQ113" s="253"/>
      <c r="CR113" s="253"/>
      <c r="CS113" s="253"/>
      <c r="CT113" s="253"/>
      <c r="CU113" s="253"/>
      <c r="CV113" s="253"/>
      <c r="CW113" s="253"/>
      <c r="CX113" s="253"/>
      <c r="CY113" s="253"/>
      <c r="CZ113" s="253"/>
    </row>
    <row r="114" spans="1:104" ht="17" outlineLevel="1" x14ac:dyDescent="0.2">
      <c r="A114" s="120"/>
      <c r="B114" s="1077" t="s">
        <v>438</v>
      </c>
      <c r="C114" s="1608"/>
      <c r="D114" s="1609"/>
      <c r="E114" s="1609"/>
      <c r="F114" s="370">
        <f>F108-F112</f>
        <v>0</v>
      </c>
      <c r="G114" s="1068" t="str">
        <f>IFERROR(F114/F102,"-")</f>
        <v>-</v>
      </c>
      <c r="H114" s="370">
        <f>H108-H112</f>
        <v>0</v>
      </c>
      <c r="I114" s="1068" t="str">
        <f>IFERROR(H114/H102,"-")</f>
        <v>-</v>
      </c>
      <c r="J114" s="370">
        <f>J108-J112</f>
        <v>0</v>
      </c>
      <c r="K114" s="1068" t="str">
        <f>IFERROR(J114/J102,"-")</f>
        <v>-</v>
      </c>
      <c r="L114" s="370">
        <f>L108-L112</f>
        <v>0</v>
      </c>
      <c r="M114" s="1068" t="str">
        <f>IFERROR(L114/L102,"-")</f>
        <v>-</v>
      </c>
      <c r="N114" s="370">
        <f>N108-N112</f>
        <v>0</v>
      </c>
      <c r="O114" s="371" t="str">
        <f>IFERROR(N114/N102,"-")</f>
        <v>-</v>
      </c>
      <c r="U114" s="1656"/>
      <c r="V114" s="1594"/>
      <c r="W114" s="1590"/>
      <c r="X114" s="1592"/>
      <c r="Y114" s="1594"/>
      <c r="Z114" s="1590"/>
      <c r="AA114" s="1592"/>
      <c r="AB114" s="1594"/>
      <c r="AC114" s="1653"/>
      <c r="AD114" s="1653"/>
      <c r="AL114" s="253"/>
      <c r="AM114" s="253"/>
      <c r="AN114" s="253"/>
      <c r="AO114" s="253"/>
      <c r="AP114" s="253"/>
      <c r="AQ114" s="253"/>
      <c r="AR114" s="253"/>
      <c r="AS114" s="253"/>
      <c r="AT114" s="253"/>
      <c r="AU114" s="253"/>
      <c r="AV114" s="253"/>
      <c r="AW114" s="253"/>
      <c r="AX114" s="253"/>
      <c r="AY114" s="253"/>
      <c r="AZ114" s="253"/>
      <c r="BA114" s="253"/>
      <c r="BB114" s="253"/>
      <c r="BC114" s="253"/>
      <c r="BD114" s="253"/>
      <c r="BE114" s="253"/>
      <c r="BF114" s="253"/>
      <c r="BG114" s="253"/>
      <c r="BH114" s="253"/>
      <c r="BI114" s="253"/>
      <c r="BJ114" s="253"/>
      <c r="BK114" s="253"/>
      <c r="BL114" s="253"/>
      <c r="BM114" s="253"/>
      <c r="BN114" s="253"/>
      <c r="BO114" s="253"/>
      <c r="BP114" s="253"/>
      <c r="BQ114" s="253"/>
      <c r="BR114" s="253"/>
      <c r="BS114" s="253"/>
      <c r="BT114" s="253"/>
      <c r="BU114" s="253"/>
      <c r="BV114" s="253"/>
      <c r="BW114" s="253"/>
      <c r="BX114" s="253"/>
      <c r="BY114" s="253"/>
      <c r="BZ114" s="253"/>
      <c r="CA114" s="253"/>
      <c r="CB114" s="253"/>
      <c r="CC114" s="253"/>
      <c r="CD114" s="253"/>
      <c r="CE114" s="253"/>
      <c r="CF114" s="253"/>
      <c r="CG114" s="253"/>
      <c r="CH114" s="253"/>
      <c r="CI114" s="253"/>
      <c r="CJ114" s="253"/>
      <c r="CK114" s="253"/>
      <c r="CL114" s="253"/>
      <c r="CM114" s="253"/>
      <c r="CN114" s="253"/>
      <c r="CO114" s="253"/>
      <c r="CP114" s="253"/>
      <c r="CQ114" s="253"/>
      <c r="CR114" s="253"/>
      <c r="CS114" s="253"/>
      <c r="CT114" s="253"/>
      <c r="CU114" s="253"/>
      <c r="CV114" s="253"/>
      <c r="CW114" s="253"/>
      <c r="CX114" s="253"/>
      <c r="CY114" s="253"/>
      <c r="CZ114" s="253"/>
    </row>
    <row r="115" spans="1:104" ht="30" customHeight="1" outlineLevel="1" x14ac:dyDescent="0.2">
      <c r="A115" s="120"/>
      <c r="B115" s="1077" t="s">
        <v>75</v>
      </c>
      <c r="C115" s="1608"/>
      <c r="D115" s="1609"/>
      <c r="E115" s="1609"/>
      <c r="F115" s="370">
        <f>F114-RESULTADOS!E18+RESULTADOS!E19</f>
        <v>0</v>
      </c>
      <c r="G115" s="1068" t="str">
        <f>IFERROR(F115/F102,"-")</f>
        <v>-</v>
      </c>
      <c r="H115" s="370">
        <f>H114-RESULTADOS!G18+RESULTADOS!G19</f>
        <v>0</v>
      </c>
      <c r="I115" s="1068" t="str">
        <f>IFERROR(H115/H102,"-")</f>
        <v>-</v>
      </c>
      <c r="J115" s="370">
        <f>J114-RESULTADOS!I18+RESULTADOS!I19</f>
        <v>0</v>
      </c>
      <c r="K115" s="1068" t="str">
        <f>IFERROR(J115/J102,"-")</f>
        <v>-</v>
      </c>
      <c r="L115" s="370">
        <f>L114-RESULTADOS!K18+RESULTADOS!K19</f>
        <v>0</v>
      </c>
      <c r="M115" s="1068" t="str">
        <f>IFERROR(L115/L102,"-")</f>
        <v>-</v>
      </c>
      <c r="N115" s="370">
        <f>N114-RESULTADOS!M18+RESULTADOS!M19</f>
        <v>0</v>
      </c>
      <c r="O115" s="371" t="str">
        <f>IFERROR(N115/N102,"-")</f>
        <v>-</v>
      </c>
      <c r="U115" s="1657"/>
      <c r="V115" s="1658"/>
      <c r="W115" s="1664"/>
      <c r="X115" s="1663"/>
      <c r="Y115" s="1658"/>
      <c r="Z115" s="1664"/>
      <c r="AA115" s="1663"/>
      <c r="AB115" s="1658"/>
      <c r="AC115" s="1653"/>
      <c r="AD115" s="1653"/>
      <c r="AL115" s="253"/>
      <c r="AM115" s="253"/>
      <c r="AN115" s="253"/>
      <c r="AO115" s="253"/>
      <c r="AP115" s="253"/>
      <c r="AQ115" s="253"/>
      <c r="AR115" s="253"/>
      <c r="AS115" s="253"/>
      <c r="AT115" s="253"/>
      <c r="AU115" s="253"/>
      <c r="AV115" s="253"/>
      <c r="AW115" s="253"/>
      <c r="AX115" s="253"/>
      <c r="AY115" s="253"/>
      <c r="AZ115" s="253"/>
      <c r="BA115" s="253"/>
      <c r="BB115" s="253"/>
      <c r="BC115" s="253"/>
      <c r="BD115" s="253"/>
      <c r="BE115" s="253"/>
      <c r="BF115" s="253"/>
      <c r="BG115" s="253"/>
      <c r="BH115" s="253"/>
      <c r="BI115" s="253"/>
      <c r="BJ115" s="253"/>
      <c r="BK115" s="253"/>
      <c r="BL115" s="253"/>
      <c r="BM115" s="253"/>
      <c r="BN115" s="253"/>
      <c r="BO115" s="253"/>
      <c r="BP115" s="253"/>
      <c r="BQ115" s="253"/>
      <c r="BR115" s="253"/>
      <c r="BS115" s="253"/>
      <c r="BT115" s="253"/>
      <c r="BU115" s="253"/>
      <c r="BV115" s="253"/>
      <c r="BW115" s="253"/>
      <c r="BX115" s="253"/>
      <c r="BY115" s="253"/>
      <c r="BZ115" s="253"/>
      <c r="CA115" s="253"/>
      <c r="CB115" s="253"/>
      <c r="CC115" s="253"/>
      <c r="CD115" s="253"/>
      <c r="CE115" s="253"/>
      <c r="CF115" s="253"/>
      <c r="CG115" s="253"/>
      <c r="CH115" s="253"/>
      <c r="CI115" s="253"/>
      <c r="CJ115" s="253"/>
      <c r="CK115" s="253"/>
      <c r="CL115" s="253"/>
      <c r="CM115" s="253"/>
      <c r="CN115" s="253"/>
      <c r="CO115" s="253"/>
      <c r="CP115" s="253"/>
      <c r="CQ115" s="253"/>
      <c r="CR115" s="253"/>
      <c r="CS115" s="253"/>
      <c r="CT115" s="253"/>
      <c r="CU115" s="253"/>
      <c r="CV115" s="253"/>
      <c r="CW115" s="253"/>
      <c r="CX115" s="253"/>
      <c r="CY115" s="253"/>
      <c r="CZ115" s="253"/>
    </row>
    <row r="116" spans="1:104" ht="32" customHeight="1" outlineLevel="1" x14ac:dyDescent="0.2">
      <c r="A116" s="120"/>
      <c r="B116" s="1077" t="s">
        <v>76</v>
      </c>
      <c r="C116" s="1608"/>
      <c r="D116" s="1609"/>
      <c r="E116" s="1609"/>
      <c r="F116" s="370">
        <f>F115-RESULTADOS!E21</f>
        <v>0</v>
      </c>
      <c r="G116" s="1068" t="str">
        <f>IFERROR(F116/F102,"-")</f>
        <v>-</v>
      </c>
      <c r="H116" s="370">
        <f>H115-RESULTADOS!G21</f>
        <v>0</v>
      </c>
      <c r="I116" s="1068" t="str">
        <f>IFERROR(H116/H102,"-")</f>
        <v>-</v>
      </c>
      <c r="J116" s="370">
        <f>J115-RESULTADOS!I21</f>
        <v>0</v>
      </c>
      <c r="K116" s="1068" t="str">
        <f>IFERROR(J116/J102,"-")</f>
        <v>-</v>
      </c>
      <c r="L116" s="370">
        <f>L115-RESULTADOS!K21</f>
        <v>0</v>
      </c>
      <c r="M116" s="1068" t="str">
        <f>IFERROR(L116/L102,"-")</f>
        <v>-</v>
      </c>
      <c r="N116" s="370">
        <f>N115-RESULTADOS!M21</f>
        <v>0</v>
      </c>
      <c r="O116" s="371" t="str">
        <f>IFERROR(N116/N102,"-")</f>
        <v>-</v>
      </c>
      <c r="U116" s="1655" t="s">
        <v>55</v>
      </c>
      <c r="V116" s="1593" t="str">
        <f>K114</f>
        <v>-</v>
      </c>
      <c r="W116" s="1589" t="str">
        <f>K132</f>
        <v>-</v>
      </c>
      <c r="X116" s="1591" t="str">
        <f>K150</f>
        <v>-</v>
      </c>
      <c r="Y116" s="1593" t="str">
        <f>M116</f>
        <v>-</v>
      </c>
      <c r="Z116" s="1589" t="str">
        <f>K134</f>
        <v>-</v>
      </c>
      <c r="AA116" s="1591" t="str">
        <f>K152</f>
        <v>-</v>
      </c>
      <c r="AB116" s="1666">
        <f>J117</f>
        <v>0</v>
      </c>
      <c r="AC116" s="1652">
        <f>J135</f>
        <v>0</v>
      </c>
      <c r="AD116" s="1652">
        <f>J153</f>
        <v>0</v>
      </c>
      <c r="AL116" s="253"/>
      <c r="AM116" s="253"/>
      <c r="AN116" s="253"/>
      <c r="AO116" s="253"/>
      <c r="AP116" s="253"/>
      <c r="AQ116" s="253"/>
      <c r="AR116" s="253"/>
      <c r="AS116" s="253"/>
      <c r="AT116" s="253"/>
      <c r="AU116" s="253"/>
      <c r="AV116" s="253"/>
      <c r="AW116" s="253"/>
      <c r="AX116" s="253"/>
      <c r="AY116" s="253"/>
      <c r="AZ116" s="253"/>
      <c r="BA116" s="253"/>
      <c r="BB116" s="253"/>
      <c r="BC116" s="253"/>
      <c r="BD116" s="253"/>
      <c r="BE116" s="253"/>
      <c r="BF116" s="253"/>
      <c r="BG116" s="253"/>
      <c r="BH116" s="253"/>
      <c r="BI116" s="253"/>
      <c r="BJ116" s="253"/>
      <c r="BK116" s="253"/>
      <c r="BL116" s="253"/>
      <c r="BM116" s="253"/>
      <c r="BN116" s="253"/>
      <c r="BO116" s="253"/>
      <c r="BP116" s="253"/>
      <c r="BQ116" s="253"/>
      <c r="BR116" s="253"/>
      <c r="BS116" s="253"/>
      <c r="BT116" s="253"/>
      <c r="BU116" s="253"/>
      <c r="BV116" s="253"/>
      <c r="BW116" s="253"/>
      <c r="BX116" s="253"/>
      <c r="BY116" s="253"/>
      <c r="BZ116" s="253"/>
      <c r="CA116" s="253"/>
      <c r="CB116" s="253"/>
      <c r="CC116" s="253"/>
      <c r="CD116" s="253"/>
      <c r="CE116" s="253"/>
      <c r="CF116" s="253"/>
      <c r="CG116" s="253"/>
      <c r="CH116" s="253"/>
      <c r="CI116" s="253"/>
      <c r="CJ116" s="253"/>
      <c r="CK116" s="253"/>
      <c r="CL116" s="253"/>
      <c r="CM116" s="253"/>
      <c r="CN116" s="253"/>
      <c r="CO116" s="253"/>
      <c r="CP116" s="253"/>
      <c r="CQ116" s="253"/>
      <c r="CR116" s="253"/>
      <c r="CS116" s="253"/>
      <c r="CT116" s="253"/>
      <c r="CU116" s="253"/>
      <c r="CV116" s="253"/>
      <c r="CW116" s="253"/>
      <c r="CX116" s="253"/>
      <c r="CY116" s="253"/>
      <c r="CZ116" s="253"/>
    </row>
    <row r="117" spans="1:104" ht="32" customHeight="1" outlineLevel="1" x14ac:dyDescent="0.2">
      <c r="A117" s="120"/>
      <c r="B117" s="372" t="s">
        <v>356</v>
      </c>
      <c r="C117" s="373"/>
      <c r="D117" s="374"/>
      <c r="E117" s="374"/>
      <c r="F117" s="375">
        <f>IFERROR(F115/C$81,"-")</f>
        <v>0</v>
      </c>
      <c r="G117" s="376" t="s">
        <v>0</v>
      </c>
      <c r="H117" s="375">
        <f>IFERROR(H115/D$81,"-")</f>
        <v>0</v>
      </c>
      <c r="I117" s="376" t="s">
        <v>0</v>
      </c>
      <c r="J117" s="375">
        <f>IFERROR(J115/E$81,"-")</f>
        <v>0</v>
      </c>
      <c r="K117" s="376" t="s">
        <v>0</v>
      </c>
      <c r="L117" s="375">
        <f>IFERROR(L115/F$81,"-")</f>
        <v>0</v>
      </c>
      <c r="M117" s="376" t="s">
        <v>0</v>
      </c>
      <c r="N117" s="375">
        <f>IFERROR(N115/G$81,"-")</f>
        <v>0</v>
      </c>
      <c r="O117" s="377" t="s">
        <v>0</v>
      </c>
      <c r="U117" s="1656"/>
      <c r="V117" s="1594"/>
      <c r="W117" s="1590"/>
      <c r="X117" s="1592"/>
      <c r="Y117" s="1594"/>
      <c r="Z117" s="1590"/>
      <c r="AA117" s="1592"/>
      <c r="AB117" s="1594"/>
      <c r="AC117" s="1653"/>
      <c r="AD117" s="1653"/>
      <c r="AE117" s="6"/>
      <c r="AF117" s="6"/>
      <c r="AG117" s="6"/>
      <c r="AH117" s="6"/>
      <c r="AI117" s="6"/>
      <c r="AL117" s="253"/>
      <c r="AM117" s="253"/>
      <c r="AN117" s="253"/>
      <c r="AO117" s="253"/>
      <c r="AP117" s="253"/>
      <c r="AQ117" s="253"/>
      <c r="AR117" s="253"/>
      <c r="AS117" s="253"/>
      <c r="AT117" s="253"/>
      <c r="AU117" s="253"/>
      <c r="AV117" s="253"/>
      <c r="AW117" s="253"/>
      <c r="AX117" s="253"/>
      <c r="AY117" s="253"/>
      <c r="AZ117" s="253"/>
      <c r="BA117" s="253"/>
      <c r="BB117" s="253"/>
      <c r="BC117" s="253"/>
      <c r="BD117" s="253"/>
      <c r="BE117" s="253"/>
      <c r="BF117" s="253"/>
      <c r="BG117" s="253"/>
      <c r="BH117" s="253"/>
      <c r="BI117" s="253"/>
      <c r="BJ117" s="253"/>
      <c r="BK117" s="253"/>
      <c r="BL117" s="253"/>
      <c r="BM117" s="253"/>
      <c r="BN117" s="253"/>
      <c r="BO117" s="253"/>
      <c r="BP117" s="253"/>
      <c r="BQ117" s="253"/>
      <c r="BR117" s="253"/>
      <c r="BS117" s="253"/>
      <c r="BT117" s="253"/>
      <c r="BU117" s="253"/>
      <c r="BV117" s="253"/>
      <c r="BW117" s="253"/>
      <c r="BX117" s="253"/>
      <c r="BY117" s="253"/>
      <c r="BZ117" s="253"/>
      <c r="CA117" s="253"/>
      <c r="CB117" s="253"/>
      <c r="CC117" s="253"/>
      <c r="CD117" s="253"/>
      <c r="CE117" s="253"/>
      <c r="CF117" s="253"/>
      <c r="CG117" s="253"/>
      <c r="CH117" s="253"/>
      <c r="CI117" s="253"/>
      <c r="CJ117" s="253"/>
      <c r="CK117" s="253"/>
      <c r="CL117" s="253"/>
      <c r="CM117" s="253"/>
      <c r="CN117" s="253"/>
      <c r="CO117" s="253"/>
      <c r="CP117" s="253"/>
      <c r="CQ117" s="253"/>
      <c r="CR117" s="253"/>
      <c r="CS117" s="253"/>
      <c r="CT117" s="253"/>
      <c r="CU117" s="253"/>
      <c r="CV117" s="253"/>
      <c r="CW117" s="253"/>
      <c r="CX117" s="253"/>
      <c r="CY117" s="253"/>
      <c r="CZ117" s="253"/>
    </row>
    <row r="118" spans="1:104" s="6" customFormat="1" outlineLevel="1" x14ac:dyDescent="0.2">
      <c r="A118" s="120"/>
      <c r="B118" s="334" t="s">
        <v>0</v>
      </c>
      <c r="C118" s="120"/>
      <c r="D118" s="120"/>
      <c r="E118" s="120"/>
      <c r="F118" s="120" t="s">
        <v>0</v>
      </c>
      <c r="G118" s="120"/>
      <c r="H118" s="120"/>
      <c r="I118" s="120"/>
      <c r="J118" s="120"/>
      <c r="K118" s="120"/>
      <c r="L118" s="120"/>
      <c r="M118" s="120"/>
      <c r="N118" s="120"/>
      <c r="O118" s="120"/>
      <c r="P118" s="120"/>
      <c r="Q118" s="120"/>
      <c r="R118" s="120"/>
      <c r="U118" s="1656"/>
      <c r="V118" s="1594"/>
      <c r="W118" s="1590"/>
      <c r="X118" s="1592"/>
      <c r="Y118" s="1594"/>
      <c r="Z118" s="1590"/>
      <c r="AA118" s="1592"/>
      <c r="AB118" s="1594"/>
      <c r="AC118" s="1653"/>
      <c r="AD118" s="1653"/>
      <c r="AK118" s="120"/>
      <c r="AL118" s="120"/>
      <c r="AM118" s="120"/>
      <c r="AN118" s="120"/>
      <c r="AO118" s="120"/>
      <c r="AP118" s="120"/>
      <c r="AQ118" s="120"/>
      <c r="AR118" s="120"/>
      <c r="AS118" s="120"/>
      <c r="AT118" s="120"/>
      <c r="AU118" s="120"/>
      <c r="AV118" s="120"/>
      <c r="AW118" s="120"/>
      <c r="AX118" s="120"/>
      <c r="AY118" s="120"/>
      <c r="AZ118" s="120"/>
      <c r="BA118" s="120"/>
      <c r="BB118" s="120"/>
      <c r="BC118" s="120"/>
      <c r="BD118" s="120"/>
      <c r="BE118" s="120"/>
      <c r="BF118" s="120"/>
      <c r="BG118" s="120"/>
      <c r="BH118" s="120"/>
      <c r="BI118" s="120"/>
      <c r="BJ118" s="120"/>
      <c r="BK118" s="120"/>
      <c r="BL118" s="120"/>
      <c r="BM118" s="120"/>
      <c r="BN118" s="120"/>
      <c r="BO118" s="120"/>
      <c r="BP118" s="120"/>
      <c r="BQ118" s="120"/>
      <c r="BR118" s="120"/>
      <c r="BS118" s="120"/>
      <c r="BT118" s="120"/>
      <c r="BU118" s="120"/>
      <c r="BV118" s="120"/>
      <c r="BW118" s="255"/>
      <c r="BX118" s="120"/>
      <c r="BY118" s="120"/>
      <c r="BZ118" s="120"/>
      <c r="CA118" s="120"/>
      <c r="CB118" s="120"/>
      <c r="CC118" s="120"/>
      <c r="CD118" s="120"/>
      <c r="CE118" s="120"/>
      <c r="CF118" s="120"/>
      <c r="CG118" s="120"/>
      <c r="CH118" s="120"/>
      <c r="CI118" s="120"/>
      <c r="CJ118" s="120"/>
      <c r="CK118" s="120"/>
      <c r="CL118" s="120"/>
      <c r="CM118" s="120"/>
      <c r="CN118" s="120"/>
      <c r="CO118" s="120"/>
      <c r="CP118" s="120"/>
      <c r="CQ118" s="120"/>
      <c r="CR118" s="120"/>
      <c r="CS118" s="120"/>
      <c r="CT118" s="120"/>
      <c r="CU118" s="120"/>
      <c r="CV118" s="120"/>
      <c r="CW118" s="120"/>
      <c r="CX118" s="120"/>
      <c r="CY118" s="120"/>
      <c r="CZ118" s="120"/>
    </row>
    <row r="119" spans="1:104" s="6" customFormat="1" ht="35" customHeight="1" outlineLevel="1" x14ac:dyDescent="0.2">
      <c r="A119" s="120"/>
      <c r="B119" s="1059" t="s">
        <v>514</v>
      </c>
      <c r="C119" s="1595" t="s">
        <v>528</v>
      </c>
      <c r="D119" s="1596"/>
      <c r="E119" s="1597"/>
      <c r="F119" s="1063" t="s">
        <v>53</v>
      </c>
      <c r="G119" s="1064" t="s">
        <v>328</v>
      </c>
      <c r="H119" s="1063" t="s">
        <v>54</v>
      </c>
      <c r="I119" s="1064" t="s">
        <v>328</v>
      </c>
      <c r="J119" s="1063" t="s">
        <v>55</v>
      </c>
      <c r="K119" s="1064" t="s">
        <v>328</v>
      </c>
      <c r="L119" s="1063" t="s">
        <v>56</v>
      </c>
      <c r="M119" s="1065" t="s">
        <v>328</v>
      </c>
      <c r="N119" s="1063" t="s">
        <v>57</v>
      </c>
      <c r="O119" s="1066" t="s">
        <v>328</v>
      </c>
      <c r="P119" s="120"/>
      <c r="Q119" s="120"/>
      <c r="R119" s="120"/>
      <c r="U119" s="1656"/>
      <c r="V119" s="1594"/>
      <c r="W119" s="1590"/>
      <c r="X119" s="1592"/>
      <c r="Y119" s="1594"/>
      <c r="Z119" s="1590"/>
      <c r="AA119" s="1592"/>
      <c r="AB119" s="1594"/>
      <c r="AC119" s="1653"/>
      <c r="AD119" s="1653"/>
      <c r="AK119" s="120"/>
      <c r="AL119" s="120"/>
      <c r="AM119" s="120"/>
      <c r="AN119" s="120"/>
      <c r="AO119" s="120"/>
      <c r="AP119" s="120"/>
      <c r="AQ119" s="120"/>
      <c r="AR119" s="120"/>
      <c r="AS119" s="120"/>
      <c r="AT119" s="120"/>
      <c r="AU119" s="120"/>
      <c r="AV119" s="120"/>
      <c r="AW119" s="120"/>
      <c r="AX119" s="120"/>
      <c r="AY119" s="120"/>
      <c r="AZ119" s="120"/>
      <c r="BA119" s="120"/>
      <c r="BB119" s="120"/>
      <c r="BC119" s="120"/>
      <c r="BD119" s="120"/>
      <c r="BE119" s="120"/>
      <c r="BF119" s="120"/>
      <c r="BG119" s="120"/>
      <c r="BH119" s="120"/>
      <c r="BI119" s="120"/>
      <c r="BJ119" s="120"/>
      <c r="BK119" s="120"/>
      <c r="BL119" s="120"/>
      <c r="BM119" s="120"/>
      <c r="BN119" s="120"/>
      <c r="BO119" s="120"/>
      <c r="BP119" s="120"/>
      <c r="BQ119" s="120"/>
      <c r="BR119" s="120"/>
      <c r="BS119" s="120"/>
      <c r="BT119" s="120"/>
      <c r="BU119" s="120"/>
      <c r="BV119" s="120"/>
      <c r="BW119" s="255"/>
      <c r="BX119" s="120"/>
      <c r="BY119" s="120"/>
      <c r="BZ119" s="120"/>
      <c r="CA119" s="120"/>
      <c r="CB119" s="120"/>
      <c r="CC119" s="120"/>
      <c r="CD119" s="120"/>
      <c r="CE119" s="120"/>
      <c r="CF119" s="120"/>
      <c r="CG119" s="120"/>
      <c r="CH119" s="120"/>
      <c r="CI119" s="120"/>
      <c r="CJ119" s="120"/>
      <c r="CK119" s="120"/>
      <c r="CL119" s="120"/>
      <c r="CM119" s="120"/>
      <c r="CN119" s="120"/>
      <c r="CO119" s="120"/>
      <c r="CP119" s="120"/>
      <c r="CQ119" s="120"/>
      <c r="CR119" s="120"/>
      <c r="CS119" s="120"/>
      <c r="CT119" s="120"/>
      <c r="CU119" s="120"/>
      <c r="CV119" s="120"/>
      <c r="CW119" s="120"/>
      <c r="CX119" s="120"/>
      <c r="CY119" s="120"/>
      <c r="CZ119" s="120"/>
    </row>
    <row r="120" spans="1:104" s="6" customFormat="1" ht="28" customHeight="1" outlineLevel="1" x14ac:dyDescent="0.2">
      <c r="A120" s="934" t="s">
        <v>0</v>
      </c>
      <c r="B120" s="1067" t="s">
        <v>19</v>
      </c>
      <c r="C120" s="1601" t="s">
        <v>441</v>
      </c>
      <c r="D120" s="1602"/>
      <c r="E120" s="1602"/>
      <c r="F120" s="357">
        <f>F121+F122</f>
        <v>0</v>
      </c>
      <c r="G120" s="356" t="str">
        <f>IFERROR(F120/F120,"-")</f>
        <v>-</v>
      </c>
      <c r="H120" s="357">
        <f>H121+H122</f>
        <v>0</v>
      </c>
      <c r="I120" s="356" t="str">
        <f>IFERROR(H120/H120,"-")</f>
        <v>-</v>
      </c>
      <c r="J120" s="357">
        <f>J121+J122</f>
        <v>0</v>
      </c>
      <c r="K120" s="356" t="str">
        <f>IFERROR(J120/J120,"-")</f>
        <v>-</v>
      </c>
      <c r="L120" s="357">
        <f>L121+L122</f>
        <v>0</v>
      </c>
      <c r="M120" s="356" t="str">
        <f>IFERROR(L120/L120,"-")</f>
        <v>-</v>
      </c>
      <c r="N120" s="357">
        <f>N121+N122</f>
        <v>0</v>
      </c>
      <c r="O120" s="1078" t="str">
        <f>IFERROR(N120/N120,"-")</f>
        <v>-</v>
      </c>
      <c r="P120" s="120"/>
      <c r="Q120" s="120"/>
      <c r="R120" s="120"/>
      <c r="U120" s="1656"/>
      <c r="V120" s="1594"/>
      <c r="W120" s="1590"/>
      <c r="X120" s="1592"/>
      <c r="Y120" s="1594"/>
      <c r="Z120" s="1590"/>
      <c r="AA120" s="1592"/>
      <c r="AB120" s="1594"/>
      <c r="AC120" s="1653"/>
      <c r="AD120" s="1653"/>
      <c r="AK120" s="120"/>
      <c r="AL120" s="120"/>
      <c r="AM120" s="120"/>
      <c r="AN120" s="120"/>
      <c r="AO120" s="120"/>
      <c r="AP120" s="120"/>
      <c r="AQ120" s="120"/>
      <c r="AR120" s="120"/>
      <c r="AS120" s="120"/>
      <c r="AT120" s="120"/>
      <c r="AU120" s="120"/>
      <c r="AV120" s="120"/>
      <c r="AW120" s="120"/>
      <c r="AX120" s="120"/>
      <c r="AY120" s="120"/>
      <c r="AZ120" s="120"/>
      <c r="BA120" s="120"/>
      <c r="BB120" s="120"/>
      <c r="BC120" s="120"/>
      <c r="BD120" s="120"/>
      <c r="BE120" s="120"/>
      <c r="BF120" s="120"/>
      <c r="BG120" s="120"/>
      <c r="BH120" s="120"/>
      <c r="BI120" s="120"/>
      <c r="BJ120" s="120"/>
      <c r="BK120" s="120"/>
      <c r="BL120" s="120"/>
      <c r="BM120" s="120"/>
      <c r="BN120" s="120"/>
      <c r="BO120" s="120"/>
      <c r="BP120" s="120"/>
      <c r="BQ120" s="120"/>
      <c r="BR120" s="120"/>
      <c r="BS120" s="120"/>
      <c r="BT120" s="120"/>
      <c r="BU120" s="120"/>
      <c r="BV120" s="120"/>
      <c r="BW120" s="255"/>
      <c r="BX120" s="120"/>
      <c r="BY120" s="120"/>
      <c r="BZ120" s="120"/>
      <c r="CA120" s="120"/>
      <c r="CB120" s="120"/>
      <c r="CC120" s="120"/>
      <c r="CD120" s="120"/>
      <c r="CE120" s="120"/>
      <c r="CF120" s="120"/>
      <c r="CG120" s="120"/>
      <c r="CH120" s="120"/>
      <c r="CI120" s="120"/>
      <c r="CJ120" s="120"/>
      <c r="CK120" s="120"/>
      <c r="CL120" s="120"/>
      <c r="CM120" s="120"/>
      <c r="CN120" s="120"/>
      <c r="CO120" s="120"/>
      <c r="CP120" s="120"/>
      <c r="CQ120" s="120"/>
      <c r="CR120" s="120"/>
      <c r="CS120" s="120"/>
      <c r="CT120" s="120"/>
      <c r="CU120" s="120"/>
      <c r="CV120" s="120"/>
      <c r="CW120" s="120"/>
      <c r="CX120" s="120"/>
      <c r="CY120" s="120"/>
      <c r="CZ120" s="120"/>
    </row>
    <row r="121" spans="1:104" s="6" customFormat="1" ht="17" customHeight="1" outlineLevel="1" x14ac:dyDescent="0.2">
      <c r="A121" s="120"/>
      <c r="B121" s="326" t="s">
        <v>439</v>
      </c>
      <c r="C121" s="1603">
        <v>0.3</v>
      </c>
      <c r="D121" s="1599"/>
      <c r="E121" s="1599"/>
      <c r="F121" s="360">
        <f>RESULTADOS!E7*(1+C121)</f>
        <v>0</v>
      </c>
      <c r="G121" s="1070" t="s">
        <v>0</v>
      </c>
      <c r="H121" s="360">
        <f>RESULTADOS!G7*(1+C121)</f>
        <v>0</v>
      </c>
      <c r="I121" s="1070" t="s">
        <v>0</v>
      </c>
      <c r="J121" s="360">
        <f>RESULTADOS!I7*(1+C121)</f>
        <v>0</v>
      </c>
      <c r="K121" s="1070" t="s">
        <v>0</v>
      </c>
      <c r="L121" s="360">
        <f>RESULTADOS!K7*(1+C121)</f>
        <v>0</v>
      </c>
      <c r="M121" s="1070" t="s">
        <v>0</v>
      </c>
      <c r="N121" s="360">
        <f>RESULTADOS!M7*(1+C121)</f>
        <v>0</v>
      </c>
      <c r="O121" s="1071" t="s">
        <v>0</v>
      </c>
      <c r="P121" s="120"/>
      <c r="Q121" s="120"/>
      <c r="R121" s="120"/>
      <c r="U121" s="1657"/>
      <c r="V121" s="1658"/>
      <c r="W121" s="1664"/>
      <c r="X121" s="1663"/>
      <c r="Y121" s="1658"/>
      <c r="Z121" s="1664"/>
      <c r="AA121" s="1663"/>
      <c r="AB121" s="1658"/>
      <c r="AC121" s="1653"/>
      <c r="AD121" s="1653"/>
      <c r="AK121" s="120"/>
      <c r="AL121" s="120"/>
      <c r="AM121" s="120"/>
      <c r="AN121" s="120"/>
      <c r="AO121" s="120"/>
      <c r="AP121" s="120"/>
      <c r="AQ121" s="120"/>
      <c r="AR121" s="120"/>
      <c r="AS121" s="120"/>
      <c r="AT121" s="120"/>
      <c r="AU121" s="120"/>
      <c r="AV121" s="120"/>
      <c r="AW121" s="120"/>
      <c r="AX121" s="120"/>
      <c r="AY121" s="120"/>
      <c r="AZ121" s="120"/>
      <c r="BA121" s="120"/>
      <c r="BB121" s="120"/>
      <c r="BC121" s="120"/>
      <c r="BD121" s="120"/>
      <c r="BE121" s="120"/>
      <c r="BF121" s="120"/>
      <c r="BG121" s="120"/>
      <c r="BH121" s="120"/>
      <c r="BI121" s="120"/>
      <c r="BJ121" s="120"/>
      <c r="BK121" s="120"/>
      <c r="BL121" s="120"/>
      <c r="BM121" s="120"/>
      <c r="BN121" s="120"/>
      <c r="BO121" s="120"/>
      <c r="BP121" s="120"/>
      <c r="BQ121" s="120"/>
      <c r="BR121" s="120"/>
      <c r="BS121" s="120"/>
      <c r="BT121" s="120"/>
      <c r="BU121" s="120"/>
      <c r="BV121" s="120"/>
      <c r="BW121" s="255"/>
      <c r="BX121" s="120"/>
      <c r="BY121" s="120"/>
      <c r="BZ121" s="120"/>
      <c r="CA121" s="120"/>
      <c r="CB121" s="120"/>
      <c r="CC121" s="120"/>
      <c r="CD121" s="120"/>
      <c r="CE121" s="120"/>
      <c r="CF121" s="120"/>
      <c r="CG121" s="120"/>
      <c r="CH121" s="120"/>
      <c r="CI121" s="120"/>
      <c r="CJ121" s="120"/>
      <c r="CK121" s="120"/>
      <c r="CL121" s="120"/>
      <c r="CM121" s="120"/>
      <c r="CN121" s="120"/>
      <c r="CO121" s="120"/>
      <c r="CP121" s="120"/>
      <c r="CQ121" s="120"/>
      <c r="CR121" s="120"/>
      <c r="CS121" s="120"/>
      <c r="CT121" s="120"/>
      <c r="CU121" s="120"/>
      <c r="CV121" s="120"/>
      <c r="CW121" s="120"/>
      <c r="CX121" s="120"/>
      <c r="CY121" s="120"/>
      <c r="CZ121" s="120"/>
    </row>
    <row r="122" spans="1:104" s="6" customFormat="1" ht="17" outlineLevel="1" x14ac:dyDescent="0.2">
      <c r="A122" s="120"/>
      <c r="B122" s="326" t="s">
        <v>0</v>
      </c>
      <c r="C122" s="1603"/>
      <c r="D122" s="1599"/>
      <c r="E122" s="1599"/>
      <c r="F122" s="360">
        <f>RESULTADOS!E8</f>
        <v>0</v>
      </c>
      <c r="G122" s="1070" t="s">
        <v>0</v>
      </c>
      <c r="H122" s="360">
        <f>RESULTADOS!G8</f>
        <v>0</v>
      </c>
      <c r="I122" s="1070" t="s">
        <v>0</v>
      </c>
      <c r="J122" s="360">
        <f>RESULTADOS!I8</f>
        <v>0</v>
      </c>
      <c r="K122" s="1070" t="s">
        <v>0</v>
      </c>
      <c r="L122" s="360">
        <f>RESULTADOS!K8</f>
        <v>0</v>
      </c>
      <c r="M122" s="1070" t="s">
        <v>0</v>
      </c>
      <c r="N122" s="360">
        <f>RESULTADOS!M8</f>
        <v>0</v>
      </c>
      <c r="O122" s="1071" t="s">
        <v>0</v>
      </c>
      <c r="P122" s="120"/>
      <c r="Q122" s="120"/>
      <c r="R122" s="120"/>
      <c r="U122" s="1660" t="s">
        <v>56</v>
      </c>
      <c r="V122" s="1593" t="str">
        <f>M114</f>
        <v>-</v>
      </c>
      <c r="W122" s="1589" t="str">
        <f>M132</f>
        <v>-</v>
      </c>
      <c r="X122" s="1591" t="str">
        <f>M150</f>
        <v>-</v>
      </c>
      <c r="Y122" s="1593" t="str">
        <f>O116</f>
        <v>-</v>
      </c>
      <c r="Z122" s="1589" t="str">
        <f>M134</f>
        <v>-</v>
      </c>
      <c r="AA122" s="1591" t="str">
        <f>M152</f>
        <v>-</v>
      </c>
      <c r="AB122" s="1666">
        <f>L117</f>
        <v>0</v>
      </c>
      <c r="AC122" s="1652">
        <f>L135</f>
        <v>0</v>
      </c>
      <c r="AD122" s="1652">
        <f>L153</f>
        <v>0</v>
      </c>
      <c r="AE122"/>
      <c r="AF122"/>
      <c r="AG122"/>
      <c r="AH122"/>
      <c r="AI122"/>
      <c r="AK122" s="120"/>
      <c r="AL122" s="120"/>
      <c r="AM122" s="120"/>
      <c r="AN122" s="120"/>
      <c r="AO122" s="120"/>
      <c r="AP122" s="120"/>
      <c r="AQ122" s="120"/>
      <c r="AR122" s="120"/>
      <c r="AS122" s="120"/>
      <c r="AT122" s="120"/>
      <c r="AU122" s="120"/>
      <c r="AV122" s="120"/>
      <c r="AW122" s="120"/>
      <c r="AX122" s="120"/>
      <c r="AY122" s="120"/>
      <c r="AZ122" s="120"/>
      <c r="BA122" s="120"/>
      <c r="BB122" s="120"/>
      <c r="BC122" s="120"/>
      <c r="BD122" s="120"/>
      <c r="BE122" s="120"/>
      <c r="BF122" s="120"/>
      <c r="BG122" s="120"/>
      <c r="BH122" s="120"/>
      <c r="BI122" s="120"/>
      <c r="BJ122" s="120"/>
      <c r="BK122" s="120"/>
      <c r="BL122" s="120"/>
      <c r="BM122" s="120"/>
      <c r="BN122" s="120"/>
      <c r="BO122" s="120"/>
      <c r="BP122" s="120"/>
      <c r="BQ122" s="120"/>
      <c r="BR122" s="120"/>
      <c r="BS122" s="120"/>
      <c r="BT122" s="120"/>
      <c r="BU122" s="120"/>
      <c r="BV122" s="120"/>
      <c r="BW122" s="255"/>
      <c r="BX122" s="120"/>
      <c r="BY122" s="120"/>
      <c r="BZ122" s="120"/>
      <c r="CA122" s="120"/>
      <c r="CB122" s="120"/>
      <c r="CC122" s="120"/>
      <c r="CD122" s="120"/>
      <c r="CE122" s="120"/>
      <c r="CF122" s="120"/>
      <c r="CG122" s="120"/>
      <c r="CH122" s="120"/>
      <c r="CI122" s="120"/>
      <c r="CJ122" s="120"/>
      <c r="CK122" s="120"/>
      <c r="CL122" s="120"/>
      <c r="CM122" s="120"/>
      <c r="CN122" s="120"/>
      <c r="CO122" s="120"/>
      <c r="CP122" s="120"/>
      <c r="CQ122" s="120"/>
      <c r="CR122" s="120"/>
      <c r="CS122" s="120"/>
      <c r="CT122" s="120"/>
      <c r="CU122" s="120"/>
      <c r="CV122" s="120"/>
      <c r="CW122" s="120"/>
      <c r="CX122" s="120"/>
      <c r="CY122" s="120"/>
      <c r="CZ122" s="120"/>
    </row>
    <row r="123" spans="1:104" outlineLevel="1" x14ac:dyDescent="0.2">
      <c r="A123" s="120"/>
      <c r="B123" s="347"/>
      <c r="C123" s="1604"/>
      <c r="D123" s="1605"/>
      <c r="E123" s="1605"/>
      <c r="F123" s="360"/>
      <c r="G123" s="1070"/>
      <c r="H123" s="360"/>
      <c r="I123" s="1070"/>
      <c r="J123" s="360"/>
      <c r="K123" s="1070"/>
      <c r="L123" s="360"/>
      <c r="M123" s="1070"/>
      <c r="N123" s="360"/>
      <c r="O123" s="1071"/>
      <c r="U123" s="1661"/>
      <c r="V123" s="1594"/>
      <c r="W123" s="1590"/>
      <c r="X123" s="1592"/>
      <c r="Y123" s="1594"/>
      <c r="Z123" s="1590"/>
      <c r="AA123" s="1592"/>
      <c r="AB123" s="1594"/>
      <c r="AC123" s="1653"/>
      <c r="AD123" s="1653"/>
      <c r="AL123" s="253"/>
      <c r="AM123" s="253"/>
      <c r="AN123" s="253"/>
      <c r="AO123" s="253"/>
      <c r="AP123" s="253"/>
      <c r="AQ123" s="253"/>
      <c r="AR123" s="253"/>
      <c r="AS123" s="253"/>
      <c r="AT123" s="253"/>
      <c r="AU123" s="253"/>
      <c r="AV123" s="253"/>
      <c r="AW123" s="253"/>
      <c r="AX123" s="253"/>
      <c r="AY123" s="253"/>
      <c r="AZ123" s="253"/>
      <c r="BA123" s="253"/>
      <c r="BB123" s="253"/>
      <c r="BC123" s="253"/>
      <c r="BD123" s="253"/>
      <c r="BE123" s="253"/>
      <c r="BF123" s="253"/>
      <c r="BG123" s="253"/>
      <c r="BH123" s="253"/>
      <c r="BI123" s="253"/>
      <c r="BJ123" s="253"/>
      <c r="BK123" s="253"/>
      <c r="BL123" s="253"/>
      <c r="BM123" s="253"/>
      <c r="BN123" s="253"/>
      <c r="BO123" s="253"/>
      <c r="BP123" s="253"/>
      <c r="BQ123" s="253"/>
      <c r="BR123" s="253"/>
      <c r="BS123" s="253"/>
      <c r="BT123" s="253"/>
      <c r="BU123" s="253"/>
      <c r="BV123" s="253"/>
      <c r="BW123" s="253"/>
      <c r="BX123" s="253"/>
      <c r="BY123" s="253"/>
      <c r="BZ123" s="253"/>
      <c r="CA123" s="253"/>
      <c r="CB123" s="253"/>
      <c r="CC123" s="253"/>
      <c r="CD123" s="253"/>
      <c r="CE123" s="253"/>
      <c r="CF123" s="253"/>
      <c r="CG123" s="253"/>
      <c r="CH123" s="253"/>
      <c r="CI123" s="253"/>
      <c r="CJ123" s="253"/>
      <c r="CK123" s="253"/>
      <c r="CL123" s="253"/>
      <c r="CM123" s="253"/>
      <c r="CN123" s="253"/>
      <c r="CO123" s="253"/>
      <c r="CP123" s="253"/>
      <c r="CQ123" s="253"/>
      <c r="CR123" s="253"/>
      <c r="CS123" s="253"/>
      <c r="CT123" s="253"/>
      <c r="CU123" s="253"/>
      <c r="CV123" s="253"/>
      <c r="CW123" s="253"/>
      <c r="CX123" s="253"/>
      <c r="CY123" s="253"/>
      <c r="CZ123" s="253"/>
    </row>
    <row r="124" spans="1:104" ht="17" outlineLevel="1" x14ac:dyDescent="0.2">
      <c r="A124" s="120"/>
      <c r="B124" s="1072" t="s">
        <v>70</v>
      </c>
      <c r="C124" s="1606" t="s">
        <v>442</v>
      </c>
      <c r="D124" s="1607"/>
      <c r="E124" s="1607"/>
      <c r="F124" s="362"/>
      <c r="G124" s="363"/>
      <c r="H124" s="362"/>
      <c r="I124" s="363"/>
      <c r="J124" s="362"/>
      <c r="K124" s="363"/>
      <c r="L124" s="362"/>
      <c r="M124" s="363"/>
      <c r="N124" s="362"/>
      <c r="O124" s="1073"/>
      <c r="U124" s="1661"/>
      <c r="V124" s="1594"/>
      <c r="W124" s="1590"/>
      <c r="X124" s="1592"/>
      <c r="Y124" s="1594"/>
      <c r="Z124" s="1590"/>
      <c r="AA124" s="1592"/>
      <c r="AB124" s="1594"/>
      <c r="AC124" s="1653"/>
      <c r="AD124" s="1653"/>
      <c r="AL124" s="253"/>
      <c r="AM124" s="253"/>
      <c r="AN124" s="253"/>
      <c r="AO124" s="253"/>
      <c r="AP124" s="253"/>
      <c r="AQ124" s="253"/>
      <c r="AR124" s="253"/>
      <c r="AS124" s="253"/>
      <c r="AT124" s="253"/>
      <c r="AU124" s="253"/>
      <c r="AV124" s="253"/>
      <c r="AW124" s="253"/>
      <c r="AX124" s="253"/>
      <c r="AY124" s="253"/>
      <c r="AZ124" s="253"/>
      <c r="BA124" s="253"/>
      <c r="BB124" s="253"/>
      <c r="BC124" s="253"/>
      <c r="BD124" s="253"/>
      <c r="BE124" s="253"/>
      <c r="BF124" s="253"/>
      <c r="BG124" s="253"/>
      <c r="BH124" s="253"/>
      <c r="BI124" s="253"/>
      <c r="BJ124" s="253"/>
      <c r="BK124" s="253"/>
      <c r="BL124" s="253"/>
      <c r="BM124" s="253"/>
      <c r="BN124" s="253"/>
      <c r="BO124" s="253"/>
      <c r="BP124" s="253"/>
      <c r="BQ124" s="253"/>
      <c r="BR124" s="253"/>
      <c r="BS124" s="253"/>
      <c r="BT124" s="253"/>
      <c r="BU124" s="253"/>
      <c r="BV124" s="253"/>
      <c r="BW124" s="253"/>
      <c r="BX124" s="253"/>
      <c r="BY124" s="253"/>
      <c r="BZ124" s="253"/>
      <c r="CA124" s="253"/>
      <c r="CB124" s="253"/>
      <c r="CC124" s="253"/>
      <c r="CD124" s="253"/>
      <c r="CE124" s="253"/>
      <c r="CF124" s="253"/>
      <c r="CG124" s="253"/>
      <c r="CH124" s="253"/>
      <c r="CI124" s="253"/>
      <c r="CJ124" s="253"/>
      <c r="CK124" s="253"/>
      <c r="CL124" s="253"/>
      <c r="CM124" s="253"/>
      <c r="CN124" s="253"/>
      <c r="CO124" s="253"/>
      <c r="CP124" s="253"/>
      <c r="CQ124" s="253"/>
      <c r="CR124" s="253"/>
      <c r="CS124" s="253"/>
      <c r="CT124" s="253"/>
      <c r="CU124" s="253"/>
      <c r="CV124" s="253"/>
      <c r="CW124" s="253"/>
      <c r="CX124" s="253"/>
      <c r="CY124" s="253"/>
      <c r="CZ124" s="253"/>
    </row>
    <row r="125" spans="1:104" ht="17" outlineLevel="1" x14ac:dyDescent="0.2">
      <c r="A125" s="120"/>
      <c r="B125" s="326" t="s">
        <v>71</v>
      </c>
      <c r="C125" s="1603">
        <v>0</v>
      </c>
      <c r="D125" s="1599"/>
      <c r="E125" s="1599"/>
      <c r="F125" s="360">
        <f>RESULTADOS!E11*(1-C125)</f>
        <v>0</v>
      </c>
      <c r="G125" s="1070" t="str">
        <f>IFERROR((F121-F125)/F121,"-")</f>
        <v>-</v>
      </c>
      <c r="H125" s="360">
        <f>RESULTADOS!G11*(1-C125)</f>
        <v>0</v>
      </c>
      <c r="I125" s="1070" t="str">
        <f>IFERROR((H121-H125)/H125,"-")</f>
        <v>-</v>
      </c>
      <c r="J125" s="360">
        <f>RESULTADOS!I11*(1-C125)</f>
        <v>0</v>
      </c>
      <c r="K125" s="1070" t="str">
        <f>IFERROR((J121-J125)/J121,"-")</f>
        <v>-</v>
      </c>
      <c r="L125" s="360">
        <f>RESULTADOS!K11*(1-C125)</f>
        <v>0</v>
      </c>
      <c r="M125" s="1070" t="str">
        <f>IFERROR((L121-L125)/L125,"-")</f>
        <v>-</v>
      </c>
      <c r="N125" s="360">
        <f>RESULTADOS!M11*(1-C125)</f>
        <v>0</v>
      </c>
      <c r="O125" s="1071" t="str">
        <f>IFERROR((N121-N125)/N125,"-")</f>
        <v>-</v>
      </c>
      <c r="U125" s="1661"/>
      <c r="V125" s="1594"/>
      <c r="W125" s="1590"/>
      <c r="X125" s="1592"/>
      <c r="Y125" s="1594"/>
      <c r="Z125" s="1590"/>
      <c r="AA125" s="1592"/>
      <c r="AB125" s="1594"/>
      <c r="AC125" s="1653"/>
      <c r="AD125" s="1653"/>
      <c r="AL125" s="253"/>
      <c r="AM125" s="253"/>
      <c r="AN125" s="253"/>
      <c r="AO125" s="253"/>
      <c r="AP125" s="253"/>
      <c r="AQ125" s="253"/>
      <c r="AR125" s="253"/>
      <c r="AS125" s="253"/>
      <c r="AT125" s="253"/>
      <c r="AU125" s="253"/>
      <c r="AV125" s="253"/>
      <c r="AW125" s="253"/>
      <c r="AX125" s="253"/>
      <c r="AY125" s="253"/>
      <c r="AZ125" s="253"/>
      <c r="BA125" s="253"/>
      <c r="BB125" s="253"/>
      <c r="BC125" s="253"/>
      <c r="BD125" s="253"/>
      <c r="BE125" s="253"/>
      <c r="BF125" s="253"/>
      <c r="BG125" s="253"/>
      <c r="BH125" s="253"/>
      <c r="BI125" s="253"/>
      <c r="BJ125" s="253"/>
      <c r="BK125" s="253"/>
      <c r="BL125" s="253"/>
      <c r="BM125" s="253"/>
      <c r="BN125" s="253"/>
      <c r="BO125" s="253"/>
      <c r="BP125" s="253"/>
      <c r="BQ125" s="253"/>
      <c r="BR125" s="253"/>
      <c r="BS125" s="253"/>
      <c r="BT125" s="253"/>
      <c r="BU125" s="253"/>
      <c r="BV125" s="253"/>
      <c r="BW125" s="253"/>
      <c r="BX125" s="253"/>
      <c r="BY125" s="253"/>
      <c r="BZ125" s="253"/>
      <c r="CA125" s="253"/>
      <c r="CB125" s="253"/>
      <c r="CC125" s="253"/>
      <c r="CD125" s="253"/>
      <c r="CE125" s="253"/>
      <c r="CF125" s="253"/>
      <c r="CG125" s="253"/>
      <c r="CH125" s="253"/>
      <c r="CI125" s="253"/>
      <c r="CJ125" s="253"/>
      <c r="CK125" s="253"/>
      <c r="CL125" s="253"/>
      <c r="CM125" s="253"/>
      <c r="CN125" s="253"/>
      <c r="CO125" s="253"/>
      <c r="CP125" s="253"/>
      <c r="CQ125" s="253"/>
      <c r="CR125" s="253"/>
      <c r="CS125" s="253"/>
      <c r="CT125" s="253"/>
      <c r="CU125" s="253"/>
      <c r="CV125" s="253"/>
      <c r="CW125" s="253"/>
      <c r="CX125" s="253"/>
      <c r="CY125" s="253"/>
      <c r="CZ125" s="253"/>
    </row>
    <row r="126" spans="1:104" ht="17" outlineLevel="1" x14ac:dyDescent="0.2">
      <c r="A126" s="120"/>
      <c r="B126" s="1074" t="s">
        <v>329</v>
      </c>
      <c r="C126" s="1604"/>
      <c r="D126" s="1605"/>
      <c r="E126" s="1605"/>
      <c r="F126" s="358">
        <f>F121+F122-F125</f>
        <v>0</v>
      </c>
      <c r="G126" s="1068" t="str">
        <f>IFERROR(F126/F120,"-")</f>
        <v>-</v>
      </c>
      <c r="H126" s="358">
        <f>H121+H122-H125</f>
        <v>0</v>
      </c>
      <c r="I126" s="1068" t="str">
        <f>IFERROR(H126/H120,"-")</f>
        <v>-</v>
      </c>
      <c r="J126" s="358">
        <f>J121+J122-J125</f>
        <v>0</v>
      </c>
      <c r="K126" s="1068" t="str">
        <f>IFERROR(J126/J120,"-")</f>
        <v>-</v>
      </c>
      <c r="L126" s="358">
        <f>L121+L122-L125</f>
        <v>0</v>
      </c>
      <c r="M126" s="1068" t="str">
        <f>IFERROR(L126/L120,"-")</f>
        <v>-</v>
      </c>
      <c r="N126" s="358">
        <f>N121+N122-N125</f>
        <v>0</v>
      </c>
      <c r="O126" s="371" t="str">
        <f>IFERROR(N126/N120,"-")</f>
        <v>-</v>
      </c>
      <c r="U126" s="1661"/>
      <c r="V126" s="1594"/>
      <c r="W126" s="1590"/>
      <c r="X126" s="1592"/>
      <c r="Y126" s="1594"/>
      <c r="Z126" s="1590"/>
      <c r="AA126" s="1592"/>
      <c r="AB126" s="1594"/>
      <c r="AC126" s="1653"/>
      <c r="AD126" s="1653"/>
      <c r="AL126" s="253"/>
      <c r="AM126" s="253"/>
      <c r="AN126" s="253"/>
      <c r="AO126" s="253"/>
      <c r="AP126" s="253"/>
      <c r="AQ126" s="253"/>
      <c r="AR126" s="253"/>
      <c r="AS126" s="253"/>
      <c r="AT126" s="253"/>
      <c r="AU126" s="253"/>
      <c r="AV126" s="253"/>
      <c r="AW126" s="253"/>
      <c r="AX126" s="253"/>
      <c r="AY126" s="253"/>
      <c r="AZ126" s="253"/>
      <c r="BA126" s="253"/>
      <c r="BB126" s="253"/>
      <c r="BC126" s="253"/>
      <c r="BD126" s="253"/>
      <c r="BE126" s="253"/>
      <c r="BF126" s="253"/>
      <c r="BG126" s="253"/>
      <c r="BH126" s="253"/>
      <c r="BI126" s="253"/>
      <c r="BJ126" s="253"/>
      <c r="BK126" s="253"/>
      <c r="BL126" s="253"/>
      <c r="BM126" s="253"/>
      <c r="BN126" s="253"/>
      <c r="BO126" s="253"/>
      <c r="BP126" s="253"/>
      <c r="BQ126" s="253"/>
      <c r="BR126" s="253"/>
      <c r="BS126" s="253"/>
      <c r="BT126" s="253"/>
      <c r="BU126" s="253"/>
      <c r="BV126" s="253"/>
      <c r="BW126" s="253"/>
      <c r="BX126" s="253"/>
      <c r="BY126" s="253"/>
      <c r="BZ126" s="253"/>
      <c r="CA126" s="253"/>
      <c r="CB126" s="253"/>
      <c r="CC126" s="253"/>
      <c r="CD126" s="253"/>
      <c r="CE126" s="253"/>
      <c r="CF126" s="253"/>
      <c r="CG126" s="253"/>
      <c r="CH126" s="253"/>
      <c r="CI126" s="253"/>
      <c r="CJ126" s="253"/>
      <c r="CK126" s="253"/>
      <c r="CL126" s="253"/>
      <c r="CM126" s="253"/>
      <c r="CN126" s="253"/>
      <c r="CO126" s="253"/>
      <c r="CP126" s="253"/>
      <c r="CQ126" s="253"/>
      <c r="CR126" s="253"/>
      <c r="CS126" s="253"/>
      <c r="CT126" s="253"/>
      <c r="CU126" s="253"/>
      <c r="CV126" s="253"/>
      <c r="CW126" s="253"/>
      <c r="CX126" s="253"/>
      <c r="CY126" s="253"/>
      <c r="CZ126" s="253"/>
    </row>
    <row r="127" spans="1:104" ht="31" customHeight="1" outlineLevel="1" x14ac:dyDescent="0.2">
      <c r="A127" s="120"/>
      <c r="B127" s="1075" t="s">
        <v>0</v>
      </c>
      <c r="C127" s="1606" t="s">
        <v>443</v>
      </c>
      <c r="D127" s="1607"/>
      <c r="E127" s="1607"/>
      <c r="F127" s="362"/>
      <c r="G127" s="363"/>
      <c r="H127" s="362"/>
      <c r="I127" s="363"/>
      <c r="J127" s="362"/>
      <c r="K127" s="363"/>
      <c r="L127" s="362"/>
      <c r="M127" s="363"/>
      <c r="N127" s="362"/>
      <c r="O127" s="1073"/>
      <c r="U127" s="1662"/>
      <c r="V127" s="1658"/>
      <c r="W127" s="1664"/>
      <c r="X127" s="1663"/>
      <c r="Y127" s="1658"/>
      <c r="Z127" s="1664"/>
      <c r="AA127" s="1663"/>
      <c r="AB127" s="1658"/>
      <c r="AC127" s="1653"/>
      <c r="AD127" s="1653"/>
      <c r="AL127" s="253"/>
      <c r="AM127" s="253"/>
      <c r="AN127" s="253"/>
      <c r="AO127" s="253"/>
      <c r="AP127" s="253"/>
      <c r="AQ127" s="253"/>
      <c r="AR127" s="253"/>
      <c r="AS127" s="253"/>
      <c r="AT127" s="253"/>
      <c r="AU127" s="253"/>
      <c r="AV127" s="253"/>
      <c r="AW127" s="253"/>
      <c r="AX127" s="253"/>
      <c r="AY127" s="253"/>
      <c r="AZ127" s="253"/>
      <c r="BA127" s="253"/>
      <c r="BB127" s="253"/>
      <c r="BC127" s="253"/>
      <c r="BD127" s="253"/>
      <c r="BE127" s="253"/>
      <c r="BF127" s="253"/>
      <c r="BG127" s="253"/>
      <c r="BH127" s="253"/>
      <c r="BI127" s="253"/>
      <c r="BJ127" s="253"/>
      <c r="BK127" s="253"/>
      <c r="BL127" s="253"/>
      <c r="BM127" s="253"/>
      <c r="BN127" s="253"/>
      <c r="BO127" s="253"/>
      <c r="BP127" s="253"/>
      <c r="BQ127" s="253"/>
      <c r="BR127" s="253"/>
      <c r="BS127" s="253"/>
      <c r="BT127" s="253"/>
      <c r="BU127" s="253"/>
      <c r="BV127" s="253"/>
      <c r="BW127" s="253"/>
      <c r="BX127" s="253"/>
      <c r="BY127" s="253"/>
      <c r="BZ127" s="253"/>
      <c r="CA127" s="253"/>
      <c r="CB127" s="253"/>
      <c r="CC127" s="253"/>
      <c r="CD127" s="253"/>
      <c r="CE127" s="253"/>
      <c r="CF127" s="253"/>
      <c r="CG127" s="253"/>
      <c r="CH127" s="253"/>
      <c r="CI127" s="253"/>
      <c r="CJ127" s="253"/>
      <c r="CK127" s="253"/>
      <c r="CL127" s="253"/>
      <c r="CM127" s="253"/>
      <c r="CN127" s="253"/>
      <c r="CO127" s="253"/>
      <c r="CP127" s="253"/>
      <c r="CQ127" s="253"/>
      <c r="CR127" s="253"/>
      <c r="CS127" s="253"/>
      <c r="CT127" s="253"/>
      <c r="CU127" s="253"/>
      <c r="CV127" s="253"/>
      <c r="CW127" s="253"/>
      <c r="CX127" s="253"/>
      <c r="CY127" s="253"/>
      <c r="CZ127" s="253"/>
    </row>
    <row r="128" spans="1:104" ht="17" outlineLevel="1" x14ac:dyDescent="0.2">
      <c r="A128" s="120"/>
      <c r="B128" s="277" t="s">
        <v>0</v>
      </c>
      <c r="C128" s="1603">
        <v>-0.04</v>
      </c>
      <c r="D128" s="1599"/>
      <c r="E128" s="1599"/>
      <c r="F128" s="358" t="s">
        <v>0</v>
      </c>
      <c r="G128" s="1068" t="s">
        <v>0</v>
      </c>
      <c r="H128" s="358" t="s">
        <v>0</v>
      </c>
      <c r="I128" s="1068" t="s">
        <v>0</v>
      </c>
      <c r="J128" s="358" t="s">
        <v>0</v>
      </c>
      <c r="K128" s="1068" t="s">
        <v>0</v>
      </c>
      <c r="L128" s="358" t="s">
        <v>0</v>
      </c>
      <c r="M128" s="1068" t="s">
        <v>0</v>
      </c>
      <c r="N128" s="358" t="s">
        <v>0</v>
      </c>
      <c r="O128" s="371" t="s">
        <v>0</v>
      </c>
      <c r="U128" s="1655" t="s">
        <v>57</v>
      </c>
      <c r="V128" s="1659" t="str">
        <f>O114</f>
        <v>-</v>
      </c>
      <c r="W128" s="1665" t="str">
        <f>O132</f>
        <v>-</v>
      </c>
      <c r="X128" s="1654" t="str">
        <f>O150</f>
        <v>-</v>
      </c>
      <c r="Y128" s="1659" t="str">
        <f>O116</f>
        <v>-</v>
      </c>
      <c r="Z128" s="1665" t="str">
        <f>O134</f>
        <v>-</v>
      </c>
      <c r="AA128" s="1654" t="str">
        <f>O152</f>
        <v>-</v>
      </c>
      <c r="AB128" s="1650">
        <f>N117</f>
        <v>0</v>
      </c>
      <c r="AC128" s="1652">
        <f>N135</f>
        <v>0</v>
      </c>
      <c r="AD128" s="1652">
        <f>N153</f>
        <v>0</v>
      </c>
      <c r="AL128" s="253"/>
      <c r="AM128" s="253"/>
      <c r="AN128" s="253"/>
      <c r="AO128" s="253"/>
      <c r="AP128" s="253"/>
      <c r="AQ128" s="253"/>
      <c r="AR128" s="253"/>
      <c r="AS128" s="253"/>
      <c r="AT128" s="253"/>
      <c r="AU128" s="253"/>
      <c r="AV128" s="253"/>
      <c r="AW128" s="253"/>
      <c r="AX128" s="253"/>
      <c r="AY128" s="253"/>
      <c r="AZ128" s="253"/>
      <c r="BA128" s="253"/>
      <c r="BB128" s="253"/>
      <c r="BC128" s="253"/>
      <c r="BD128" s="253"/>
      <c r="BE128" s="253"/>
      <c r="BF128" s="253"/>
      <c r="BG128" s="253"/>
      <c r="BH128" s="253"/>
      <c r="BI128" s="253"/>
      <c r="BJ128" s="253"/>
      <c r="BK128" s="253"/>
      <c r="BL128" s="253"/>
      <c r="BM128" s="253"/>
      <c r="BN128" s="253"/>
      <c r="BO128" s="253"/>
      <c r="BP128" s="253"/>
      <c r="BQ128" s="253"/>
      <c r="BR128" s="253"/>
      <c r="BS128" s="253"/>
      <c r="BT128" s="253"/>
      <c r="BU128" s="253"/>
      <c r="BV128" s="253"/>
      <c r="BW128" s="253"/>
      <c r="BX128" s="253"/>
      <c r="BY128" s="253"/>
      <c r="BZ128" s="253"/>
      <c r="CA128" s="253"/>
      <c r="CB128" s="253"/>
      <c r="CC128" s="253"/>
      <c r="CD128" s="253"/>
      <c r="CE128" s="253"/>
      <c r="CF128" s="253"/>
      <c r="CG128" s="253"/>
      <c r="CH128" s="253"/>
      <c r="CI128" s="253"/>
      <c r="CJ128" s="253"/>
      <c r="CK128" s="253"/>
      <c r="CL128" s="253"/>
      <c r="CM128" s="253"/>
      <c r="CN128" s="253"/>
      <c r="CO128" s="253"/>
      <c r="CP128" s="253"/>
      <c r="CQ128" s="253"/>
      <c r="CR128" s="253"/>
      <c r="CS128" s="253"/>
      <c r="CT128" s="253"/>
      <c r="CU128" s="253"/>
      <c r="CV128" s="253"/>
      <c r="CW128" s="253"/>
      <c r="CX128" s="253"/>
      <c r="CY128" s="253"/>
      <c r="CZ128" s="253"/>
    </row>
    <row r="129" spans="1:104" ht="17" outlineLevel="1" x14ac:dyDescent="0.2">
      <c r="A129" s="120"/>
      <c r="B129" s="277" t="s">
        <v>0</v>
      </c>
      <c r="C129" s="1603"/>
      <c r="D129" s="1599"/>
      <c r="E129" s="1599"/>
      <c r="F129" s="358" t="s">
        <v>0</v>
      </c>
      <c r="G129" s="1068" t="s">
        <v>0</v>
      </c>
      <c r="H129" s="358" t="s">
        <v>0</v>
      </c>
      <c r="I129" s="1068" t="s">
        <v>0</v>
      </c>
      <c r="J129" s="358" t="s">
        <v>0</v>
      </c>
      <c r="K129" s="1068" t="s">
        <v>0</v>
      </c>
      <c r="L129" s="358" t="s">
        <v>0</v>
      </c>
      <c r="M129" s="1068" t="s">
        <v>0</v>
      </c>
      <c r="N129" s="358" t="s">
        <v>0</v>
      </c>
      <c r="O129" s="371" t="s">
        <v>0</v>
      </c>
      <c r="U129" s="1656"/>
      <c r="V129" s="1594"/>
      <c r="W129" s="1590"/>
      <c r="X129" s="1592"/>
      <c r="Y129" s="1594"/>
      <c r="Z129" s="1590"/>
      <c r="AA129" s="1592"/>
      <c r="AB129" s="1594"/>
      <c r="AC129" s="1653"/>
      <c r="AD129" s="1653"/>
      <c r="AL129" s="253"/>
      <c r="AM129" s="253"/>
      <c r="AN129" s="253"/>
      <c r="AO129" s="253"/>
      <c r="AP129" s="253"/>
      <c r="AQ129" s="253"/>
      <c r="AR129" s="253"/>
      <c r="AS129" s="253"/>
      <c r="AT129" s="253"/>
      <c r="AU129" s="253"/>
      <c r="AV129" s="253"/>
      <c r="AW129" s="253"/>
      <c r="AX129" s="253"/>
      <c r="AY129" s="253"/>
      <c r="AZ129" s="253"/>
      <c r="BA129" s="253"/>
      <c r="BB129" s="253"/>
      <c r="BC129" s="253"/>
      <c r="BD129" s="253"/>
      <c r="BE129" s="253"/>
      <c r="BF129" s="253"/>
      <c r="BG129" s="253"/>
      <c r="BH129" s="253"/>
      <c r="BI129" s="253"/>
      <c r="BJ129" s="253"/>
      <c r="BK129" s="253"/>
      <c r="BL129" s="253"/>
      <c r="BM129" s="253"/>
      <c r="BN129" s="253"/>
      <c r="BO129" s="253"/>
      <c r="BP129" s="253"/>
      <c r="BQ129" s="253"/>
      <c r="BR129" s="253"/>
      <c r="BS129" s="253"/>
      <c r="BT129" s="253"/>
      <c r="BU129" s="253"/>
      <c r="BV129" s="253"/>
      <c r="BW129" s="253"/>
      <c r="BX129" s="253"/>
      <c r="BY129" s="253"/>
      <c r="BZ129" s="253"/>
      <c r="CA129" s="253"/>
      <c r="CB129" s="253"/>
      <c r="CC129" s="253"/>
      <c r="CD129" s="253"/>
      <c r="CE129" s="253"/>
      <c r="CF129" s="253"/>
      <c r="CG129" s="253"/>
      <c r="CH129" s="253"/>
      <c r="CI129" s="253"/>
      <c r="CJ129" s="253"/>
      <c r="CK129" s="253"/>
      <c r="CL129" s="253"/>
      <c r="CM129" s="253"/>
      <c r="CN129" s="253"/>
      <c r="CO129" s="253"/>
      <c r="CP129" s="253"/>
      <c r="CQ129" s="253"/>
      <c r="CR129" s="253"/>
      <c r="CS129" s="253"/>
      <c r="CT129" s="253"/>
      <c r="CU129" s="253"/>
      <c r="CV129" s="253"/>
      <c r="CW129" s="253"/>
      <c r="CX129" s="253"/>
      <c r="CY129" s="253"/>
      <c r="CZ129" s="253"/>
    </row>
    <row r="130" spans="1:104" ht="17" outlineLevel="1" x14ac:dyDescent="0.2">
      <c r="A130" s="120"/>
      <c r="B130" s="277" t="s">
        <v>437</v>
      </c>
      <c r="C130" s="1603"/>
      <c r="D130" s="1599"/>
      <c r="E130" s="1599"/>
      <c r="F130" s="358">
        <f>(RESULTADOS!E16+RESULTADOS!E15-RESULTADOS!E14)*(1+C128)</f>
        <v>0</v>
      </c>
      <c r="G130" s="1068" t="s">
        <v>0</v>
      </c>
      <c r="H130" s="358">
        <f>(RESULTADOS!G16+RESULTADOS!G15-RESULTADOS!G14)*(1+C128)</f>
        <v>0</v>
      </c>
      <c r="I130" s="1068" t="s">
        <v>0</v>
      </c>
      <c r="J130" s="358">
        <f>(RESULTADOS!I16+RESULTADOS!I15-RESULTADOS!I14)*(1+C128)</f>
        <v>0</v>
      </c>
      <c r="K130" s="1068" t="s">
        <v>0</v>
      </c>
      <c r="L130" s="358">
        <f>(RESULTADOS!K16+RESULTADOS!K15-RESULTADOS!K14)*(1+C128)</f>
        <v>0</v>
      </c>
      <c r="M130" s="1068" t="s">
        <v>0</v>
      </c>
      <c r="N130" s="358">
        <f>(RESULTADOS!M16+RESULTADOS!M15-RESULTADOS!M14)*(1+C128)</f>
        <v>0</v>
      </c>
      <c r="O130" s="371" t="s">
        <v>0</v>
      </c>
      <c r="U130" s="1656"/>
      <c r="V130" s="1594"/>
      <c r="W130" s="1590"/>
      <c r="X130" s="1592"/>
      <c r="Y130" s="1594"/>
      <c r="Z130" s="1590"/>
      <c r="AA130" s="1592"/>
      <c r="AB130" s="1594"/>
      <c r="AC130" s="1653"/>
      <c r="AD130" s="1653"/>
      <c r="AL130" s="253"/>
      <c r="AM130" s="253"/>
      <c r="AN130" s="253"/>
      <c r="AO130" s="253"/>
      <c r="AP130" s="253"/>
      <c r="AQ130" s="253"/>
      <c r="AR130" s="253"/>
      <c r="AS130" s="253"/>
      <c r="AT130" s="253"/>
      <c r="AU130" s="253"/>
      <c r="AV130" s="253"/>
      <c r="AW130" s="253"/>
      <c r="AX130" s="253"/>
      <c r="AY130" s="253"/>
      <c r="AZ130" s="253"/>
      <c r="BA130" s="253"/>
      <c r="BB130" s="253"/>
      <c r="BC130" s="253"/>
      <c r="BD130" s="253"/>
      <c r="BE130" s="253"/>
      <c r="BF130" s="253"/>
      <c r="BG130" s="253"/>
      <c r="BH130" s="253"/>
      <c r="BI130" s="253"/>
      <c r="BJ130" s="253"/>
      <c r="BK130" s="253"/>
      <c r="BL130" s="253"/>
      <c r="BM130" s="253"/>
      <c r="BN130" s="253"/>
      <c r="BO130" s="253"/>
      <c r="BP130" s="253"/>
      <c r="BQ130" s="253"/>
      <c r="BR130" s="253"/>
      <c r="BS130" s="253"/>
      <c r="BT130" s="253"/>
      <c r="BU130" s="253"/>
      <c r="BV130" s="253"/>
      <c r="BW130" s="253"/>
      <c r="BX130" s="253"/>
      <c r="BY130" s="253"/>
      <c r="BZ130" s="253"/>
      <c r="CA130" s="253"/>
      <c r="CB130" s="253"/>
      <c r="CC130" s="253"/>
      <c r="CD130" s="253"/>
      <c r="CE130" s="253"/>
      <c r="CF130" s="253"/>
      <c r="CG130" s="253"/>
      <c r="CH130" s="253"/>
      <c r="CI130" s="253"/>
      <c r="CJ130" s="253"/>
      <c r="CK130" s="253"/>
      <c r="CL130" s="253"/>
      <c r="CM130" s="253"/>
      <c r="CN130" s="253"/>
      <c r="CO130" s="253"/>
      <c r="CP130" s="253"/>
      <c r="CQ130" s="253"/>
      <c r="CR130" s="253"/>
      <c r="CS130" s="253"/>
      <c r="CT130" s="253"/>
      <c r="CU130" s="253"/>
      <c r="CV130" s="253"/>
      <c r="CW130" s="253"/>
      <c r="CX130" s="253"/>
      <c r="CY130" s="253"/>
      <c r="CZ130" s="253"/>
    </row>
    <row r="131" spans="1:104" ht="17" outlineLevel="1" x14ac:dyDescent="0.2">
      <c r="A131" s="120"/>
      <c r="B131" s="1076" t="s">
        <v>660</v>
      </c>
      <c r="C131" s="365"/>
      <c r="D131" s="366"/>
      <c r="E131" s="366"/>
      <c r="F131" s="367"/>
      <c r="G131" s="368"/>
      <c r="H131" s="367"/>
      <c r="I131" s="368"/>
      <c r="J131" s="367"/>
      <c r="K131" s="368"/>
      <c r="L131" s="367"/>
      <c r="M131" s="368"/>
      <c r="N131" s="367"/>
      <c r="O131" s="369"/>
      <c r="U131" s="1656"/>
      <c r="V131" s="1594"/>
      <c r="W131" s="1590"/>
      <c r="X131" s="1592"/>
      <c r="Y131" s="1594"/>
      <c r="Z131" s="1590"/>
      <c r="AA131" s="1592"/>
      <c r="AB131" s="1594"/>
      <c r="AC131" s="1653"/>
      <c r="AD131" s="1653"/>
      <c r="AL131" s="253"/>
      <c r="AM131" s="253"/>
      <c r="AN131" s="253"/>
      <c r="AO131" s="253"/>
      <c r="AP131" s="253"/>
      <c r="AQ131" s="253"/>
      <c r="AR131" s="253"/>
      <c r="AS131" s="253"/>
      <c r="AT131" s="253"/>
      <c r="AU131" s="253"/>
      <c r="AV131" s="253"/>
      <c r="AW131" s="253"/>
      <c r="AX131" s="253"/>
      <c r="AY131" s="253"/>
      <c r="AZ131" s="253"/>
      <c r="BA131" s="253"/>
      <c r="BB131" s="253"/>
      <c r="BC131" s="253"/>
      <c r="BD131" s="253"/>
      <c r="BE131" s="253"/>
      <c r="BF131" s="253"/>
      <c r="BG131" s="253"/>
      <c r="BH131" s="253"/>
      <c r="BI131" s="253"/>
      <c r="BJ131" s="253"/>
      <c r="BK131" s="253"/>
      <c r="BL131" s="253"/>
      <c r="BM131" s="253"/>
      <c r="BN131" s="253"/>
      <c r="BO131" s="253"/>
      <c r="BP131" s="253"/>
      <c r="BQ131" s="253"/>
      <c r="BR131" s="253"/>
      <c r="BS131" s="253"/>
      <c r="BT131" s="253"/>
      <c r="BU131" s="253"/>
      <c r="BV131" s="253"/>
      <c r="BW131" s="253"/>
      <c r="BX131" s="253"/>
      <c r="BY131" s="253"/>
      <c r="BZ131" s="253"/>
      <c r="CA131" s="253"/>
      <c r="CB131" s="253"/>
      <c r="CC131" s="253"/>
      <c r="CD131" s="253"/>
      <c r="CE131" s="253"/>
      <c r="CF131" s="253"/>
      <c r="CG131" s="253"/>
      <c r="CH131" s="253"/>
      <c r="CI131" s="253"/>
      <c r="CJ131" s="253"/>
      <c r="CK131" s="253"/>
      <c r="CL131" s="253"/>
      <c r="CM131" s="253"/>
      <c r="CN131" s="253"/>
      <c r="CO131" s="253"/>
      <c r="CP131" s="253"/>
      <c r="CQ131" s="253"/>
      <c r="CR131" s="253"/>
      <c r="CS131" s="253"/>
      <c r="CT131" s="253"/>
      <c r="CU131" s="253"/>
      <c r="CV131" s="253"/>
      <c r="CW131" s="253"/>
      <c r="CX131" s="253"/>
      <c r="CY131" s="253"/>
      <c r="CZ131" s="253"/>
    </row>
    <row r="132" spans="1:104" ht="29" customHeight="1" outlineLevel="1" x14ac:dyDescent="0.2">
      <c r="A132" s="120"/>
      <c r="B132" s="1077" t="s">
        <v>438</v>
      </c>
      <c r="C132" s="1608"/>
      <c r="D132" s="1609"/>
      <c r="E132" s="1609"/>
      <c r="F132" s="370">
        <f>F126-F130</f>
        <v>0</v>
      </c>
      <c r="G132" s="1068" t="str">
        <f>IFERROR(F132/F120,"-")</f>
        <v>-</v>
      </c>
      <c r="H132" s="370">
        <f>H126-H130</f>
        <v>0</v>
      </c>
      <c r="I132" s="1068" t="str">
        <f>IFERROR(H132/H120,"-")</f>
        <v>-</v>
      </c>
      <c r="J132" s="370">
        <f>J126-J130</f>
        <v>0</v>
      </c>
      <c r="K132" s="1068" t="str">
        <f>IFERROR(J132/J120,"-")</f>
        <v>-</v>
      </c>
      <c r="L132" s="370">
        <f>L126-L130</f>
        <v>0</v>
      </c>
      <c r="M132" s="1068" t="str">
        <f>IFERROR(L132/L120,"-")</f>
        <v>-</v>
      </c>
      <c r="N132" s="370">
        <f>N126-N130</f>
        <v>0</v>
      </c>
      <c r="O132" s="371" t="str">
        <f>IFERROR(N132/N120,"-")</f>
        <v>-</v>
      </c>
      <c r="U132" s="1656"/>
      <c r="V132" s="1594"/>
      <c r="W132" s="1590"/>
      <c r="X132" s="1592"/>
      <c r="Y132" s="1594"/>
      <c r="Z132" s="1590"/>
      <c r="AA132" s="1592"/>
      <c r="AB132" s="1594"/>
      <c r="AC132" s="1653"/>
      <c r="AD132" s="1653"/>
      <c r="AL132" s="253"/>
      <c r="AM132" s="253"/>
      <c r="AN132" s="253"/>
      <c r="AO132" s="253"/>
      <c r="AP132" s="253"/>
      <c r="AQ132" s="253"/>
      <c r="AR132" s="253"/>
      <c r="AS132" s="253"/>
      <c r="AT132" s="253"/>
      <c r="AU132" s="253"/>
      <c r="AV132" s="253"/>
      <c r="AW132" s="253"/>
      <c r="AX132" s="253"/>
      <c r="AY132" s="253"/>
      <c r="AZ132" s="253"/>
      <c r="BA132" s="253"/>
      <c r="BB132" s="253"/>
      <c r="BC132" s="253"/>
      <c r="BD132" s="253"/>
      <c r="BE132" s="253"/>
      <c r="BF132" s="253"/>
      <c r="BG132" s="253"/>
      <c r="BH132" s="253"/>
      <c r="BI132" s="253"/>
      <c r="BJ132" s="253"/>
      <c r="BK132" s="253"/>
      <c r="BL132" s="253"/>
      <c r="BM132" s="253"/>
      <c r="BN132" s="253"/>
      <c r="BO132" s="253"/>
      <c r="BP132" s="253"/>
      <c r="BQ132" s="253"/>
      <c r="BR132" s="253"/>
      <c r="BS132" s="253"/>
      <c r="BT132" s="253"/>
      <c r="BU132" s="253"/>
      <c r="BV132" s="253"/>
      <c r="BW132" s="253"/>
      <c r="BX132" s="253"/>
      <c r="BY132" s="253"/>
      <c r="BZ132" s="253"/>
      <c r="CA132" s="253"/>
      <c r="CB132" s="253"/>
      <c r="CC132" s="253"/>
      <c r="CD132" s="253"/>
      <c r="CE132" s="253"/>
      <c r="CF132" s="253"/>
      <c r="CG132" s="253"/>
      <c r="CH132" s="253"/>
      <c r="CI132" s="253"/>
      <c r="CJ132" s="253"/>
      <c r="CK132" s="253"/>
      <c r="CL132" s="253"/>
      <c r="CM132" s="253"/>
      <c r="CN132" s="253"/>
      <c r="CO132" s="253"/>
      <c r="CP132" s="253"/>
      <c r="CQ132" s="253"/>
      <c r="CR132" s="253"/>
      <c r="CS132" s="253"/>
      <c r="CT132" s="253"/>
      <c r="CU132" s="253"/>
      <c r="CV132" s="253"/>
      <c r="CW132" s="253"/>
      <c r="CX132" s="253"/>
      <c r="CY132" s="253"/>
      <c r="CZ132" s="253"/>
    </row>
    <row r="133" spans="1:104" ht="31" customHeight="1" outlineLevel="1" x14ac:dyDescent="0.2">
      <c r="A133" s="120"/>
      <c r="B133" s="1077" t="s">
        <v>75</v>
      </c>
      <c r="C133" s="1608"/>
      <c r="D133" s="1609"/>
      <c r="E133" s="1609"/>
      <c r="F133" s="370">
        <f>F132-RESULTADOS!E18+RESULTADOS!E19</f>
        <v>0</v>
      </c>
      <c r="G133" s="1068" t="str">
        <f>IFERROR(F133/F120,"-")</f>
        <v>-</v>
      </c>
      <c r="H133" s="370">
        <f>H132-RESULTADOS!G18+RESULTADOS!G19</f>
        <v>0</v>
      </c>
      <c r="I133" s="1068" t="str">
        <f>IFERROR(H133/H120,"-")</f>
        <v>-</v>
      </c>
      <c r="J133" s="370">
        <f>J132-RESULTADOS!I18+RESULTADOS!I19</f>
        <v>0</v>
      </c>
      <c r="K133" s="1068" t="str">
        <f>IFERROR(J133/J120,"-")</f>
        <v>-</v>
      </c>
      <c r="L133" s="370">
        <f>L132-RESULTADOS!K18+RESULTADOS!K19</f>
        <v>0</v>
      </c>
      <c r="M133" s="1068" t="str">
        <f>IFERROR(L133/L120,"-")</f>
        <v>-</v>
      </c>
      <c r="N133" s="370">
        <f>N132-RESULTADOS!M18+RESULTADOS!M19</f>
        <v>0</v>
      </c>
      <c r="O133" s="371" t="str">
        <f>IFERROR(N133/N120,"-")</f>
        <v>-</v>
      </c>
      <c r="S133" s="87"/>
      <c r="T133" s="87"/>
      <c r="U133" s="1657"/>
      <c r="V133" s="1658"/>
      <c r="W133" s="1664"/>
      <c r="X133" s="1663"/>
      <c r="Y133" s="1658"/>
      <c r="Z133" s="1664"/>
      <c r="AA133" s="1663"/>
      <c r="AB133" s="1658"/>
      <c r="AC133" s="1653"/>
      <c r="AD133" s="1653"/>
      <c r="AL133" s="253"/>
      <c r="AM133" s="253"/>
      <c r="AN133" s="253"/>
      <c r="AO133" s="253"/>
      <c r="AP133" s="253"/>
      <c r="AQ133" s="253"/>
      <c r="AR133" s="253"/>
      <c r="AS133" s="253"/>
      <c r="AT133" s="253"/>
      <c r="AU133" s="253"/>
      <c r="AV133" s="253"/>
      <c r="AW133" s="253"/>
      <c r="AX133" s="253"/>
      <c r="AY133" s="253"/>
      <c r="AZ133" s="253"/>
      <c r="BA133" s="253"/>
      <c r="BB133" s="253"/>
      <c r="BC133" s="253"/>
      <c r="BD133" s="253"/>
      <c r="BE133" s="253"/>
      <c r="BF133" s="253"/>
      <c r="BG133" s="253"/>
      <c r="BH133" s="253"/>
      <c r="BI133" s="253"/>
      <c r="BJ133" s="253"/>
      <c r="BK133" s="253"/>
      <c r="BL133" s="253"/>
      <c r="BM133" s="253"/>
      <c r="BN133" s="253"/>
      <c r="BO133" s="253"/>
      <c r="BP133" s="253"/>
      <c r="BQ133" s="253"/>
      <c r="BR133" s="253"/>
      <c r="BS133" s="253"/>
      <c r="BT133" s="253"/>
      <c r="BU133" s="253"/>
      <c r="BV133" s="253"/>
      <c r="BW133" s="253"/>
      <c r="BX133" s="253"/>
      <c r="BY133" s="253"/>
      <c r="BZ133" s="253"/>
      <c r="CA133" s="253"/>
      <c r="CB133" s="253"/>
      <c r="CC133" s="253"/>
      <c r="CD133" s="253"/>
      <c r="CE133" s="253"/>
      <c r="CF133" s="253"/>
      <c r="CG133" s="253"/>
      <c r="CH133" s="253"/>
      <c r="CI133" s="253"/>
      <c r="CJ133" s="253"/>
      <c r="CK133" s="253"/>
      <c r="CL133" s="253"/>
      <c r="CM133" s="253"/>
      <c r="CN133" s="253"/>
      <c r="CO133" s="253"/>
      <c r="CP133" s="253"/>
      <c r="CQ133" s="253"/>
      <c r="CR133" s="253"/>
      <c r="CS133" s="253"/>
      <c r="CT133" s="253"/>
      <c r="CU133" s="253"/>
      <c r="CV133" s="253"/>
      <c r="CW133" s="253"/>
      <c r="CX133" s="253"/>
      <c r="CY133" s="253"/>
      <c r="CZ133" s="253"/>
    </row>
    <row r="134" spans="1:104" ht="29" customHeight="1" outlineLevel="1" x14ac:dyDescent="0.2">
      <c r="A134" s="120"/>
      <c r="B134" s="1079" t="s">
        <v>76</v>
      </c>
      <c r="C134" s="1608"/>
      <c r="D134" s="1609"/>
      <c r="E134" s="1609"/>
      <c r="F134" s="370">
        <f>F133-RESULTADOS!E21</f>
        <v>0</v>
      </c>
      <c r="G134" s="1068" t="str">
        <f>IFERROR(F134/F120,"-")</f>
        <v>-</v>
      </c>
      <c r="H134" s="370">
        <f>H133-RESULTADOS!G21</f>
        <v>0</v>
      </c>
      <c r="I134" s="1068" t="str">
        <f>IFERROR(H134/H120,"-")</f>
        <v>-</v>
      </c>
      <c r="J134" s="370">
        <f>J133-RESULTADOS!I21</f>
        <v>0</v>
      </c>
      <c r="K134" s="1068" t="str">
        <f>IFERROR(J134/J120,"-")</f>
        <v>-</v>
      </c>
      <c r="L134" s="370">
        <f>L133-RESULTADOS!K21</f>
        <v>0</v>
      </c>
      <c r="M134" s="1068" t="str">
        <f>IFERROR(L134/L120,"-")</f>
        <v>-</v>
      </c>
      <c r="N134" s="370">
        <f>N133-RESULTADOS!M21</f>
        <v>0</v>
      </c>
      <c r="O134" s="371" t="str">
        <f>IFERROR(N134/N120,"-")</f>
        <v>-</v>
      </c>
      <c r="AL134" s="253"/>
      <c r="AM134" s="253"/>
      <c r="AN134" s="253"/>
      <c r="AO134" s="253"/>
      <c r="AP134" s="253"/>
      <c r="AQ134" s="253"/>
      <c r="AR134" s="253"/>
      <c r="AS134" s="253"/>
      <c r="AT134" s="253"/>
      <c r="AU134" s="253"/>
      <c r="AV134" s="253"/>
      <c r="AW134" s="253"/>
      <c r="AX134" s="253"/>
      <c r="AY134" s="253"/>
      <c r="AZ134" s="253"/>
      <c r="BA134" s="253"/>
      <c r="BB134" s="253"/>
      <c r="BC134" s="253"/>
      <c r="BD134" s="253"/>
      <c r="BE134" s="253"/>
      <c r="BF134" s="253"/>
      <c r="BG134" s="253"/>
      <c r="BH134" s="253"/>
      <c r="BI134" s="253"/>
      <c r="BJ134" s="253"/>
      <c r="BK134" s="253"/>
      <c r="BL134" s="253"/>
      <c r="BM134" s="253"/>
      <c r="BN134" s="253"/>
      <c r="BO134" s="253"/>
      <c r="BP134" s="253"/>
      <c r="BQ134" s="253"/>
      <c r="BR134" s="253"/>
      <c r="BS134" s="253"/>
      <c r="BT134" s="253"/>
      <c r="BU134" s="253"/>
      <c r="BV134" s="253"/>
      <c r="BW134" s="253"/>
      <c r="BX134" s="253"/>
      <c r="BY134" s="253"/>
      <c r="BZ134" s="253"/>
      <c r="CA134" s="253"/>
      <c r="CB134" s="253"/>
      <c r="CC134" s="253"/>
      <c r="CD134" s="253"/>
      <c r="CE134" s="253"/>
      <c r="CF134" s="253"/>
      <c r="CG134" s="253"/>
      <c r="CH134" s="253"/>
      <c r="CI134" s="253"/>
      <c r="CJ134" s="253"/>
      <c r="CK134" s="253"/>
      <c r="CL134" s="253"/>
      <c r="CM134" s="253"/>
      <c r="CN134" s="253"/>
      <c r="CO134" s="253"/>
      <c r="CP134" s="253"/>
      <c r="CQ134" s="253"/>
      <c r="CR134" s="253"/>
      <c r="CS134" s="253"/>
      <c r="CT134" s="253"/>
      <c r="CU134" s="253"/>
      <c r="CV134" s="253"/>
      <c r="CW134" s="253"/>
      <c r="CX134" s="253"/>
      <c r="CY134" s="253"/>
      <c r="CZ134" s="253"/>
    </row>
    <row r="135" spans="1:104" ht="32" customHeight="1" outlineLevel="1" x14ac:dyDescent="0.2">
      <c r="A135" s="120"/>
      <c r="B135" s="372" t="s">
        <v>356</v>
      </c>
      <c r="C135" s="373"/>
      <c r="D135" s="374"/>
      <c r="E135" s="374"/>
      <c r="F135" s="375">
        <f>IFERROR(F133/C$81,"-")</f>
        <v>0</v>
      </c>
      <c r="G135" s="376" t="s">
        <v>0</v>
      </c>
      <c r="H135" s="375">
        <f>IFERROR(H133/D$81,"-")</f>
        <v>0</v>
      </c>
      <c r="I135" s="376" t="s">
        <v>0</v>
      </c>
      <c r="J135" s="375">
        <f>IFERROR(J133/E$81,"-")</f>
        <v>0</v>
      </c>
      <c r="K135" s="376" t="s">
        <v>0</v>
      </c>
      <c r="L135" s="375">
        <f>IFERROR(L133/F$81,"-")</f>
        <v>0</v>
      </c>
      <c r="M135" s="376" t="s">
        <v>0</v>
      </c>
      <c r="N135" s="375">
        <f>IFERROR(N133/G$81,"-")</f>
        <v>0</v>
      </c>
      <c r="O135" s="378" t="s">
        <v>0</v>
      </c>
      <c r="AL135" s="253"/>
      <c r="AM135" s="253"/>
      <c r="AN135" s="253"/>
      <c r="AO135" s="253"/>
      <c r="AP135" s="253"/>
      <c r="AQ135" s="253"/>
      <c r="AR135" s="253"/>
      <c r="AS135" s="253"/>
      <c r="AT135" s="253"/>
      <c r="AU135" s="253"/>
      <c r="AV135" s="253"/>
      <c r="AW135" s="253"/>
      <c r="AX135" s="253"/>
      <c r="AY135" s="253"/>
      <c r="AZ135" s="253"/>
      <c r="BA135" s="253"/>
      <c r="BB135" s="253"/>
      <c r="BC135" s="253"/>
      <c r="BD135" s="253"/>
      <c r="BE135" s="253"/>
      <c r="BF135" s="253"/>
      <c r="BG135" s="253"/>
      <c r="BH135" s="253"/>
      <c r="BI135" s="253"/>
      <c r="BJ135" s="253"/>
      <c r="BK135" s="253"/>
      <c r="BL135" s="253"/>
      <c r="BM135" s="253"/>
      <c r="BN135" s="253"/>
      <c r="BO135" s="253"/>
      <c r="BP135" s="253"/>
      <c r="BQ135" s="253"/>
      <c r="BR135" s="253"/>
      <c r="BS135" s="253"/>
      <c r="BT135" s="253"/>
      <c r="BU135" s="253"/>
      <c r="BV135" s="253"/>
      <c r="BW135" s="253"/>
      <c r="BX135" s="253"/>
      <c r="BY135" s="253"/>
      <c r="BZ135" s="253"/>
      <c r="CA135" s="253"/>
      <c r="CB135" s="253"/>
      <c r="CC135" s="253"/>
      <c r="CD135" s="253"/>
      <c r="CE135" s="253"/>
      <c r="CF135" s="253"/>
      <c r="CG135" s="253"/>
      <c r="CH135" s="253"/>
      <c r="CI135" s="253"/>
      <c r="CJ135" s="253"/>
      <c r="CK135" s="253"/>
      <c r="CL135" s="253"/>
      <c r="CM135" s="253"/>
      <c r="CN135" s="253"/>
      <c r="CO135" s="253"/>
      <c r="CP135" s="253"/>
      <c r="CQ135" s="253"/>
      <c r="CR135" s="253"/>
      <c r="CS135" s="253"/>
      <c r="CT135" s="253"/>
      <c r="CU135" s="253"/>
      <c r="CV135" s="253"/>
      <c r="CW135" s="253"/>
      <c r="CX135" s="253"/>
      <c r="CY135" s="253"/>
      <c r="CZ135" s="253"/>
    </row>
    <row r="136" spans="1:104" outlineLevel="1" x14ac:dyDescent="0.2">
      <c r="A136" s="253"/>
      <c r="B136" s="253"/>
      <c r="C136" s="253"/>
      <c r="D136" s="253"/>
      <c r="E136" s="253"/>
      <c r="F136" s="253"/>
      <c r="G136" s="253"/>
      <c r="H136" s="253"/>
      <c r="I136" s="253"/>
      <c r="AL136" s="253"/>
      <c r="AM136" s="253"/>
      <c r="AN136" s="253"/>
      <c r="AO136" s="253"/>
      <c r="AP136" s="253"/>
      <c r="AQ136" s="253"/>
      <c r="AR136" s="253"/>
      <c r="AS136" s="253"/>
      <c r="AT136" s="253"/>
      <c r="AU136" s="253"/>
      <c r="AV136" s="253"/>
      <c r="AW136" s="253"/>
      <c r="AX136" s="253"/>
      <c r="AY136" s="253"/>
      <c r="AZ136" s="253"/>
      <c r="BA136" s="253"/>
      <c r="BB136" s="253"/>
      <c r="BC136" s="253"/>
      <c r="BD136" s="253"/>
      <c r="BE136" s="253"/>
      <c r="BF136" s="253"/>
      <c r="BG136" s="253"/>
      <c r="BH136" s="253"/>
      <c r="BI136" s="253"/>
      <c r="BJ136" s="253"/>
      <c r="BK136" s="253"/>
      <c r="BL136" s="253"/>
      <c r="BM136" s="253"/>
      <c r="BN136" s="253"/>
      <c r="BO136" s="253"/>
      <c r="BP136" s="253"/>
      <c r="BQ136" s="253"/>
      <c r="BR136" s="253"/>
      <c r="BS136" s="253"/>
      <c r="BT136" s="253"/>
      <c r="BU136" s="253"/>
      <c r="BV136" s="253"/>
      <c r="BW136" s="253"/>
      <c r="BX136" s="253"/>
      <c r="BY136" s="253"/>
      <c r="BZ136" s="253"/>
      <c r="CA136" s="253"/>
      <c r="CB136" s="253"/>
      <c r="CC136" s="253"/>
      <c r="CD136" s="253"/>
      <c r="CE136" s="253"/>
      <c r="CF136" s="253"/>
      <c r="CG136" s="253"/>
      <c r="CH136" s="253"/>
      <c r="CI136" s="253"/>
      <c r="CJ136" s="253"/>
      <c r="CK136" s="253"/>
      <c r="CL136" s="253"/>
      <c r="CM136" s="253"/>
      <c r="CN136" s="253"/>
      <c r="CO136" s="253"/>
      <c r="CP136" s="253"/>
      <c r="CQ136" s="253"/>
      <c r="CR136" s="253"/>
      <c r="CS136" s="253"/>
      <c r="CT136" s="253"/>
      <c r="CU136" s="253"/>
      <c r="CV136" s="253"/>
      <c r="CW136" s="253"/>
      <c r="CX136" s="253"/>
      <c r="CY136" s="253"/>
      <c r="CZ136" s="253"/>
    </row>
    <row r="137" spans="1:104" ht="39" customHeight="1" outlineLevel="1" x14ac:dyDescent="0.2">
      <c r="A137" s="253"/>
      <c r="B137" s="1059" t="s">
        <v>515</v>
      </c>
      <c r="C137" s="1595" t="s">
        <v>529</v>
      </c>
      <c r="D137" s="1596"/>
      <c r="E137" s="1597"/>
      <c r="F137" s="1063" t="s">
        <v>53</v>
      </c>
      <c r="G137" s="1064" t="s">
        <v>328</v>
      </c>
      <c r="H137" s="1063" t="s">
        <v>54</v>
      </c>
      <c r="I137" s="1064" t="s">
        <v>328</v>
      </c>
      <c r="J137" s="1063" t="s">
        <v>55</v>
      </c>
      <c r="K137" s="1064" t="s">
        <v>328</v>
      </c>
      <c r="L137" s="1063" t="s">
        <v>56</v>
      </c>
      <c r="M137" s="1065" t="s">
        <v>328</v>
      </c>
      <c r="N137" s="1063" t="s">
        <v>57</v>
      </c>
      <c r="O137" s="1066" t="s">
        <v>328</v>
      </c>
      <c r="AL137" s="253"/>
      <c r="AM137" s="253"/>
      <c r="AN137" s="253"/>
      <c r="AO137" s="253"/>
      <c r="AP137" s="253"/>
      <c r="AQ137" s="253"/>
      <c r="AR137" s="253"/>
      <c r="AS137" s="253"/>
      <c r="AT137" s="253"/>
      <c r="AU137" s="253"/>
      <c r="AV137" s="253"/>
      <c r="AW137" s="253"/>
      <c r="AX137" s="253"/>
      <c r="AY137" s="253"/>
      <c r="AZ137" s="253"/>
      <c r="BA137" s="253"/>
      <c r="BB137" s="253"/>
      <c r="BC137" s="253"/>
      <c r="BD137" s="253"/>
      <c r="BE137" s="253"/>
      <c r="BF137" s="253"/>
      <c r="BG137" s="253"/>
      <c r="BH137" s="253"/>
      <c r="BI137" s="253"/>
      <c r="BJ137" s="253"/>
      <c r="BK137" s="253"/>
      <c r="BL137" s="253"/>
      <c r="BM137" s="253"/>
      <c r="BN137" s="253"/>
      <c r="BO137" s="253"/>
      <c r="BP137" s="253"/>
      <c r="BQ137" s="253"/>
      <c r="BR137" s="253"/>
      <c r="BS137" s="253"/>
      <c r="BT137" s="253"/>
      <c r="BU137" s="253"/>
      <c r="BV137" s="253"/>
      <c r="BW137" s="253"/>
      <c r="BX137" s="253"/>
      <c r="BY137" s="253"/>
      <c r="BZ137" s="253"/>
      <c r="CA137" s="253"/>
      <c r="CB137" s="253"/>
      <c r="CC137" s="253"/>
      <c r="CD137" s="253"/>
      <c r="CE137" s="253"/>
      <c r="CF137" s="253"/>
      <c r="CG137" s="253"/>
      <c r="CH137" s="253"/>
      <c r="CI137" s="253"/>
      <c r="CJ137" s="253"/>
      <c r="CK137" s="253"/>
      <c r="CL137" s="253"/>
      <c r="CM137" s="253"/>
      <c r="CN137" s="253"/>
      <c r="CO137" s="253"/>
      <c r="CP137" s="253"/>
      <c r="CQ137" s="253"/>
      <c r="CR137" s="253"/>
      <c r="CS137" s="253"/>
      <c r="CT137" s="253"/>
      <c r="CU137" s="253"/>
      <c r="CV137" s="253"/>
      <c r="CW137" s="253"/>
      <c r="CX137" s="253"/>
      <c r="CY137" s="253"/>
      <c r="CZ137" s="253"/>
    </row>
    <row r="138" spans="1:104" ht="30" customHeight="1" outlineLevel="1" x14ac:dyDescent="0.2">
      <c r="A138" s="934" t="s">
        <v>0</v>
      </c>
      <c r="B138" s="1067" t="s">
        <v>19</v>
      </c>
      <c r="C138" s="1601" t="s">
        <v>441</v>
      </c>
      <c r="D138" s="1602"/>
      <c r="E138" s="1602"/>
      <c r="F138" s="357">
        <f>F139+F140</f>
        <v>0</v>
      </c>
      <c r="G138" s="356" t="str">
        <f>IFERROR(F138/F138,"-")</f>
        <v>-</v>
      </c>
      <c r="H138" s="357">
        <f>H139+H140</f>
        <v>0</v>
      </c>
      <c r="I138" s="356" t="str">
        <f>IFERROR(H138/H138,"-")</f>
        <v>-</v>
      </c>
      <c r="J138" s="357">
        <f>J139+J140</f>
        <v>0</v>
      </c>
      <c r="K138" s="356" t="str">
        <f>IFERROR(J138/J138,"-")</f>
        <v>-</v>
      </c>
      <c r="L138" s="357">
        <f>L139+L140</f>
        <v>0</v>
      </c>
      <c r="M138" s="356" t="str">
        <f>IFERROR(L138/L138,"-")</f>
        <v>-</v>
      </c>
      <c r="N138" s="357">
        <f>N139+N140</f>
        <v>0</v>
      </c>
      <c r="O138" s="1078" t="str">
        <f>IFERROR(N138/N138,"-")</f>
        <v>-</v>
      </c>
      <c r="AL138" s="253"/>
      <c r="AM138" s="253"/>
      <c r="AN138" s="253"/>
      <c r="AO138" s="253"/>
      <c r="AP138" s="253"/>
      <c r="AQ138" s="253"/>
      <c r="AR138" s="253"/>
      <c r="AS138" s="253"/>
      <c r="AT138" s="253"/>
      <c r="AU138" s="253"/>
      <c r="AV138" s="253"/>
      <c r="AW138" s="253"/>
      <c r="AX138" s="253"/>
      <c r="AY138" s="253"/>
      <c r="AZ138" s="253"/>
      <c r="BA138" s="253"/>
      <c r="BB138" s="253"/>
      <c r="BC138" s="253"/>
      <c r="BD138" s="253"/>
      <c r="BE138" s="253"/>
      <c r="BF138" s="253"/>
      <c r="BG138" s="253"/>
      <c r="BH138" s="253"/>
      <c r="BI138" s="253"/>
      <c r="BJ138" s="253"/>
      <c r="BK138" s="253"/>
      <c r="BL138" s="253"/>
      <c r="BM138" s="253"/>
      <c r="BN138" s="253"/>
      <c r="BO138" s="253"/>
      <c r="BP138" s="253"/>
      <c r="BQ138" s="253"/>
      <c r="BR138" s="253"/>
      <c r="BS138" s="253"/>
      <c r="BT138" s="253"/>
      <c r="BU138" s="253"/>
      <c r="BV138" s="253"/>
      <c r="BW138" s="253"/>
      <c r="BX138" s="253"/>
      <c r="BY138" s="253"/>
      <c r="BZ138" s="253"/>
      <c r="CA138" s="253"/>
      <c r="CB138" s="253"/>
      <c r="CC138" s="253"/>
      <c r="CD138" s="253"/>
      <c r="CE138" s="253"/>
      <c r="CF138" s="253"/>
      <c r="CG138" s="253"/>
      <c r="CH138" s="253"/>
      <c r="CI138" s="253"/>
      <c r="CJ138" s="253"/>
      <c r="CK138" s="253"/>
      <c r="CL138" s="253"/>
      <c r="CM138" s="253"/>
      <c r="CN138" s="253"/>
      <c r="CO138" s="253"/>
      <c r="CP138" s="253"/>
      <c r="CQ138" s="253"/>
      <c r="CR138" s="253"/>
      <c r="CS138" s="253"/>
      <c r="CT138" s="253"/>
      <c r="CU138" s="253"/>
      <c r="CV138" s="253"/>
      <c r="CW138" s="253"/>
      <c r="CX138" s="253"/>
      <c r="CY138" s="253"/>
      <c r="CZ138" s="253"/>
    </row>
    <row r="139" spans="1:104" ht="17" outlineLevel="1" x14ac:dyDescent="0.2">
      <c r="A139" s="120"/>
      <c r="B139" s="326" t="s">
        <v>439</v>
      </c>
      <c r="C139" s="1603">
        <v>0</v>
      </c>
      <c r="D139" s="1599"/>
      <c r="E139" s="1599"/>
      <c r="F139" s="360">
        <f>RESULTADOS!E7*(1+C139)</f>
        <v>0</v>
      </c>
      <c r="G139" s="1070" t="s">
        <v>0</v>
      </c>
      <c r="H139" s="360">
        <f>RESULTADOS!G7*(1+C139)</f>
        <v>0</v>
      </c>
      <c r="I139" s="1070" t="s">
        <v>0</v>
      </c>
      <c r="J139" s="360">
        <f>RESULTADOS!I7*(1+C139)</f>
        <v>0</v>
      </c>
      <c r="K139" s="1070" t="s">
        <v>0</v>
      </c>
      <c r="L139" s="360">
        <f>RESULTADOS!K7*(1+C139)</f>
        <v>0</v>
      </c>
      <c r="M139" s="1070" t="s">
        <v>0</v>
      </c>
      <c r="N139" s="360">
        <f>RESULTADOS!M7*(1+C139)</f>
        <v>0</v>
      </c>
      <c r="O139" s="1071" t="s">
        <v>0</v>
      </c>
      <c r="AL139" s="253"/>
      <c r="AM139" s="253"/>
      <c r="AN139" s="253"/>
      <c r="AO139" s="253"/>
      <c r="AP139" s="253"/>
      <c r="AQ139" s="253"/>
      <c r="AR139" s="253"/>
      <c r="AS139" s="253"/>
      <c r="AT139" s="253"/>
      <c r="AU139" s="253"/>
      <c r="AV139" s="253"/>
      <c r="AW139" s="253"/>
      <c r="AX139" s="253"/>
      <c r="AY139" s="253"/>
      <c r="AZ139" s="253"/>
      <c r="BA139" s="253"/>
      <c r="BB139" s="253"/>
      <c r="BC139" s="253"/>
      <c r="BD139" s="253"/>
      <c r="BE139" s="253"/>
      <c r="BF139" s="253"/>
      <c r="BG139" s="253"/>
      <c r="BH139" s="253"/>
      <c r="BI139" s="253"/>
      <c r="BJ139" s="253"/>
      <c r="BK139" s="253"/>
      <c r="BL139" s="253"/>
      <c r="BM139" s="253"/>
      <c r="BN139" s="253"/>
      <c r="BO139" s="253"/>
      <c r="BP139" s="253"/>
      <c r="BQ139" s="253"/>
      <c r="BR139" s="253"/>
      <c r="BS139" s="253"/>
      <c r="BT139" s="253"/>
      <c r="BU139" s="253"/>
      <c r="BV139" s="253"/>
      <c r="BW139" s="253"/>
      <c r="BX139" s="253"/>
      <c r="BY139" s="253"/>
      <c r="BZ139" s="253"/>
      <c r="CA139" s="253"/>
      <c r="CB139" s="253"/>
      <c r="CC139" s="253"/>
      <c r="CD139" s="253"/>
      <c r="CE139" s="253"/>
      <c r="CF139" s="253"/>
      <c r="CG139" s="253"/>
      <c r="CH139" s="253"/>
      <c r="CI139" s="253"/>
      <c r="CJ139" s="253"/>
      <c r="CK139" s="253"/>
      <c r="CL139" s="253"/>
      <c r="CM139" s="253"/>
      <c r="CN139" s="253"/>
      <c r="CO139" s="253"/>
      <c r="CP139" s="253"/>
      <c r="CQ139" s="253"/>
      <c r="CR139" s="253"/>
      <c r="CS139" s="253"/>
      <c r="CT139" s="253"/>
      <c r="CU139" s="253"/>
      <c r="CV139" s="253"/>
      <c r="CW139" s="253"/>
      <c r="CX139" s="253"/>
      <c r="CY139" s="253"/>
      <c r="CZ139" s="253"/>
    </row>
    <row r="140" spans="1:104" ht="17" outlineLevel="1" x14ac:dyDescent="0.2">
      <c r="A140" s="120"/>
      <c r="B140" s="326" t="s">
        <v>0</v>
      </c>
      <c r="C140" s="1603"/>
      <c r="D140" s="1599"/>
      <c r="E140" s="1599"/>
      <c r="F140" s="360">
        <f>RESULTADOS!E8</f>
        <v>0</v>
      </c>
      <c r="G140" s="1070" t="s">
        <v>0</v>
      </c>
      <c r="H140" s="360">
        <f>RESULTADOS!G8</f>
        <v>0</v>
      </c>
      <c r="I140" s="1070" t="s">
        <v>0</v>
      </c>
      <c r="J140" s="360">
        <f>RESULTADOS!I8</f>
        <v>0</v>
      </c>
      <c r="K140" s="1070" t="s">
        <v>0</v>
      </c>
      <c r="L140" s="360">
        <f>RESULTADOS!K8</f>
        <v>0</v>
      </c>
      <c r="M140" s="1070" t="s">
        <v>0</v>
      </c>
      <c r="N140" s="360">
        <f>RESULTADOS!M8</f>
        <v>0</v>
      </c>
      <c r="O140" s="1071" t="s">
        <v>0</v>
      </c>
      <c r="AL140" s="253"/>
      <c r="AM140" s="253"/>
      <c r="AN140" s="253"/>
      <c r="AO140" s="253"/>
      <c r="AP140" s="253"/>
      <c r="AQ140" s="253"/>
      <c r="AR140" s="253"/>
      <c r="AS140" s="253"/>
      <c r="AT140" s="253"/>
      <c r="AU140" s="253"/>
      <c r="AV140" s="253"/>
      <c r="AW140" s="253"/>
      <c r="AX140" s="253"/>
      <c r="AY140" s="253"/>
      <c r="AZ140" s="253"/>
      <c r="BA140" s="253"/>
      <c r="BB140" s="253"/>
      <c r="BC140" s="253"/>
      <c r="BD140" s="253"/>
      <c r="BE140" s="253"/>
      <c r="BF140" s="253"/>
      <c r="BG140" s="253"/>
      <c r="BH140" s="253"/>
      <c r="BI140" s="253"/>
      <c r="BJ140" s="253"/>
      <c r="BK140" s="253"/>
      <c r="BL140" s="253"/>
      <c r="BM140" s="253"/>
      <c r="BN140" s="253"/>
      <c r="BO140" s="253"/>
      <c r="BP140" s="253"/>
      <c r="BQ140" s="253"/>
      <c r="BR140" s="253"/>
      <c r="BS140" s="253"/>
      <c r="BT140" s="253"/>
      <c r="BU140" s="253"/>
      <c r="BV140" s="253"/>
      <c r="BW140" s="253"/>
      <c r="BX140" s="253"/>
      <c r="BY140" s="253"/>
      <c r="BZ140" s="253"/>
      <c r="CA140" s="253"/>
      <c r="CB140" s="253"/>
      <c r="CC140" s="253"/>
      <c r="CD140" s="253"/>
      <c r="CE140" s="253"/>
      <c r="CF140" s="253"/>
      <c r="CG140" s="253"/>
      <c r="CH140" s="253"/>
      <c r="CI140" s="253"/>
      <c r="CJ140" s="253"/>
      <c r="CK140" s="253"/>
      <c r="CL140" s="253"/>
      <c r="CM140" s="253"/>
      <c r="CN140" s="253"/>
      <c r="CO140" s="253"/>
      <c r="CP140" s="253"/>
      <c r="CQ140" s="253"/>
      <c r="CR140" s="253"/>
      <c r="CS140" s="253"/>
      <c r="CT140" s="253"/>
      <c r="CU140" s="253"/>
      <c r="CV140" s="253"/>
      <c r="CW140" s="253"/>
      <c r="CX140" s="253"/>
      <c r="CY140" s="253"/>
      <c r="CZ140" s="253"/>
    </row>
    <row r="141" spans="1:104" outlineLevel="1" x14ac:dyDescent="0.2">
      <c r="A141" s="120"/>
      <c r="B141" s="347"/>
      <c r="C141" s="1604"/>
      <c r="D141" s="1605"/>
      <c r="E141" s="1605"/>
      <c r="F141" s="360"/>
      <c r="G141" s="1070"/>
      <c r="H141" s="360"/>
      <c r="I141" s="1070"/>
      <c r="J141" s="360"/>
      <c r="K141" s="1070"/>
      <c r="L141" s="360"/>
      <c r="M141" s="1070"/>
      <c r="N141" s="360"/>
      <c r="O141" s="1071"/>
      <c r="AL141" s="253"/>
      <c r="AM141" s="253"/>
      <c r="AN141" s="253"/>
      <c r="AO141" s="253"/>
      <c r="AP141" s="253"/>
      <c r="AQ141" s="253"/>
      <c r="AR141" s="253"/>
      <c r="AS141" s="253"/>
      <c r="AT141" s="253"/>
      <c r="AU141" s="253"/>
      <c r="AV141" s="253"/>
      <c r="AW141" s="253"/>
      <c r="AX141" s="253"/>
      <c r="AY141" s="253"/>
      <c r="AZ141" s="253"/>
      <c r="BA141" s="253"/>
      <c r="BB141" s="253"/>
      <c r="BC141" s="253"/>
      <c r="BD141" s="253"/>
      <c r="BE141" s="253"/>
      <c r="BF141" s="253"/>
      <c r="BG141" s="253"/>
      <c r="BH141" s="253"/>
      <c r="BI141" s="253"/>
      <c r="BJ141" s="253"/>
      <c r="BK141" s="253"/>
      <c r="BL141" s="253"/>
      <c r="BM141" s="253"/>
      <c r="BN141" s="253"/>
      <c r="BO141" s="253"/>
      <c r="BP141" s="253"/>
      <c r="BQ141" s="253"/>
      <c r="BR141" s="253"/>
      <c r="BS141" s="253"/>
      <c r="BT141" s="253"/>
      <c r="BU141" s="253"/>
      <c r="BV141" s="253"/>
      <c r="BW141" s="253"/>
      <c r="BX141" s="253"/>
      <c r="BY141" s="253"/>
      <c r="BZ141" s="253"/>
      <c r="CA141" s="253"/>
      <c r="CB141" s="253"/>
      <c r="CC141" s="253"/>
      <c r="CD141" s="253"/>
      <c r="CE141" s="253"/>
      <c r="CF141" s="253"/>
      <c r="CG141" s="253"/>
      <c r="CH141" s="253"/>
      <c r="CI141" s="253"/>
      <c r="CJ141" s="253"/>
      <c r="CK141" s="253"/>
      <c r="CL141" s="253"/>
      <c r="CM141" s="253"/>
      <c r="CN141" s="253"/>
      <c r="CO141" s="253"/>
      <c r="CP141" s="253"/>
      <c r="CQ141" s="253"/>
      <c r="CR141" s="253"/>
      <c r="CS141" s="253"/>
      <c r="CT141" s="253"/>
      <c r="CU141" s="253"/>
      <c r="CV141" s="253"/>
      <c r="CW141" s="253"/>
      <c r="CX141" s="253"/>
      <c r="CY141" s="253"/>
      <c r="CZ141" s="253"/>
    </row>
    <row r="142" spans="1:104" ht="17" outlineLevel="1" x14ac:dyDescent="0.2">
      <c r="A142" s="120"/>
      <c r="B142" s="1072" t="s">
        <v>70</v>
      </c>
      <c r="C142" s="1606" t="s">
        <v>442</v>
      </c>
      <c r="D142" s="1607"/>
      <c r="E142" s="1607"/>
      <c r="F142" s="362"/>
      <c r="G142" s="363"/>
      <c r="H142" s="362"/>
      <c r="I142" s="363"/>
      <c r="J142" s="362"/>
      <c r="K142" s="363"/>
      <c r="L142" s="362"/>
      <c r="M142" s="363"/>
      <c r="N142" s="362"/>
      <c r="O142" s="1073"/>
      <c r="AL142" s="253"/>
      <c r="AM142" s="253"/>
      <c r="AN142" s="253"/>
      <c r="AO142" s="253"/>
      <c r="AP142" s="253"/>
      <c r="AQ142" s="253"/>
      <c r="AR142" s="253"/>
      <c r="AS142" s="253"/>
      <c r="AT142" s="253"/>
      <c r="AU142" s="253"/>
      <c r="AV142" s="253"/>
      <c r="AW142" s="253"/>
      <c r="AX142" s="253"/>
      <c r="AY142" s="253"/>
      <c r="AZ142" s="253"/>
      <c r="BA142" s="253"/>
      <c r="BB142" s="253"/>
      <c r="BC142" s="253"/>
      <c r="BD142" s="253"/>
      <c r="BE142" s="253"/>
      <c r="BF142" s="253"/>
      <c r="BG142" s="253"/>
      <c r="BH142" s="253"/>
      <c r="BI142" s="253"/>
      <c r="BJ142" s="253"/>
      <c r="BK142" s="253"/>
      <c r="BL142" s="253"/>
      <c r="BM142" s="253"/>
      <c r="BN142" s="253"/>
      <c r="BO142" s="253"/>
      <c r="BP142" s="253"/>
      <c r="BQ142" s="253"/>
      <c r="BR142" s="253"/>
      <c r="BS142" s="253"/>
      <c r="BT142" s="253"/>
      <c r="BU142" s="253"/>
      <c r="BV142" s="253"/>
      <c r="BW142" s="253"/>
      <c r="BX142" s="253"/>
      <c r="BY142" s="253"/>
      <c r="BZ142" s="253"/>
      <c r="CA142" s="253"/>
      <c r="CB142" s="253"/>
      <c r="CC142" s="253"/>
      <c r="CD142" s="253"/>
      <c r="CE142" s="253"/>
      <c r="CF142" s="253"/>
      <c r="CG142" s="253"/>
      <c r="CH142" s="253"/>
      <c r="CI142" s="253"/>
      <c r="CJ142" s="253"/>
      <c r="CK142" s="253"/>
      <c r="CL142" s="253"/>
      <c r="CM142" s="253"/>
      <c r="CN142" s="253"/>
      <c r="CO142" s="253"/>
      <c r="CP142" s="253"/>
      <c r="CQ142" s="253"/>
      <c r="CR142" s="253"/>
      <c r="CS142" s="253"/>
      <c r="CT142" s="253"/>
      <c r="CU142" s="253"/>
      <c r="CV142" s="253"/>
      <c r="CW142" s="253"/>
      <c r="CX142" s="253"/>
      <c r="CY142" s="253"/>
      <c r="CZ142" s="253"/>
    </row>
    <row r="143" spans="1:104" ht="17" outlineLevel="1" x14ac:dyDescent="0.2">
      <c r="A143" s="120"/>
      <c r="B143" s="326" t="s">
        <v>71</v>
      </c>
      <c r="C143" s="1603">
        <v>0</v>
      </c>
      <c r="D143" s="1599"/>
      <c r="E143" s="1599"/>
      <c r="F143" s="360">
        <f>RESULTADOS!E11*(1-C143)</f>
        <v>0</v>
      </c>
      <c r="G143" s="1070" t="str">
        <f>IFERROR((F139-F143)/F139,"-")</f>
        <v>-</v>
      </c>
      <c r="H143" s="360">
        <f>RESULTADOS!G11*(1-C143)</f>
        <v>0</v>
      </c>
      <c r="I143" s="1070" t="str">
        <f>IFERROR((H139-H143)/H143,"-")</f>
        <v>-</v>
      </c>
      <c r="J143" s="360">
        <f>RESULTADOS!I11*(1-C143)</f>
        <v>0</v>
      </c>
      <c r="K143" s="1070" t="str">
        <f>IFERROR((J139-J143)/J139,"-")</f>
        <v>-</v>
      </c>
      <c r="L143" s="360">
        <f>RESULTADOS!K11*(1-C143)</f>
        <v>0</v>
      </c>
      <c r="M143" s="1070" t="str">
        <f>IFERROR((L139-L143)/L143,"-")</f>
        <v>-</v>
      </c>
      <c r="N143" s="360">
        <f>RESULTADOS!M11*(1-C143)</f>
        <v>0</v>
      </c>
      <c r="O143" s="1071" t="str">
        <f>IFERROR((N139-N143)/N143,"-")</f>
        <v>-</v>
      </c>
      <c r="AL143" s="253"/>
      <c r="AM143" s="253"/>
      <c r="AN143" s="253"/>
      <c r="AO143" s="253"/>
      <c r="AP143" s="253"/>
      <c r="AQ143" s="253"/>
      <c r="AR143" s="253"/>
      <c r="AS143" s="253"/>
      <c r="AT143" s="253"/>
      <c r="AU143" s="253"/>
      <c r="AV143" s="253"/>
      <c r="AW143" s="253"/>
      <c r="AX143" s="253"/>
      <c r="AY143" s="253"/>
      <c r="AZ143" s="253"/>
      <c r="BA143" s="253"/>
      <c r="BB143" s="253"/>
      <c r="BC143" s="253"/>
      <c r="BD143" s="253"/>
      <c r="BE143" s="253"/>
      <c r="BF143" s="253"/>
      <c r="BG143" s="253"/>
      <c r="BH143" s="253"/>
      <c r="BI143" s="253"/>
      <c r="BJ143" s="253"/>
      <c r="BK143" s="253"/>
      <c r="BL143" s="253"/>
      <c r="BM143" s="253"/>
      <c r="BN143" s="253"/>
      <c r="BO143" s="253"/>
      <c r="BP143" s="253"/>
      <c r="BQ143" s="253"/>
      <c r="BR143" s="253"/>
      <c r="BS143" s="253"/>
      <c r="BT143" s="253"/>
      <c r="BU143" s="253"/>
      <c r="BV143" s="253"/>
      <c r="BW143" s="253"/>
      <c r="BX143" s="253"/>
      <c r="BY143" s="253"/>
      <c r="BZ143" s="253"/>
      <c r="CA143" s="253"/>
      <c r="CB143" s="253"/>
      <c r="CC143" s="253"/>
      <c r="CD143" s="253"/>
      <c r="CE143" s="253"/>
      <c r="CF143" s="253"/>
      <c r="CG143" s="253"/>
      <c r="CH143" s="253"/>
      <c r="CI143" s="253"/>
      <c r="CJ143" s="253"/>
      <c r="CK143" s="253"/>
      <c r="CL143" s="253"/>
      <c r="CM143" s="253"/>
      <c r="CN143" s="253"/>
      <c r="CO143" s="253"/>
      <c r="CP143" s="253"/>
      <c r="CQ143" s="253"/>
      <c r="CR143" s="253"/>
      <c r="CS143" s="253"/>
      <c r="CT143" s="253"/>
      <c r="CU143" s="253"/>
      <c r="CV143" s="253"/>
      <c r="CW143" s="253"/>
      <c r="CX143" s="253"/>
      <c r="CY143" s="253"/>
      <c r="CZ143" s="253"/>
    </row>
    <row r="144" spans="1:104" ht="17" outlineLevel="1" x14ac:dyDescent="0.2">
      <c r="A144" s="120"/>
      <c r="B144" s="1074" t="s">
        <v>329</v>
      </c>
      <c r="C144" s="1604"/>
      <c r="D144" s="1605"/>
      <c r="E144" s="1605"/>
      <c r="F144" s="358">
        <f>F139+F140-F143</f>
        <v>0</v>
      </c>
      <c r="G144" s="1068" t="str">
        <f>IFERROR(F144/F138,"-")</f>
        <v>-</v>
      </c>
      <c r="H144" s="358">
        <f>H139+H140-H143</f>
        <v>0</v>
      </c>
      <c r="I144" s="1068" t="str">
        <f>IFERROR(H144/H138,"-")</f>
        <v>-</v>
      </c>
      <c r="J144" s="358">
        <f>J139+J140-J143</f>
        <v>0</v>
      </c>
      <c r="K144" s="1068" t="str">
        <f>IFERROR(J144/J138,"-")</f>
        <v>-</v>
      </c>
      <c r="L144" s="358">
        <f>L139+L140-L143</f>
        <v>0</v>
      </c>
      <c r="M144" s="1068" t="str">
        <f>IFERROR(L144/L138,"-")</f>
        <v>-</v>
      </c>
      <c r="N144" s="358">
        <f>N139+N140-N143</f>
        <v>0</v>
      </c>
      <c r="O144" s="371" t="str">
        <f>IFERROR(N144/N138,"-")</f>
        <v>-</v>
      </c>
      <c r="AL144" s="253"/>
      <c r="AM144" s="253"/>
      <c r="AN144" s="253"/>
      <c r="AO144" s="253"/>
      <c r="AP144" s="253"/>
      <c r="AQ144" s="253"/>
      <c r="AR144" s="253"/>
      <c r="AS144" s="253"/>
      <c r="AT144" s="253"/>
      <c r="AU144" s="253"/>
      <c r="AV144" s="253"/>
      <c r="AW144" s="253"/>
      <c r="AX144" s="253"/>
      <c r="AY144" s="253"/>
      <c r="AZ144" s="253"/>
      <c r="BA144" s="253"/>
      <c r="BB144" s="253"/>
      <c r="BC144" s="253"/>
      <c r="BD144" s="253"/>
      <c r="BE144" s="253"/>
      <c r="BF144" s="253"/>
      <c r="BG144" s="253"/>
      <c r="BH144" s="253"/>
      <c r="BI144" s="253"/>
      <c r="BJ144" s="253"/>
      <c r="BK144" s="253"/>
      <c r="BL144" s="253"/>
      <c r="BM144" s="253"/>
      <c r="BN144" s="253"/>
      <c r="BO144" s="253"/>
      <c r="BP144" s="253"/>
      <c r="BQ144" s="253"/>
      <c r="BR144" s="253"/>
      <c r="BS144" s="253"/>
      <c r="BT144" s="253"/>
      <c r="BU144" s="253"/>
      <c r="BV144" s="253"/>
      <c r="BW144" s="253"/>
      <c r="BX144" s="253"/>
      <c r="BY144" s="253"/>
      <c r="BZ144" s="253"/>
      <c r="CA144" s="253"/>
      <c r="CB144" s="253"/>
      <c r="CC144" s="253"/>
      <c r="CD144" s="253"/>
      <c r="CE144" s="253"/>
      <c r="CF144" s="253"/>
      <c r="CG144" s="253"/>
      <c r="CH144" s="253"/>
      <c r="CI144" s="253"/>
      <c r="CJ144" s="253"/>
      <c r="CK144" s="253"/>
      <c r="CL144" s="253"/>
      <c r="CM144" s="253"/>
      <c r="CN144" s="253"/>
      <c r="CO144" s="253"/>
      <c r="CP144" s="253"/>
      <c r="CQ144" s="253"/>
      <c r="CR144" s="253"/>
      <c r="CS144" s="253"/>
      <c r="CT144" s="253"/>
      <c r="CU144" s="253"/>
      <c r="CV144" s="253"/>
      <c r="CW144" s="253"/>
      <c r="CX144" s="253"/>
      <c r="CY144" s="253"/>
      <c r="CZ144" s="253"/>
    </row>
    <row r="145" spans="1:104" ht="30" customHeight="1" outlineLevel="1" x14ac:dyDescent="0.2">
      <c r="A145" s="120"/>
      <c r="B145" s="1075" t="s">
        <v>0</v>
      </c>
      <c r="C145" s="1606" t="s">
        <v>443</v>
      </c>
      <c r="D145" s="1607"/>
      <c r="E145" s="1607"/>
      <c r="F145" s="362"/>
      <c r="G145" s="363"/>
      <c r="H145" s="362"/>
      <c r="I145" s="363"/>
      <c r="J145" s="362"/>
      <c r="K145" s="363"/>
      <c r="L145" s="362"/>
      <c r="M145" s="363"/>
      <c r="N145" s="362"/>
      <c r="O145" s="1073"/>
      <c r="AL145" s="253"/>
      <c r="AM145" s="253"/>
      <c r="AN145" s="253"/>
      <c r="AO145" s="253"/>
      <c r="AP145" s="253"/>
      <c r="AQ145" s="253"/>
      <c r="AR145" s="253"/>
      <c r="AS145" s="253"/>
      <c r="AT145" s="253"/>
      <c r="AU145" s="253"/>
      <c r="AV145" s="253"/>
      <c r="AW145" s="253"/>
      <c r="AX145" s="253"/>
      <c r="AY145" s="253"/>
      <c r="AZ145" s="253"/>
      <c r="BA145" s="253"/>
      <c r="BB145" s="253"/>
      <c r="BC145" s="253"/>
      <c r="BD145" s="253"/>
      <c r="BE145" s="253"/>
      <c r="BF145" s="253"/>
      <c r="BG145" s="253"/>
      <c r="BH145" s="253"/>
      <c r="BI145" s="253"/>
      <c r="BJ145" s="253"/>
      <c r="BK145" s="253"/>
      <c r="BL145" s="253"/>
      <c r="BM145" s="253"/>
      <c r="BN145" s="253"/>
      <c r="BO145" s="253"/>
      <c r="BP145" s="253"/>
      <c r="BQ145" s="253"/>
      <c r="BR145" s="253"/>
      <c r="BS145" s="253"/>
      <c r="BT145" s="253"/>
      <c r="BU145" s="253"/>
      <c r="BV145" s="253"/>
      <c r="BW145" s="253"/>
      <c r="BX145" s="253"/>
      <c r="BY145" s="253"/>
      <c r="BZ145" s="253"/>
      <c r="CA145" s="253"/>
      <c r="CB145" s="253"/>
      <c r="CC145" s="253"/>
      <c r="CD145" s="253"/>
      <c r="CE145" s="253"/>
      <c r="CF145" s="253"/>
      <c r="CG145" s="253"/>
      <c r="CH145" s="253"/>
      <c r="CI145" s="253"/>
      <c r="CJ145" s="253"/>
      <c r="CK145" s="253"/>
      <c r="CL145" s="253"/>
      <c r="CM145" s="253"/>
      <c r="CN145" s="253"/>
      <c r="CO145" s="253"/>
      <c r="CP145" s="253"/>
      <c r="CQ145" s="253"/>
      <c r="CR145" s="253"/>
      <c r="CS145" s="253"/>
      <c r="CT145" s="253"/>
      <c r="CU145" s="253"/>
      <c r="CV145" s="253"/>
      <c r="CW145" s="253"/>
      <c r="CX145" s="253"/>
      <c r="CY145" s="253"/>
      <c r="CZ145" s="253"/>
    </row>
    <row r="146" spans="1:104" ht="17" outlineLevel="1" x14ac:dyDescent="0.2">
      <c r="A146" s="120"/>
      <c r="B146" s="277" t="s">
        <v>0</v>
      </c>
      <c r="C146" s="1603">
        <v>-0.2</v>
      </c>
      <c r="D146" s="1599"/>
      <c r="E146" s="1599"/>
      <c r="F146" s="358" t="s">
        <v>0</v>
      </c>
      <c r="G146" s="1068" t="s">
        <v>0</v>
      </c>
      <c r="H146" s="358" t="s">
        <v>0</v>
      </c>
      <c r="I146" s="1068" t="s">
        <v>0</v>
      </c>
      <c r="J146" s="358" t="s">
        <v>0</v>
      </c>
      <c r="K146" s="1068" t="s">
        <v>0</v>
      </c>
      <c r="L146" s="358" t="s">
        <v>0</v>
      </c>
      <c r="M146" s="1068" t="s">
        <v>0</v>
      </c>
      <c r="N146" s="358" t="s">
        <v>0</v>
      </c>
      <c r="O146" s="371" t="s">
        <v>0</v>
      </c>
      <c r="AL146" s="253"/>
      <c r="AM146" s="253"/>
      <c r="AN146" s="253"/>
      <c r="AO146" s="253"/>
      <c r="AP146" s="253"/>
      <c r="AQ146" s="253"/>
      <c r="AR146" s="253"/>
      <c r="AS146" s="253"/>
      <c r="AT146" s="253"/>
      <c r="AU146" s="253"/>
      <c r="AV146" s="253"/>
      <c r="AW146" s="253"/>
      <c r="AX146" s="253"/>
      <c r="AY146" s="253"/>
      <c r="AZ146" s="253"/>
      <c r="BA146" s="253"/>
      <c r="BB146" s="253"/>
      <c r="BC146" s="253"/>
      <c r="BD146" s="253"/>
      <c r="BE146" s="253"/>
      <c r="BF146" s="253"/>
      <c r="BG146" s="253"/>
      <c r="BH146" s="253"/>
      <c r="BI146" s="253"/>
      <c r="BJ146" s="253"/>
      <c r="BK146" s="253"/>
      <c r="BL146" s="253"/>
      <c r="BM146" s="253"/>
      <c r="BN146" s="253"/>
      <c r="BO146" s="253"/>
      <c r="BP146" s="253"/>
      <c r="BQ146" s="253"/>
      <c r="BR146" s="253"/>
      <c r="BS146" s="253"/>
      <c r="BT146" s="253"/>
      <c r="BU146" s="253"/>
      <c r="BV146" s="253"/>
      <c r="BW146" s="253"/>
      <c r="BX146" s="253"/>
      <c r="BY146" s="253"/>
      <c r="BZ146" s="253"/>
      <c r="CA146" s="253"/>
      <c r="CB146" s="253"/>
      <c r="CC146" s="253"/>
      <c r="CD146" s="253"/>
      <c r="CE146" s="253"/>
      <c r="CF146" s="253"/>
      <c r="CG146" s="253"/>
      <c r="CH146" s="253"/>
      <c r="CI146" s="253"/>
      <c r="CJ146" s="253"/>
      <c r="CK146" s="253"/>
      <c r="CL146" s="253"/>
      <c r="CM146" s="253"/>
      <c r="CN146" s="253"/>
      <c r="CO146" s="253"/>
      <c r="CP146" s="253"/>
      <c r="CQ146" s="253"/>
      <c r="CR146" s="253"/>
      <c r="CS146" s="253"/>
      <c r="CT146" s="253"/>
      <c r="CU146" s="253"/>
      <c r="CV146" s="253"/>
      <c r="CW146" s="253"/>
      <c r="CX146" s="253"/>
      <c r="CY146" s="253"/>
      <c r="CZ146" s="253"/>
    </row>
    <row r="147" spans="1:104" ht="17" outlineLevel="1" x14ac:dyDescent="0.2">
      <c r="A147" s="120"/>
      <c r="B147" s="277" t="s">
        <v>0</v>
      </c>
      <c r="C147" s="1603"/>
      <c r="D147" s="1599"/>
      <c r="E147" s="1599"/>
      <c r="F147" s="358" t="s">
        <v>0</v>
      </c>
      <c r="G147" s="1068" t="s">
        <v>0</v>
      </c>
      <c r="H147" s="358" t="s">
        <v>0</v>
      </c>
      <c r="I147" s="1068" t="s">
        <v>0</v>
      </c>
      <c r="J147" s="358" t="s">
        <v>0</v>
      </c>
      <c r="K147" s="1068" t="s">
        <v>0</v>
      </c>
      <c r="L147" s="358" t="s">
        <v>0</v>
      </c>
      <c r="M147" s="1068" t="s">
        <v>0</v>
      </c>
      <c r="N147" s="358" t="s">
        <v>0</v>
      </c>
      <c r="O147" s="371" t="s">
        <v>0</v>
      </c>
      <c r="AL147" s="253"/>
      <c r="AM147" s="253"/>
      <c r="AN147" s="253"/>
      <c r="AO147" s="253"/>
      <c r="AP147" s="253"/>
      <c r="AQ147" s="253"/>
      <c r="AR147" s="253"/>
      <c r="AS147" s="253"/>
      <c r="AT147" s="253"/>
      <c r="AU147" s="253"/>
      <c r="AV147" s="253"/>
      <c r="AW147" s="253"/>
      <c r="AX147" s="253"/>
      <c r="AY147" s="253"/>
      <c r="AZ147" s="253"/>
      <c r="BA147" s="253"/>
      <c r="BB147" s="253"/>
      <c r="BC147" s="253"/>
      <c r="BD147" s="253"/>
      <c r="BE147" s="253"/>
      <c r="BF147" s="253"/>
      <c r="BG147" s="253"/>
      <c r="BH147" s="253"/>
      <c r="BI147" s="253"/>
      <c r="BJ147" s="253"/>
      <c r="BK147" s="253"/>
      <c r="BL147" s="253"/>
      <c r="BM147" s="253"/>
      <c r="BN147" s="253"/>
      <c r="BO147" s="253"/>
      <c r="BP147" s="253"/>
      <c r="BQ147" s="253"/>
      <c r="BR147" s="253"/>
      <c r="BS147" s="253"/>
      <c r="BT147" s="253"/>
      <c r="BU147" s="253"/>
      <c r="BV147" s="253"/>
      <c r="BW147" s="253"/>
      <c r="BX147" s="253"/>
      <c r="BY147" s="253"/>
      <c r="BZ147" s="253"/>
      <c r="CA147" s="253"/>
      <c r="CB147" s="253"/>
      <c r="CC147" s="253"/>
      <c r="CD147" s="253"/>
      <c r="CE147" s="253"/>
      <c r="CF147" s="253"/>
      <c r="CG147" s="253"/>
      <c r="CH147" s="253"/>
      <c r="CI147" s="253"/>
      <c r="CJ147" s="253"/>
      <c r="CK147" s="253"/>
      <c r="CL147" s="253"/>
      <c r="CM147" s="253"/>
      <c r="CN147" s="253"/>
      <c r="CO147" s="253"/>
      <c r="CP147" s="253"/>
      <c r="CQ147" s="253"/>
      <c r="CR147" s="253"/>
      <c r="CS147" s="253"/>
      <c r="CT147" s="253"/>
      <c r="CU147" s="253"/>
      <c r="CV147" s="253"/>
      <c r="CW147" s="253"/>
      <c r="CX147" s="253"/>
      <c r="CY147" s="253"/>
      <c r="CZ147" s="253"/>
    </row>
    <row r="148" spans="1:104" ht="17" outlineLevel="1" x14ac:dyDescent="0.2">
      <c r="A148" s="120"/>
      <c r="B148" s="277" t="s">
        <v>437</v>
      </c>
      <c r="C148" s="1603"/>
      <c r="D148" s="1599"/>
      <c r="E148" s="1599"/>
      <c r="F148" s="358">
        <f>(RESULTADOS!E16+RESULTADOS!E15-RESULTADOS!E14)*(1+C146)</f>
        <v>0</v>
      </c>
      <c r="G148" s="1068" t="s">
        <v>0</v>
      </c>
      <c r="H148" s="358">
        <f>(RESULTADOS!G16+RESULTADOS!G15-RESULTADOS!G14)*(1+C146)</f>
        <v>0</v>
      </c>
      <c r="I148" s="1068" t="s">
        <v>0</v>
      </c>
      <c r="J148" s="358">
        <f>(RESULTADOS!I16+RESULTADOS!I15-RESULTADOS!I14)*(1+C146)</f>
        <v>0</v>
      </c>
      <c r="K148" s="1068" t="s">
        <v>0</v>
      </c>
      <c r="L148" s="358">
        <f>(RESULTADOS!K15+RESULTADOS!K15-RESULTADOS!K14)*(1+C146)</f>
        <v>0</v>
      </c>
      <c r="M148" s="1068" t="s">
        <v>0</v>
      </c>
      <c r="N148" s="358">
        <f>(RESULTADOS!M16+RESULTADOS!M15-RESULTADOS!M14)*(1+C146)</f>
        <v>0</v>
      </c>
      <c r="O148" s="371" t="s">
        <v>0</v>
      </c>
      <c r="AL148" s="253"/>
      <c r="AM148" s="253"/>
      <c r="AN148" s="253"/>
      <c r="AO148" s="253"/>
      <c r="AP148" s="253"/>
      <c r="AQ148" s="253"/>
      <c r="AR148" s="253"/>
      <c r="AS148" s="253"/>
      <c r="AT148" s="253"/>
      <c r="AU148" s="253"/>
      <c r="AV148" s="253"/>
      <c r="AW148" s="253"/>
      <c r="AX148" s="253"/>
      <c r="AY148" s="253"/>
      <c r="AZ148" s="253"/>
      <c r="BA148" s="253"/>
      <c r="BB148" s="253"/>
      <c r="BC148" s="253"/>
      <c r="BD148" s="253"/>
      <c r="BE148" s="253"/>
      <c r="BF148" s="253"/>
      <c r="BG148" s="253"/>
      <c r="BH148" s="253"/>
      <c r="BI148" s="253"/>
      <c r="BJ148" s="253"/>
      <c r="BK148" s="253"/>
      <c r="BL148" s="253"/>
      <c r="BM148" s="253"/>
      <c r="BN148" s="253"/>
      <c r="BO148" s="253"/>
      <c r="BP148" s="253"/>
      <c r="BQ148" s="253"/>
      <c r="BR148" s="253"/>
      <c r="BS148" s="253"/>
      <c r="BT148" s="253"/>
      <c r="BU148" s="253"/>
      <c r="BV148" s="253"/>
      <c r="BW148" s="253"/>
      <c r="BX148" s="253"/>
      <c r="BY148" s="253"/>
      <c r="BZ148" s="253"/>
      <c r="CA148" s="253"/>
      <c r="CB148" s="253"/>
      <c r="CC148" s="253"/>
      <c r="CD148" s="253"/>
      <c r="CE148" s="253"/>
      <c r="CF148" s="253"/>
      <c r="CG148" s="253"/>
      <c r="CH148" s="253"/>
      <c r="CI148" s="253"/>
      <c r="CJ148" s="253"/>
      <c r="CK148" s="253"/>
      <c r="CL148" s="253"/>
      <c r="CM148" s="253"/>
      <c r="CN148" s="253"/>
      <c r="CO148" s="253"/>
      <c r="CP148" s="253"/>
      <c r="CQ148" s="253"/>
      <c r="CR148" s="253"/>
      <c r="CS148" s="253"/>
      <c r="CT148" s="253"/>
      <c r="CU148" s="253"/>
      <c r="CV148" s="253"/>
      <c r="CW148" s="253"/>
      <c r="CX148" s="253"/>
      <c r="CY148" s="253"/>
      <c r="CZ148" s="253"/>
    </row>
    <row r="149" spans="1:104" ht="17" outlineLevel="1" x14ac:dyDescent="0.2">
      <c r="A149" s="120"/>
      <c r="B149" s="1076" t="s">
        <v>660</v>
      </c>
      <c r="C149" s="365"/>
      <c r="D149" s="366"/>
      <c r="E149" s="366"/>
      <c r="F149" s="367"/>
      <c r="G149" s="368"/>
      <c r="H149" s="367"/>
      <c r="I149" s="368"/>
      <c r="J149" s="367"/>
      <c r="K149" s="368"/>
      <c r="L149" s="367"/>
      <c r="M149" s="368"/>
      <c r="N149" s="367"/>
      <c r="O149" s="369"/>
      <c r="AL149" s="253"/>
      <c r="AM149" s="253"/>
      <c r="AN149" s="253"/>
      <c r="AO149" s="253"/>
      <c r="AP149" s="253"/>
      <c r="AQ149" s="253"/>
      <c r="AR149" s="253"/>
      <c r="AS149" s="253"/>
      <c r="AT149" s="253"/>
      <c r="AU149" s="253"/>
      <c r="AV149" s="253"/>
      <c r="AW149" s="253"/>
      <c r="AX149" s="253"/>
      <c r="AY149" s="253"/>
      <c r="AZ149" s="253"/>
      <c r="BA149" s="253"/>
      <c r="BB149" s="253"/>
      <c r="BC149" s="253"/>
      <c r="BD149" s="253"/>
      <c r="BE149" s="253"/>
      <c r="BF149" s="253"/>
      <c r="BG149" s="253"/>
      <c r="BH149" s="253"/>
      <c r="BI149" s="253"/>
      <c r="BJ149" s="253"/>
      <c r="BK149" s="253"/>
      <c r="BL149" s="253"/>
      <c r="BM149" s="253"/>
      <c r="BN149" s="253"/>
      <c r="BO149" s="253"/>
      <c r="BP149" s="253"/>
      <c r="BQ149" s="253"/>
      <c r="BR149" s="253"/>
      <c r="BS149" s="253"/>
      <c r="BT149" s="253"/>
      <c r="BU149" s="253"/>
      <c r="BV149" s="253"/>
      <c r="BW149" s="253"/>
      <c r="BX149" s="253"/>
      <c r="BY149" s="253"/>
      <c r="BZ149" s="253"/>
      <c r="CA149" s="253"/>
      <c r="CB149" s="253"/>
      <c r="CC149" s="253"/>
      <c r="CD149" s="253"/>
      <c r="CE149" s="253"/>
      <c r="CF149" s="253"/>
      <c r="CG149" s="253"/>
      <c r="CH149" s="253"/>
      <c r="CI149" s="253"/>
      <c r="CJ149" s="253"/>
      <c r="CK149" s="253"/>
      <c r="CL149" s="253"/>
      <c r="CM149" s="253"/>
      <c r="CN149" s="253"/>
      <c r="CO149" s="253"/>
      <c r="CP149" s="253"/>
      <c r="CQ149" s="253"/>
      <c r="CR149" s="253"/>
      <c r="CS149" s="253"/>
      <c r="CT149" s="253"/>
      <c r="CU149" s="253"/>
      <c r="CV149" s="253"/>
      <c r="CW149" s="253"/>
      <c r="CX149" s="253"/>
      <c r="CY149" s="253"/>
      <c r="CZ149" s="253"/>
    </row>
    <row r="150" spans="1:104" ht="17" outlineLevel="1" x14ac:dyDescent="0.2">
      <c r="A150" s="120"/>
      <c r="B150" s="1077" t="s">
        <v>438</v>
      </c>
      <c r="C150" s="1608"/>
      <c r="D150" s="1609"/>
      <c r="E150" s="1609"/>
      <c r="F150" s="370">
        <f>F144-F148</f>
        <v>0</v>
      </c>
      <c r="G150" s="1068" t="str">
        <f>IFERROR(F150/F138,"-")</f>
        <v>-</v>
      </c>
      <c r="H150" s="370">
        <f>H144-H148</f>
        <v>0</v>
      </c>
      <c r="I150" s="1068" t="str">
        <f>IFERROR(H150/H138,"-")</f>
        <v>-</v>
      </c>
      <c r="J150" s="370">
        <f>J144-J148</f>
        <v>0</v>
      </c>
      <c r="K150" s="1068" t="str">
        <f>IFERROR(J150/J138,"-")</f>
        <v>-</v>
      </c>
      <c r="L150" s="370">
        <f>L144-L148</f>
        <v>0</v>
      </c>
      <c r="M150" s="1068" t="str">
        <f>IFERROR(L150/L138,"-")</f>
        <v>-</v>
      </c>
      <c r="N150" s="370">
        <f>N144-N148</f>
        <v>0</v>
      </c>
      <c r="O150" s="371" t="str">
        <f>IFERROR(N150/N138,"-")</f>
        <v>-</v>
      </c>
      <c r="AL150" s="253"/>
      <c r="AM150" s="253"/>
      <c r="AN150" s="253"/>
      <c r="AO150" s="253"/>
      <c r="AP150" s="253"/>
      <c r="AQ150" s="253"/>
      <c r="AR150" s="253"/>
      <c r="AS150" s="253"/>
      <c r="AT150" s="253"/>
      <c r="AU150" s="253"/>
      <c r="AV150" s="253"/>
      <c r="AW150" s="253"/>
      <c r="AX150" s="253"/>
      <c r="AY150" s="253"/>
      <c r="AZ150" s="253"/>
      <c r="BA150" s="253"/>
      <c r="BB150" s="253"/>
      <c r="BC150" s="253"/>
      <c r="BD150" s="253"/>
      <c r="BE150" s="253"/>
      <c r="BF150" s="253"/>
      <c r="BG150" s="253"/>
      <c r="BH150" s="253"/>
      <c r="BI150" s="253"/>
      <c r="BJ150" s="253"/>
      <c r="BK150" s="253"/>
      <c r="BL150" s="253"/>
      <c r="BM150" s="253"/>
      <c r="BN150" s="253"/>
      <c r="BO150" s="253"/>
      <c r="BP150" s="253"/>
      <c r="BQ150" s="253"/>
      <c r="BR150" s="253"/>
      <c r="BS150" s="253"/>
      <c r="BT150" s="253"/>
      <c r="BU150" s="253"/>
      <c r="BV150" s="253"/>
      <c r="BW150" s="253"/>
      <c r="BX150" s="253"/>
      <c r="BY150" s="253"/>
      <c r="BZ150" s="253"/>
      <c r="CA150" s="253"/>
      <c r="CB150" s="253"/>
      <c r="CC150" s="253"/>
      <c r="CD150" s="253"/>
      <c r="CE150" s="253"/>
      <c r="CF150" s="253"/>
      <c r="CG150" s="253"/>
      <c r="CH150" s="253"/>
      <c r="CI150" s="253"/>
      <c r="CJ150" s="253"/>
      <c r="CK150" s="253"/>
      <c r="CL150" s="253"/>
      <c r="CM150" s="253"/>
      <c r="CN150" s="253"/>
      <c r="CO150" s="253"/>
      <c r="CP150" s="253"/>
      <c r="CQ150" s="253"/>
      <c r="CR150" s="253"/>
      <c r="CS150" s="253"/>
      <c r="CT150" s="253"/>
      <c r="CU150" s="253"/>
      <c r="CV150" s="253"/>
      <c r="CW150" s="253"/>
      <c r="CX150" s="253"/>
      <c r="CY150" s="253"/>
      <c r="CZ150" s="253"/>
    </row>
    <row r="151" spans="1:104" ht="27" customHeight="1" outlineLevel="1" x14ac:dyDescent="0.2">
      <c r="A151" s="120"/>
      <c r="B151" s="1077" t="s">
        <v>75</v>
      </c>
      <c r="C151" s="1608"/>
      <c r="D151" s="1609"/>
      <c r="E151" s="1609"/>
      <c r="F151" s="370">
        <f>F150-RESULTADOS!E18+RESULTADOS!E19</f>
        <v>0</v>
      </c>
      <c r="G151" s="1068" t="str">
        <f>IFERROR(F151/F138,"-")</f>
        <v>-</v>
      </c>
      <c r="H151" s="370">
        <f>H150-RESULTADOS!G18+RESULTADOS!G19</f>
        <v>0</v>
      </c>
      <c r="I151" s="1068" t="str">
        <f>IFERROR(H151/H138,"-")</f>
        <v>-</v>
      </c>
      <c r="J151" s="370">
        <f>J150-RESULTADOS!I18+RESULTADOS!I19</f>
        <v>0</v>
      </c>
      <c r="K151" s="1068" t="str">
        <f>IFERROR(J151/J138,"-")</f>
        <v>-</v>
      </c>
      <c r="L151" s="370">
        <f>L150-RESULTADOS!K36+RESULTADOS!K37</f>
        <v>0</v>
      </c>
      <c r="M151" s="1068" t="str">
        <f>IFERROR(L151/L138,"-")</f>
        <v>-</v>
      </c>
      <c r="N151" s="370">
        <f>N150-RESULTADOS!M18+RESULTADOS!M19</f>
        <v>0</v>
      </c>
      <c r="O151" s="371" t="str">
        <f>IFERROR(N151/N138,"-")</f>
        <v>-</v>
      </c>
      <c r="AL151" s="253"/>
      <c r="AM151" s="253"/>
      <c r="AN151" s="253"/>
      <c r="AO151" s="253"/>
      <c r="AP151" s="253"/>
      <c r="AQ151" s="253"/>
      <c r="AR151" s="253"/>
      <c r="AS151" s="253"/>
      <c r="AT151" s="253"/>
      <c r="AU151" s="253"/>
      <c r="AV151" s="253"/>
      <c r="AW151" s="253"/>
      <c r="AX151" s="253"/>
      <c r="AY151" s="253"/>
      <c r="AZ151" s="253"/>
      <c r="BA151" s="253"/>
      <c r="BB151" s="253"/>
      <c r="BC151" s="253"/>
      <c r="BD151" s="253"/>
      <c r="BE151" s="253"/>
      <c r="BF151" s="253"/>
      <c r="BG151" s="253"/>
      <c r="BH151" s="253"/>
      <c r="BI151" s="253"/>
      <c r="BJ151" s="253"/>
      <c r="BK151" s="253"/>
      <c r="BL151" s="253"/>
      <c r="BM151" s="253"/>
      <c r="BN151" s="253"/>
      <c r="BO151" s="253"/>
      <c r="BP151" s="253"/>
      <c r="BQ151" s="253"/>
      <c r="BR151" s="253"/>
      <c r="BS151" s="253"/>
      <c r="BT151" s="253"/>
      <c r="BU151" s="253"/>
      <c r="BV151" s="253"/>
      <c r="BW151" s="253"/>
      <c r="BX151" s="253"/>
      <c r="BY151" s="253"/>
      <c r="BZ151" s="253"/>
      <c r="CA151" s="253"/>
      <c r="CB151" s="253"/>
      <c r="CC151" s="253"/>
      <c r="CD151" s="253"/>
      <c r="CE151" s="253"/>
      <c r="CF151" s="253"/>
      <c r="CG151" s="253"/>
      <c r="CH151" s="253"/>
      <c r="CI151" s="253"/>
      <c r="CJ151" s="253"/>
      <c r="CK151" s="253"/>
      <c r="CL151" s="253"/>
      <c r="CM151" s="253"/>
      <c r="CN151" s="253"/>
      <c r="CO151" s="253"/>
      <c r="CP151" s="253"/>
      <c r="CQ151" s="253"/>
      <c r="CR151" s="253"/>
      <c r="CS151" s="253"/>
      <c r="CT151" s="253"/>
      <c r="CU151" s="253"/>
      <c r="CV151" s="253"/>
      <c r="CW151" s="253"/>
      <c r="CX151" s="253"/>
      <c r="CY151" s="253"/>
      <c r="CZ151" s="253"/>
    </row>
    <row r="152" spans="1:104" ht="35" customHeight="1" outlineLevel="1" x14ac:dyDescent="0.2">
      <c r="A152" s="120"/>
      <c r="B152" s="1079" t="s">
        <v>76</v>
      </c>
      <c r="C152" s="1608"/>
      <c r="D152" s="1609"/>
      <c r="E152" s="1609"/>
      <c r="F152" s="370">
        <f>F151-RESULTADOS!E21</f>
        <v>0</v>
      </c>
      <c r="G152" s="1068" t="str">
        <f>IFERROR(F152/F138,"-")</f>
        <v>-</v>
      </c>
      <c r="H152" s="370">
        <f>H151-RESULTADOS!G21</f>
        <v>0</v>
      </c>
      <c r="I152" s="1068" t="str">
        <f>IFERROR(H152/H138,"-")</f>
        <v>-</v>
      </c>
      <c r="J152" s="370">
        <f>J151-RESULTADOS!I21</f>
        <v>0</v>
      </c>
      <c r="K152" s="1068" t="str">
        <f>IFERROR(J152/J138,"-")</f>
        <v>-</v>
      </c>
      <c r="L152" s="370">
        <f>L151-RESULTADOS!K21</f>
        <v>0</v>
      </c>
      <c r="M152" s="1068" t="str">
        <f>IFERROR(L152/L138,"-")</f>
        <v>-</v>
      </c>
      <c r="N152" s="370">
        <f>N151-RESULTADOS!M21</f>
        <v>0</v>
      </c>
      <c r="O152" s="371" t="str">
        <f>IFERROR(N152/N138,"-")</f>
        <v>-</v>
      </c>
      <c r="AL152" s="253"/>
      <c r="AM152" s="253"/>
      <c r="AN152" s="253"/>
      <c r="AO152" s="253"/>
      <c r="AP152" s="253"/>
      <c r="AQ152" s="253"/>
      <c r="AR152" s="253"/>
      <c r="AS152" s="253"/>
      <c r="AT152" s="253"/>
      <c r="AU152" s="253"/>
      <c r="AV152" s="253"/>
      <c r="AW152" s="253"/>
      <c r="AX152" s="253"/>
      <c r="AY152" s="253"/>
      <c r="AZ152" s="253"/>
      <c r="BA152" s="253"/>
      <c r="BB152" s="253"/>
      <c r="BC152" s="253"/>
      <c r="BD152" s="253"/>
      <c r="BE152" s="253"/>
      <c r="BF152" s="253"/>
      <c r="BG152" s="253"/>
      <c r="BH152" s="253"/>
      <c r="BI152" s="253"/>
      <c r="BJ152" s="253"/>
      <c r="BK152" s="253"/>
      <c r="BL152" s="253"/>
      <c r="BM152" s="253"/>
      <c r="BN152" s="253"/>
      <c r="BO152" s="253"/>
      <c r="BP152" s="253"/>
      <c r="BQ152" s="253"/>
      <c r="BR152" s="253"/>
      <c r="BS152" s="253"/>
      <c r="BT152" s="253"/>
      <c r="BU152" s="253"/>
      <c r="BV152" s="253"/>
      <c r="BW152" s="253"/>
      <c r="BX152" s="253"/>
      <c r="BY152" s="253"/>
      <c r="BZ152" s="253"/>
      <c r="CA152" s="253"/>
      <c r="CB152" s="253"/>
      <c r="CC152" s="253"/>
      <c r="CD152" s="253"/>
      <c r="CE152" s="253"/>
      <c r="CF152" s="253"/>
      <c r="CG152" s="253"/>
      <c r="CH152" s="253"/>
      <c r="CI152" s="253"/>
      <c r="CJ152" s="253"/>
      <c r="CK152" s="253"/>
      <c r="CL152" s="253"/>
      <c r="CM152" s="253"/>
      <c r="CN152" s="253"/>
      <c r="CO152" s="253"/>
      <c r="CP152" s="253"/>
      <c r="CQ152" s="253"/>
      <c r="CR152" s="253"/>
      <c r="CS152" s="253"/>
      <c r="CT152" s="253"/>
      <c r="CU152" s="253"/>
      <c r="CV152" s="253"/>
      <c r="CW152" s="253"/>
      <c r="CX152" s="253"/>
      <c r="CY152" s="253"/>
      <c r="CZ152" s="253"/>
    </row>
    <row r="153" spans="1:104" ht="32" customHeight="1" outlineLevel="1" x14ac:dyDescent="0.2">
      <c r="A153" s="120"/>
      <c r="B153" s="372" t="s">
        <v>356</v>
      </c>
      <c r="C153" s="373"/>
      <c r="D153" s="374"/>
      <c r="E153" s="374"/>
      <c r="F153" s="375">
        <f>IFERROR(F151/C$81,"-")</f>
        <v>0</v>
      </c>
      <c r="G153" s="376" t="s">
        <v>0</v>
      </c>
      <c r="H153" s="375">
        <f>IFERROR(H151/D$81,"-")</f>
        <v>0</v>
      </c>
      <c r="I153" s="376" t="s">
        <v>0</v>
      </c>
      <c r="J153" s="375">
        <f>IFERROR(J151/E$81,"-")</f>
        <v>0</v>
      </c>
      <c r="K153" s="376" t="s">
        <v>0</v>
      </c>
      <c r="L153" s="375">
        <f>IFERROR(L151/F$81,"-")</f>
        <v>0</v>
      </c>
      <c r="M153" s="376" t="s">
        <v>0</v>
      </c>
      <c r="N153" s="375">
        <f>IFERROR(N151/G$81,"-")</f>
        <v>0</v>
      </c>
      <c r="O153" s="377" t="s">
        <v>0</v>
      </c>
      <c r="AL153" s="253"/>
      <c r="AM153" s="253"/>
      <c r="AN153" s="253"/>
      <c r="AO153" s="253"/>
      <c r="AP153" s="253"/>
      <c r="AQ153" s="253"/>
      <c r="AR153" s="253"/>
      <c r="AS153" s="253"/>
      <c r="AT153" s="253"/>
      <c r="AU153" s="253"/>
      <c r="AV153" s="253"/>
      <c r="AW153" s="253"/>
      <c r="AX153" s="253"/>
      <c r="AY153" s="253"/>
      <c r="AZ153" s="253"/>
      <c r="BA153" s="253"/>
      <c r="BB153" s="253"/>
      <c r="BC153" s="253"/>
      <c r="BD153" s="253"/>
      <c r="BE153" s="253"/>
      <c r="BF153" s="253"/>
      <c r="BG153" s="253"/>
      <c r="BH153" s="253"/>
      <c r="BI153" s="253"/>
      <c r="BJ153" s="253"/>
      <c r="BK153" s="253"/>
      <c r="BL153" s="253"/>
      <c r="BM153" s="253"/>
      <c r="BN153" s="253"/>
      <c r="BO153" s="253"/>
      <c r="BP153" s="253"/>
      <c r="BQ153" s="253"/>
      <c r="BR153" s="253"/>
      <c r="BS153" s="253"/>
      <c r="BT153" s="253"/>
      <c r="BU153" s="253"/>
      <c r="BV153" s="253"/>
      <c r="BW153" s="253"/>
      <c r="BX153" s="253"/>
      <c r="BY153" s="253"/>
      <c r="BZ153" s="253"/>
      <c r="CA153" s="253"/>
      <c r="CB153" s="253"/>
      <c r="CC153" s="253"/>
      <c r="CD153" s="253"/>
      <c r="CE153" s="253"/>
      <c r="CF153" s="253"/>
      <c r="CG153" s="253"/>
      <c r="CH153" s="253"/>
      <c r="CI153" s="253"/>
      <c r="CJ153" s="253"/>
      <c r="CK153" s="253"/>
      <c r="CL153" s="253"/>
      <c r="CM153" s="253"/>
      <c r="CN153" s="253"/>
      <c r="CO153" s="253"/>
      <c r="CP153" s="253"/>
      <c r="CQ153" s="253"/>
      <c r="CR153" s="253"/>
      <c r="CS153" s="253"/>
      <c r="CT153" s="253"/>
      <c r="CU153" s="253"/>
      <c r="CV153" s="253"/>
      <c r="CW153" s="253"/>
      <c r="CX153" s="253"/>
      <c r="CY153" s="253"/>
      <c r="CZ153" s="253"/>
    </row>
    <row r="154" spans="1:104" ht="26" customHeight="1" outlineLevel="1" x14ac:dyDescent="0.2">
      <c r="A154" s="253"/>
      <c r="B154" s="253"/>
      <c r="C154" s="253"/>
      <c r="D154" s="253"/>
      <c r="E154" s="253"/>
      <c r="F154" s="253"/>
      <c r="G154" s="253"/>
      <c r="H154" s="253"/>
      <c r="I154" s="253"/>
      <c r="AL154" s="253"/>
      <c r="AM154" s="253"/>
      <c r="AN154" s="253"/>
      <c r="AO154" s="253"/>
      <c r="AP154" s="253"/>
      <c r="AQ154" s="253"/>
      <c r="AR154" s="253"/>
      <c r="AS154" s="253"/>
      <c r="AT154" s="253"/>
      <c r="AU154" s="253"/>
      <c r="AV154" s="253"/>
      <c r="AW154" s="253"/>
      <c r="AX154" s="253"/>
      <c r="AY154" s="253"/>
      <c r="AZ154" s="253"/>
      <c r="BA154" s="253"/>
      <c r="BB154" s="253"/>
      <c r="BC154" s="253"/>
      <c r="BD154" s="253"/>
      <c r="BE154" s="253"/>
      <c r="BF154" s="253"/>
      <c r="BG154" s="253"/>
      <c r="BH154" s="253"/>
      <c r="BI154" s="253"/>
      <c r="BJ154" s="253"/>
      <c r="BK154" s="253"/>
      <c r="BL154" s="253"/>
      <c r="BM154" s="253"/>
      <c r="BN154" s="253"/>
      <c r="BO154" s="253"/>
      <c r="BP154" s="253"/>
      <c r="BQ154" s="253"/>
      <c r="BR154" s="253"/>
      <c r="BS154" s="253"/>
      <c r="BT154" s="253"/>
      <c r="BU154" s="253"/>
      <c r="BV154" s="253"/>
      <c r="BW154" s="253"/>
      <c r="BX154" s="253"/>
      <c r="BY154" s="253"/>
      <c r="BZ154" s="253"/>
      <c r="CA154" s="253"/>
      <c r="CB154" s="253"/>
      <c r="CC154" s="253"/>
      <c r="CD154" s="253"/>
      <c r="CE154" s="253"/>
      <c r="CF154" s="253"/>
      <c r="CG154" s="253"/>
      <c r="CH154" s="253"/>
      <c r="CI154" s="253"/>
      <c r="CJ154" s="253"/>
      <c r="CK154" s="253"/>
      <c r="CL154" s="253"/>
      <c r="CM154" s="253"/>
      <c r="CN154" s="253"/>
      <c r="CO154" s="253"/>
      <c r="CP154" s="253"/>
      <c r="CQ154" s="253"/>
      <c r="CR154" s="253"/>
      <c r="CS154" s="253"/>
      <c r="CT154" s="253"/>
      <c r="CU154" s="253"/>
      <c r="CV154" s="253"/>
      <c r="CW154" s="253"/>
      <c r="CX154" s="253"/>
      <c r="CY154" s="253"/>
      <c r="CZ154" s="253"/>
    </row>
    <row r="155" spans="1:104" x14ac:dyDescent="0.2">
      <c r="A155" s="253"/>
      <c r="B155" s="253"/>
      <c r="C155" s="253"/>
      <c r="D155" s="253"/>
      <c r="E155" s="253"/>
      <c r="F155" s="253"/>
      <c r="G155" s="253"/>
      <c r="H155" s="253"/>
      <c r="I155" s="253"/>
      <c r="AL155" s="253"/>
      <c r="AM155" s="253"/>
      <c r="AN155" s="253"/>
      <c r="AO155" s="253"/>
      <c r="AP155" s="253"/>
      <c r="AQ155" s="253"/>
      <c r="AR155" s="253"/>
      <c r="AS155" s="253"/>
      <c r="AT155" s="253"/>
      <c r="AU155" s="253"/>
      <c r="AV155" s="253"/>
      <c r="AW155" s="253"/>
      <c r="AX155" s="253"/>
      <c r="AY155" s="253"/>
      <c r="AZ155" s="253"/>
      <c r="BA155" s="253"/>
      <c r="BB155" s="253"/>
      <c r="BC155" s="253"/>
      <c r="BD155" s="253"/>
      <c r="BE155" s="253"/>
      <c r="BF155" s="253"/>
      <c r="BG155" s="253"/>
      <c r="BH155" s="253"/>
      <c r="BI155" s="253"/>
      <c r="BJ155" s="253"/>
      <c r="BK155" s="253"/>
      <c r="BL155" s="253"/>
      <c r="BM155" s="253"/>
      <c r="BN155" s="253"/>
      <c r="BO155" s="253"/>
      <c r="BP155" s="253"/>
      <c r="BQ155" s="253"/>
      <c r="BR155" s="253"/>
      <c r="BS155" s="253"/>
      <c r="BT155" s="253"/>
      <c r="BU155" s="253"/>
      <c r="BV155" s="253"/>
      <c r="BW155" s="253"/>
      <c r="BX155" s="253"/>
      <c r="BY155" s="253"/>
      <c r="BZ155" s="253"/>
      <c r="CA155" s="253"/>
      <c r="CB155" s="253"/>
      <c r="CC155" s="253"/>
      <c r="CD155" s="253"/>
      <c r="CE155" s="253"/>
      <c r="CF155" s="253"/>
      <c r="CG155" s="253"/>
      <c r="CH155" s="253"/>
      <c r="CI155" s="253"/>
      <c r="CJ155" s="253"/>
      <c r="CK155" s="253"/>
      <c r="CL155" s="253"/>
      <c r="CM155" s="253"/>
      <c r="CN155" s="253"/>
      <c r="CO155" s="253"/>
      <c r="CP155" s="253"/>
      <c r="CQ155" s="253"/>
      <c r="CR155" s="253"/>
      <c r="CS155" s="253"/>
      <c r="CT155" s="253"/>
      <c r="CU155" s="253"/>
      <c r="CV155" s="253"/>
      <c r="CW155" s="253"/>
      <c r="CX155" s="253"/>
      <c r="CY155" s="253"/>
      <c r="CZ155" s="253"/>
    </row>
    <row r="156" spans="1:104" x14ac:dyDescent="0.2">
      <c r="A156" s="253"/>
      <c r="B156" s="253"/>
      <c r="C156" s="253"/>
      <c r="D156" s="253"/>
      <c r="E156" s="253"/>
      <c r="F156" s="253"/>
      <c r="G156" s="253"/>
      <c r="H156" s="253"/>
      <c r="I156" s="253"/>
      <c r="AL156" s="253"/>
      <c r="AM156" s="253"/>
      <c r="AN156" s="253"/>
      <c r="AO156" s="253"/>
      <c r="AP156" s="253"/>
      <c r="AQ156" s="253"/>
      <c r="AR156" s="253"/>
      <c r="AS156" s="253"/>
      <c r="AT156" s="253"/>
      <c r="AU156" s="253"/>
      <c r="AV156" s="253"/>
      <c r="AW156" s="253"/>
      <c r="AX156" s="253"/>
      <c r="AY156" s="253"/>
      <c r="AZ156" s="253"/>
      <c r="BA156" s="253"/>
      <c r="BB156" s="253"/>
      <c r="BC156" s="253"/>
      <c r="BD156" s="253"/>
      <c r="BE156" s="253"/>
      <c r="BF156" s="253"/>
      <c r="BG156" s="253"/>
      <c r="BH156" s="253"/>
      <c r="BI156" s="253"/>
      <c r="BJ156" s="253"/>
      <c r="BK156" s="253"/>
      <c r="BL156" s="253"/>
      <c r="BM156" s="253"/>
      <c r="BN156" s="253"/>
      <c r="BO156" s="253"/>
      <c r="BP156" s="253"/>
      <c r="BQ156" s="253"/>
      <c r="BR156" s="253"/>
      <c r="BS156" s="253"/>
      <c r="BT156" s="253"/>
      <c r="BU156" s="253"/>
      <c r="BV156" s="253"/>
      <c r="BW156" s="253"/>
      <c r="BX156" s="253"/>
      <c r="BY156" s="253"/>
      <c r="BZ156" s="253"/>
      <c r="CA156" s="253"/>
      <c r="CB156" s="253"/>
      <c r="CC156" s="253"/>
      <c r="CD156" s="253"/>
      <c r="CE156" s="253"/>
      <c r="CF156" s="253"/>
      <c r="CG156" s="253"/>
      <c r="CH156" s="253"/>
      <c r="CI156" s="253"/>
      <c r="CJ156" s="253"/>
      <c r="CK156" s="253"/>
      <c r="CL156" s="253"/>
      <c r="CM156" s="253"/>
      <c r="CN156" s="253"/>
      <c r="CO156" s="253"/>
      <c r="CP156" s="253"/>
      <c r="CQ156" s="253"/>
      <c r="CR156" s="253"/>
      <c r="CS156" s="253"/>
      <c r="CT156" s="253"/>
      <c r="CU156" s="253"/>
      <c r="CV156" s="253"/>
      <c r="CW156" s="253"/>
      <c r="CX156" s="253"/>
      <c r="CY156" s="253"/>
      <c r="CZ156" s="253"/>
    </row>
    <row r="157" spans="1:104" x14ac:dyDescent="0.2">
      <c r="A157" s="253"/>
      <c r="B157" s="253"/>
      <c r="C157" s="253"/>
      <c r="D157" s="253"/>
      <c r="E157" s="253"/>
      <c r="F157" s="253"/>
      <c r="G157" s="253"/>
      <c r="H157" s="253"/>
      <c r="I157" s="253"/>
      <c r="AL157" s="253"/>
      <c r="AM157" s="253"/>
      <c r="AN157" s="253"/>
      <c r="AO157" s="253"/>
      <c r="AP157" s="253"/>
      <c r="AQ157" s="253"/>
      <c r="AR157" s="253"/>
      <c r="AS157" s="253"/>
      <c r="AT157" s="253"/>
      <c r="AU157" s="253"/>
      <c r="AV157" s="253"/>
      <c r="AW157" s="253"/>
      <c r="AX157" s="253"/>
      <c r="AY157" s="253"/>
      <c r="AZ157" s="253"/>
      <c r="BA157" s="253"/>
      <c r="BB157" s="253"/>
      <c r="BC157" s="253"/>
      <c r="BD157" s="253"/>
      <c r="BE157" s="253"/>
      <c r="BF157" s="253"/>
      <c r="BG157" s="253"/>
      <c r="BH157" s="253"/>
      <c r="BI157" s="253"/>
      <c r="BJ157" s="253"/>
      <c r="BK157" s="253"/>
      <c r="BL157" s="253"/>
      <c r="BM157" s="253"/>
      <c r="BN157" s="253"/>
      <c r="BO157" s="253"/>
      <c r="BP157" s="253"/>
      <c r="BQ157" s="253"/>
      <c r="BR157" s="253"/>
      <c r="BS157" s="253"/>
      <c r="BT157" s="253"/>
      <c r="BU157" s="253"/>
      <c r="BV157" s="253"/>
      <c r="BW157" s="253"/>
      <c r="BX157" s="253"/>
      <c r="BY157" s="253"/>
      <c r="BZ157" s="253"/>
      <c r="CA157" s="253"/>
      <c r="CB157" s="253"/>
      <c r="CC157" s="253"/>
      <c r="CD157" s="253"/>
      <c r="CE157" s="253"/>
      <c r="CF157" s="253"/>
      <c r="CG157" s="253"/>
      <c r="CH157" s="253"/>
      <c r="CI157" s="253"/>
      <c r="CJ157" s="253"/>
      <c r="CK157" s="253"/>
      <c r="CL157" s="253"/>
      <c r="CM157" s="253"/>
      <c r="CN157" s="253"/>
      <c r="CO157" s="253"/>
      <c r="CP157" s="253"/>
      <c r="CQ157" s="253"/>
      <c r="CR157" s="253"/>
      <c r="CS157" s="253"/>
      <c r="CT157" s="253"/>
      <c r="CU157" s="253"/>
      <c r="CV157" s="253"/>
      <c r="CW157" s="253"/>
      <c r="CX157" s="253"/>
      <c r="CY157" s="253"/>
      <c r="CZ157" s="253"/>
    </row>
    <row r="158" spans="1:104" x14ac:dyDescent="0.2">
      <c r="A158" s="253"/>
      <c r="B158" s="253"/>
      <c r="C158" s="253"/>
      <c r="D158" s="253"/>
      <c r="E158" s="253"/>
      <c r="F158" s="253"/>
      <c r="G158" s="253"/>
      <c r="H158" s="253"/>
      <c r="I158" s="253"/>
      <c r="AL158" s="253"/>
      <c r="AM158" s="253"/>
      <c r="AN158" s="253"/>
      <c r="AO158" s="253"/>
      <c r="AP158" s="253"/>
      <c r="AQ158" s="253"/>
      <c r="AR158" s="253"/>
      <c r="AS158" s="253"/>
      <c r="AT158" s="253"/>
      <c r="AU158" s="253"/>
      <c r="AV158" s="253"/>
      <c r="AW158" s="253"/>
      <c r="AX158" s="253"/>
      <c r="AY158" s="253"/>
      <c r="AZ158" s="253"/>
      <c r="BA158" s="253"/>
      <c r="BB158" s="253"/>
      <c r="BC158" s="253"/>
      <c r="BD158" s="253"/>
      <c r="BE158" s="253"/>
      <c r="BF158" s="253"/>
      <c r="BG158" s="253"/>
      <c r="BH158" s="253"/>
      <c r="BI158" s="253"/>
      <c r="BJ158" s="253"/>
      <c r="BK158" s="253"/>
      <c r="BL158" s="253"/>
      <c r="BM158" s="253"/>
      <c r="BN158" s="253"/>
      <c r="BO158" s="253"/>
      <c r="BP158" s="253"/>
      <c r="BQ158" s="253"/>
      <c r="BR158" s="253"/>
      <c r="BS158" s="253"/>
      <c r="BT158" s="253"/>
      <c r="BU158" s="253"/>
      <c r="BV158" s="253"/>
      <c r="BW158" s="253"/>
      <c r="BX158" s="253"/>
      <c r="BY158" s="253"/>
      <c r="BZ158" s="253"/>
      <c r="CA158" s="253"/>
      <c r="CB158" s="253"/>
      <c r="CC158" s="253"/>
      <c r="CD158" s="253"/>
      <c r="CE158" s="253"/>
      <c r="CF158" s="253"/>
      <c r="CG158" s="253"/>
      <c r="CH158" s="253"/>
      <c r="CI158" s="253"/>
      <c r="CJ158" s="253"/>
      <c r="CK158" s="253"/>
      <c r="CL158" s="253"/>
      <c r="CM158" s="253"/>
      <c r="CN158" s="253"/>
      <c r="CO158" s="253"/>
      <c r="CP158" s="253"/>
      <c r="CQ158" s="253"/>
      <c r="CR158" s="253"/>
      <c r="CS158" s="253"/>
      <c r="CT158" s="253"/>
      <c r="CU158" s="253"/>
      <c r="CV158" s="253"/>
      <c r="CW158" s="253"/>
      <c r="CX158" s="253"/>
      <c r="CY158" s="253"/>
      <c r="CZ158" s="253"/>
    </row>
    <row r="159" spans="1:104" ht="26" customHeight="1" x14ac:dyDescent="0.2">
      <c r="A159" s="253"/>
      <c r="B159" s="253"/>
      <c r="C159" s="253"/>
      <c r="D159" s="253"/>
      <c r="E159" s="253"/>
      <c r="F159" s="253"/>
      <c r="G159" s="253"/>
      <c r="H159" s="253"/>
      <c r="I159" s="253"/>
      <c r="AL159" s="253"/>
      <c r="AM159" s="253"/>
      <c r="AN159" s="253"/>
      <c r="AO159" s="253"/>
      <c r="AP159" s="253"/>
      <c r="AQ159" s="253"/>
      <c r="AR159" s="253"/>
      <c r="AS159" s="253"/>
      <c r="AT159" s="253"/>
      <c r="AU159" s="253"/>
      <c r="AV159" s="253"/>
      <c r="AW159" s="253"/>
      <c r="AX159" s="253"/>
      <c r="AY159" s="253"/>
      <c r="AZ159" s="253"/>
      <c r="BA159" s="253"/>
      <c r="BB159" s="253"/>
      <c r="BC159" s="253"/>
      <c r="BD159" s="253"/>
      <c r="BE159" s="253"/>
      <c r="BF159" s="253"/>
      <c r="BG159" s="253"/>
      <c r="BH159" s="253"/>
      <c r="BI159" s="253"/>
      <c r="BJ159" s="253"/>
      <c r="BK159" s="253"/>
      <c r="BL159" s="253"/>
      <c r="BM159" s="253"/>
      <c r="BN159" s="253"/>
      <c r="BO159" s="253"/>
      <c r="BP159" s="253"/>
      <c r="BQ159" s="253"/>
      <c r="BR159" s="253"/>
      <c r="BS159" s="253"/>
      <c r="BT159" s="253"/>
      <c r="BU159" s="253"/>
      <c r="BV159" s="253"/>
      <c r="BW159" s="253"/>
      <c r="BX159" s="253"/>
      <c r="BY159" s="253"/>
      <c r="BZ159" s="253"/>
      <c r="CA159" s="253"/>
      <c r="CB159" s="253"/>
      <c r="CC159" s="253"/>
      <c r="CD159" s="253"/>
      <c r="CE159" s="253"/>
      <c r="CF159" s="253"/>
      <c r="CG159" s="253"/>
      <c r="CH159" s="253"/>
      <c r="CI159" s="253"/>
      <c r="CJ159" s="253"/>
      <c r="CK159" s="253"/>
      <c r="CL159" s="253"/>
      <c r="CM159" s="253"/>
      <c r="CN159" s="253"/>
      <c r="CO159" s="253"/>
      <c r="CP159" s="253"/>
      <c r="CQ159" s="253"/>
      <c r="CR159" s="253"/>
      <c r="CS159" s="253"/>
      <c r="CT159" s="253"/>
      <c r="CU159" s="253"/>
      <c r="CV159" s="253"/>
      <c r="CW159" s="253"/>
      <c r="CX159" s="253"/>
      <c r="CY159" s="253"/>
      <c r="CZ159" s="253"/>
    </row>
    <row r="160" spans="1:104" ht="17" customHeight="1" x14ac:dyDescent="0.2">
      <c r="A160" s="253"/>
      <c r="B160" s="253"/>
      <c r="C160" s="253"/>
      <c r="D160" s="253"/>
      <c r="E160" s="253"/>
      <c r="F160" s="253"/>
      <c r="G160" s="253"/>
      <c r="H160" s="253"/>
      <c r="I160" s="253"/>
      <c r="AL160" s="253"/>
      <c r="AM160" s="253"/>
      <c r="AN160" s="253"/>
      <c r="AO160" s="253"/>
      <c r="AP160" s="253"/>
      <c r="AQ160" s="253"/>
      <c r="AR160" s="253"/>
      <c r="AS160" s="253"/>
      <c r="AT160" s="253"/>
      <c r="AU160" s="253"/>
      <c r="AV160" s="253"/>
      <c r="AW160" s="253"/>
      <c r="AX160" s="253"/>
      <c r="AY160" s="253"/>
      <c r="AZ160" s="253"/>
      <c r="BA160" s="253"/>
      <c r="BB160" s="253"/>
      <c r="BC160" s="253"/>
      <c r="BD160" s="253"/>
      <c r="BE160" s="253"/>
      <c r="BF160" s="253"/>
      <c r="BG160" s="253"/>
      <c r="BH160" s="253"/>
      <c r="BI160" s="253"/>
      <c r="BJ160" s="253"/>
      <c r="BK160" s="253"/>
      <c r="BL160" s="253"/>
      <c r="BM160" s="253"/>
      <c r="BN160" s="253"/>
      <c r="BO160" s="253"/>
      <c r="BP160" s="253"/>
      <c r="BQ160" s="253"/>
      <c r="BR160" s="253"/>
      <c r="BS160" s="253"/>
      <c r="BT160" s="253"/>
      <c r="BU160" s="253"/>
      <c r="BV160" s="253"/>
      <c r="BW160" s="253"/>
      <c r="BX160" s="253"/>
      <c r="BY160" s="253"/>
      <c r="BZ160" s="253"/>
      <c r="CA160" s="253"/>
      <c r="CB160" s="253"/>
      <c r="CC160" s="253"/>
      <c r="CD160" s="253"/>
      <c r="CE160" s="253"/>
      <c r="CF160" s="253"/>
      <c r="CG160" s="253"/>
      <c r="CH160" s="253"/>
      <c r="CI160" s="253"/>
      <c r="CJ160" s="253"/>
      <c r="CK160" s="253"/>
      <c r="CL160" s="253"/>
      <c r="CM160" s="253"/>
      <c r="CN160" s="253"/>
      <c r="CO160" s="253"/>
      <c r="CP160" s="253"/>
      <c r="CQ160" s="253"/>
      <c r="CR160" s="253"/>
      <c r="CS160" s="253"/>
      <c r="CT160" s="253"/>
      <c r="CU160" s="253"/>
      <c r="CV160" s="253"/>
      <c r="CW160" s="253"/>
      <c r="CX160" s="253"/>
      <c r="CY160" s="253"/>
      <c r="CZ160" s="253"/>
    </row>
    <row r="161" spans="1:104" ht="17" customHeight="1" x14ac:dyDescent="0.2">
      <c r="A161" s="253"/>
      <c r="B161" s="253"/>
      <c r="C161" s="253"/>
      <c r="D161" s="253"/>
      <c r="E161" s="253"/>
      <c r="F161" s="253"/>
      <c r="G161" s="253"/>
      <c r="H161" s="253"/>
      <c r="I161" s="253"/>
      <c r="AL161" s="253"/>
      <c r="AM161" s="253"/>
      <c r="AN161" s="253"/>
      <c r="AO161" s="253"/>
      <c r="AP161" s="253"/>
      <c r="AQ161" s="253"/>
      <c r="AR161" s="253"/>
      <c r="AS161" s="253"/>
      <c r="AT161" s="253"/>
      <c r="AU161" s="253"/>
      <c r="AV161" s="253"/>
      <c r="AW161" s="253"/>
      <c r="AX161" s="253"/>
      <c r="AY161" s="253"/>
      <c r="AZ161" s="253"/>
      <c r="BA161" s="253"/>
      <c r="BB161" s="253"/>
      <c r="BC161" s="253"/>
      <c r="BD161" s="253"/>
      <c r="BE161" s="253"/>
      <c r="BF161" s="253"/>
      <c r="BG161" s="253"/>
      <c r="BH161" s="253"/>
      <c r="BI161" s="253"/>
      <c r="BJ161" s="253"/>
      <c r="BK161" s="253"/>
      <c r="BL161" s="253"/>
      <c r="BM161" s="253"/>
      <c r="BN161" s="253"/>
      <c r="BO161" s="253"/>
      <c r="BP161" s="253"/>
      <c r="BQ161" s="253"/>
      <c r="BR161" s="253"/>
      <c r="BS161" s="253"/>
      <c r="BT161" s="253"/>
      <c r="BU161" s="253"/>
      <c r="BV161" s="253"/>
      <c r="BW161" s="253"/>
      <c r="BX161" s="253"/>
      <c r="BY161" s="253"/>
      <c r="BZ161" s="253"/>
      <c r="CA161" s="253"/>
      <c r="CB161" s="253"/>
      <c r="CC161" s="253"/>
      <c r="CD161" s="253"/>
      <c r="CE161" s="253"/>
      <c r="CF161" s="253"/>
      <c r="CG161" s="253"/>
      <c r="CH161" s="253"/>
      <c r="CI161" s="253"/>
      <c r="CJ161" s="253"/>
      <c r="CK161" s="253"/>
      <c r="CL161" s="253"/>
      <c r="CM161" s="253"/>
      <c r="CN161" s="253"/>
      <c r="CO161" s="253"/>
      <c r="CP161" s="253"/>
      <c r="CQ161" s="253"/>
      <c r="CR161" s="253"/>
      <c r="CS161" s="253"/>
      <c r="CT161" s="253"/>
      <c r="CU161" s="253"/>
      <c r="CV161" s="253"/>
      <c r="CW161" s="253"/>
      <c r="CX161" s="253"/>
      <c r="CY161" s="253"/>
      <c r="CZ161" s="253"/>
    </row>
    <row r="162" spans="1:104" ht="17" customHeight="1" x14ac:dyDescent="0.2">
      <c r="A162" s="253"/>
      <c r="B162" s="253"/>
      <c r="C162" s="253"/>
      <c r="D162" s="253"/>
      <c r="E162" s="253"/>
      <c r="F162" s="253"/>
      <c r="G162" s="253"/>
      <c r="H162" s="253"/>
      <c r="I162" s="253"/>
      <c r="AL162" s="253"/>
      <c r="AM162" s="253"/>
      <c r="AN162" s="253"/>
      <c r="AO162" s="253"/>
      <c r="AP162" s="253"/>
      <c r="AQ162" s="253"/>
      <c r="AR162" s="253"/>
      <c r="AS162" s="253"/>
      <c r="AT162" s="253"/>
      <c r="AU162" s="253"/>
      <c r="AV162" s="253"/>
      <c r="AW162" s="253"/>
      <c r="AX162" s="253"/>
      <c r="AY162" s="253"/>
      <c r="AZ162" s="253"/>
      <c r="BA162" s="253"/>
      <c r="BB162" s="253"/>
      <c r="BC162" s="253"/>
      <c r="BD162" s="253"/>
      <c r="BE162" s="253"/>
      <c r="BF162" s="253"/>
      <c r="BG162" s="253"/>
      <c r="BH162" s="253"/>
      <c r="BI162" s="253"/>
      <c r="BJ162" s="253"/>
      <c r="BK162" s="253"/>
      <c r="BL162" s="253"/>
      <c r="BM162" s="253"/>
      <c r="BN162" s="253"/>
      <c r="BO162" s="253"/>
      <c r="BP162" s="253"/>
      <c r="BQ162" s="253"/>
      <c r="BR162" s="253"/>
      <c r="BS162" s="253"/>
      <c r="BT162" s="253"/>
      <c r="BU162" s="253"/>
      <c r="BV162" s="253"/>
      <c r="BW162" s="253"/>
      <c r="BX162" s="253"/>
      <c r="BY162" s="253"/>
      <c r="BZ162" s="253"/>
      <c r="CA162" s="253"/>
      <c r="CB162" s="253"/>
      <c r="CC162" s="253"/>
      <c r="CD162" s="253"/>
      <c r="CE162" s="253"/>
      <c r="CF162" s="253"/>
      <c r="CG162" s="253"/>
      <c r="CH162" s="253"/>
      <c r="CI162" s="253"/>
      <c r="CJ162" s="253"/>
      <c r="CK162" s="253"/>
      <c r="CL162" s="253"/>
      <c r="CM162" s="253"/>
      <c r="CN162" s="253"/>
      <c r="CO162" s="253"/>
      <c r="CP162" s="253"/>
      <c r="CQ162" s="253"/>
      <c r="CR162" s="253"/>
      <c r="CS162" s="253"/>
      <c r="CT162" s="253"/>
      <c r="CU162" s="253"/>
      <c r="CV162" s="253"/>
      <c r="CW162" s="253"/>
      <c r="CX162" s="253"/>
      <c r="CY162" s="253"/>
      <c r="CZ162" s="253"/>
    </row>
    <row r="163" spans="1:104" ht="16" customHeight="1" x14ac:dyDescent="0.2">
      <c r="A163" s="253"/>
      <c r="B163" s="253"/>
      <c r="C163" s="253"/>
      <c r="D163" s="253"/>
      <c r="E163" s="253"/>
      <c r="F163" s="253"/>
      <c r="G163" s="253"/>
      <c r="H163" s="253"/>
      <c r="I163" s="253"/>
      <c r="AL163" s="253"/>
      <c r="AM163" s="253"/>
      <c r="AN163" s="253"/>
      <c r="AO163" s="253"/>
      <c r="AP163" s="253"/>
      <c r="AQ163" s="253"/>
      <c r="AR163" s="253"/>
      <c r="AS163" s="253"/>
      <c r="AT163" s="253"/>
      <c r="AU163" s="253"/>
      <c r="AV163" s="253"/>
      <c r="AW163" s="253"/>
      <c r="AX163" s="253"/>
      <c r="AY163" s="253"/>
      <c r="AZ163" s="253"/>
      <c r="BA163" s="253"/>
      <c r="BB163" s="253"/>
      <c r="BC163" s="253"/>
      <c r="BD163" s="253"/>
      <c r="BE163" s="253"/>
      <c r="BF163" s="253"/>
      <c r="BG163" s="253"/>
      <c r="BH163" s="253"/>
      <c r="BI163" s="253"/>
      <c r="BJ163" s="253"/>
      <c r="BK163" s="253"/>
      <c r="BL163" s="253"/>
      <c r="BM163" s="253"/>
      <c r="BN163" s="253"/>
      <c r="BO163" s="253"/>
      <c r="BP163" s="253"/>
      <c r="BQ163" s="253"/>
      <c r="BR163" s="253"/>
      <c r="BS163" s="253"/>
      <c r="BT163" s="253"/>
      <c r="BU163" s="253"/>
      <c r="BV163" s="253"/>
      <c r="BW163" s="253"/>
      <c r="BX163" s="253"/>
      <c r="BY163" s="253"/>
      <c r="BZ163" s="253"/>
      <c r="CA163" s="253"/>
      <c r="CB163" s="253"/>
      <c r="CC163" s="253"/>
      <c r="CD163" s="253"/>
      <c r="CE163" s="253"/>
      <c r="CF163" s="253"/>
      <c r="CG163" s="253"/>
      <c r="CH163" s="253"/>
      <c r="CI163" s="253"/>
      <c r="CJ163" s="253"/>
      <c r="CK163" s="253"/>
      <c r="CL163" s="253"/>
      <c r="CM163" s="253"/>
      <c r="CN163" s="253"/>
      <c r="CO163" s="253"/>
      <c r="CP163" s="253"/>
      <c r="CQ163" s="253"/>
      <c r="CR163" s="253"/>
      <c r="CS163" s="253"/>
      <c r="CT163" s="253"/>
      <c r="CU163" s="253"/>
      <c r="CV163" s="253"/>
      <c r="CW163" s="253"/>
      <c r="CX163" s="253"/>
      <c r="CY163" s="253"/>
      <c r="CZ163" s="253"/>
    </row>
    <row r="164" spans="1:104" ht="17" customHeight="1" x14ac:dyDescent="0.2">
      <c r="A164" s="253"/>
      <c r="B164" s="253"/>
      <c r="C164" s="253"/>
      <c r="D164" s="253"/>
      <c r="E164" s="253"/>
      <c r="F164" s="253"/>
      <c r="G164" s="253"/>
      <c r="H164" s="253"/>
      <c r="I164" s="253"/>
      <c r="AL164" s="253"/>
      <c r="AM164" s="253"/>
      <c r="AN164" s="253"/>
      <c r="AO164" s="253"/>
      <c r="AP164" s="253"/>
      <c r="AQ164" s="253"/>
      <c r="AR164" s="253"/>
      <c r="AS164" s="253"/>
      <c r="AT164" s="253"/>
      <c r="AU164" s="253"/>
      <c r="AV164" s="253"/>
      <c r="AW164" s="253"/>
      <c r="AX164" s="253"/>
      <c r="AY164" s="253"/>
      <c r="AZ164" s="253"/>
      <c r="BA164" s="253"/>
      <c r="BB164" s="253"/>
      <c r="BC164" s="253"/>
      <c r="BD164" s="253"/>
      <c r="BE164" s="253"/>
      <c r="BF164" s="253"/>
      <c r="BG164" s="253"/>
      <c r="BH164" s="253"/>
      <c r="BI164" s="253"/>
      <c r="BJ164" s="253"/>
      <c r="BK164" s="253"/>
      <c r="BL164" s="253"/>
      <c r="BM164" s="253"/>
      <c r="BN164" s="253"/>
      <c r="BO164" s="253"/>
      <c r="BP164" s="253"/>
      <c r="BQ164" s="253"/>
      <c r="BR164" s="253"/>
      <c r="BS164" s="253"/>
      <c r="BT164" s="253"/>
      <c r="BU164" s="253"/>
      <c r="BV164" s="253"/>
      <c r="BW164" s="253"/>
      <c r="BX164" s="253"/>
      <c r="BY164" s="253"/>
      <c r="BZ164" s="253"/>
      <c r="CA164" s="253"/>
      <c r="CB164" s="253"/>
      <c r="CC164" s="253"/>
      <c r="CD164" s="253"/>
      <c r="CE164" s="253"/>
      <c r="CF164" s="253"/>
      <c r="CG164" s="253"/>
      <c r="CH164" s="253"/>
      <c r="CI164" s="253"/>
      <c r="CJ164" s="253"/>
      <c r="CK164" s="253"/>
      <c r="CL164" s="253"/>
      <c r="CM164" s="253"/>
      <c r="CN164" s="253"/>
      <c r="CO164" s="253"/>
      <c r="CP164" s="253"/>
      <c r="CQ164" s="253"/>
      <c r="CR164" s="253"/>
      <c r="CS164" s="253"/>
      <c r="CT164" s="253"/>
      <c r="CU164" s="253"/>
      <c r="CV164" s="253"/>
      <c r="CW164" s="253"/>
      <c r="CX164" s="253"/>
      <c r="CY164" s="253"/>
      <c r="CZ164" s="253"/>
    </row>
    <row r="165" spans="1:104" ht="17" customHeight="1" x14ac:dyDescent="0.2">
      <c r="A165" s="253"/>
      <c r="B165" s="253"/>
      <c r="C165" s="253"/>
      <c r="D165" s="253"/>
      <c r="E165" s="253"/>
      <c r="F165" s="253"/>
      <c r="G165" s="253"/>
      <c r="H165" s="253"/>
      <c r="I165" s="253"/>
      <c r="AL165" s="253"/>
      <c r="AM165" s="253"/>
      <c r="AN165" s="253"/>
      <c r="AO165" s="253"/>
      <c r="AP165" s="253"/>
      <c r="AQ165" s="253"/>
      <c r="AR165" s="253"/>
      <c r="AS165" s="253"/>
      <c r="AT165" s="253"/>
      <c r="AU165" s="253"/>
      <c r="AV165" s="253"/>
      <c r="AW165" s="253"/>
      <c r="AX165" s="253"/>
      <c r="AY165" s="253"/>
      <c r="AZ165" s="253"/>
      <c r="BA165" s="253"/>
      <c r="BB165" s="253"/>
      <c r="BC165" s="253"/>
      <c r="BD165" s="253"/>
      <c r="BE165" s="253"/>
      <c r="BF165" s="253"/>
      <c r="BG165" s="253"/>
      <c r="BH165" s="253"/>
      <c r="BI165" s="253"/>
      <c r="BJ165" s="253"/>
      <c r="BK165" s="253"/>
      <c r="BL165" s="253"/>
      <c r="BM165" s="253"/>
      <c r="BN165" s="253"/>
      <c r="BO165" s="253"/>
      <c r="BP165" s="253"/>
      <c r="BQ165" s="253"/>
      <c r="BR165" s="253"/>
      <c r="BS165" s="253"/>
      <c r="BT165" s="253"/>
      <c r="BU165" s="253"/>
      <c r="BV165" s="253"/>
      <c r="BW165" s="253"/>
      <c r="BX165" s="253"/>
      <c r="BY165" s="253"/>
      <c r="BZ165" s="253"/>
      <c r="CA165" s="253"/>
      <c r="CB165" s="253"/>
      <c r="CC165" s="253"/>
      <c r="CD165" s="253"/>
      <c r="CE165" s="253"/>
      <c r="CF165" s="253"/>
      <c r="CG165" s="253"/>
      <c r="CH165" s="253"/>
      <c r="CI165" s="253"/>
      <c r="CJ165" s="253"/>
      <c r="CK165" s="253"/>
      <c r="CL165" s="253"/>
      <c r="CM165" s="253"/>
      <c r="CN165" s="253"/>
      <c r="CO165" s="253"/>
      <c r="CP165" s="253"/>
      <c r="CQ165" s="253"/>
      <c r="CR165" s="253"/>
      <c r="CS165" s="253"/>
      <c r="CT165" s="253"/>
      <c r="CU165" s="253"/>
      <c r="CV165" s="253"/>
      <c r="CW165" s="253"/>
      <c r="CX165" s="253"/>
      <c r="CY165" s="253"/>
      <c r="CZ165" s="253"/>
    </row>
    <row r="166" spans="1:104" ht="17" customHeight="1" x14ac:dyDescent="0.2">
      <c r="A166" s="253"/>
      <c r="B166" s="253"/>
      <c r="C166" s="253"/>
      <c r="D166" s="253"/>
      <c r="E166" s="253"/>
      <c r="F166" s="253"/>
      <c r="G166" s="253"/>
      <c r="H166" s="253"/>
      <c r="I166" s="253"/>
      <c r="AL166" s="253"/>
      <c r="AM166" s="253"/>
      <c r="AN166" s="253"/>
      <c r="AO166" s="253"/>
      <c r="AP166" s="253"/>
      <c r="AQ166" s="253"/>
      <c r="AR166" s="253"/>
      <c r="AS166" s="253"/>
      <c r="AT166" s="253"/>
      <c r="AU166" s="253"/>
      <c r="AV166" s="253"/>
      <c r="AW166" s="253"/>
      <c r="AX166" s="253"/>
      <c r="AY166" s="253"/>
      <c r="AZ166" s="253"/>
      <c r="BA166" s="253"/>
      <c r="BB166" s="253"/>
      <c r="BC166" s="253"/>
      <c r="BD166" s="253"/>
      <c r="BE166" s="253"/>
      <c r="BF166" s="253"/>
      <c r="BG166" s="253"/>
      <c r="BH166" s="253"/>
      <c r="BI166" s="253"/>
      <c r="BJ166" s="253"/>
      <c r="BK166" s="253"/>
      <c r="BL166" s="253"/>
      <c r="BM166" s="253"/>
      <c r="BN166" s="253"/>
      <c r="BO166" s="253"/>
      <c r="BP166" s="253"/>
      <c r="BQ166" s="253"/>
      <c r="BR166" s="253"/>
      <c r="BS166" s="253"/>
      <c r="BT166" s="253"/>
      <c r="BU166" s="253"/>
      <c r="BV166" s="253"/>
      <c r="BW166" s="253"/>
      <c r="BX166" s="253"/>
      <c r="BY166" s="253"/>
      <c r="BZ166" s="253"/>
      <c r="CA166" s="253"/>
      <c r="CB166" s="253"/>
      <c r="CC166" s="253"/>
      <c r="CD166" s="253"/>
      <c r="CE166" s="253"/>
      <c r="CF166" s="253"/>
      <c r="CG166" s="253"/>
      <c r="CH166" s="253"/>
      <c r="CI166" s="253"/>
      <c r="CJ166" s="253"/>
      <c r="CK166" s="253"/>
      <c r="CL166" s="253"/>
      <c r="CM166" s="253"/>
      <c r="CN166" s="253"/>
      <c r="CO166" s="253"/>
      <c r="CP166" s="253"/>
      <c r="CQ166" s="253"/>
      <c r="CR166" s="253"/>
      <c r="CS166" s="253"/>
      <c r="CT166" s="253"/>
      <c r="CU166" s="253"/>
      <c r="CV166" s="253"/>
      <c r="CW166" s="253"/>
      <c r="CX166" s="253"/>
      <c r="CY166" s="253"/>
      <c r="CZ166" s="253"/>
    </row>
    <row r="167" spans="1:104" ht="17" customHeight="1" x14ac:dyDescent="0.2">
      <c r="A167" s="253"/>
      <c r="B167" s="253"/>
      <c r="C167" s="253"/>
      <c r="D167" s="253"/>
      <c r="E167" s="253"/>
      <c r="F167" s="253"/>
      <c r="G167" s="253"/>
      <c r="H167" s="253"/>
      <c r="I167" s="253"/>
      <c r="AL167" s="253"/>
      <c r="AM167" s="253"/>
      <c r="AN167" s="253"/>
      <c r="AO167" s="253"/>
      <c r="AP167" s="253"/>
      <c r="AQ167" s="253"/>
      <c r="AR167" s="253"/>
      <c r="AS167" s="253"/>
      <c r="AT167" s="253"/>
      <c r="AU167" s="253"/>
      <c r="AV167" s="253"/>
      <c r="AW167" s="253"/>
      <c r="AX167" s="253"/>
      <c r="AY167" s="253"/>
      <c r="AZ167" s="253"/>
      <c r="BA167" s="253"/>
      <c r="BB167" s="253"/>
      <c r="BC167" s="253"/>
      <c r="BD167" s="253"/>
      <c r="BE167" s="253"/>
      <c r="BF167" s="253"/>
      <c r="BG167" s="253"/>
      <c r="BH167" s="253"/>
      <c r="BI167" s="253"/>
      <c r="BJ167" s="253"/>
      <c r="BK167" s="253"/>
      <c r="BL167" s="253"/>
      <c r="BM167" s="253"/>
      <c r="BN167" s="253"/>
      <c r="BO167" s="253"/>
      <c r="BP167" s="253"/>
      <c r="BQ167" s="253"/>
      <c r="BR167" s="253"/>
      <c r="BS167" s="253"/>
      <c r="BT167" s="253"/>
      <c r="BU167" s="253"/>
      <c r="BV167" s="253"/>
      <c r="BW167" s="253"/>
      <c r="BX167" s="253"/>
      <c r="BY167" s="253"/>
      <c r="BZ167" s="253"/>
      <c r="CA167" s="253"/>
      <c r="CB167" s="253"/>
      <c r="CC167" s="253"/>
      <c r="CD167" s="253"/>
      <c r="CE167" s="253"/>
      <c r="CF167" s="253"/>
      <c r="CG167" s="253"/>
      <c r="CH167" s="253"/>
      <c r="CI167" s="253"/>
      <c r="CJ167" s="253"/>
      <c r="CK167" s="253"/>
      <c r="CL167" s="253"/>
      <c r="CM167" s="253"/>
      <c r="CN167" s="253"/>
      <c r="CO167" s="253"/>
      <c r="CP167" s="253"/>
      <c r="CQ167" s="253"/>
      <c r="CR167" s="253"/>
      <c r="CS167" s="253"/>
      <c r="CT167" s="253"/>
      <c r="CU167" s="253"/>
      <c r="CV167" s="253"/>
      <c r="CW167" s="253"/>
      <c r="CX167" s="253"/>
      <c r="CY167" s="253"/>
      <c r="CZ167" s="253"/>
    </row>
    <row r="168" spans="1:104" ht="17" customHeight="1" x14ac:dyDescent="0.2">
      <c r="A168" s="253"/>
      <c r="AL168" s="253"/>
      <c r="AM168" s="253"/>
      <c r="AN168" s="253"/>
      <c r="AO168" s="253"/>
      <c r="AP168" s="253"/>
      <c r="AQ168" s="253"/>
      <c r="AR168" s="253"/>
      <c r="AS168" s="253"/>
      <c r="AT168" s="253"/>
      <c r="AU168" s="253"/>
      <c r="AV168" s="253"/>
      <c r="AW168" s="253"/>
      <c r="AX168" s="253"/>
      <c r="AY168" s="253"/>
      <c r="AZ168" s="253"/>
      <c r="BA168" s="253"/>
      <c r="BB168" s="253"/>
      <c r="BC168" s="253"/>
      <c r="BD168" s="253"/>
      <c r="BE168" s="253"/>
      <c r="BF168" s="253"/>
      <c r="BG168" s="253"/>
      <c r="BH168" s="253"/>
      <c r="BI168" s="253"/>
      <c r="BJ168" s="253"/>
      <c r="BK168" s="253"/>
      <c r="BL168" s="253"/>
      <c r="BM168" s="253"/>
      <c r="BN168" s="253"/>
      <c r="BO168" s="253"/>
      <c r="BP168" s="253"/>
      <c r="BQ168" s="253"/>
      <c r="BR168" s="253"/>
      <c r="BS168" s="253"/>
      <c r="BT168" s="253"/>
      <c r="BU168" s="253"/>
      <c r="BV168" s="253"/>
      <c r="BW168" s="253"/>
      <c r="BX168" s="253"/>
      <c r="BY168" s="253"/>
      <c r="BZ168" s="253"/>
      <c r="CA168" s="253"/>
      <c r="CB168" s="253"/>
      <c r="CC168" s="253"/>
      <c r="CD168" s="253"/>
      <c r="CE168" s="253"/>
      <c r="CF168" s="253"/>
      <c r="CG168" s="253"/>
      <c r="CH168" s="253"/>
      <c r="CI168" s="253"/>
      <c r="CJ168" s="253"/>
      <c r="CK168" s="253"/>
      <c r="CL168" s="253"/>
      <c r="CM168" s="253"/>
      <c r="CN168" s="253"/>
      <c r="CO168" s="253"/>
      <c r="CP168" s="253"/>
      <c r="CQ168" s="253"/>
      <c r="CR168" s="253"/>
      <c r="CS168" s="253"/>
      <c r="CT168" s="253"/>
      <c r="CU168" s="253"/>
      <c r="CV168" s="253"/>
      <c r="CW168" s="253"/>
      <c r="CX168" s="253"/>
      <c r="CY168" s="253"/>
      <c r="CZ168" s="253"/>
    </row>
    <row r="169" spans="1:104" ht="17" customHeight="1" x14ac:dyDescent="0.2">
      <c r="A169" s="253"/>
      <c r="AL169" s="253"/>
      <c r="AM169" s="253"/>
      <c r="AN169" s="253"/>
      <c r="AO169" s="253"/>
      <c r="AP169" s="253"/>
      <c r="AQ169" s="253"/>
      <c r="AR169" s="253"/>
      <c r="AS169" s="253"/>
      <c r="AT169" s="253"/>
      <c r="AU169" s="253"/>
      <c r="AV169" s="253"/>
      <c r="AW169" s="253"/>
      <c r="AX169" s="253"/>
      <c r="AY169" s="253"/>
      <c r="AZ169" s="253"/>
      <c r="BA169" s="253"/>
      <c r="BB169" s="253"/>
      <c r="BC169" s="253"/>
      <c r="BD169" s="253"/>
      <c r="BE169" s="253"/>
      <c r="BF169" s="253"/>
      <c r="BG169" s="253"/>
      <c r="BH169" s="253"/>
      <c r="BI169" s="253"/>
      <c r="BJ169" s="253"/>
      <c r="BK169" s="253"/>
      <c r="BL169" s="253"/>
      <c r="BM169" s="253"/>
      <c r="BN169" s="253"/>
      <c r="BO169" s="253"/>
      <c r="BP169" s="253"/>
      <c r="BQ169" s="253"/>
      <c r="BR169" s="253"/>
      <c r="BS169" s="253"/>
      <c r="BT169" s="253"/>
      <c r="BU169" s="253"/>
      <c r="BV169" s="253"/>
      <c r="BW169" s="253"/>
      <c r="BX169" s="253"/>
      <c r="BY169" s="253"/>
      <c r="BZ169" s="253"/>
      <c r="CA169" s="253"/>
      <c r="CB169" s="253"/>
      <c r="CC169" s="253"/>
      <c r="CD169" s="253"/>
      <c r="CE169" s="253"/>
      <c r="CF169" s="253"/>
      <c r="CG169" s="253"/>
      <c r="CH169" s="253"/>
      <c r="CI169" s="253"/>
      <c r="CJ169" s="253"/>
      <c r="CK169" s="253"/>
      <c r="CL169" s="253"/>
      <c r="CM169" s="253"/>
      <c r="CN169" s="253"/>
      <c r="CO169" s="253"/>
      <c r="CP169" s="253"/>
      <c r="CQ169" s="253"/>
      <c r="CR169" s="253"/>
      <c r="CS169" s="253"/>
      <c r="CT169" s="253"/>
      <c r="CU169" s="253"/>
      <c r="CV169" s="253"/>
      <c r="CW169" s="253"/>
      <c r="CX169" s="253"/>
      <c r="CY169" s="253"/>
      <c r="CZ169" s="253"/>
    </row>
    <row r="170" spans="1:104" ht="17" customHeight="1" x14ac:dyDescent="0.2">
      <c r="A170" s="253"/>
      <c r="AL170" s="253"/>
      <c r="AM170" s="253"/>
      <c r="AN170" s="253"/>
      <c r="AO170" s="253"/>
      <c r="AP170" s="253"/>
      <c r="AQ170" s="253"/>
      <c r="AR170" s="253"/>
      <c r="AS170" s="253"/>
      <c r="AT170" s="253"/>
      <c r="AU170" s="253"/>
      <c r="AV170" s="253"/>
      <c r="AW170" s="253"/>
      <c r="AX170" s="253"/>
      <c r="AY170" s="253"/>
      <c r="AZ170" s="253"/>
      <c r="BA170" s="253"/>
      <c r="BB170" s="253"/>
      <c r="BC170" s="253"/>
      <c r="BD170" s="253"/>
      <c r="BE170" s="253"/>
      <c r="BF170" s="253"/>
      <c r="BG170" s="253"/>
      <c r="BH170" s="253"/>
      <c r="BI170" s="253"/>
      <c r="BJ170" s="253"/>
      <c r="BK170" s="253"/>
      <c r="BL170" s="253"/>
      <c r="BM170" s="253"/>
      <c r="BN170" s="253"/>
      <c r="BO170" s="253"/>
      <c r="BP170" s="253"/>
      <c r="BQ170" s="253"/>
      <c r="BR170" s="253"/>
      <c r="BS170" s="253"/>
      <c r="BT170" s="253"/>
      <c r="BU170" s="253"/>
      <c r="BV170" s="253"/>
      <c r="BW170" s="253"/>
      <c r="BX170" s="253"/>
      <c r="BY170" s="253"/>
      <c r="BZ170" s="253"/>
      <c r="CA170" s="253"/>
      <c r="CB170" s="253"/>
      <c r="CC170" s="253"/>
      <c r="CD170" s="253"/>
      <c r="CE170" s="253"/>
      <c r="CF170" s="253"/>
      <c r="CG170" s="253"/>
      <c r="CH170" s="253"/>
      <c r="CI170" s="253"/>
      <c r="CJ170" s="253"/>
      <c r="CK170" s="253"/>
      <c r="CL170" s="253"/>
      <c r="CM170" s="253"/>
      <c r="CN170" s="253"/>
      <c r="CO170" s="253"/>
      <c r="CP170" s="253"/>
      <c r="CQ170" s="253"/>
      <c r="CR170" s="253"/>
      <c r="CS170" s="253"/>
      <c r="CT170" s="253"/>
      <c r="CU170" s="253"/>
      <c r="CV170" s="253"/>
      <c r="CW170" s="253"/>
      <c r="CX170" s="253"/>
      <c r="CY170" s="253"/>
      <c r="CZ170" s="253"/>
    </row>
    <row r="171" spans="1:104" x14ac:dyDescent="0.2">
      <c r="A171" s="253"/>
      <c r="AL171" s="253"/>
      <c r="AM171" s="253"/>
      <c r="AN171" s="253"/>
      <c r="AO171" s="253"/>
      <c r="AP171" s="253"/>
      <c r="AQ171" s="253"/>
      <c r="AR171" s="253"/>
      <c r="AS171" s="253"/>
      <c r="AT171" s="253"/>
      <c r="AU171" s="253"/>
      <c r="AV171" s="253"/>
      <c r="AW171" s="253"/>
      <c r="AX171" s="253"/>
      <c r="AY171" s="253"/>
      <c r="AZ171" s="253"/>
      <c r="BA171" s="253"/>
      <c r="BB171" s="253"/>
      <c r="BC171" s="253"/>
      <c r="BD171" s="253"/>
      <c r="BE171" s="253"/>
      <c r="BF171" s="253"/>
      <c r="BG171" s="253"/>
      <c r="BH171" s="253"/>
      <c r="BI171" s="253"/>
      <c r="BJ171" s="253"/>
      <c r="BK171" s="253"/>
      <c r="BL171" s="253"/>
      <c r="BM171" s="253"/>
      <c r="BN171" s="253"/>
      <c r="BO171" s="253"/>
      <c r="BP171" s="253"/>
      <c r="BQ171" s="253"/>
      <c r="BR171" s="253"/>
      <c r="BS171" s="253"/>
      <c r="BT171" s="253"/>
      <c r="BU171" s="253"/>
      <c r="BV171" s="253"/>
      <c r="BW171" s="253"/>
      <c r="BX171" s="253"/>
      <c r="BY171" s="253"/>
      <c r="BZ171" s="253"/>
      <c r="CA171" s="253"/>
      <c r="CB171" s="253"/>
      <c r="CC171" s="253"/>
      <c r="CD171" s="253"/>
      <c r="CE171" s="253"/>
      <c r="CF171" s="253"/>
      <c r="CG171" s="253"/>
      <c r="CH171" s="253"/>
      <c r="CI171" s="253"/>
      <c r="CJ171" s="253"/>
      <c r="CK171" s="253"/>
      <c r="CL171" s="253"/>
      <c r="CM171" s="253"/>
      <c r="CN171" s="253"/>
      <c r="CO171" s="253"/>
      <c r="CP171" s="253"/>
      <c r="CQ171" s="253"/>
      <c r="CR171" s="253"/>
      <c r="CS171" s="253"/>
      <c r="CT171" s="253"/>
      <c r="CU171" s="253"/>
      <c r="CV171" s="253"/>
      <c r="CW171" s="253"/>
      <c r="CX171" s="253"/>
      <c r="CY171" s="253"/>
      <c r="CZ171" s="253"/>
    </row>
    <row r="172" spans="1:104" x14ac:dyDescent="0.2">
      <c r="A172" s="253"/>
      <c r="AL172" s="253"/>
      <c r="AM172" s="253"/>
      <c r="AN172" s="253"/>
      <c r="AO172" s="253"/>
      <c r="AP172" s="253"/>
      <c r="AQ172" s="253"/>
      <c r="AR172" s="253"/>
      <c r="AS172" s="253"/>
      <c r="AT172" s="253"/>
      <c r="AU172" s="253"/>
      <c r="AV172" s="253"/>
      <c r="AW172" s="253"/>
      <c r="AX172" s="253"/>
      <c r="AY172" s="253"/>
      <c r="AZ172" s="253"/>
      <c r="BA172" s="253"/>
      <c r="BB172" s="253"/>
      <c r="BC172" s="253"/>
      <c r="BD172" s="253"/>
      <c r="BE172" s="253"/>
      <c r="BF172" s="253"/>
      <c r="BG172" s="253"/>
      <c r="BH172" s="253"/>
      <c r="BI172" s="253"/>
      <c r="BJ172" s="253"/>
      <c r="BK172" s="253"/>
      <c r="BL172" s="253"/>
      <c r="BM172" s="253"/>
      <c r="BN172" s="253"/>
      <c r="BO172" s="253"/>
      <c r="BP172" s="253"/>
      <c r="BQ172" s="253"/>
      <c r="BR172" s="253"/>
      <c r="BS172" s="253"/>
      <c r="BT172" s="253"/>
      <c r="BU172" s="253"/>
      <c r="BV172" s="253"/>
      <c r="BW172" s="253"/>
      <c r="BX172" s="253"/>
      <c r="BY172" s="253"/>
      <c r="BZ172" s="253"/>
      <c r="CA172" s="253"/>
      <c r="CB172" s="253"/>
      <c r="CC172" s="253"/>
      <c r="CD172" s="253"/>
      <c r="CE172" s="253"/>
      <c r="CF172" s="253"/>
      <c r="CG172" s="253"/>
      <c r="CH172" s="253"/>
      <c r="CI172" s="253"/>
      <c r="CJ172" s="253"/>
      <c r="CK172" s="253"/>
      <c r="CL172" s="253"/>
      <c r="CM172" s="253"/>
      <c r="CN172" s="253"/>
      <c r="CO172" s="253"/>
      <c r="CP172" s="253"/>
      <c r="CQ172" s="253"/>
      <c r="CR172" s="253"/>
      <c r="CS172" s="253"/>
      <c r="CT172" s="253"/>
      <c r="CU172" s="253"/>
      <c r="CV172" s="253"/>
      <c r="CW172" s="253"/>
      <c r="CX172" s="253"/>
      <c r="CY172" s="253"/>
      <c r="CZ172" s="253"/>
    </row>
    <row r="173" spans="1:104" x14ac:dyDescent="0.2">
      <c r="A173" s="253"/>
      <c r="AL173" s="253"/>
      <c r="AM173" s="253"/>
      <c r="AN173" s="253"/>
      <c r="AO173" s="253"/>
      <c r="AP173" s="253"/>
      <c r="AQ173" s="253"/>
      <c r="AR173" s="253"/>
      <c r="AS173" s="253"/>
      <c r="AT173" s="253"/>
      <c r="AU173" s="253"/>
      <c r="AV173" s="253"/>
      <c r="AW173" s="253"/>
      <c r="AX173" s="253"/>
      <c r="AY173" s="253"/>
      <c r="AZ173" s="253"/>
      <c r="BA173" s="253"/>
      <c r="BB173" s="253"/>
      <c r="BC173" s="253"/>
      <c r="BD173" s="253"/>
      <c r="BE173" s="253"/>
      <c r="BF173" s="253"/>
      <c r="BG173" s="253"/>
      <c r="BH173" s="253"/>
      <c r="BI173" s="253"/>
      <c r="BJ173" s="253"/>
      <c r="BK173" s="253"/>
      <c r="BL173" s="253"/>
      <c r="BM173" s="253"/>
      <c r="BN173" s="253"/>
      <c r="BO173" s="253"/>
      <c r="BP173" s="253"/>
      <c r="BQ173" s="253"/>
      <c r="BR173" s="253"/>
      <c r="BS173" s="253"/>
      <c r="BT173" s="253"/>
      <c r="BU173" s="253"/>
      <c r="BV173" s="253"/>
      <c r="BW173" s="253"/>
      <c r="BX173" s="253"/>
      <c r="BY173" s="253"/>
      <c r="BZ173" s="253"/>
      <c r="CA173" s="253"/>
      <c r="CB173" s="253"/>
      <c r="CC173" s="253"/>
      <c r="CD173" s="253"/>
      <c r="CE173" s="253"/>
      <c r="CF173" s="253"/>
      <c r="CG173" s="253"/>
      <c r="CH173" s="253"/>
      <c r="CI173" s="253"/>
      <c r="CJ173" s="253"/>
      <c r="CK173" s="253"/>
      <c r="CL173" s="253"/>
      <c r="CM173" s="253"/>
      <c r="CN173" s="253"/>
      <c r="CO173" s="253"/>
      <c r="CP173" s="253"/>
      <c r="CQ173" s="253"/>
      <c r="CR173" s="253"/>
      <c r="CS173" s="253"/>
      <c r="CT173" s="253"/>
      <c r="CU173" s="253"/>
      <c r="CV173" s="253"/>
      <c r="CW173" s="253"/>
      <c r="CX173" s="253"/>
      <c r="CY173" s="253"/>
      <c r="CZ173" s="253"/>
    </row>
    <row r="174" spans="1:104" x14ac:dyDescent="0.2">
      <c r="A174" s="253"/>
      <c r="AL174" s="253"/>
      <c r="AM174" s="253"/>
      <c r="AN174" s="253"/>
      <c r="AO174" s="253"/>
      <c r="AP174" s="253"/>
      <c r="AQ174" s="253"/>
      <c r="AR174" s="253"/>
      <c r="AS174" s="253"/>
      <c r="AT174" s="253"/>
      <c r="AU174" s="253"/>
      <c r="AV174" s="253"/>
      <c r="AW174" s="253"/>
      <c r="AX174" s="253"/>
      <c r="AY174" s="253"/>
      <c r="AZ174" s="253"/>
      <c r="BA174" s="253"/>
      <c r="BB174" s="253"/>
      <c r="BC174" s="253"/>
      <c r="BD174" s="253"/>
      <c r="BE174" s="253"/>
      <c r="BF174" s="253"/>
      <c r="BG174" s="253"/>
      <c r="BH174" s="253"/>
      <c r="BI174" s="253"/>
      <c r="BJ174" s="253"/>
      <c r="BK174" s="253"/>
      <c r="BL174" s="253"/>
      <c r="BM174" s="253"/>
      <c r="BN174" s="253"/>
      <c r="BO174" s="253"/>
      <c r="BP174" s="253"/>
      <c r="BQ174" s="253"/>
      <c r="BR174" s="253"/>
      <c r="BS174" s="253"/>
      <c r="BT174" s="253"/>
      <c r="BU174" s="253"/>
      <c r="BV174" s="253"/>
      <c r="BW174" s="253"/>
      <c r="BX174" s="253"/>
      <c r="BY174" s="253"/>
      <c r="BZ174" s="253"/>
      <c r="CA174" s="253"/>
      <c r="CB174" s="253"/>
      <c r="CC174" s="253"/>
      <c r="CD174" s="253"/>
      <c r="CE174" s="253"/>
      <c r="CF174" s="253"/>
      <c r="CG174" s="253"/>
      <c r="CH174" s="253"/>
      <c r="CI174" s="253"/>
      <c r="CJ174" s="253"/>
      <c r="CK174" s="253"/>
      <c r="CL174" s="253"/>
      <c r="CM174" s="253"/>
      <c r="CN174" s="253"/>
      <c r="CO174" s="253"/>
      <c r="CP174" s="253"/>
      <c r="CQ174" s="253"/>
      <c r="CR174" s="253"/>
      <c r="CS174" s="253"/>
      <c r="CT174" s="253"/>
      <c r="CU174" s="253"/>
      <c r="CV174" s="253"/>
      <c r="CW174" s="253"/>
      <c r="CX174" s="253"/>
      <c r="CY174" s="253"/>
      <c r="CZ174" s="253"/>
    </row>
    <row r="175" spans="1:104" x14ac:dyDescent="0.2">
      <c r="A175" s="253"/>
      <c r="AL175" s="253"/>
      <c r="AM175" s="253"/>
      <c r="AN175" s="253"/>
      <c r="AO175" s="253"/>
      <c r="AP175" s="253"/>
      <c r="AQ175" s="253"/>
      <c r="AR175" s="253"/>
      <c r="AS175" s="253"/>
      <c r="AT175" s="253"/>
      <c r="AU175" s="253"/>
      <c r="AV175" s="253"/>
      <c r="AW175" s="253"/>
      <c r="AX175" s="253"/>
      <c r="AY175" s="253"/>
      <c r="AZ175" s="253"/>
      <c r="BA175" s="253"/>
      <c r="BB175" s="253"/>
      <c r="BC175" s="253"/>
      <c r="BD175" s="253"/>
      <c r="BE175" s="253"/>
      <c r="BF175" s="253"/>
      <c r="BG175" s="253"/>
      <c r="BH175" s="253"/>
      <c r="BI175" s="253"/>
      <c r="BJ175" s="253"/>
      <c r="BK175" s="253"/>
      <c r="BL175" s="253"/>
      <c r="BM175" s="253"/>
      <c r="BN175" s="253"/>
      <c r="BO175" s="253"/>
      <c r="BP175" s="253"/>
      <c r="BQ175" s="253"/>
      <c r="BR175" s="253"/>
      <c r="BS175" s="253"/>
      <c r="BT175" s="253"/>
      <c r="BU175" s="253"/>
      <c r="BV175" s="253"/>
      <c r="BW175" s="253"/>
      <c r="BX175" s="253"/>
      <c r="BY175" s="253"/>
      <c r="BZ175" s="253"/>
      <c r="CA175" s="253"/>
      <c r="CB175" s="253"/>
      <c r="CC175" s="253"/>
      <c r="CD175" s="253"/>
      <c r="CE175" s="253"/>
      <c r="CF175" s="253"/>
      <c r="CG175" s="253"/>
      <c r="CH175" s="253"/>
      <c r="CI175" s="253"/>
      <c r="CJ175" s="253"/>
      <c r="CK175" s="253"/>
      <c r="CL175" s="253"/>
      <c r="CM175" s="253"/>
      <c r="CN175" s="253"/>
      <c r="CO175" s="253"/>
      <c r="CP175" s="253"/>
      <c r="CQ175" s="253"/>
      <c r="CR175" s="253"/>
      <c r="CS175" s="253"/>
      <c r="CT175" s="253"/>
      <c r="CU175" s="253"/>
      <c r="CV175" s="253"/>
      <c r="CW175" s="253"/>
      <c r="CX175" s="253"/>
      <c r="CY175" s="253"/>
      <c r="CZ175" s="253"/>
    </row>
    <row r="176" spans="1:104" ht="26" customHeight="1" x14ac:dyDescent="0.2">
      <c r="A176" s="253"/>
      <c r="AL176" s="253"/>
      <c r="AM176" s="253"/>
      <c r="AN176" s="253"/>
      <c r="AO176" s="253"/>
      <c r="AP176" s="253"/>
      <c r="AQ176" s="253"/>
      <c r="AR176" s="253"/>
      <c r="AS176" s="253"/>
      <c r="AT176" s="253"/>
      <c r="AU176" s="253"/>
      <c r="AV176" s="253"/>
      <c r="AW176" s="253"/>
      <c r="AX176" s="253"/>
      <c r="AY176" s="253"/>
      <c r="AZ176" s="253"/>
      <c r="BA176" s="253"/>
      <c r="BB176" s="253"/>
      <c r="BC176" s="253"/>
      <c r="BD176" s="253"/>
      <c r="BE176" s="253"/>
      <c r="BF176" s="253"/>
      <c r="BG176" s="253"/>
      <c r="BH176" s="253"/>
      <c r="BI176" s="253"/>
      <c r="BJ176" s="253"/>
      <c r="BK176" s="253"/>
      <c r="BL176" s="253"/>
      <c r="BM176" s="253"/>
      <c r="BN176" s="253"/>
      <c r="BO176" s="253"/>
      <c r="BP176" s="253"/>
      <c r="BQ176" s="253"/>
      <c r="BR176" s="253"/>
      <c r="BS176" s="253"/>
      <c r="BT176" s="253"/>
      <c r="BU176" s="253"/>
      <c r="BV176" s="253"/>
      <c r="BW176" s="253"/>
      <c r="BX176" s="253"/>
      <c r="BY176" s="253"/>
      <c r="BZ176" s="253"/>
      <c r="CA176" s="253"/>
      <c r="CB176" s="253"/>
      <c r="CC176" s="253"/>
      <c r="CD176" s="253"/>
      <c r="CE176" s="253"/>
      <c r="CF176" s="253"/>
      <c r="CG176" s="253"/>
      <c r="CH176" s="253"/>
      <c r="CI176" s="253"/>
      <c r="CJ176" s="253"/>
      <c r="CK176" s="253"/>
      <c r="CL176" s="253"/>
      <c r="CM176" s="253"/>
      <c r="CN176" s="253"/>
      <c r="CO176" s="253"/>
      <c r="CP176" s="253"/>
      <c r="CQ176" s="253"/>
      <c r="CR176" s="253"/>
      <c r="CS176" s="253"/>
      <c r="CT176" s="253"/>
      <c r="CU176" s="253"/>
      <c r="CV176" s="253"/>
      <c r="CW176" s="253"/>
      <c r="CX176" s="253"/>
      <c r="CY176" s="253"/>
      <c r="CZ176" s="253"/>
    </row>
    <row r="177" spans="1:104" ht="17" customHeight="1" x14ac:dyDescent="0.2">
      <c r="A177" s="253"/>
      <c r="AL177" s="253"/>
      <c r="AM177" s="253"/>
      <c r="AN177" s="253"/>
      <c r="AO177" s="253"/>
      <c r="AP177" s="253"/>
      <c r="AQ177" s="253"/>
      <c r="AR177" s="253"/>
      <c r="AS177" s="253"/>
      <c r="AT177" s="253"/>
      <c r="AU177" s="253"/>
      <c r="AV177" s="253"/>
      <c r="AW177" s="253"/>
      <c r="AX177" s="253"/>
      <c r="AY177" s="253"/>
      <c r="AZ177" s="253"/>
      <c r="BA177" s="253"/>
      <c r="BB177" s="253"/>
      <c r="BC177" s="253"/>
      <c r="BD177" s="253"/>
      <c r="BE177" s="253"/>
      <c r="BF177" s="253"/>
      <c r="BG177" s="253"/>
      <c r="BH177" s="253"/>
      <c r="BI177" s="253"/>
      <c r="BJ177" s="253"/>
      <c r="BK177" s="253"/>
      <c r="BL177" s="253"/>
      <c r="BM177" s="253"/>
      <c r="BN177" s="253"/>
      <c r="BO177" s="253"/>
      <c r="BP177" s="253"/>
      <c r="BQ177" s="253"/>
      <c r="BR177" s="253"/>
      <c r="BS177" s="253"/>
      <c r="BT177" s="253"/>
      <c r="BU177" s="253"/>
      <c r="BV177" s="253"/>
      <c r="BW177" s="253"/>
      <c r="BX177" s="253"/>
      <c r="BY177" s="253"/>
      <c r="BZ177" s="253"/>
      <c r="CA177" s="253"/>
      <c r="CB177" s="253"/>
      <c r="CC177" s="253"/>
      <c r="CD177" s="253"/>
      <c r="CE177" s="253"/>
      <c r="CF177" s="253"/>
      <c r="CG177" s="253"/>
      <c r="CH177" s="253"/>
      <c r="CI177" s="253"/>
      <c r="CJ177" s="253"/>
      <c r="CK177" s="253"/>
      <c r="CL177" s="253"/>
      <c r="CM177" s="253"/>
      <c r="CN177" s="253"/>
      <c r="CO177" s="253"/>
      <c r="CP177" s="253"/>
      <c r="CQ177" s="253"/>
      <c r="CR177" s="253"/>
      <c r="CS177" s="253"/>
      <c r="CT177" s="253"/>
      <c r="CU177" s="253"/>
      <c r="CV177" s="253"/>
      <c r="CW177" s="253"/>
      <c r="CX177" s="253"/>
      <c r="CY177" s="253"/>
      <c r="CZ177" s="253"/>
    </row>
    <row r="178" spans="1:104" ht="17" customHeight="1" x14ac:dyDescent="0.2">
      <c r="A178" s="253"/>
      <c r="AL178" s="253"/>
      <c r="AM178" s="253"/>
      <c r="AN178" s="253"/>
      <c r="AO178" s="253"/>
      <c r="AP178" s="253"/>
      <c r="AQ178" s="253"/>
      <c r="AR178" s="253"/>
      <c r="AS178" s="253"/>
      <c r="AT178" s="253"/>
      <c r="AU178" s="253"/>
      <c r="AV178" s="253"/>
      <c r="AW178" s="253"/>
      <c r="AX178" s="253"/>
      <c r="AY178" s="253"/>
      <c r="AZ178" s="253"/>
      <c r="BA178" s="253"/>
      <c r="BB178" s="253"/>
      <c r="BC178" s="253"/>
      <c r="BD178" s="253"/>
      <c r="BE178" s="253"/>
      <c r="BF178" s="253"/>
      <c r="BG178" s="253"/>
      <c r="BH178" s="253"/>
      <c r="BI178" s="253"/>
      <c r="BJ178" s="253"/>
      <c r="BK178" s="253"/>
      <c r="BL178" s="253"/>
      <c r="BM178" s="253"/>
      <c r="BN178" s="253"/>
      <c r="BO178" s="253"/>
      <c r="BP178" s="253"/>
      <c r="BQ178" s="253"/>
      <c r="BR178" s="253"/>
      <c r="BS178" s="253"/>
      <c r="BT178" s="253"/>
      <c r="BU178" s="253"/>
      <c r="BV178" s="253"/>
      <c r="BW178" s="253"/>
      <c r="BX178" s="253"/>
      <c r="BY178" s="253"/>
      <c r="BZ178" s="253"/>
      <c r="CA178" s="253"/>
      <c r="CB178" s="253"/>
      <c r="CC178" s="253"/>
      <c r="CD178" s="253"/>
      <c r="CE178" s="253"/>
      <c r="CF178" s="253"/>
      <c r="CG178" s="253"/>
      <c r="CH178" s="253"/>
      <c r="CI178" s="253"/>
      <c r="CJ178" s="253"/>
      <c r="CK178" s="253"/>
      <c r="CL178" s="253"/>
      <c r="CM178" s="253"/>
      <c r="CN178" s="253"/>
      <c r="CO178" s="253"/>
      <c r="CP178" s="253"/>
      <c r="CQ178" s="253"/>
      <c r="CR178" s="253"/>
      <c r="CS178" s="253"/>
      <c r="CT178" s="253"/>
      <c r="CU178" s="253"/>
      <c r="CV178" s="253"/>
      <c r="CW178" s="253"/>
      <c r="CX178" s="253"/>
      <c r="CY178" s="253"/>
      <c r="CZ178" s="253"/>
    </row>
    <row r="179" spans="1:104" ht="17" customHeight="1" x14ac:dyDescent="0.2">
      <c r="A179" s="253"/>
      <c r="AL179" s="253"/>
      <c r="AM179" s="253"/>
      <c r="AN179" s="253"/>
      <c r="AO179" s="253"/>
      <c r="AP179" s="253"/>
      <c r="AQ179" s="253"/>
      <c r="AR179" s="253"/>
      <c r="AS179" s="253"/>
      <c r="AT179" s="253"/>
      <c r="AU179" s="253"/>
      <c r="AV179" s="253"/>
      <c r="AW179" s="253"/>
      <c r="AX179" s="253"/>
      <c r="AY179" s="253"/>
      <c r="AZ179" s="253"/>
      <c r="BA179" s="253"/>
      <c r="BB179" s="253"/>
      <c r="BC179" s="253"/>
      <c r="BD179" s="253"/>
      <c r="BE179" s="253"/>
      <c r="BF179" s="253"/>
      <c r="BG179" s="253"/>
      <c r="BH179" s="253"/>
      <c r="BI179" s="253"/>
      <c r="BJ179" s="253"/>
      <c r="BK179" s="253"/>
      <c r="BL179" s="253"/>
      <c r="BM179" s="253"/>
      <c r="BN179" s="253"/>
      <c r="BO179" s="253"/>
      <c r="BP179" s="253"/>
      <c r="BQ179" s="253"/>
      <c r="BR179" s="253"/>
      <c r="BS179" s="253"/>
      <c r="BT179" s="253"/>
      <c r="BU179" s="253"/>
      <c r="BV179" s="253"/>
      <c r="BW179" s="253"/>
      <c r="BX179" s="253"/>
      <c r="BY179" s="253"/>
      <c r="BZ179" s="253"/>
      <c r="CA179" s="253"/>
      <c r="CB179" s="253"/>
      <c r="CC179" s="253"/>
      <c r="CD179" s="253"/>
      <c r="CE179" s="253"/>
      <c r="CF179" s="253"/>
      <c r="CG179" s="253"/>
      <c r="CH179" s="253"/>
      <c r="CI179" s="253"/>
      <c r="CJ179" s="253"/>
      <c r="CK179" s="253"/>
      <c r="CL179" s="253"/>
      <c r="CM179" s="253"/>
      <c r="CN179" s="253"/>
      <c r="CO179" s="253"/>
      <c r="CP179" s="253"/>
      <c r="CQ179" s="253"/>
      <c r="CR179" s="253"/>
      <c r="CS179" s="253"/>
      <c r="CT179" s="253"/>
      <c r="CU179" s="253"/>
      <c r="CV179" s="253"/>
      <c r="CW179" s="253"/>
      <c r="CX179" s="253"/>
      <c r="CY179" s="253"/>
      <c r="CZ179" s="253"/>
    </row>
    <row r="180" spans="1:104" ht="16" customHeight="1" x14ac:dyDescent="0.2">
      <c r="A180" s="253"/>
      <c r="AL180" s="253"/>
      <c r="AM180" s="253"/>
      <c r="AN180" s="253"/>
      <c r="AO180" s="253"/>
      <c r="AP180" s="253"/>
      <c r="AQ180" s="253"/>
      <c r="AR180" s="253"/>
      <c r="AS180" s="253"/>
      <c r="AT180" s="253"/>
      <c r="AU180" s="253"/>
      <c r="AV180" s="253"/>
      <c r="AW180" s="253"/>
      <c r="AX180" s="253"/>
      <c r="AY180" s="253"/>
      <c r="AZ180" s="253"/>
      <c r="BA180" s="253"/>
      <c r="BB180" s="253"/>
      <c r="BC180" s="253"/>
      <c r="BD180" s="253"/>
      <c r="BE180" s="253"/>
      <c r="BF180" s="253"/>
      <c r="BG180" s="253"/>
      <c r="BH180" s="253"/>
      <c r="BI180" s="253"/>
      <c r="BJ180" s="253"/>
      <c r="BK180" s="253"/>
      <c r="BL180" s="253"/>
      <c r="BM180" s="253"/>
      <c r="BN180" s="253"/>
      <c r="BO180" s="253"/>
      <c r="BP180" s="253"/>
      <c r="BQ180" s="253"/>
      <c r="BR180" s="253"/>
      <c r="BS180" s="253"/>
      <c r="BT180" s="253"/>
      <c r="BU180" s="253"/>
      <c r="BV180" s="253"/>
      <c r="BW180" s="253"/>
      <c r="BX180" s="253"/>
      <c r="BY180" s="253"/>
      <c r="BZ180" s="253"/>
      <c r="CA180" s="253"/>
      <c r="CB180" s="253"/>
      <c r="CC180" s="253"/>
      <c r="CD180" s="253"/>
      <c r="CE180" s="253"/>
      <c r="CF180" s="253"/>
      <c r="CG180" s="253"/>
      <c r="CH180" s="253"/>
      <c r="CI180" s="253"/>
      <c r="CJ180" s="253"/>
      <c r="CK180" s="253"/>
      <c r="CL180" s="253"/>
      <c r="CM180" s="253"/>
      <c r="CN180" s="253"/>
      <c r="CO180" s="253"/>
      <c r="CP180" s="253"/>
      <c r="CQ180" s="253"/>
      <c r="CR180" s="253"/>
      <c r="CS180" s="253"/>
      <c r="CT180" s="253"/>
      <c r="CU180" s="253"/>
      <c r="CV180" s="253"/>
      <c r="CW180" s="253"/>
      <c r="CX180" s="253"/>
      <c r="CY180" s="253"/>
      <c r="CZ180" s="253"/>
    </row>
    <row r="181" spans="1:104" ht="17" customHeight="1" x14ac:dyDescent="0.2">
      <c r="A181" s="253"/>
      <c r="AL181" s="253"/>
      <c r="AM181" s="253"/>
      <c r="AN181" s="253"/>
      <c r="AO181" s="253"/>
      <c r="AP181" s="253"/>
      <c r="AQ181" s="253"/>
      <c r="AR181" s="253"/>
      <c r="AS181" s="253"/>
      <c r="AT181" s="253"/>
      <c r="AU181" s="253"/>
      <c r="AV181" s="253"/>
      <c r="AW181" s="253"/>
      <c r="AX181" s="253"/>
      <c r="AY181" s="253"/>
      <c r="AZ181" s="253"/>
      <c r="BA181" s="253"/>
      <c r="BB181" s="253"/>
      <c r="BC181" s="253"/>
      <c r="BD181" s="253"/>
      <c r="BE181" s="253"/>
      <c r="BF181" s="253"/>
      <c r="BG181" s="253"/>
      <c r="BH181" s="253"/>
      <c r="BI181" s="253"/>
      <c r="BJ181" s="253"/>
      <c r="BK181" s="253"/>
      <c r="BL181" s="253"/>
      <c r="BM181" s="253"/>
      <c r="BN181" s="253"/>
      <c r="BO181" s="253"/>
      <c r="BP181" s="253"/>
      <c r="BQ181" s="253"/>
      <c r="BR181" s="253"/>
      <c r="BS181" s="253"/>
      <c r="BT181" s="253"/>
      <c r="BU181" s="253"/>
      <c r="BV181" s="253"/>
      <c r="BW181" s="253"/>
      <c r="BX181" s="253"/>
      <c r="BY181" s="253"/>
      <c r="BZ181" s="253"/>
      <c r="CA181" s="253"/>
      <c r="CB181" s="253"/>
      <c r="CC181" s="253"/>
      <c r="CD181" s="253"/>
      <c r="CE181" s="253"/>
      <c r="CF181" s="253"/>
      <c r="CG181" s="253"/>
      <c r="CH181" s="253"/>
      <c r="CI181" s="253"/>
      <c r="CJ181" s="253"/>
      <c r="CK181" s="253"/>
      <c r="CL181" s="253"/>
      <c r="CM181" s="253"/>
      <c r="CN181" s="253"/>
      <c r="CO181" s="253"/>
      <c r="CP181" s="253"/>
      <c r="CQ181" s="253"/>
      <c r="CR181" s="253"/>
      <c r="CS181" s="253"/>
      <c r="CT181" s="253"/>
      <c r="CU181" s="253"/>
      <c r="CV181" s="253"/>
      <c r="CW181" s="253"/>
      <c r="CX181" s="253"/>
      <c r="CY181" s="253"/>
      <c r="CZ181" s="253"/>
    </row>
    <row r="182" spans="1:104" ht="17" customHeight="1" x14ac:dyDescent="0.2">
      <c r="A182" s="253"/>
      <c r="AL182" s="253"/>
      <c r="AM182" s="253"/>
      <c r="AN182" s="253"/>
      <c r="AO182" s="253"/>
      <c r="AP182" s="253"/>
      <c r="AQ182" s="253"/>
      <c r="AR182" s="253"/>
      <c r="AS182" s="253"/>
      <c r="AT182" s="253"/>
      <c r="AU182" s="253"/>
      <c r="AV182" s="253"/>
      <c r="AW182" s="253"/>
      <c r="AX182" s="253"/>
      <c r="AY182" s="253"/>
      <c r="AZ182" s="253"/>
      <c r="BA182" s="253"/>
      <c r="BB182" s="253"/>
      <c r="BC182" s="253"/>
      <c r="BD182" s="253"/>
      <c r="BE182" s="253"/>
      <c r="BF182" s="253"/>
      <c r="BG182" s="253"/>
      <c r="BH182" s="253"/>
      <c r="BI182" s="253"/>
      <c r="BJ182" s="253"/>
      <c r="BK182" s="253"/>
      <c r="BL182" s="253"/>
      <c r="BM182" s="253"/>
      <c r="BN182" s="253"/>
      <c r="BO182" s="253"/>
      <c r="BP182" s="253"/>
      <c r="BQ182" s="253"/>
      <c r="BR182" s="253"/>
      <c r="BS182" s="253"/>
      <c r="BT182" s="253"/>
      <c r="BU182" s="253"/>
      <c r="BV182" s="253"/>
      <c r="BW182" s="253"/>
      <c r="BX182" s="253"/>
      <c r="BY182" s="253"/>
      <c r="BZ182" s="253"/>
      <c r="CA182" s="253"/>
      <c r="CB182" s="253"/>
      <c r="CC182" s="253"/>
      <c r="CD182" s="253"/>
      <c r="CE182" s="253"/>
      <c r="CF182" s="253"/>
      <c r="CG182" s="253"/>
      <c r="CH182" s="253"/>
      <c r="CI182" s="253"/>
      <c r="CJ182" s="253"/>
      <c r="CK182" s="253"/>
      <c r="CL182" s="253"/>
      <c r="CM182" s="253"/>
      <c r="CN182" s="253"/>
      <c r="CO182" s="253"/>
      <c r="CP182" s="253"/>
      <c r="CQ182" s="253"/>
      <c r="CR182" s="253"/>
      <c r="CS182" s="253"/>
      <c r="CT182" s="253"/>
      <c r="CU182" s="253"/>
      <c r="CV182" s="253"/>
      <c r="CW182" s="253"/>
      <c r="CX182" s="253"/>
      <c r="CY182" s="253"/>
      <c r="CZ182" s="253"/>
    </row>
    <row r="183" spans="1:104" ht="17" customHeight="1" x14ac:dyDescent="0.2">
      <c r="A183" s="253"/>
      <c r="AL183" s="253"/>
      <c r="AM183" s="253"/>
      <c r="AN183" s="253"/>
      <c r="AO183" s="253"/>
      <c r="AP183" s="253"/>
      <c r="AQ183" s="253"/>
      <c r="AR183" s="253"/>
      <c r="AS183" s="253"/>
      <c r="AT183" s="253"/>
      <c r="AU183" s="253"/>
      <c r="AV183" s="253"/>
      <c r="AW183" s="253"/>
      <c r="AX183" s="253"/>
      <c r="AY183" s="253"/>
      <c r="AZ183" s="253"/>
      <c r="BA183" s="253"/>
      <c r="BB183" s="253"/>
      <c r="BC183" s="253"/>
      <c r="BD183" s="253"/>
      <c r="BE183" s="253"/>
      <c r="BF183" s="253"/>
      <c r="BG183" s="253"/>
      <c r="BH183" s="253"/>
      <c r="BI183" s="253"/>
      <c r="BJ183" s="253"/>
      <c r="BK183" s="253"/>
      <c r="BL183" s="253"/>
      <c r="BM183" s="253"/>
      <c r="BN183" s="253"/>
      <c r="BO183" s="253"/>
      <c r="BP183" s="253"/>
      <c r="BQ183" s="253"/>
      <c r="BR183" s="253"/>
      <c r="BS183" s="253"/>
      <c r="BT183" s="253"/>
      <c r="BU183" s="253"/>
      <c r="BV183" s="253"/>
      <c r="BW183" s="253"/>
      <c r="BX183" s="253"/>
      <c r="BY183" s="253"/>
      <c r="BZ183" s="253"/>
      <c r="CA183" s="253"/>
      <c r="CB183" s="253"/>
      <c r="CC183" s="253"/>
      <c r="CD183" s="253"/>
      <c r="CE183" s="253"/>
      <c r="CF183" s="253"/>
      <c r="CG183" s="253"/>
      <c r="CH183" s="253"/>
      <c r="CI183" s="253"/>
      <c r="CJ183" s="253"/>
      <c r="CK183" s="253"/>
      <c r="CL183" s="253"/>
      <c r="CM183" s="253"/>
      <c r="CN183" s="253"/>
      <c r="CO183" s="253"/>
      <c r="CP183" s="253"/>
      <c r="CQ183" s="253"/>
      <c r="CR183" s="253"/>
      <c r="CS183" s="253"/>
      <c r="CT183" s="253"/>
      <c r="CU183" s="253"/>
      <c r="CV183" s="253"/>
      <c r="CW183" s="253"/>
      <c r="CX183" s="253"/>
      <c r="CY183" s="253"/>
      <c r="CZ183" s="253"/>
    </row>
    <row r="184" spans="1:104" ht="17" customHeight="1" x14ac:dyDescent="0.2">
      <c r="A184" s="253"/>
      <c r="AL184" s="253"/>
      <c r="AM184" s="253"/>
      <c r="AN184" s="253"/>
      <c r="AO184" s="253"/>
      <c r="AP184" s="253"/>
      <c r="AQ184" s="253"/>
      <c r="AR184" s="253"/>
      <c r="AS184" s="253"/>
      <c r="AT184" s="253"/>
      <c r="AU184" s="253"/>
      <c r="AV184" s="253"/>
      <c r="AW184" s="253"/>
      <c r="AX184" s="253"/>
      <c r="AY184" s="253"/>
      <c r="AZ184" s="253"/>
      <c r="BA184" s="253"/>
      <c r="BB184" s="253"/>
      <c r="BC184" s="253"/>
      <c r="BD184" s="253"/>
      <c r="BE184" s="253"/>
      <c r="BF184" s="253"/>
      <c r="BG184" s="253"/>
      <c r="BH184" s="253"/>
      <c r="BI184" s="253"/>
      <c r="BJ184" s="253"/>
      <c r="BK184" s="253"/>
      <c r="BL184" s="253"/>
      <c r="BM184" s="253"/>
      <c r="BN184" s="253"/>
      <c r="BO184" s="253"/>
      <c r="BP184" s="253"/>
      <c r="BQ184" s="253"/>
      <c r="BR184" s="253"/>
      <c r="BS184" s="253"/>
      <c r="BT184" s="253"/>
      <c r="BU184" s="253"/>
      <c r="BV184" s="253"/>
      <c r="BW184" s="253"/>
      <c r="BX184" s="253"/>
      <c r="BY184" s="253"/>
      <c r="BZ184" s="253"/>
      <c r="CA184" s="253"/>
      <c r="CB184" s="253"/>
      <c r="CC184" s="253"/>
      <c r="CD184" s="253"/>
      <c r="CE184" s="253"/>
      <c r="CF184" s="253"/>
      <c r="CG184" s="253"/>
      <c r="CH184" s="253"/>
      <c r="CI184" s="253"/>
      <c r="CJ184" s="253"/>
      <c r="CK184" s="253"/>
      <c r="CL184" s="253"/>
      <c r="CM184" s="253"/>
      <c r="CN184" s="253"/>
      <c r="CO184" s="253"/>
      <c r="CP184" s="253"/>
      <c r="CQ184" s="253"/>
      <c r="CR184" s="253"/>
      <c r="CS184" s="253"/>
      <c r="CT184" s="253"/>
      <c r="CU184" s="253"/>
      <c r="CV184" s="253"/>
      <c r="CW184" s="253"/>
      <c r="CX184" s="253"/>
      <c r="CY184" s="253"/>
      <c r="CZ184" s="253"/>
    </row>
    <row r="185" spans="1:104" ht="17" customHeight="1" x14ac:dyDescent="0.2">
      <c r="A185" s="253"/>
      <c r="AL185" s="253"/>
      <c r="AM185" s="253"/>
      <c r="AN185" s="253"/>
      <c r="AO185" s="253"/>
      <c r="AP185" s="253"/>
      <c r="AQ185" s="253"/>
      <c r="AR185" s="253"/>
      <c r="AS185" s="253"/>
      <c r="AT185" s="253"/>
      <c r="AU185" s="253"/>
      <c r="AV185" s="253"/>
      <c r="AW185" s="253"/>
      <c r="AX185" s="253"/>
      <c r="AY185" s="253"/>
      <c r="AZ185" s="253"/>
      <c r="BA185" s="253"/>
      <c r="BB185" s="253"/>
      <c r="BC185" s="253"/>
      <c r="BD185" s="253"/>
      <c r="BE185" s="253"/>
      <c r="BF185" s="253"/>
      <c r="BG185" s="253"/>
      <c r="BH185" s="253"/>
      <c r="BI185" s="253"/>
      <c r="BJ185" s="253"/>
      <c r="BK185" s="253"/>
      <c r="BL185" s="253"/>
      <c r="BM185" s="253"/>
      <c r="BN185" s="253"/>
      <c r="BO185" s="253"/>
      <c r="BP185" s="253"/>
      <c r="BQ185" s="253"/>
      <c r="BR185" s="253"/>
      <c r="BS185" s="253"/>
      <c r="BT185" s="253"/>
      <c r="BU185" s="253"/>
      <c r="BV185" s="253"/>
      <c r="BW185" s="253"/>
      <c r="BX185" s="253"/>
      <c r="BY185" s="253"/>
      <c r="BZ185" s="253"/>
      <c r="CA185" s="253"/>
      <c r="CB185" s="253"/>
      <c r="CC185" s="253"/>
      <c r="CD185" s="253"/>
      <c r="CE185" s="253"/>
      <c r="CF185" s="253"/>
      <c r="CG185" s="253"/>
      <c r="CH185" s="253"/>
      <c r="CI185" s="253"/>
      <c r="CJ185" s="253"/>
      <c r="CK185" s="253"/>
      <c r="CL185" s="253"/>
      <c r="CM185" s="253"/>
      <c r="CN185" s="253"/>
      <c r="CO185" s="253"/>
      <c r="CP185" s="253"/>
      <c r="CQ185" s="253"/>
      <c r="CR185" s="253"/>
      <c r="CS185" s="253"/>
      <c r="CT185" s="253"/>
      <c r="CU185" s="253"/>
      <c r="CV185" s="253"/>
      <c r="CW185" s="253"/>
      <c r="CX185" s="253"/>
      <c r="CY185" s="253"/>
      <c r="CZ185" s="253"/>
    </row>
    <row r="186" spans="1:104" ht="17" customHeight="1" x14ac:dyDescent="0.2">
      <c r="A186" s="253"/>
      <c r="AL186" s="253"/>
      <c r="AM186" s="253"/>
      <c r="AN186" s="253"/>
      <c r="AO186" s="253"/>
      <c r="AP186" s="253"/>
      <c r="AQ186" s="253"/>
      <c r="AR186" s="253"/>
      <c r="AS186" s="253"/>
      <c r="AT186" s="253"/>
      <c r="AU186" s="253"/>
      <c r="AV186" s="253"/>
      <c r="AW186" s="253"/>
      <c r="AX186" s="253"/>
      <c r="AY186" s="253"/>
      <c r="AZ186" s="253"/>
      <c r="BA186" s="253"/>
      <c r="BB186" s="253"/>
      <c r="BC186" s="253"/>
      <c r="BD186" s="253"/>
      <c r="BE186" s="253"/>
      <c r="BF186" s="253"/>
      <c r="BG186" s="253"/>
      <c r="BH186" s="253"/>
      <c r="BI186" s="253"/>
      <c r="BJ186" s="253"/>
      <c r="BK186" s="253"/>
      <c r="BL186" s="253"/>
      <c r="BM186" s="253"/>
      <c r="BN186" s="253"/>
      <c r="BO186" s="253"/>
      <c r="BP186" s="253"/>
      <c r="BQ186" s="253"/>
      <c r="BR186" s="253"/>
      <c r="BS186" s="253"/>
      <c r="BT186" s="253"/>
      <c r="BU186" s="253"/>
      <c r="BV186" s="253"/>
      <c r="BW186" s="253"/>
      <c r="BX186" s="253"/>
      <c r="BY186" s="253"/>
      <c r="BZ186" s="253"/>
      <c r="CA186" s="253"/>
      <c r="CB186" s="253"/>
      <c r="CC186" s="253"/>
      <c r="CD186" s="253"/>
      <c r="CE186" s="253"/>
      <c r="CF186" s="253"/>
      <c r="CG186" s="253"/>
      <c r="CH186" s="253"/>
      <c r="CI186" s="253"/>
      <c r="CJ186" s="253"/>
      <c r="CK186" s="253"/>
      <c r="CL186" s="253"/>
      <c r="CM186" s="253"/>
      <c r="CN186" s="253"/>
      <c r="CO186" s="253"/>
      <c r="CP186" s="253"/>
      <c r="CQ186" s="253"/>
      <c r="CR186" s="253"/>
      <c r="CS186" s="253"/>
      <c r="CT186" s="253"/>
      <c r="CU186" s="253"/>
      <c r="CV186" s="253"/>
      <c r="CW186" s="253"/>
      <c r="CX186" s="253"/>
      <c r="CY186" s="253"/>
      <c r="CZ186" s="253"/>
    </row>
    <row r="187" spans="1:104" ht="17" customHeight="1" x14ac:dyDescent="0.2">
      <c r="A187" s="253"/>
      <c r="AL187" s="253"/>
      <c r="AM187" s="253"/>
      <c r="AN187" s="253"/>
      <c r="AO187" s="253"/>
      <c r="AP187" s="253"/>
      <c r="AQ187" s="253"/>
      <c r="AR187" s="253"/>
      <c r="AS187" s="253"/>
      <c r="AT187" s="253"/>
      <c r="AU187" s="253"/>
      <c r="AV187" s="253"/>
      <c r="AW187" s="253"/>
      <c r="AX187" s="253"/>
      <c r="AY187" s="253"/>
      <c r="AZ187" s="253"/>
      <c r="BA187" s="253"/>
      <c r="BB187" s="253"/>
      <c r="BC187" s="253"/>
      <c r="BD187" s="253"/>
      <c r="BE187" s="253"/>
      <c r="BF187" s="253"/>
      <c r="BG187" s="253"/>
      <c r="BH187" s="253"/>
      <c r="BI187" s="253"/>
      <c r="BJ187" s="253"/>
      <c r="BK187" s="253"/>
      <c r="BL187" s="253"/>
      <c r="BM187" s="253"/>
      <c r="BN187" s="253"/>
      <c r="BO187" s="253"/>
      <c r="BP187" s="253"/>
      <c r="BQ187" s="253"/>
      <c r="BR187" s="253"/>
      <c r="BS187" s="253"/>
      <c r="BT187" s="253"/>
      <c r="BU187" s="253"/>
      <c r="BV187" s="253"/>
      <c r="BW187" s="253"/>
      <c r="BX187" s="253"/>
      <c r="BY187" s="253"/>
      <c r="BZ187" s="253"/>
      <c r="CA187" s="253"/>
      <c r="CB187" s="253"/>
      <c r="CC187" s="253"/>
      <c r="CD187" s="253"/>
      <c r="CE187" s="253"/>
      <c r="CF187" s="253"/>
      <c r="CG187" s="253"/>
      <c r="CH187" s="253"/>
      <c r="CI187" s="253"/>
      <c r="CJ187" s="253"/>
      <c r="CK187" s="253"/>
      <c r="CL187" s="253"/>
      <c r="CM187" s="253"/>
      <c r="CN187" s="253"/>
      <c r="CO187" s="253"/>
      <c r="CP187" s="253"/>
      <c r="CQ187" s="253"/>
      <c r="CR187" s="253"/>
      <c r="CS187" s="253"/>
      <c r="CT187" s="253"/>
      <c r="CU187" s="253"/>
      <c r="CV187" s="253"/>
      <c r="CW187" s="253"/>
      <c r="CX187" s="253"/>
      <c r="CY187" s="253"/>
      <c r="CZ187" s="253"/>
    </row>
    <row r="188" spans="1:104" x14ac:dyDescent="0.2">
      <c r="A188" s="253"/>
      <c r="AL188" s="253"/>
      <c r="AM188" s="253"/>
      <c r="AN188" s="253"/>
      <c r="AO188" s="253"/>
      <c r="AP188" s="253"/>
      <c r="AQ188" s="253"/>
      <c r="AR188" s="253"/>
      <c r="AS188" s="253"/>
      <c r="AT188" s="253"/>
      <c r="AU188" s="253"/>
      <c r="AV188" s="253"/>
      <c r="AW188" s="253"/>
      <c r="AX188" s="253"/>
      <c r="AY188" s="253"/>
      <c r="AZ188" s="253"/>
      <c r="BA188" s="253"/>
      <c r="BB188" s="253"/>
      <c r="BC188" s="253"/>
      <c r="BD188" s="253"/>
      <c r="BE188" s="253"/>
      <c r="BF188" s="253"/>
      <c r="BG188" s="253"/>
      <c r="BH188" s="253"/>
      <c r="BI188" s="253"/>
      <c r="BJ188" s="253"/>
      <c r="BK188" s="253"/>
      <c r="BL188" s="253"/>
      <c r="BM188" s="253"/>
      <c r="BN188" s="253"/>
      <c r="BO188" s="253"/>
      <c r="BP188" s="253"/>
      <c r="BQ188" s="253"/>
      <c r="BR188" s="253"/>
      <c r="BS188" s="253"/>
      <c r="BT188" s="253"/>
      <c r="BU188" s="253"/>
      <c r="BV188" s="253"/>
      <c r="BW188" s="253"/>
      <c r="BX188" s="253"/>
      <c r="BY188" s="253"/>
      <c r="BZ188" s="253"/>
      <c r="CA188" s="253"/>
      <c r="CB188" s="253"/>
      <c r="CC188" s="253"/>
      <c r="CD188" s="253"/>
      <c r="CE188" s="253"/>
      <c r="CF188" s="253"/>
      <c r="CG188" s="253"/>
      <c r="CH188" s="253"/>
      <c r="CI188" s="253"/>
      <c r="CJ188" s="253"/>
      <c r="CK188" s="253"/>
      <c r="CL188" s="253"/>
      <c r="CM188" s="253"/>
      <c r="CN188" s="253"/>
      <c r="CO188" s="253"/>
      <c r="CP188" s="253"/>
      <c r="CQ188" s="253"/>
      <c r="CR188" s="253"/>
      <c r="CS188" s="253"/>
      <c r="CT188" s="253"/>
      <c r="CU188" s="253"/>
      <c r="CV188" s="253"/>
      <c r="CW188" s="253"/>
      <c r="CX188" s="253"/>
      <c r="CY188" s="253"/>
      <c r="CZ188" s="253"/>
    </row>
    <row r="189" spans="1:104" x14ac:dyDescent="0.2">
      <c r="A189" s="253"/>
      <c r="AL189" s="253"/>
      <c r="AM189" s="253"/>
      <c r="AN189" s="253"/>
      <c r="AO189" s="253"/>
      <c r="AP189" s="253"/>
      <c r="AQ189" s="253"/>
      <c r="AR189" s="253"/>
      <c r="AS189" s="253"/>
      <c r="AT189" s="253"/>
      <c r="AU189" s="253"/>
      <c r="AV189" s="253"/>
      <c r="AW189" s="253"/>
      <c r="AX189" s="253"/>
      <c r="AY189" s="253"/>
      <c r="AZ189" s="253"/>
      <c r="BA189" s="253"/>
      <c r="BB189" s="253"/>
      <c r="BC189" s="253"/>
      <c r="BD189" s="253"/>
      <c r="BE189" s="253"/>
      <c r="BF189" s="253"/>
      <c r="BG189" s="253"/>
      <c r="BH189" s="253"/>
      <c r="BI189" s="253"/>
      <c r="BJ189" s="253"/>
      <c r="BK189" s="253"/>
      <c r="BL189" s="253"/>
      <c r="BM189" s="253"/>
      <c r="BN189" s="253"/>
      <c r="BO189" s="253"/>
      <c r="BP189" s="253"/>
      <c r="BQ189" s="253"/>
      <c r="BR189" s="253"/>
      <c r="BS189" s="253"/>
      <c r="BT189" s="253"/>
      <c r="BU189" s="253"/>
      <c r="BV189" s="253"/>
      <c r="BW189" s="253"/>
      <c r="BX189" s="253"/>
      <c r="BY189" s="253"/>
      <c r="BZ189" s="253"/>
      <c r="CA189" s="253"/>
      <c r="CB189" s="253"/>
      <c r="CC189" s="253"/>
      <c r="CD189" s="253"/>
      <c r="CE189" s="253"/>
      <c r="CF189" s="253"/>
      <c r="CG189" s="253"/>
      <c r="CH189" s="253"/>
      <c r="CI189" s="253"/>
      <c r="CJ189" s="253"/>
      <c r="CK189" s="253"/>
      <c r="CL189" s="253"/>
      <c r="CM189" s="253"/>
      <c r="CN189" s="253"/>
      <c r="CO189" s="253"/>
      <c r="CP189" s="253"/>
      <c r="CQ189" s="253"/>
      <c r="CR189" s="253"/>
      <c r="CS189" s="253"/>
      <c r="CT189" s="253"/>
      <c r="CU189" s="253"/>
      <c r="CV189" s="253"/>
      <c r="CW189" s="253"/>
      <c r="CX189" s="253"/>
      <c r="CY189" s="253"/>
      <c r="CZ189" s="253"/>
    </row>
    <row r="190" spans="1:104" x14ac:dyDescent="0.2">
      <c r="A190" s="253"/>
      <c r="AL190" s="253"/>
      <c r="AM190" s="253"/>
      <c r="AN190" s="253"/>
      <c r="AO190" s="253"/>
      <c r="AP190" s="253"/>
      <c r="AQ190" s="253"/>
      <c r="AR190" s="253"/>
      <c r="AS190" s="253"/>
      <c r="AT190" s="253"/>
      <c r="AU190" s="253"/>
      <c r="AV190" s="253"/>
      <c r="AW190" s="253"/>
      <c r="AX190" s="253"/>
      <c r="AY190" s="253"/>
      <c r="AZ190" s="253"/>
      <c r="BA190" s="253"/>
      <c r="BB190" s="253"/>
      <c r="BC190" s="253"/>
      <c r="BD190" s="253"/>
      <c r="BE190" s="253"/>
      <c r="BF190" s="253"/>
      <c r="BG190" s="253"/>
      <c r="BH190" s="253"/>
      <c r="BI190" s="253"/>
      <c r="BJ190" s="253"/>
      <c r="BK190" s="253"/>
      <c r="BL190" s="253"/>
      <c r="BM190" s="253"/>
      <c r="BN190" s="253"/>
      <c r="BO190" s="253"/>
      <c r="BP190" s="253"/>
      <c r="BQ190" s="253"/>
      <c r="BR190" s="253"/>
      <c r="BS190" s="253"/>
      <c r="BT190" s="253"/>
      <c r="BU190" s="253"/>
      <c r="BV190" s="253"/>
      <c r="BW190" s="253"/>
      <c r="BX190" s="253"/>
      <c r="BY190" s="253"/>
      <c r="BZ190" s="253"/>
      <c r="CA190" s="253"/>
      <c r="CB190" s="253"/>
      <c r="CC190" s="253"/>
      <c r="CD190" s="253"/>
      <c r="CE190" s="253"/>
      <c r="CF190" s="253"/>
      <c r="CG190" s="253"/>
      <c r="CH190" s="253"/>
      <c r="CI190" s="253"/>
      <c r="CJ190" s="253"/>
      <c r="CK190" s="253"/>
      <c r="CL190" s="253"/>
      <c r="CM190" s="253"/>
      <c r="CN190" s="253"/>
      <c r="CO190" s="253"/>
      <c r="CP190" s="253"/>
      <c r="CQ190" s="253"/>
      <c r="CR190" s="253"/>
      <c r="CS190" s="253"/>
      <c r="CT190" s="253"/>
      <c r="CU190" s="253"/>
      <c r="CV190" s="253"/>
      <c r="CW190" s="253"/>
      <c r="CX190" s="253"/>
      <c r="CY190" s="253"/>
      <c r="CZ190" s="253"/>
    </row>
    <row r="191" spans="1:104" x14ac:dyDescent="0.2">
      <c r="A191" s="253"/>
      <c r="AL191" s="253"/>
      <c r="AM191" s="253"/>
      <c r="AN191" s="253"/>
      <c r="AO191" s="253"/>
      <c r="AP191" s="253"/>
      <c r="AQ191" s="253"/>
      <c r="AR191" s="253"/>
      <c r="AS191" s="253"/>
      <c r="AT191" s="253"/>
      <c r="AU191" s="253"/>
      <c r="AV191" s="253"/>
      <c r="AW191" s="253"/>
      <c r="AX191" s="253"/>
      <c r="AY191" s="253"/>
      <c r="AZ191" s="253"/>
      <c r="BA191" s="253"/>
      <c r="BB191" s="253"/>
      <c r="BC191" s="253"/>
      <c r="BD191" s="253"/>
      <c r="BE191" s="253"/>
      <c r="BF191" s="253"/>
      <c r="BG191" s="253"/>
      <c r="BH191" s="253"/>
      <c r="BI191" s="253"/>
      <c r="BJ191" s="253"/>
      <c r="BK191" s="253"/>
      <c r="BL191" s="253"/>
      <c r="BM191" s="253"/>
      <c r="BN191" s="253"/>
      <c r="BO191" s="253"/>
      <c r="BP191" s="253"/>
      <c r="BQ191" s="253"/>
      <c r="BR191" s="253"/>
      <c r="BS191" s="253"/>
      <c r="BT191" s="253"/>
      <c r="BU191" s="253"/>
      <c r="BV191" s="253"/>
      <c r="BW191" s="253"/>
      <c r="BX191" s="253"/>
      <c r="BY191" s="253"/>
      <c r="BZ191" s="253"/>
      <c r="CA191" s="253"/>
      <c r="CB191" s="253"/>
      <c r="CC191" s="253"/>
      <c r="CD191" s="253"/>
      <c r="CE191" s="253"/>
      <c r="CF191" s="253"/>
      <c r="CG191" s="253"/>
      <c r="CH191" s="253"/>
      <c r="CI191" s="253"/>
      <c r="CJ191" s="253"/>
      <c r="CK191" s="253"/>
      <c r="CL191" s="253"/>
      <c r="CM191" s="253"/>
      <c r="CN191" s="253"/>
      <c r="CO191" s="253"/>
      <c r="CP191" s="253"/>
      <c r="CQ191" s="253"/>
      <c r="CR191" s="253"/>
      <c r="CS191" s="253"/>
      <c r="CT191" s="253"/>
      <c r="CU191" s="253"/>
      <c r="CV191" s="253"/>
      <c r="CW191" s="253"/>
      <c r="CX191" s="253"/>
      <c r="CY191" s="253"/>
      <c r="CZ191" s="253"/>
    </row>
    <row r="192" spans="1:104" x14ac:dyDescent="0.2">
      <c r="A192" s="253"/>
      <c r="AL192" s="253"/>
      <c r="AM192" s="253"/>
      <c r="AN192" s="253"/>
      <c r="AO192" s="253"/>
      <c r="AP192" s="253"/>
      <c r="AQ192" s="253"/>
      <c r="AR192" s="253"/>
      <c r="AS192" s="253"/>
      <c r="AT192" s="253"/>
      <c r="AU192" s="253"/>
      <c r="AV192" s="253"/>
      <c r="AW192" s="253"/>
      <c r="AX192" s="253"/>
      <c r="AY192" s="253"/>
      <c r="AZ192" s="253"/>
      <c r="BA192" s="253"/>
      <c r="BB192" s="253"/>
      <c r="BC192" s="253"/>
      <c r="BD192" s="253"/>
      <c r="BE192" s="253"/>
      <c r="BF192" s="253"/>
      <c r="BG192" s="253"/>
      <c r="BH192" s="253"/>
      <c r="BI192" s="253"/>
      <c r="BJ192" s="253"/>
      <c r="BK192" s="253"/>
      <c r="BL192" s="253"/>
      <c r="BM192" s="253"/>
      <c r="BN192" s="253"/>
      <c r="BO192" s="253"/>
      <c r="BP192" s="253"/>
      <c r="BQ192" s="253"/>
      <c r="BR192" s="253"/>
      <c r="BS192" s="253"/>
      <c r="BT192" s="253"/>
      <c r="BU192" s="253"/>
      <c r="BV192" s="253"/>
      <c r="BW192" s="253"/>
      <c r="BX192" s="253"/>
      <c r="BY192" s="253"/>
      <c r="BZ192" s="253"/>
      <c r="CA192" s="253"/>
      <c r="CB192" s="253"/>
      <c r="CC192" s="253"/>
      <c r="CD192" s="253"/>
      <c r="CE192" s="253"/>
      <c r="CF192" s="253"/>
      <c r="CG192" s="253"/>
      <c r="CH192" s="253"/>
      <c r="CI192" s="253"/>
      <c r="CJ192" s="253"/>
      <c r="CK192" s="253"/>
      <c r="CL192" s="253"/>
      <c r="CM192" s="253"/>
      <c r="CN192" s="253"/>
      <c r="CO192" s="253"/>
      <c r="CP192" s="253"/>
      <c r="CQ192" s="253"/>
      <c r="CR192" s="253"/>
      <c r="CS192" s="253"/>
      <c r="CT192" s="253"/>
      <c r="CU192" s="253"/>
      <c r="CV192" s="253"/>
      <c r="CW192" s="253"/>
      <c r="CX192" s="253"/>
      <c r="CY192" s="253"/>
      <c r="CZ192" s="253"/>
    </row>
  </sheetData>
  <sheetProtection algorithmName="SHA-512" hashValue="2yL/RraNbrsIx4SG5Upt57Fjspip8NggwMbHI0CAY1suEwSsIv131ySSo2C68+g+CMxkMb3GaqTSHJnaOrL3Yw==" saltValue="P+/VrB4yUzgPzpjJfzkQDQ==" spinCount="100000" sheet="1" formatCells="0" formatColumns="0" formatRows="0"/>
  <mergeCells count="96">
    <mergeCell ref="AD110:AD115"/>
    <mergeCell ref="Y116:Y121"/>
    <mergeCell ref="AB116:AB121"/>
    <mergeCell ref="W116:W121"/>
    <mergeCell ref="Z116:Z121"/>
    <mergeCell ref="AC116:AC121"/>
    <mergeCell ref="X116:X121"/>
    <mergeCell ref="AA116:AA121"/>
    <mergeCell ref="AD116:AD121"/>
    <mergeCell ref="Y110:Y115"/>
    <mergeCell ref="AB110:AB115"/>
    <mergeCell ref="W110:W115"/>
    <mergeCell ref="Z110:Z115"/>
    <mergeCell ref="AC110:AC115"/>
    <mergeCell ref="AA110:AA115"/>
    <mergeCell ref="X110:X115"/>
    <mergeCell ref="AD128:AD133"/>
    <mergeCell ref="Y122:Y127"/>
    <mergeCell ref="AB122:AB127"/>
    <mergeCell ref="Z122:Z127"/>
    <mergeCell ref="AC122:AC127"/>
    <mergeCell ref="AA122:AA127"/>
    <mergeCell ref="AD122:AD127"/>
    <mergeCell ref="AC128:AC133"/>
    <mergeCell ref="X128:X133"/>
    <mergeCell ref="AA128:AA133"/>
    <mergeCell ref="Y128:Y133"/>
    <mergeCell ref="AB128:AB133"/>
    <mergeCell ref="W122:W127"/>
    <mergeCell ref="X122:X127"/>
    <mergeCell ref="W128:W133"/>
    <mergeCell ref="Z128:Z133"/>
    <mergeCell ref="U128:U133"/>
    <mergeCell ref="V104:V109"/>
    <mergeCell ref="V110:V115"/>
    <mergeCell ref="V116:V121"/>
    <mergeCell ref="V122:V127"/>
    <mergeCell ref="V128:V133"/>
    <mergeCell ref="U104:U109"/>
    <mergeCell ref="U110:U115"/>
    <mergeCell ref="U116:U121"/>
    <mergeCell ref="U122:U127"/>
    <mergeCell ref="AB104:AB109"/>
    <mergeCell ref="AD102:AD103"/>
    <mergeCell ref="Z102:Z103"/>
    <mergeCell ref="AA102:AA103"/>
    <mergeCell ref="AC104:AC109"/>
    <mergeCell ref="AA104:AA109"/>
    <mergeCell ref="AD104:AD109"/>
    <mergeCell ref="AC102:AC103"/>
    <mergeCell ref="R6:X6"/>
    <mergeCell ref="V102:V103"/>
    <mergeCell ref="W102:W103"/>
    <mergeCell ref="X102:X103"/>
    <mergeCell ref="V101:X101"/>
    <mergeCell ref="R7:X8"/>
    <mergeCell ref="J32:AB32"/>
    <mergeCell ref="Y101:AA101"/>
    <mergeCell ref="AB102:AB103"/>
    <mergeCell ref="Y102:Y103"/>
    <mergeCell ref="AB101:AD101"/>
    <mergeCell ref="R10:X10"/>
    <mergeCell ref="R11:X11"/>
    <mergeCell ref="A2:B2"/>
    <mergeCell ref="C101:E101"/>
    <mergeCell ref="C102:E102"/>
    <mergeCell ref="C24:H24"/>
    <mergeCell ref="C103:E105"/>
    <mergeCell ref="C56:G56"/>
    <mergeCell ref="C57:G57"/>
    <mergeCell ref="C9:G10"/>
    <mergeCell ref="C150:E152"/>
    <mergeCell ref="C128:E130"/>
    <mergeCell ref="C132:E134"/>
    <mergeCell ref="C137:E137"/>
    <mergeCell ref="C138:E138"/>
    <mergeCell ref="C139:E141"/>
    <mergeCell ref="C142:E142"/>
    <mergeCell ref="C125:E126"/>
    <mergeCell ref="C127:E127"/>
    <mergeCell ref="C143:E144"/>
    <mergeCell ref="C145:E145"/>
    <mergeCell ref="C146:E148"/>
    <mergeCell ref="C119:E119"/>
    <mergeCell ref="C110:E112"/>
    <mergeCell ref="C120:E120"/>
    <mergeCell ref="C121:E123"/>
    <mergeCell ref="C124:E124"/>
    <mergeCell ref="C114:E116"/>
    <mergeCell ref="C106:E106"/>
    <mergeCell ref="C109:E109"/>
    <mergeCell ref="C107:E108"/>
    <mergeCell ref="W104:W109"/>
    <mergeCell ref="Z104:Z109"/>
    <mergeCell ref="X104:X109"/>
    <mergeCell ref="Y104:Y109"/>
  </mergeCells>
  <conditionalFormatting sqref="C68:G68 F102:O117 V104:AD133 F120:O135 T135:Z135 F138:O153 T153:Z153">
    <cfRule type="cellIs" dxfId="6" priority="21" operator="lessThan">
      <formula>0</formula>
    </cfRule>
  </conditionalFormatting>
  <conditionalFormatting sqref="C74:G74">
    <cfRule type="cellIs" dxfId="5" priority="17" operator="lessThan">
      <formula>0</formula>
    </cfRule>
  </conditionalFormatting>
  <conditionalFormatting sqref="C83:G83">
    <cfRule type="cellIs" dxfId="4" priority="16" operator="lessThan">
      <formula>0</formula>
    </cfRule>
  </conditionalFormatting>
  <conditionalFormatting sqref="C86:G86">
    <cfRule type="cellIs" dxfId="3" priority="15" operator="lessThan">
      <formula>0</formula>
    </cfRule>
  </conditionalFormatting>
  <conditionalFormatting sqref="C18:H18">
    <cfRule type="cellIs" dxfId="2" priority="18" operator="lessThan">
      <formula>0</formula>
    </cfRule>
  </conditionalFormatting>
  <conditionalFormatting sqref="C24:H26 C28:H29">
    <cfRule type="cellIs" dxfId="1" priority="20" operator="lessThan">
      <formula>0</formula>
    </cfRule>
  </conditionalFormatting>
  <conditionalFormatting sqref="C35:H40">
    <cfRule type="cellIs" dxfId="0" priority="1" operator="lessThan">
      <formula>0</formula>
    </cfRule>
  </conditionalFormatting>
  <dataValidations count="13">
    <dataValidation type="whole" allowBlank="1" showInputMessage="1" showErrorMessage="1" errorTitle="Mes" error="Entre 0 y 60" sqref="L8" xr:uid="{04FC216E-3026-8F48-AD10-B54B7D4433CF}">
      <formula1>0</formula1>
      <formula2>10000000000000</formula2>
    </dataValidation>
    <dataValidation type="decimal" allowBlank="1" showInputMessage="1" showErrorMessage="1" errorTitle="Valor positivo" sqref="L7:L8" xr:uid="{7B990227-902D-5443-A27D-B84C80B58CEE}">
      <formula1>0</formula1>
      <formula2>1000000000</formula2>
    </dataValidation>
    <dataValidation type="whole" allowBlank="1" showInputMessage="1" showErrorMessage="1" errorTitle="Mes" error="Entre 0 y 60" sqref="P7:P8 K7:K8" xr:uid="{BC05628F-206B-5D46-9733-33F5A7AE1612}">
      <formula1>0</formula1>
      <formula2>60</formula2>
    </dataValidation>
    <dataValidation allowBlank="1" showInputMessage="1" showErrorMessage="1" errorTitle=" " sqref="P8 P6 L6" xr:uid="{CAC1041D-1515-AC4C-B36F-FED491FC78DD}"/>
    <dataValidation type="whole" operator="greaterThanOrEqual" allowBlank="1" showInputMessage="1" showErrorMessage="1" sqref="M8" xr:uid="{417FC30C-AC8B-0C4C-B7D9-7C757EA1AC30}">
      <formula1>M7</formula1>
    </dataValidation>
    <dataValidation type="whole" allowBlank="1" showInputMessage="1" showErrorMessage="1" errorTitle="Mes" error="Entre 0 y 60" sqref="L7" xr:uid="{CE50BC7A-62F6-2A44-A86B-F2431586256B}">
      <formula1>0</formula1>
      <formula2>1000000000000</formula2>
    </dataValidation>
    <dataValidation type="decimal" allowBlank="1" showInputMessage="1" showErrorMessage="1" errorTitle=" " sqref="P7" xr:uid="{2C724119-2304-7148-8F2A-345F409074EE}">
      <formula1>0</formula1>
      <formula2>1000000000</formula2>
    </dataValidation>
    <dataValidation type="whole" allowBlank="1" showInputMessage="1" showErrorMessage="1" sqref="M7" xr:uid="{6C88C91F-DCBA-0F49-ACAF-2696E4995D72}">
      <formula1>1</formula1>
      <formula2>1000000000</formula2>
    </dataValidation>
    <dataValidation type="whole" allowBlank="1" showInputMessage="1" showErrorMessage="1" errorTitle="Entre 0 y 60" sqref="K11" xr:uid="{57618685-18C4-C14C-88BA-30FBDD451EE0}">
      <formula1>0</formula1>
      <formula2>60</formula2>
    </dataValidation>
    <dataValidation type="decimal" allowBlank="1" showInputMessage="1" showErrorMessage="1" sqref="P11:Q11" xr:uid="{B1E3DCA3-5AC0-7C45-AB35-12A5FB4236DF}">
      <formula1>0</formula1>
      <formula2>100</formula2>
    </dataValidation>
    <dataValidation type="whole" allowBlank="1" showInputMessage="1" showErrorMessage="1" sqref="N11" xr:uid="{2B08A26A-1DFD-B348-9456-4BC7C31CB211}">
      <formula1>1</formula1>
      <formula2>240</formula2>
    </dataValidation>
    <dataValidation type="whole" allowBlank="1" showInputMessage="1" showErrorMessage="1" errorTitle="Meses de carencia" error="Entre 0 y 60" sqref="M11" xr:uid="{9C06EDEF-EAC0-774B-884D-007865AD732C}">
      <formula1>0</formula1>
      <formula2>60</formula2>
    </dataValidation>
    <dataValidation type="decimal" allowBlank="1" showInputMessage="1" showErrorMessage="1" sqref="L11" xr:uid="{4C45067C-4918-B84F-8FF4-78D140BADDFE}">
      <formula1>0</formula1>
      <formula2>1000000000</formula2>
    </dataValidation>
  </dataValidations>
  <pageMargins left="0.7" right="0.7" top="0.75" bottom="0.75" header="0.3" footer="0.3"/>
  <pageSetup paperSize="9" orientation="portrait" horizontalDpi="0" verticalDpi="0"/>
  <drawing r:id="rId1"/>
  <extLst>
    <ext xmlns:x14="http://schemas.microsoft.com/office/spreadsheetml/2009/9/main" uri="{CCE6A557-97BC-4b89-ADB6-D9C93CAAB3DF}">
      <x14:dataValidations xmlns:xm="http://schemas.microsoft.com/office/excel/2006/main" count="6">
        <x14:dataValidation type="list" allowBlank="1" showInputMessage="1" showErrorMessage="1" xr:uid="{7E8F4D0C-7755-3242-B50E-12392ADBC8C2}">
          <x14:formula1>
            <xm:f>'C'!$BO$19:$BO$29</xm:f>
          </x14:formula1>
          <xm:sqref>C139:E141 C103:E105 C121:E123</xm:sqref>
        </x14:dataValidation>
        <x14:dataValidation type="list" allowBlank="1" showInputMessage="1" showErrorMessage="1" xr:uid="{22FDFD0A-E1E5-E440-B1AC-60A661678421}">
          <x14:formula1>
            <xm:f>'C'!$BQ$10:$BQ$32</xm:f>
          </x14:formula1>
          <xm:sqref>C143:E144 C125:E126 C107:E108</xm:sqref>
        </x14:dataValidation>
        <x14:dataValidation type="list" allowBlank="1" showInputMessage="1" showErrorMessage="1" xr:uid="{B4143E7C-3693-7149-B784-DF70DE91F472}">
          <x14:formula1>
            <xm:f>'C'!$BP$19:$BP$29</xm:f>
          </x14:formula1>
          <xm:sqref>D131 D113 D149</xm:sqref>
        </x14:dataValidation>
        <x14:dataValidation type="list" allowBlank="1" showInputMessage="1" showErrorMessage="1" xr:uid="{FA9A360D-3189-E64A-95A6-C3A9CAC6BC90}">
          <x14:formula1>
            <xm:f>'C'!$BP$18:$BP$30</xm:f>
          </x14:formula1>
          <xm:sqref>C110:E112 C128:E130 C146:E148</xm:sqref>
        </x14:dataValidation>
        <x14:dataValidation type="list" allowBlank="1" showInputMessage="1" showErrorMessage="1" xr:uid="{BD363378-287B-A545-82C8-A069A719619C}">
          <x14:formula1>
            <xm:f>'C'!$BP$24:$BP$30</xm:f>
          </x14:formula1>
          <xm:sqref>I24:I25</xm:sqref>
        </x14:dataValidation>
        <x14:dataValidation type="list" allowBlank="1" showInputMessage="1" showErrorMessage="1" xr:uid="{F092BE9B-0A5B-8C4D-9DDF-887D37579352}">
          <x14:formula1>
            <xm:f>'C'!$BN$9:$BN$19</xm:f>
          </x14:formula1>
          <xm:sqref>I28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A1792-D361-B44C-9C99-96B4C68DC234}">
  <dimension ref="B5:F35"/>
  <sheetViews>
    <sheetView showGridLines="0" workbookViewId="0">
      <selection activeCell="D30" sqref="D30"/>
    </sheetView>
  </sheetViews>
  <sheetFormatPr baseColWidth="10" defaultRowHeight="16" x14ac:dyDescent="0.2"/>
  <cols>
    <col min="1" max="1" width="10.83203125" style="2"/>
    <col min="2" max="2" width="22.1640625" style="2" customWidth="1"/>
    <col min="3" max="3" width="26.33203125" style="3" customWidth="1"/>
    <col min="4" max="4" width="27.6640625" style="2" customWidth="1"/>
    <col min="5" max="5" width="36" style="3" customWidth="1"/>
    <col min="6" max="6" width="50.1640625" style="3" customWidth="1"/>
    <col min="7" max="7" width="10.83203125" style="2"/>
    <col min="8" max="8" width="20.5" style="2" customWidth="1"/>
    <col min="9" max="9" width="19.33203125" style="2" customWidth="1"/>
    <col min="10" max="10" width="5" style="2" customWidth="1"/>
    <col min="11" max="11" width="15.1640625" style="2" customWidth="1"/>
    <col min="12" max="12" width="5.5" style="2" customWidth="1"/>
    <col min="13" max="13" width="14" style="2" customWidth="1"/>
    <col min="14" max="14" width="6.6640625" style="2" customWidth="1"/>
    <col min="15" max="15" width="20" style="2" customWidth="1"/>
    <col min="16" max="16384" width="10.83203125" style="2"/>
  </cols>
  <sheetData>
    <row r="5" spans="2:6" ht="17" thickBot="1" x14ac:dyDescent="0.25"/>
    <row r="6" spans="2:6" ht="24" customHeight="1" x14ac:dyDescent="0.2">
      <c r="C6" s="59" t="s">
        <v>204</v>
      </c>
      <c r="D6" s="60" t="s">
        <v>205</v>
      </c>
      <c r="E6" s="59" t="s">
        <v>206</v>
      </c>
      <c r="F6" s="59" t="s">
        <v>207</v>
      </c>
    </row>
    <row r="7" spans="2:6" ht="21" customHeight="1" x14ac:dyDescent="0.2">
      <c r="B7" s="1667" t="s">
        <v>208</v>
      </c>
      <c r="C7" s="1690" t="s">
        <v>209</v>
      </c>
      <c r="D7" s="39" t="s">
        <v>15</v>
      </c>
      <c r="E7" s="1672" t="s">
        <v>251</v>
      </c>
      <c r="F7" s="1692" t="s">
        <v>262</v>
      </c>
    </row>
    <row r="8" spans="2:6" ht="14" customHeight="1" x14ac:dyDescent="0.2">
      <c r="B8" s="1668"/>
      <c r="C8" s="1691"/>
      <c r="D8" s="40" t="s">
        <v>10</v>
      </c>
      <c r="E8" s="1673"/>
      <c r="F8" s="1693"/>
    </row>
    <row r="9" spans="2:6" ht="16" customHeight="1" x14ac:dyDescent="0.2">
      <c r="B9" s="1668"/>
      <c r="C9" s="1690" t="s">
        <v>210</v>
      </c>
      <c r="D9" s="39" t="s">
        <v>211</v>
      </c>
      <c r="E9" s="1672" t="s">
        <v>252</v>
      </c>
      <c r="F9" s="1674" t="s">
        <v>261</v>
      </c>
    </row>
    <row r="10" spans="2:6" ht="16" customHeight="1" x14ac:dyDescent="0.2">
      <c r="B10" s="1669"/>
      <c r="C10" s="1691"/>
      <c r="D10" s="40" t="s">
        <v>10</v>
      </c>
      <c r="E10" s="1673"/>
      <c r="F10" s="1675"/>
    </row>
    <row r="11" spans="2:6" ht="16" customHeight="1" x14ac:dyDescent="0.2">
      <c r="B11" s="1667" t="s">
        <v>214</v>
      </c>
      <c r="C11" s="1684" t="s">
        <v>215</v>
      </c>
      <c r="D11" s="41" t="s">
        <v>213</v>
      </c>
      <c r="E11" s="1686" t="s">
        <v>254</v>
      </c>
      <c r="F11" s="1688" t="s">
        <v>216</v>
      </c>
    </row>
    <row r="12" spans="2:6" ht="16" customHeight="1" x14ac:dyDescent="0.2">
      <c r="B12" s="1668"/>
      <c r="C12" s="1685"/>
      <c r="D12" s="42" t="s">
        <v>212</v>
      </c>
      <c r="E12" s="1687"/>
      <c r="F12" s="1689"/>
    </row>
    <row r="13" spans="2:6" ht="16" customHeight="1" x14ac:dyDescent="0.2">
      <c r="B13" s="1668"/>
      <c r="C13" s="1684" t="s">
        <v>217</v>
      </c>
      <c r="D13" s="41" t="s">
        <v>213</v>
      </c>
      <c r="E13" s="1686" t="s">
        <v>218</v>
      </c>
      <c r="F13" s="1688" t="s">
        <v>219</v>
      </c>
    </row>
    <row r="14" spans="2:6" ht="16" customHeight="1" x14ac:dyDescent="0.2">
      <c r="B14" s="1669"/>
      <c r="C14" s="1685"/>
      <c r="D14" s="42" t="s">
        <v>346</v>
      </c>
      <c r="E14" s="1687"/>
      <c r="F14" s="1689"/>
    </row>
    <row r="15" spans="2:6" ht="16" customHeight="1" x14ac:dyDescent="0.2">
      <c r="B15" s="61"/>
    </row>
    <row r="16" spans="2:6" ht="28" customHeight="1" thickBot="1" x14ac:dyDescent="0.25">
      <c r="B16" s="62"/>
      <c r="C16" s="57" t="s">
        <v>204</v>
      </c>
      <c r="D16" s="58" t="s">
        <v>205</v>
      </c>
      <c r="E16" s="57" t="s">
        <v>206</v>
      </c>
      <c r="F16" s="57" t="s">
        <v>207</v>
      </c>
    </row>
    <row r="17" spans="2:6" ht="16" customHeight="1" x14ac:dyDescent="0.2">
      <c r="B17" s="1682" t="s">
        <v>220</v>
      </c>
      <c r="C17" s="1670" t="s">
        <v>353</v>
      </c>
      <c r="D17" s="39" t="s">
        <v>221</v>
      </c>
      <c r="E17" s="1672" t="s">
        <v>222</v>
      </c>
      <c r="F17" s="1674" t="s">
        <v>223</v>
      </c>
    </row>
    <row r="18" spans="2:6" ht="23" customHeight="1" x14ac:dyDescent="0.2">
      <c r="B18" s="1683"/>
      <c r="C18" s="1671"/>
      <c r="D18" s="43" t="s">
        <v>213</v>
      </c>
      <c r="E18" s="1673"/>
      <c r="F18" s="1675"/>
    </row>
    <row r="19" spans="2:6" x14ac:dyDescent="0.2">
      <c r="B19" s="1683"/>
      <c r="C19" s="1676" t="s">
        <v>354</v>
      </c>
      <c r="D19" s="41" t="s">
        <v>224</v>
      </c>
      <c r="E19" s="1678" t="s">
        <v>225</v>
      </c>
      <c r="F19" s="1680" t="s">
        <v>226</v>
      </c>
    </row>
    <row r="20" spans="2:6" ht="16" customHeight="1" x14ac:dyDescent="0.2">
      <c r="B20" s="1683"/>
      <c r="C20" s="1677"/>
      <c r="D20" s="44" t="s">
        <v>12</v>
      </c>
      <c r="E20" s="1679"/>
      <c r="F20" s="1681"/>
    </row>
    <row r="21" spans="2:6" ht="16" customHeight="1" x14ac:dyDescent="0.2">
      <c r="B21" s="1683"/>
      <c r="C21" s="1670" t="s">
        <v>227</v>
      </c>
      <c r="D21" s="39" t="s">
        <v>221</v>
      </c>
      <c r="E21" s="1672" t="s">
        <v>228</v>
      </c>
      <c r="F21" s="1674" t="s">
        <v>226</v>
      </c>
    </row>
    <row r="22" spans="2:6" ht="35" customHeight="1" x14ac:dyDescent="0.2">
      <c r="B22" s="1683"/>
      <c r="C22" s="1671"/>
      <c r="D22" s="43" t="s">
        <v>229</v>
      </c>
      <c r="E22" s="1673"/>
      <c r="F22" s="1675"/>
    </row>
    <row r="23" spans="2:6" ht="16" customHeight="1" x14ac:dyDescent="0.2">
      <c r="B23" s="1683"/>
      <c r="C23" s="1676" t="s">
        <v>230</v>
      </c>
      <c r="D23" s="41" t="s">
        <v>229</v>
      </c>
      <c r="E23" s="1678" t="s">
        <v>692</v>
      </c>
      <c r="F23" s="1680" t="s">
        <v>693</v>
      </c>
    </row>
    <row r="24" spans="2:6" s="45" customFormat="1" ht="28" customHeight="1" x14ac:dyDescent="0.25">
      <c r="B24" s="1683"/>
      <c r="C24" s="1677"/>
      <c r="D24" s="44" t="s">
        <v>12</v>
      </c>
      <c r="E24" s="1679"/>
      <c r="F24" s="1681"/>
    </row>
    <row r="25" spans="2:6" ht="16" customHeight="1" x14ac:dyDescent="0.2">
      <c r="B25" s="63"/>
      <c r="C25" s="47"/>
      <c r="D25" s="48"/>
      <c r="E25" s="49"/>
      <c r="F25" s="50"/>
    </row>
    <row r="26" spans="2:6" ht="16" customHeight="1" x14ac:dyDescent="0.2">
      <c r="B26" s="63"/>
      <c r="C26" s="57" t="s">
        <v>233</v>
      </c>
      <c r="D26" s="66" t="s">
        <v>237</v>
      </c>
      <c r="E26" s="67" t="s">
        <v>206</v>
      </c>
      <c r="F26" s="68" t="s">
        <v>235</v>
      </c>
    </row>
    <row r="27" spans="2:6" ht="16" customHeight="1" x14ac:dyDescent="0.2">
      <c r="B27" s="1667" t="s">
        <v>241</v>
      </c>
      <c r="C27" s="51" t="s">
        <v>242</v>
      </c>
      <c r="D27" s="53" t="s">
        <v>231</v>
      </c>
      <c r="E27" s="55" t="s">
        <v>244</v>
      </c>
      <c r="F27" s="55" t="s">
        <v>248</v>
      </c>
    </row>
    <row r="28" spans="2:6" ht="23" customHeight="1" x14ac:dyDescent="0.2">
      <c r="B28" s="1668"/>
      <c r="C28" s="52" t="s">
        <v>243</v>
      </c>
      <c r="D28" s="54" t="s">
        <v>245</v>
      </c>
      <c r="E28" s="56" t="s">
        <v>246</v>
      </c>
      <c r="F28" s="56" t="s">
        <v>247</v>
      </c>
    </row>
    <row r="29" spans="2:6" ht="30" customHeight="1" x14ac:dyDescent="0.2">
      <c r="B29" s="1668"/>
      <c r="C29" s="51" t="s">
        <v>253</v>
      </c>
      <c r="D29" s="53" t="s">
        <v>249</v>
      </c>
      <c r="E29" s="55" t="s">
        <v>255</v>
      </c>
      <c r="F29" s="55" t="s">
        <v>250</v>
      </c>
    </row>
    <row r="30" spans="2:6" ht="40" customHeight="1" x14ac:dyDescent="0.2">
      <c r="B30" s="1668"/>
      <c r="C30" s="52" t="s">
        <v>234</v>
      </c>
      <c r="D30" s="54" t="s">
        <v>240</v>
      </c>
      <c r="E30" s="56" t="s">
        <v>238</v>
      </c>
      <c r="F30" s="56" t="s">
        <v>236</v>
      </c>
    </row>
    <row r="31" spans="2:6" ht="28" customHeight="1" x14ac:dyDescent="0.2">
      <c r="B31" s="1669"/>
      <c r="C31" s="51" t="s">
        <v>20</v>
      </c>
      <c r="D31" s="53" t="s">
        <v>20</v>
      </c>
      <c r="E31" s="55" t="s">
        <v>258</v>
      </c>
      <c r="F31" s="55" t="s">
        <v>239</v>
      </c>
    </row>
    <row r="32" spans="2:6" ht="44" customHeight="1" x14ac:dyDescent="0.2">
      <c r="B32" s="64"/>
    </row>
    <row r="33" spans="2:2" ht="54" customHeight="1" x14ac:dyDescent="0.2">
      <c r="B33" s="65"/>
    </row>
    <row r="34" spans="2:2" ht="43" customHeight="1" x14ac:dyDescent="0.2">
      <c r="B34" s="46"/>
    </row>
    <row r="35" spans="2:2" ht="44" customHeight="1" x14ac:dyDescent="0.2"/>
  </sheetData>
  <mergeCells count="28">
    <mergeCell ref="C13:C14"/>
    <mergeCell ref="E13:E14"/>
    <mergeCell ref="F13:F14"/>
    <mergeCell ref="B7:B10"/>
    <mergeCell ref="B11:B14"/>
    <mergeCell ref="C11:C12"/>
    <mergeCell ref="E11:E12"/>
    <mergeCell ref="F11:F12"/>
    <mergeCell ref="C7:C8"/>
    <mergeCell ref="E7:E8"/>
    <mergeCell ref="F7:F8"/>
    <mergeCell ref="C9:C10"/>
    <mergeCell ref="E9:E10"/>
    <mergeCell ref="F9:F10"/>
    <mergeCell ref="B27:B31"/>
    <mergeCell ref="C17:C18"/>
    <mergeCell ref="E17:E18"/>
    <mergeCell ref="F17:F18"/>
    <mergeCell ref="C19:C20"/>
    <mergeCell ref="E19:E20"/>
    <mergeCell ref="F19:F20"/>
    <mergeCell ref="C21:C22"/>
    <mergeCell ref="E21:E22"/>
    <mergeCell ref="F21:F22"/>
    <mergeCell ref="C23:C24"/>
    <mergeCell ref="E23:E24"/>
    <mergeCell ref="F23:F24"/>
    <mergeCell ref="B17:B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100</vt:i4>
      </vt:variant>
    </vt:vector>
  </HeadingPairs>
  <TitlesOfParts>
    <vt:vector size="106" baseType="lpstr">
      <vt:lpstr>IDEA</vt:lpstr>
      <vt:lpstr>HIPOTESIS </vt:lpstr>
      <vt:lpstr>C</vt:lpstr>
      <vt:lpstr>RESULTADOS</vt:lpstr>
      <vt:lpstr>ANALISIS </vt:lpstr>
      <vt:lpstr>Sheet2</vt:lpstr>
      <vt:lpstr>Ampliación_de_capital_1</vt:lpstr>
      <vt:lpstr>año_fin_fianza</vt:lpstr>
      <vt:lpstr>años_amortiz_activ1</vt:lpstr>
      <vt:lpstr>años_amortiz_activ2</vt:lpstr>
      <vt:lpstr>años_amortiz_inv1</vt:lpstr>
      <vt:lpstr>años_amortiz_inv2</vt:lpstr>
      <vt:lpstr>años_subv_activ1</vt:lpstr>
      <vt:lpstr>años_subv_activ2</vt:lpstr>
      <vt:lpstr>años_subvencion1</vt:lpstr>
      <vt:lpstr>años_subvencion2</vt:lpstr>
      <vt:lpstr>carencia_p1</vt:lpstr>
      <vt:lpstr>carencia_p2</vt:lpstr>
      <vt:lpstr>carencia_prest_participa</vt:lpstr>
      <vt:lpstr>existencias_A</vt:lpstr>
      <vt:lpstr>existencias_B</vt:lpstr>
      <vt:lpstr>existencias_C</vt:lpstr>
      <vt:lpstr>final_amortiz_activ1</vt:lpstr>
      <vt:lpstr>final_amortiz_activ2</vt:lpstr>
      <vt:lpstr>final_inv1</vt:lpstr>
      <vt:lpstr>final_inv2</vt:lpstr>
      <vt:lpstr>final_p1</vt:lpstr>
      <vt:lpstr>final_p2</vt:lpstr>
      <vt:lpstr>final_prest_participa</vt:lpstr>
      <vt:lpstr>final_subv_activ1</vt:lpstr>
      <vt:lpstr>final_subv_activ2</vt:lpstr>
      <vt:lpstr>final_subv_inv1</vt:lpstr>
      <vt:lpstr>final_subv_inv2</vt:lpstr>
      <vt:lpstr>final_trabaj_activacion1</vt:lpstr>
      <vt:lpstr>final_trabaj_activacion2</vt:lpstr>
      <vt:lpstr>imp_activacion1</vt:lpstr>
      <vt:lpstr>imp_activacion2</vt:lpstr>
      <vt:lpstr>imp_inv1</vt:lpstr>
      <vt:lpstr>imp_inv2</vt:lpstr>
      <vt:lpstr>imp_mensual_trabajo_activ1</vt:lpstr>
      <vt:lpstr>imp_mensual_trabajo_activ2</vt:lpstr>
      <vt:lpstr>imp_p1</vt:lpstr>
      <vt:lpstr>imp_p2</vt:lpstr>
      <vt:lpstr>imp_subv_activ1</vt:lpstr>
      <vt:lpstr>imp_subv_activ2</vt:lpstr>
      <vt:lpstr>imp_subv_inv1</vt:lpstr>
      <vt:lpstr>imp_subv_inv2</vt:lpstr>
      <vt:lpstr>importe_fianza</vt:lpstr>
      <vt:lpstr>importe_prest_participa</vt:lpstr>
      <vt:lpstr>inicio_amortiz_activ1</vt:lpstr>
      <vt:lpstr>inicio_amortiz_activ2</vt:lpstr>
      <vt:lpstr>inicio_inv1</vt:lpstr>
      <vt:lpstr>inicio_inv2</vt:lpstr>
      <vt:lpstr>inicio_p1</vt:lpstr>
      <vt:lpstr>inicio_p2</vt:lpstr>
      <vt:lpstr>inicio_prest_participa</vt:lpstr>
      <vt:lpstr>inicio_subv_activ1</vt:lpstr>
      <vt:lpstr>inicio_subv_activ2</vt:lpstr>
      <vt:lpstr>inicio_subv_inv1</vt:lpstr>
      <vt:lpstr>inicio_subv_inv2</vt:lpstr>
      <vt:lpstr>inicio_trabaj_activacion1</vt:lpstr>
      <vt:lpstr>inicio_trabaj_activacion2</vt:lpstr>
      <vt:lpstr>interes_inicio_prest_participa</vt:lpstr>
      <vt:lpstr>interes_p1</vt:lpstr>
      <vt:lpstr>interes_p2</vt:lpstr>
      <vt:lpstr>interes_participativo_prest_participa</vt:lpstr>
      <vt:lpstr>IRPF_ALTO</vt:lpstr>
      <vt:lpstr>IRPF_BAJO</vt:lpstr>
      <vt:lpstr>IRPF_MEDIO</vt:lpstr>
      <vt:lpstr>IS</vt:lpstr>
      <vt:lpstr>IVA_compras</vt:lpstr>
      <vt:lpstr>IVA_inversiones</vt:lpstr>
      <vt:lpstr>IVA_ventas</vt:lpstr>
      <vt:lpstr>mes_ampliacion_capital_1</vt:lpstr>
      <vt:lpstr>mes_fianza</vt:lpstr>
      <vt:lpstr>meses_amortiz_p1</vt:lpstr>
      <vt:lpstr>meses_amortiz_p2</vt:lpstr>
      <vt:lpstr>meses_amortiz_prest_participa</vt:lpstr>
      <vt:lpstr>plazo_cobroA</vt:lpstr>
      <vt:lpstr>plazo_cobroB</vt:lpstr>
      <vt:lpstr>plazo_cobroC</vt:lpstr>
      <vt:lpstr>plazo_pagoA</vt:lpstr>
      <vt:lpstr>plazo_pagoB</vt:lpstr>
      <vt:lpstr>plazo_pagoC</vt:lpstr>
      <vt:lpstr>IDEA!Print_Area</vt:lpstr>
      <vt:lpstr>s</vt:lpstr>
      <vt:lpstr>seg_social_parte_trabajador</vt:lpstr>
      <vt:lpstr>seg_social_retencion_reg_especial</vt:lpstr>
      <vt:lpstr>seg_social_retencion_reg_general</vt:lpstr>
      <vt:lpstr>seg_social_topeespecial</vt:lpstr>
      <vt:lpstr>seg_social_topegeneral</vt:lpstr>
      <vt:lpstr>SOM1A</vt:lpstr>
      <vt:lpstr>SOM1B</vt:lpstr>
      <vt:lpstr>SOM1C</vt:lpstr>
      <vt:lpstr>SOM2A</vt:lpstr>
      <vt:lpstr>SOM2B</vt:lpstr>
      <vt:lpstr>SOM2C</vt:lpstr>
      <vt:lpstr>SOM3A</vt:lpstr>
      <vt:lpstr>SOM3B</vt:lpstr>
      <vt:lpstr>SOM3C</vt:lpstr>
      <vt:lpstr>SOM4A</vt:lpstr>
      <vt:lpstr>SOM4B</vt:lpstr>
      <vt:lpstr>SOM4C</vt:lpstr>
      <vt:lpstr>SOM5A</vt:lpstr>
      <vt:lpstr>SOM5B</vt:lpstr>
      <vt:lpstr>SOM5C</vt:lpstr>
    </vt:vector>
  </TitlesOfParts>
  <Manager>JAUME TEODORO</Manager>
  <Company/>
  <LinksUpToDate>false</LinksUpToDate>
  <SharedDoc>false</SharedDoc>
  <HyperlinkBase>WWW.TOOLBOARDCANVAS.COM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TOOLBOARD CANVAS</dc:title>
  <dc:subject/>
  <dc:creator>Jaume Teodoro (C)</dc:creator>
  <cp:keywords/>
  <dc:description>JAUMETEODORO@GMAIL.COM</dc:description>
  <cp:lastModifiedBy>Jaume Teodoro Sadurní</cp:lastModifiedBy>
  <dcterms:created xsi:type="dcterms:W3CDTF">2020-03-04T21:32:15Z</dcterms:created>
  <dcterms:modified xsi:type="dcterms:W3CDTF">2025-08-05T07:34:57Z</dcterms:modified>
  <cp:category/>
</cp:coreProperties>
</file>