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cost report_18\"/>
    </mc:Choice>
  </mc:AlternateContent>
  <bookViews>
    <workbookView xWindow="0" yWindow="0" windowWidth="23040" windowHeight="9375" tabRatio="884" firstSheet="11" activeTab="14"/>
  </bookViews>
  <sheets>
    <sheet name="Front Brake assembly" sheetId="1" r:id="rId1"/>
    <sheet name="Front Brake Disc" sheetId="2" r:id="rId2"/>
    <sheet name="Front Callipers" sheetId="7" r:id="rId3"/>
    <sheet name="Front Brake Pads" sheetId="8" r:id="rId4"/>
    <sheet name="Front Brake Bobins" sheetId="4" r:id="rId5"/>
    <sheet name="Rear Brake Assembly" sheetId="10" r:id="rId6"/>
    <sheet name="Rear Brake Disc" sheetId="3" r:id="rId7"/>
    <sheet name="Rear calliper upper" sheetId="21" r:id="rId8"/>
    <sheet name="Rear calliper lower" sheetId="28" r:id="rId9"/>
    <sheet name="Rear Brake pads" sheetId="29" r:id="rId10"/>
    <sheet name="Rear Brake bobbin" sheetId="11" r:id="rId11"/>
    <sheet name="Brake actuation" sheetId="13" r:id="rId12"/>
    <sheet name="Brake Circuit" sheetId="5" r:id="rId13"/>
    <sheet name="Fluid Storage" sheetId="6" r:id="rId14"/>
    <sheet name="Brake Pedal assembly" sheetId="27" r:id="rId15"/>
    <sheet name="Balance bar" sheetId="23" r:id="rId16"/>
    <sheet name="Brake Pedal" sheetId="18" r:id="rId17"/>
    <sheet name="Throttle pedal" sheetId="15" r:id="rId18"/>
    <sheet name="Throttle pedal base" sheetId="25" r:id="rId19"/>
    <sheet name="Clutch pedal" sheetId="16" r:id="rId20"/>
    <sheet name="Brake Pedal Base" sheetId="20" r:id="rId21"/>
    <sheet name="Clutch pedal base" sheetId="24" r:id="rId22"/>
    <sheet name="Pedal Tabs" sheetId="17" r:id="rId23"/>
    <sheet name="master cylinder" sheetId="22" r:id="rId24"/>
  </sheets>
  <externalReferences>
    <externalReference r:id="rId25"/>
  </externalReferences>
  <definedNames>
    <definedName name="To_cut_the_material_into_10_bobbins_using_parting_tool">'Front Brake Bobins'!$C$21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0" i="1" l="1"/>
  <c r="J34" i="1"/>
  <c r="J35" i="10"/>
  <c r="I22" i="29"/>
  <c r="I23" i="29" s="1"/>
  <c r="J18" i="29"/>
  <c r="J19" i="29" s="1"/>
  <c r="I14" i="29"/>
  <c r="I15" i="29" s="1"/>
  <c r="N10" i="29"/>
  <c r="N11" i="29" s="1"/>
  <c r="I27" i="28"/>
  <c r="I28" i="28" s="1"/>
  <c r="J24" i="28"/>
  <c r="I19" i="28"/>
  <c r="I18" i="28"/>
  <c r="I20" i="28" s="1"/>
  <c r="I17" i="28"/>
  <c r="I16" i="28"/>
  <c r="I15" i="28"/>
  <c r="N10" i="28"/>
  <c r="N11" i="28" s="1"/>
  <c r="E10" i="28"/>
  <c r="N1" i="27"/>
  <c r="A55" i="27"/>
  <c r="A56" i="27" s="1"/>
  <c r="A57" i="27" s="1"/>
  <c r="A58" i="27" s="1"/>
  <c r="A59" i="27" s="1"/>
  <c r="A60" i="27" s="1"/>
  <c r="J60" i="27"/>
  <c r="J59" i="27"/>
  <c r="J58" i="27"/>
  <c r="J57" i="27"/>
  <c r="J56" i="27"/>
  <c r="J55" i="27"/>
  <c r="J54" i="27"/>
  <c r="J53" i="27"/>
  <c r="J52" i="27"/>
  <c r="J51" i="27"/>
  <c r="A28" i="27"/>
  <c r="A29" i="27" s="1"/>
  <c r="A30" i="27" s="1"/>
  <c r="A31" i="27" s="1"/>
  <c r="A32" i="27" s="1"/>
  <c r="A33" i="27" s="1"/>
  <c r="A34" i="27" s="1"/>
  <c r="A35" i="27" s="1"/>
  <c r="A36" i="27" s="1"/>
  <c r="A37" i="27" s="1"/>
  <c r="A38" i="27" s="1"/>
  <c r="A39" i="27" s="1"/>
  <c r="A40" i="27" s="1"/>
  <c r="A41" i="27" s="1"/>
  <c r="A42" i="27" s="1"/>
  <c r="A43" i="27" s="1"/>
  <c r="A44" i="27" s="1"/>
  <c r="A45" i="27" s="1"/>
  <c r="A46" i="27" s="1"/>
  <c r="A47" i="27" s="1"/>
  <c r="I47" i="27"/>
  <c r="I46" i="27"/>
  <c r="I45" i="27"/>
  <c r="I44" i="27"/>
  <c r="I43" i="27"/>
  <c r="I42" i="27"/>
  <c r="I41" i="27"/>
  <c r="I40" i="27"/>
  <c r="I39" i="27"/>
  <c r="I38" i="27"/>
  <c r="I37" i="27"/>
  <c r="I36" i="27"/>
  <c r="I35" i="27"/>
  <c r="I34" i="27"/>
  <c r="I33" i="27"/>
  <c r="I32" i="27"/>
  <c r="I31" i="27"/>
  <c r="I29" i="27"/>
  <c r="I28" i="27"/>
  <c r="I27" i="27"/>
  <c r="I26" i="27"/>
  <c r="N1" i="29" l="1"/>
  <c r="N4" i="29" s="1"/>
  <c r="N1" i="28"/>
  <c r="N4" i="28" s="1"/>
  <c r="C16" i="27" l="1"/>
  <c r="E16" i="27" s="1"/>
  <c r="C15" i="27"/>
  <c r="E15" i="27" s="1"/>
  <c r="C14" i="27"/>
  <c r="A11" i="27"/>
  <c r="A12" i="27" s="1"/>
  <c r="A13" i="27" s="1"/>
  <c r="A14" i="27" s="1"/>
  <c r="A15" i="27" s="1"/>
  <c r="A16" i="27" s="1"/>
  <c r="C12" i="27"/>
  <c r="E12" i="27" s="1"/>
  <c r="C13" i="27"/>
  <c r="E13" i="27" s="1"/>
  <c r="C11" i="27"/>
  <c r="E11" i="27" s="1"/>
  <c r="C10" i="27"/>
  <c r="E10" i="27" s="1"/>
  <c r="C9" i="27"/>
  <c r="E9" i="27" s="1"/>
  <c r="I30" i="27"/>
  <c r="N22" i="27"/>
  <c r="N21" i="27"/>
  <c r="N20" i="27"/>
  <c r="D14" i="27"/>
  <c r="I25" i="25"/>
  <c r="I26" i="25" s="1"/>
  <c r="J22" i="25"/>
  <c r="I18" i="25"/>
  <c r="I17" i="25"/>
  <c r="I16" i="25"/>
  <c r="I15" i="25"/>
  <c r="N11" i="25"/>
  <c r="N1" i="25" s="1"/>
  <c r="N4" i="25" s="1"/>
  <c r="N10" i="25"/>
  <c r="E10" i="25"/>
  <c r="I25" i="24"/>
  <c r="I26" i="24" s="1"/>
  <c r="J22" i="24"/>
  <c r="I17" i="24"/>
  <c r="I16" i="24"/>
  <c r="I15" i="24"/>
  <c r="N10" i="24"/>
  <c r="N11" i="24" s="1"/>
  <c r="E10" i="24"/>
  <c r="N10" i="23"/>
  <c r="N11" i="23" s="1"/>
  <c r="N10" i="22"/>
  <c r="N11" i="22" s="1"/>
  <c r="N11" i="7"/>
  <c r="N10" i="7"/>
  <c r="N1" i="7"/>
  <c r="N4" i="7" s="1"/>
  <c r="N23" i="27" l="1"/>
  <c r="I48" i="27"/>
  <c r="E14" i="27"/>
  <c r="E17" i="27" s="1"/>
  <c r="J61" i="27"/>
  <c r="I18" i="24"/>
  <c r="N1" i="24" s="1"/>
  <c r="N4" i="24" s="1"/>
  <c r="N1" i="23"/>
  <c r="N4" i="23" s="1"/>
  <c r="N1" i="22"/>
  <c r="N4" i="22" s="1"/>
  <c r="N4" i="27" l="1"/>
  <c r="I22" i="10" l="1"/>
  <c r="A22" i="1" l="1"/>
  <c r="A23" i="1" s="1"/>
  <c r="A24" i="1" s="1"/>
  <c r="A25" i="1" s="1"/>
  <c r="A26" i="1" s="1"/>
  <c r="A27" i="1" s="1"/>
  <c r="A28" i="1" s="1"/>
  <c r="A29" i="1" s="1"/>
  <c r="I22" i="1"/>
  <c r="I29" i="21" l="1"/>
  <c r="I30" i="21" s="1"/>
  <c r="J26" i="21"/>
  <c r="I22" i="21"/>
  <c r="N1" i="21" s="1"/>
  <c r="N4" i="21" s="1"/>
  <c r="I21" i="21"/>
  <c r="I20" i="21"/>
  <c r="I19" i="21"/>
  <c r="I18" i="21"/>
  <c r="I17" i="21"/>
  <c r="I16" i="21"/>
  <c r="I15" i="21"/>
  <c r="N11" i="21"/>
  <c r="N10" i="21"/>
  <c r="E10" i="21"/>
  <c r="I14" i="4" l="1"/>
  <c r="I20" i="4"/>
  <c r="N10" i="4"/>
  <c r="E10" i="4"/>
  <c r="I18" i="17"/>
  <c r="I16" i="17"/>
  <c r="I16" i="16"/>
  <c r="I16" i="15"/>
  <c r="I18" i="18"/>
  <c r="I16" i="18"/>
  <c r="I18" i="20"/>
  <c r="I16" i="20"/>
  <c r="I15" i="6" l="1"/>
  <c r="N10" i="8"/>
  <c r="J24" i="6" l="1"/>
  <c r="J22" i="6"/>
  <c r="I27" i="20" l="1"/>
  <c r="I28" i="20" s="1"/>
  <c r="J24" i="20"/>
  <c r="I19" i="20"/>
  <c r="I17" i="20"/>
  <c r="I15" i="20"/>
  <c r="N10" i="20"/>
  <c r="N11" i="20" s="1"/>
  <c r="E10" i="20"/>
  <c r="I19" i="18"/>
  <c r="I27" i="18"/>
  <c r="I28" i="18" s="1"/>
  <c r="J24" i="18"/>
  <c r="I17" i="18"/>
  <c r="I15" i="18"/>
  <c r="N10" i="18"/>
  <c r="N11" i="18" s="1"/>
  <c r="E10" i="18"/>
  <c r="I19" i="17"/>
  <c r="I27" i="17"/>
  <c r="I28" i="17" s="1"/>
  <c r="J24" i="17"/>
  <c r="I17" i="17"/>
  <c r="I15" i="17"/>
  <c r="N10" i="17"/>
  <c r="N11" i="17" s="1"/>
  <c r="E10" i="17"/>
  <c r="I25" i="16"/>
  <c r="I26" i="16" s="1"/>
  <c r="J22" i="16"/>
  <c r="I17" i="16"/>
  <c r="F15" i="16"/>
  <c r="I15" i="16" s="1"/>
  <c r="I18" i="16" s="1"/>
  <c r="N10" i="16"/>
  <c r="N11" i="16" s="1"/>
  <c r="E10" i="16"/>
  <c r="F15" i="15"/>
  <c r="I15" i="15" s="1"/>
  <c r="I25" i="15"/>
  <c r="I26" i="15" s="1"/>
  <c r="J22" i="15"/>
  <c r="I17" i="15"/>
  <c r="N10" i="15"/>
  <c r="N11" i="15" s="1"/>
  <c r="E10" i="15"/>
  <c r="N1" i="16" l="1"/>
  <c r="N4" i="16" s="1"/>
  <c r="I20" i="17"/>
  <c r="N1" i="17" s="1"/>
  <c r="N4" i="17" s="1"/>
  <c r="I20" i="20"/>
  <c r="N1" i="20" s="1"/>
  <c r="N4" i="20" s="1"/>
  <c r="I20" i="18"/>
  <c r="N1" i="18" s="1"/>
  <c r="N4" i="18" s="1"/>
  <c r="I18" i="15"/>
  <c r="N1" i="15" s="1"/>
  <c r="N4" i="15" s="1"/>
  <c r="I64" i="13"/>
  <c r="I65" i="13" s="1"/>
  <c r="J60" i="13"/>
  <c r="J59" i="13"/>
  <c r="J61" i="13" s="1"/>
  <c r="I55" i="13"/>
  <c r="I54" i="13"/>
  <c r="I53" i="13"/>
  <c r="I52" i="13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N22" i="13"/>
  <c r="N21" i="13"/>
  <c r="N20" i="13"/>
  <c r="N19" i="13"/>
  <c r="N18" i="13"/>
  <c r="N17" i="13"/>
  <c r="N16" i="13"/>
  <c r="N15" i="13"/>
  <c r="N14" i="13"/>
  <c r="E10" i="13"/>
  <c r="E9" i="13"/>
  <c r="I29" i="11"/>
  <c r="I30" i="11" s="1"/>
  <c r="J25" i="11"/>
  <c r="J26" i="11" s="1"/>
  <c r="I21" i="11"/>
  <c r="I20" i="11"/>
  <c r="F18" i="11"/>
  <c r="I18" i="11" s="1"/>
  <c r="I17" i="11"/>
  <c r="F16" i="11"/>
  <c r="I16" i="11" s="1"/>
  <c r="I15" i="11"/>
  <c r="I14" i="11"/>
  <c r="E10" i="11"/>
  <c r="N10" i="11" s="1"/>
  <c r="N11" i="11" s="1"/>
  <c r="I56" i="13" l="1"/>
  <c r="N23" i="13"/>
  <c r="E11" i="13"/>
  <c r="N1" i="13" s="1"/>
  <c r="N4" i="13" s="1"/>
  <c r="I22" i="11"/>
  <c r="N1" i="11" s="1"/>
  <c r="N4" i="11" s="1"/>
  <c r="I42" i="10" l="1"/>
  <c r="I43" i="10" s="1"/>
  <c r="J38" i="10"/>
  <c r="J37" i="10"/>
  <c r="J36" i="10"/>
  <c r="I31" i="10"/>
  <c r="I30" i="10"/>
  <c r="I29" i="10"/>
  <c r="I28" i="10"/>
  <c r="I27" i="10"/>
  <c r="I26" i="10"/>
  <c r="I25" i="10"/>
  <c r="I24" i="10"/>
  <c r="I23" i="10"/>
  <c r="I21" i="10"/>
  <c r="I20" i="10"/>
  <c r="N17" i="10"/>
  <c r="C12" i="10"/>
  <c r="E12" i="10" s="1"/>
  <c r="E11" i="10"/>
  <c r="E10" i="10"/>
  <c r="E9" i="10"/>
  <c r="I22" i="8"/>
  <c r="I23" i="8" s="1"/>
  <c r="J18" i="8"/>
  <c r="J19" i="8" s="1"/>
  <c r="I14" i="8"/>
  <c r="I15" i="8" s="1"/>
  <c r="N11" i="8"/>
  <c r="I42" i="1"/>
  <c r="I43" i="1" s="1"/>
  <c r="J38" i="1"/>
  <c r="J37" i="1"/>
  <c r="J36" i="1"/>
  <c r="J35" i="1"/>
  <c r="I30" i="1"/>
  <c r="I29" i="1"/>
  <c r="I28" i="1"/>
  <c r="I27" i="1"/>
  <c r="I26" i="1"/>
  <c r="I25" i="1"/>
  <c r="I24" i="1"/>
  <c r="I23" i="1"/>
  <c r="I21" i="1"/>
  <c r="I20" i="1"/>
  <c r="N16" i="1"/>
  <c r="N17" i="1" s="1"/>
  <c r="E12" i="1"/>
  <c r="E11" i="1"/>
  <c r="E10" i="1"/>
  <c r="E9" i="1"/>
  <c r="I28" i="6"/>
  <c r="I29" i="6" s="1"/>
  <c r="J23" i="6"/>
  <c r="J25" i="6" s="1"/>
  <c r="I18" i="6"/>
  <c r="I17" i="6"/>
  <c r="I16" i="6"/>
  <c r="I14" i="6"/>
  <c r="N10" i="6"/>
  <c r="N11" i="6" s="1"/>
  <c r="I30" i="5"/>
  <c r="I31" i="5" s="1"/>
  <c r="J26" i="5"/>
  <c r="J27" i="5" s="1"/>
  <c r="I22" i="5"/>
  <c r="I23" i="5" s="1"/>
  <c r="N18" i="5"/>
  <c r="N17" i="5"/>
  <c r="N16" i="5"/>
  <c r="N15" i="5"/>
  <c r="N14" i="5"/>
  <c r="N13" i="5"/>
  <c r="N12" i="5"/>
  <c r="N11" i="5"/>
  <c r="N10" i="5"/>
  <c r="I29" i="4"/>
  <c r="I30" i="4" s="1"/>
  <c r="J25" i="4"/>
  <c r="J26" i="4" s="1"/>
  <c r="I21" i="4"/>
  <c r="F18" i="4"/>
  <c r="I18" i="4" s="1"/>
  <c r="I17" i="4"/>
  <c r="F16" i="4"/>
  <c r="I16" i="4" s="1"/>
  <c r="I15" i="4"/>
  <c r="N11" i="4"/>
  <c r="I23" i="3"/>
  <c r="I24" i="3" s="1"/>
  <c r="J19" i="3"/>
  <c r="J20" i="3" s="1"/>
  <c r="I15" i="3"/>
  <c r="I14" i="3"/>
  <c r="E10" i="3"/>
  <c r="N10" i="3" s="1"/>
  <c r="N11" i="3" s="1"/>
  <c r="I23" i="2"/>
  <c r="I24" i="2" s="1"/>
  <c r="J19" i="2"/>
  <c r="J20" i="2" s="1"/>
  <c r="I15" i="2"/>
  <c r="I14" i="2"/>
  <c r="E10" i="2"/>
  <c r="N10" i="2" s="1"/>
  <c r="N11" i="2" s="1"/>
  <c r="N19" i="5" l="1"/>
  <c r="N1" i="5" s="1"/>
  <c r="N4" i="5" s="1"/>
  <c r="I16" i="3"/>
  <c r="N1" i="3" s="1"/>
  <c r="N4" i="3" s="1"/>
  <c r="I19" i="6"/>
  <c r="J39" i="10"/>
  <c r="N1" i="8"/>
  <c r="N4" i="8" s="1"/>
  <c r="I32" i="10"/>
  <c r="E13" i="10"/>
  <c r="J39" i="1"/>
  <c r="I31" i="1"/>
  <c r="E13" i="1"/>
  <c r="N1" i="6"/>
  <c r="N4" i="6" s="1"/>
  <c r="I22" i="4"/>
  <c r="N1" i="4" s="1"/>
  <c r="N4" i="4" s="1"/>
  <c r="I16" i="2"/>
  <c r="N1" i="2" s="1"/>
  <c r="N4" i="2" s="1"/>
  <c r="N1" i="10" l="1"/>
  <c r="N4" i="10" s="1"/>
  <c r="N1" i="1"/>
  <c r="N4" i="1" s="1"/>
</calcChain>
</file>

<file path=xl/sharedStrings.xml><?xml version="1.0" encoding="utf-8"?>
<sst xmlns="http://schemas.openxmlformats.org/spreadsheetml/2006/main" count="2500" uniqueCount="291">
  <si>
    <t>University</t>
  </si>
  <si>
    <t>VIT University</t>
  </si>
  <si>
    <t>Car #</t>
  </si>
  <si>
    <t>Part Cost</t>
  </si>
  <si>
    <t>System</t>
  </si>
  <si>
    <t>Brake System</t>
  </si>
  <si>
    <t>FileLink1</t>
  </si>
  <si>
    <t>Qty</t>
  </si>
  <si>
    <t>Assembly</t>
  </si>
  <si>
    <t>Front Brake Assembly</t>
  </si>
  <si>
    <t>FileLink2</t>
  </si>
  <si>
    <t>Back to BOM</t>
  </si>
  <si>
    <t>Part</t>
  </si>
  <si>
    <t>Front Bobbins</t>
  </si>
  <si>
    <t>FileLink3</t>
  </si>
  <si>
    <t>Extended Cost</t>
  </si>
  <si>
    <t>P/N Base</t>
  </si>
  <si>
    <t>Suffix</t>
  </si>
  <si>
    <t>AA</t>
  </si>
  <si>
    <t>Details</t>
  </si>
  <si>
    <t>Front Bobbins for the Front Brake Assembly</t>
  </si>
  <si>
    <t>ItemOrder</t>
  </si>
  <si>
    <t>Material</t>
  </si>
  <si>
    <t>Use</t>
  </si>
  <si>
    <t>UnitCost</t>
  </si>
  <si>
    <t>Size1</t>
  </si>
  <si>
    <t>Unit1</t>
  </si>
  <si>
    <t>Size2</t>
  </si>
  <si>
    <t>Unit2</t>
  </si>
  <si>
    <t>Area Name</t>
  </si>
  <si>
    <t>Area</t>
  </si>
  <si>
    <t>Length</t>
  </si>
  <si>
    <t>Density</t>
  </si>
  <si>
    <t>Quantity</t>
  </si>
  <si>
    <t>Sub Total</t>
  </si>
  <si>
    <t>Steel, Alloy (per kg)</t>
  </si>
  <si>
    <t>kg</t>
  </si>
  <si>
    <t>Cross sectional</t>
  </si>
  <si>
    <t>Process</t>
  </si>
  <si>
    <t>Unit</t>
  </si>
  <si>
    <t>Multiplier</t>
  </si>
  <si>
    <t>Mult. Val.</t>
  </si>
  <si>
    <t>Drilled hole &lt;25.4mm</t>
  </si>
  <si>
    <t>To drill the central hole</t>
  </si>
  <si>
    <t>hole</t>
  </si>
  <si>
    <t>Length&gt;=8D</t>
  </si>
  <si>
    <t>Machining Setup, Install and Remove</t>
  </si>
  <si>
    <t>To set up the billet for machining</t>
  </si>
  <si>
    <t>unit</t>
  </si>
  <si>
    <t>None</t>
  </si>
  <si>
    <t>Machining</t>
  </si>
  <si>
    <t>To perform turning and facing from front</t>
  </si>
  <si>
    <t>cm^3</t>
  </si>
  <si>
    <t>Steel</t>
  </si>
  <si>
    <t xml:space="preserve">Machining Setup and Change </t>
  </si>
  <si>
    <t>To change setup to machine from rear</t>
  </si>
  <si>
    <t>To perform turning and facing from rear</t>
  </si>
  <si>
    <t>Tube cut</t>
  </si>
  <si>
    <t>cm</t>
  </si>
  <si>
    <t>Fastener</t>
  </si>
  <si>
    <t>Tooling</t>
  </si>
  <si>
    <t>PVF</t>
  </si>
  <si>
    <t>FracIncld</t>
  </si>
  <si>
    <t>Front Brake Rotors</t>
  </si>
  <si>
    <t>Brake Rotors for the Front Brake Assembly</t>
  </si>
  <si>
    <t>Raw material for the brake rotors</t>
  </si>
  <si>
    <t>To setup the sheet for waterjet cut</t>
  </si>
  <si>
    <t>Waterjet cut</t>
  </si>
  <si>
    <t>To get the profile of the rotors</t>
  </si>
  <si>
    <t>Rear Brake Assembly</t>
  </si>
  <si>
    <t>Brake Rotors for Rear Brake Assembly</t>
  </si>
  <si>
    <t>To change setup to drill side hole</t>
  </si>
  <si>
    <t>To drill the side hole</t>
  </si>
  <si>
    <t>To cut the material into 9 bobbins using parting tool</t>
  </si>
  <si>
    <t>Brake Actuation</t>
  </si>
  <si>
    <t>Brake Circuit</t>
  </si>
  <si>
    <t>The brake circuit consists of the brake lines and attachment required for their connection</t>
  </si>
  <si>
    <t>Hose, High Pressure, Stainless Steel Braided Outer</t>
  </si>
  <si>
    <t>Hose from master cylinder to front Tee-joint</t>
  </si>
  <si>
    <t>mm</t>
  </si>
  <si>
    <t>Hose from Tee-joint to front left caliper</t>
  </si>
  <si>
    <t>Hose from Tee-joint to front right caliper</t>
  </si>
  <si>
    <t>Hose from master cylinder to rear Tee-joint</t>
  </si>
  <si>
    <t>Hose from Tee-joint to rear left caliper</t>
  </si>
  <si>
    <t>Hose from Tee-joint to rear right caliper</t>
  </si>
  <si>
    <t>Banjo Fitting, Aluminum</t>
  </si>
  <si>
    <t>Attached at the end of all hoses</t>
  </si>
  <si>
    <t>Hose, Rubber</t>
  </si>
  <si>
    <t>To connect master cylinder with resevoir for rear</t>
  </si>
  <si>
    <t>To connect master cylinder with resevoir for front</t>
  </si>
  <si>
    <t>Fluid Storage</t>
  </si>
  <si>
    <t>Storage reservoirs for brake fluid</t>
  </si>
  <si>
    <t>Hydraulic Fluid Reservoir, Remote (Plastic)</t>
  </si>
  <si>
    <t>To act as a reservoir for the brake fluid</t>
  </si>
  <si>
    <t>Assemble, 1 kg, line-on-line</t>
  </si>
  <si>
    <t>To place the reservoir on the mounts</t>
  </si>
  <si>
    <t>To place the bolts, washer and nut on the mounts</t>
  </si>
  <si>
    <t>Repeat 2</t>
  </si>
  <si>
    <t>Hand - Start only</t>
  </si>
  <si>
    <t>To start tightening the bolts</t>
  </si>
  <si>
    <t>Ratchet &lt;= 6.35 mm</t>
  </si>
  <si>
    <t>To tighten the bolts</t>
  </si>
  <si>
    <t>Reaction tool &lt;= 6.35mm</t>
  </si>
  <si>
    <t>To provide reaction to the nuts</t>
  </si>
  <si>
    <t>Washer, Grade 8.8 (SAE 5)</t>
  </si>
  <si>
    <t>To secure the bolts</t>
  </si>
  <si>
    <t>Nut, Grade 8.8 (SAE 5)</t>
  </si>
  <si>
    <t xml:space="preserve">Bolt, Grade 12.9 </t>
  </si>
  <si>
    <t>To attach the reservoirs</t>
  </si>
  <si>
    <t>Asm Cost</t>
  </si>
  <si>
    <t>FSG-16-254-BR-A10100</t>
  </si>
  <si>
    <t>Assembly of Front caliper and pad</t>
  </si>
  <si>
    <t>Front Calipers</t>
  </si>
  <si>
    <t>Front Brake Pads</t>
  </si>
  <si>
    <t>Assemble, 1 kg, Line-on-line</t>
  </si>
  <si>
    <t>To place the disc on the hub</t>
  </si>
  <si>
    <t>To place the bobbins</t>
  </si>
  <si>
    <t>To place the pads inside the calipers</t>
  </si>
  <si>
    <t>To insert the cotter pin</t>
  </si>
  <si>
    <t>To place the caliper on the upright</t>
  </si>
  <si>
    <t>Assemble, 1 kg, Line-on-Line</t>
  </si>
  <si>
    <t>To place the bolt and washer on the caliper</t>
  </si>
  <si>
    <t>To place the nut and washer on the caliper</t>
  </si>
  <si>
    <t>Hand - Start Only</t>
  </si>
  <si>
    <t>To start tightening the nut</t>
  </si>
  <si>
    <t>Ratchet &lt;= 25.4 mm</t>
  </si>
  <si>
    <t>To tighten the nut</t>
  </si>
  <si>
    <t>Brake Bleed - Per Bleeder Valve</t>
  </si>
  <si>
    <t>Bleed the brake</t>
  </si>
  <si>
    <t>Bolt, Grade 12.9</t>
  </si>
  <si>
    <t>To bolt the caliper onto the hub</t>
  </si>
  <si>
    <t>To fasten the bolt</t>
  </si>
  <si>
    <t>To retain the bobbins</t>
  </si>
  <si>
    <t>To place safety wire on bobbins</t>
  </si>
  <si>
    <t>Safety wire</t>
  </si>
  <si>
    <t>Brake Pad, Iron or Steel Rotor</t>
  </si>
  <si>
    <t>To be fit in the caliper</t>
  </si>
  <si>
    <t>mm^3</t>
  </si>
  <si>
    <t xml:space="preserve">Pads bought </t>
  </si>
  <si>
    <t>Safety Wire</t>
  </si>
  <si>
    <t>Rear Brake System</t>
  </si>
  <si>
    <t>FSG-16-254-BR-A10200</t>
  </si>
  <si>
    <t>Installation of the pad and caliper on the rear uprights</t>
  </si>
  <si>
    <t>Rear Brake Bobbin</t>
  </si>
  <si>
    <t>Rear Brake Calipers</t>
  </si>
  <si>
    <t>Rear Brake Rotor</t>
  </si>
  <si>
    <t>Rear Brake Pad</t>
  </si>
  <si>
    <t>To place the rotor on the hub</t>
  </si>
  <si>
    <t>To place the bolt on the caliper</t>
  </si>
  <si>
    <t>To place the nut on the caliper</t>
  </si>
  <si>
    <t>To bolt the caliper onto the upright</t>
  </si>
  <si>
    <t>To retain the bobbin</t>
  </si>
  <si>
    <t>To place the safety wire on the bobbins</t>
  </si>
  <si>
    <t>Rear Bobbins</t>
  </si>
  <si>
    <t>Rear Bobbins for the Rear Brake Assembly</t>
  </si>
  <si>
    <t>Raw material for the Rear bobbins</t>
  </si>
  <si>
    <t>Repeat 7</t>
  </si>
  <si>
    <t>Brake Actuation Assembly</t>
  </si>
  <si>
    <t>FSG-16-254-BR-A10300</t>
  </si>
  <si>
    <t>Assembly for actuation of the brakes</t>
  </si>
  <si>
    <t>Brake circuit</t>
  </si>
  <si>
    <t>Fluid, Oil</t>
  </si>
  <si>
    <t>To serve as brake fluid</t>
  </si>
  <si>
    <t>liter</t>
  </si>
  <si>
    <t>Fitting/H.P./Straight//Brass/</t>
  </si>
  <si>
    <t>To connect the banjo to the rear caliper</t>
  </si>
  <si>
    <t>Adapter/L.P.///Aluminum/Anodized</t>
  </si>
  <si>
    <t>To connect the banjo to the cylinder ( for rubber hose)</t>
  </si>
  <si>
    <t>To place under the hose clamps</t>
  </si>
  <si>
    <t>m</t>
  </si>
  <si>
    <t>Crush Washer</t>
  </si>
  <si>
    <t>To place on the 8mm banjo bolts</t>
  </si>
  <si>
    <t>To place on the 12mm banjo bolts</t>
  </si>
  <si>
    <t>To place on the brass fitting</t>
  </si>
  <si>
    <t>Banjo Bolt, Aluminum</t>
  </si>
  <si>
    <t>Banjo bolt to connect brake lines</t>
  </si>
  <si>
    <t>Banjo bolt to connect rubber hoses</t>
  </si>
  <si>
    <t>To cut the protective rubber hose</t>
  </si>
  <si>
    <t>Repeat 3</t>
  </si>
  <si>
    <t>Assemble, 1 kg, Interference</t>
  </si>
  <si>
    <t>To place the protective rubber hose for protection</t>
  </si>
  <si>
    <t>To place hose clamps on the ends of rubber hose</t>
  </si>
  <si>
    <t>To place the hose on the reservoir</t>
  </si>
  <si>
    <t>Screwdriver &gt; 1 turn</t>
  </si>
  <si>
    <t>To tighten the hose clamps</t>
  </si>
  <si>
    <t>To place the washers and adapter on the banjo for rubber hose</t>
  </si>
  <si>
    <t>To attach the banjo assembly to the master cylinder</t>
  </si>
  <si>
    <t xml:space="preserve">To start tightening the banjo bolts </t>
  </si>
  <si>
    <t>To tighten the banjo bolts</t>
  </si>
  <si>
    <t>To place the washers and brake line on the banjo</t>
  </si>
  <si>
    <t>To place the banjo assembly on the master cylinder</t>
  </si>
  <si>
    <t>To place washers and brake line on banjo for rear  caliper</t>
  </si>
  <si>
    <t>To place the banjo assembly on rear left caliper</t>
  </si>
  <si>
    <t>To start tightening the banjo bolts for rear left caliper</t>
  </si>
  <si>
    <t>To tighten the banjo bolts for rear left caliper</t>
  </si>
  <si>
    <t>To place the brass fitting in the rear right caliper</t>
  </si>
  <si>
    <t>To start tightening the brass fitting in rear right caliper</t>
  </si>
  <si>
    <t>To tighten the brass fitting in caliper</t>
  </si>
  <si>
    <t>To place the banjo assembly in brass fitting for rear right caliper</t>
  </si>
  <si>
    <t>To start tightening the banjo assembly in the brass fitting</t>
  </si>
  <si>
    <t>To tighten the banjo assembly in the brass fitting</t>
  </si>
  <si>
    <t>To place the washer and brake line on the banjo for front caliper</t>
  </si>
  <si>
    <t>To place the banjo assembly for front caliper</t>
  </si>
  <si>
    <t>To start tightening the banjo in front caliper</t>
  </si>
  <si>
    <t>To tighten the banjo fitting in caliper</t>
  </si>
  <si>
    <t>To connect the tee joints</t>
  </si>
  <si>
    <t>Install Tie Wrap</t>
  </si>
  <si>
    <t>To hold the brake lines in place</t>
  </si>
  <si>
    <t>Hose clamp, Worm Drive</t>
  </si>
  <si>
    <t>To fasten the rubber hose</t>
  </si>
  <si>
    <t>Tie Wrap</t>
  </si>
  <si>
    <t>FractionIncluded</t>
  </si>
  <si>
    <t>Aluminium, Premium</t>
  </si>
  <si>
    <t>Cross Sectional</t>
  </si>
  <si>
    <t>Kg</t>
  </si>
  <si>
    <t xml:space="preserve"> </t>
  </si>
  <si>
    <t>Machining Setup, Install and remove</t>
  </si>
  <si>
    <t>To set Billet for removing material</t>
  </si>
  <si>
    <t xml:space="preserve">Machining  </t>
  </si>
  <si>
    <r>
      <rPr>
        <sz val="10"/>
        <rFont val="Calibri"/>
        <family val="2"/>
      </rPr>
      <t>To remove</t>
    </r>
    <r>
      <rPr>
        <b/>
        <sz val="10"/>
        <rFont val="Calibri"/>
        <family val="2"/>
      </rPr>
      <t xml:space="preserve"> </t>
    </r>
    <r>
      <rPr>
        <sz val="10"/>
        <rFont val="Calibri"/>
        <family val="2"/>
      </rPr>
      <t>material to obtain required profile</t>
    </r>
  </si>
  <si>
    <t>Aluminium</t>
  </si>
  <si>
    <t>Pedal Assembly</t>
  </si>
  <si>
    <t xml:space="preserve">Removing material to obtain required profile </t>
  </si>
  <si>
    <t>Throttle Pedal</t>
  </si>
  <si>
    <t>Throttle Pedal for Pedal Assembly</t>
  </si>
  <si>
    <t>Clutch Pedal</t>
  </si>
  <si>
    <t>Clutch Pedal for Pedal Assembly</t>
  </si>
  <si>
    <t>Brake Pedal</t>
  </si>
  <si>
    <t>Brake Pedal for Pedal Assembly</t>
  </si>
  <si>
    <t>Pedal Base for Pedal Assembly</t>
  </si>
  <si>
    <t>Pedal Tab</t>
  </si>
  <si>
    <t>Tabs for mounting pedals</t>
  </si>
  <si>
    <t>Front Brake Disc</t>
  </si>
  <si>
    <t>Machining Setup, Change</t>
  </si>
  <si>
    <t>Rear Brake Disc</t>
  </si>
  <si>
    <t>Aluminum</t>
  </si>
  <si>
    <t>Repeat 10</t>
  </si>
  <si>
    <t>Rear Calipers upper</t>
  </si>
  <si>
    <t>FSG-16-254-BR-10102</t>
  </si>
  <si>
    <t>Purchased from ISR</t>
  </si>
  <si>
    <t>Brake Caliper</t>
  </si>
  <si>
    <t>Brake Caliper, ISR,22048oc</t>
  </si>
  <si>
    <t>Brake Pedal Assembly</t>
  </si>
  <si>
    <t>Master cylinder</t>
  </si>
  <si>
    <t>Purchased from Tilton</t>
  </si>
  <si>
    <t>Master Cylinder, Tilton, Model 77</t>
  </si>
  <si>
    <t>Brake master cylinder</t>
  </si>
  <si>
    <t>Balance Bar</t>
  </si>
  <si>
    <t>Balance Bar, Tilton, 72-260</t>
  </si>
  <si>
    <t>Balance bar</t>
  </si>
  <si>
    <t>Brake Pedal Base</t>
  </si>
  <si>
    <t>Clutch Pedal Base</t>
  </si>
  <si>
    <t>Throttle Pedal Base</t>
  </si>
  <si>
    <t>Brakes</t>
  </si>
  <si>
    <t>FSG-16-254-BR-A10400</t>
  </si>
  <si>
    <t>Adjustable pedal box assembly</t>
  </si>
  <si>
    <t>Bearing, Needle</t>
  </si>
  <si>
    <t>Placed inside the pedals to allow rotation</t>
  </si>
  <si>
    <t>Bearing, Thrust Needle Roller, Cage Assembly</t>
  </si>
  <si>
    <t>Placed beside the pedals for rotation</t>
  </si>
  <si>
    <t>Bearing, Thrust Needle Roller, Washers</t>
  </si>
  <si>
    <t>To avoid friction in bearnig movement</t>
  </si>
  <si>
    <t>Hand- Start only</t>
  </si>
  <si>
    <t>Ratchet  &lt;= 6.35 mm</t>
  </si>
  <si>
    <t xml:space="preserve">Brake Pedal </t>
  </si>
  <si>
    <t>Throttle pedal</t>
  </si>
  <si>
    <t>Throttle Pedal base</t>
  </si>
  <si>
    <t>Master Cylinders</t>
  </si>
  <si>
    <t>Clutch Pedal base</t>
  </si>
  <si>
    <t xml:space="preserve">Assemble , 1kg , Interference </t>
  </si>
  <si>
    <t xml:space="preserve">Repeat 1 </t>
  </si>
  <si>
    <t>To tighten master cylinder on balance bar</t>
  </si>
  <si>
    <t>To allign master cylinder with brake pdeal base</t>
  </si>
  <si>
    <t xml:space="preserve">To put bolt and washer in place </t>
  </si>
  <si>
    <t>To put washer and nut in place</t>
  </si>
  <si>
    <t>To place needle bearing and washer between pedal and its base</t>
  </si>
  <si>
    <t xml:space="preserve">To put pedal tabs in place </t>
  </si>
  <si>
    <t xml:space="preserve">To put pedal base on chassis tabs </t>
  </si>
  <si>
    <t>To fasten pedal base to chassis</t>
  </si>
  <si>
    <t>To fasten pedal tabs to pedals</t>
  </si>
  <si>
    <t>To fasten pedals to pedal base</t>
  </si>
  <si>
    <t>To master cylinder to pedal base</t>
  </si>
  <si>
    <t>To distribute pressure evenly</t>
  </si>
  <si>
    <t>To tighten bolts</t>
  </si>
  <si>
    <t>Rear Brake Pads</t>
  </si>
  <si>
    <t>To place retaining  clips</t>
  </si>
  <si>
    <t>Retaining Ring, External</t>
  </si>
  <si>
    <t>To hold bobbins in place</t>
  </si>
  <si>
    <t>To place retaining ring on bobbins</t>
  </si>
  <si>
    <t>To place the hose on the  adapter</t>
  </si>
  <si>
    <t xml:space="preserve">To slide fit the bias bar on brake pedal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</si>
</sst>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_(* #,##0.0000_);_(* \(#,##0.0000\);_(* &quot;-&quot;??_);_(@_)"/>
    <numFmt numFmtId="167" formatCode="_(* #,##0.000_);_(* \(#,##0.000\);_(* &quot;-&quot;??_);_(@_)"/>
    <numFmt numFmtId="168" formatCode="_(&quot;$&quot;* #,##0.000_);_(&quot;$&quot;* \(#,##0.000\);_(&quot;$&quot;* &quot;-&quot;??_);_(@_)"/>
    <numFmt numFmtId="169" formatCode="_-[$$-409]* #,##0.00_ ;_-[$$-409]* \-#,##0.00\ ;_-[$$-409]* &quot;-&quot;??_ ;_-@_ "/>
    <numFmt numFmtId="170" formatCode="_([$$-409]* #,##0.00_);_([$$-409]* \(#,##0.00\);_([$$-409]* &quot;-&quot;??_);_(@_)"/>
    <numFmt numFmtId="171" formatCode="&quot;$&quot;#,##0.00"/>
    <numFmt numFmtId="172" formatCode="_(&quot;$&quot;* #,##0.0000_);_(&quot;$&quot;* \(#,##0.0000\);_(&quot;$&quot;* &quot;-&quot;??_);_(@_)"/>
    <numFmt numFmtId="173" formatCode="_(* #,##0.0000000_);_(* \(#,##0.0000000\);_(* &quot;-&quot;??_);_(@_)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indexed="8"/>
      <name val="Arial"/>
      <family val="2"/>
    </font>
    <font>
      <sz val="10"/>
      <color indexed="8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rgb="FF0563C1"/>
      <name val="Calibri"/>
      <family val="2"/>
    </font>
    <font>
      <b/>
      <sz val="10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CCFF"/>
        <bgColor rgb="FF000000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</borders>
  <cellStyleXfs count="10">
    <xf numFmtId="0" fontId="0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7" fillId="0" borderId="0"/>
    <xf numFmtId="44" fontId="4" fillId="0" borderId="0" applyFont="0" applyFill="0" applyBorder="0" applyAlignment="0" applyProtection="0"/>
    <xf numFmtId="171" fontId="9" fillId="0" borderId="4">
      <alignment vertical="center" wrapText="1"/>
    </xf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</cellStyleXfs>
  <cellXfs count="179">
    <xf numFmtId="0" fontId="0" fillId="0" borderId="0" xfId="0"/>
    <xf numFmtId="0" fontId="2" fillId="2" borderId="1" xfId="0" applyFont="1" applyFill="1" applyBorder="1"/>
    <xf numFmtId="0" fontId="3" fillId="0" borderId="1" xfId="0" applyFont="1" applyFill="1" applyBorder="1"/>
    <xf numFmtId="0" fontId="3" fillId="0" borderId="0" xfId="0" applyFont="1" applyFill="1" applyBorder="1"/>
    <xf numFmtId="0" fontId="2" fillId="2" borderId="1" xfId="0" applyFont="1" applyFill="1" applyBorder="1" applyAlignment="1">
      <alignment horizontal="left"/>
    </xf>
    <xf numFmtId="0" fontId="3" fillId="0" borderId="1" xfId="0" quotePrefix="1" applyFont="1" applyFill="1" applyBorder="1" applyAlignment="1">
      <alignment horizontal="right"/>
    </xf>
    <xf numFmtId="44" fontId="3" fillId="0" borderId="1" xfId="2" applyNumberFormat="1" applyFont="1" applyFill="1" applyBorder="1"/>
    <xf numFmtId="37" fontId="3" fillId="0" borderId="1" xfId="3" applyNumberFormat="1" applyFont="1" applyFill="1" applyBorder="1"/>
    <xf numFmtId="0" fontId="6" fillId="2" borderId="1" xfId="4" applyFont="1" applyFill="1" applyBorder="1"/>
    <xf numFmtId="0" fontId="3" fillId="0" borderId="1" xfId="0" applyFont="1" applyFill="1" applyBorder="1" applyAlignment="1">
      <alignment horizontal="left"/>
    </xf>
    <xf numFmtId="0" fontId="3" fillId="3" borderId="0" xfId="0" applyFont="1" applyFill="1" applyBorder="1"/>
    <xf numFmtId="0" fontId="2" fillId="0" borderId="0" xfId="0" applyFont="1" applyFill="1" applyBorder="1"/>
    <xf numFmtId="44" fontId="3" fillId="0" borderId="1" xfId="2" applyFont="1" applyFill="1" applyBorder="1"/>
    <xf numFmtId="164" fontId="3" fillId="0" borderId="1" xfId="0" applyNumberFormat="1" applyFont="1" applyFill="1" applyBorder="1"/>
    <xf numFmtId="43" fontId="3" fillId="0" borderId="1" xfId="3" applyFont="1" applyFill="1" applyBorder="1"/>
    <xf numFmtId="165" fontId="3" fillId="0" borderId="1" xfId="3" applyNumberFormat="1" applyFont="1" applyFill="1" applyBorder="1"/>
    <xf numFmtId="166" fontId="3" fillId="0" borderId="1" xfId="3" applyNumberFormat="1" applyFont="1" applyFill="1" applyBorder="1"/>
    <xf numFmtId="167" fontId="3" fillId="0" borderId="1" xfId="3" applyNumberFormat="1" applyFont="1" applyFill="1" applyBorder="1"/>
    <xf numFmtId="0" fontId="3" fillId="0" borderId="1" xfId="3" applyNumberFormat="1" applyFont="1" applyFill="1" applyBorder="1"/>
    <xf numFmtId="0" fontId="2" fillId="2" borderId="1" xfId="0" applyFont="1" applyFill="1" applyBorder="1" applyAlignment="1">
      <alignment horizontal="right"/>
    </xf>
    <xf numFmtId="168" fontId="2" fillId="2" borderId="1" xfId="0" applyNumberFormat="1" applyFont="1" applyFill="1" applyBorder="1"/>
    <xf numFmtId="0" fontId="3" fillId="0" borderId="1" xfId="0" applyNumberFormat="1" applyFont="1" applyFill="1" applyBorder="1" applyAlignment="1"/>
    <xf numFmtId="0" fontId="3" fillId="0" borderId="1" xfId="0" applyNumberFormat="1" applyFont="1" applyFill="1" applyBorder="1"/>
    <xf numFmtId="0" fontId="3" fillId="0" borderId="1" xfId="0" applyNumberFormat="1" applyFont="1" applyFill="1" applyBorder="1" applyAlignment="1">
      <alignment wrapText="1"/>
    </xf>
    <xf numFmtId="44" fontId="2" fillId="2" borderId="1" xfId="0" applyNumberFormat="1" applyFont="1" applyFill="1" applyBorder="1"/>
    <xf numFmtId="39" fontId="3" fillId="0" borderId="1" xfId="2" applyNumberFormat="1" applyFont="1" applyFill="1" applyBorder="1"/>
    <xf numFmtId="37" fontId="3" fillId="0" borderId="1" xfId="2" applyNumberFormat="1" applyFont="1" applyFill="1" applyBorder="1"/>
    <xf numFmtId="0" fontId="3" fillId="0" borderId="0" xfId="0" applyFont="1" applyFill="1" applyBorder="1" applyAlignment="1">
      <alignment horizontal="right"/>
    </xf>
    <xf numFmtId="44" fontId="3" fillId="0" borderId="0" xfId="0" applyNumberFormat="1" applyFont="1" applyFill="1" applyBorder="1"/>
    <xf numFmtId="169" fontId="3" fillId="0" borderId="1" xfId="2" applyNumberFormat="1" applyFont="1" applyFill="1" applyBorder="1"/>
    <xf numFmtId="44" fontId="3" fillId="0" borderId="1" xfId="1" applyFont="1" applyFill="1" applyBorder="1"/>
    <xf numFmtId="44" fontId="2" fillId="2" borderId="1" xfId="1" applyFont="1" applyFill="1" applyBorder="1"/>
    <xf numFmtId="0" fontId="3" fillId="0" borderId="0" xfId="0" applyFont="1" applyFill="1" applyBorder="1" applyProtection="1">
      <protection hidden="1"/>
    </xf>
    <xf numFmtId="0" fontId="8" fillId="0" borderId="1" xfId="5" applyFont="1" applyFill="1" applyBorder="1" applyAlignment="1">
      <alignment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wrapText="1"/>
    </xf>
    <xf numFmtId="11" fontId="3" fillId="0" borderId="1" xfId="0" applyNumberFormat="1" applyFont="1" applyFill="1" applyBorder="1"/>
    <xf numFmtId="2" fontId="3" fillId="0" borderId="1" xfId="2" applyNumberFormat="1" applyFont="1" applyFill="1" applyBorder="1"/>
    <xf numFmtId="11" fontId="3" fillId="0" borderId="1" xfId="3" applyNumberFormat="1" applyFont="1" applyFill="1" applyBorder="1"/>
    <xf numFmtId="0" fontId="3" fillId="0" borderId="1" xfId="0" applyFont="1" applyFill="1" applyBorder="1" applyAlignment="1">
      <alignment vertical="top"/>
    </xf>
    <xf numFmtId="44" fontId="3" fillId="0" borderId="1" xfId="6" applyFont="1" applyFill="1" applyBorder="1"/>
    <xf numFmtId="0" fontId="3" fillId="0" borderId="2" xfId="0" applyFont="1" applyFill="1" applyBorder="1"/>
    <xf numFmtId="0" fontId="2" fillId="2" borderId="3" xfId="0" applyFont="1" applyFill="1" applyBorder="1" applyAlignment="1">
      <alignment horizontal="right"/>
    </xf>
    <xf numFmtId="168" fontId="2" fillId="2" borderId="3" xfId="0" applyNumberFormat="1" applyFont="1" applyFill="1" applyBorder="1"/>
    <xf numFmtId="169" fontId="3" fillId="0" borderId="1" xfId="0" applyNumberFormat="1" applyFont="1" applyFill="1" applyBorder="1"/>
    <xf numFmtId="171" fontId="10" fillId="0" borderId="1" xfId="7" applyFont="1" applyBorder="1">
      <alignment vertical="center" wrapText="1"/>
    </xf>
    <xf numFmtId="169" fontId="2" fillId="2" borderId="1" xfId="0" applyNumberFormat="1" applyFont="1" applyFill="1" applyBorder="1"/>
    <xf numFmtId="0" fontId="3" fillId="0" borderId="1" xfId="0" applyFont="1" applyFill="1" applyBorder="1" applyAlignment="1">
      <alignment horizontal="left" vertical="center" wrapText="1"/>
    </xf>
    <xf numFmtId="0" fontId="3" fillId="0" borderId="3" xfId="0" applyFont="1" applyFill="1" applyBorder="1"/>
    <xf numFmtId="0" fontId="3" fillId="0" borderId="3" xfId="0" applyNumberFormat="1" applyFont="1" applyFill="1" applyBorder="1"/>
    <xf numFmtId="0" fontId="3" fillId="0" borderId="3" xfId="0" applyNumberFormat="1" applyFont="1" applyFill="1" applyBorder="1" applyAlignment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8" fillId="0" borderId="5" xfId="5" applyFont="1" applyFill="1" applyBorder="1" applyAlignment="1">
      <alignment wrapText="1"/>
    </xf>
    <xf numFmtId="0" fontId="3" fillId="0" borderId="6" xfId="0" applyNumberFormat="1" applyFont="1" applyFill="1" applyBorder="1" applyAlignment="1">
      <alignment vertical="center"/>
    </xf>
    <xf numFmtId="44" fontId="3" fillId="0" borderId="6" xfId="2" applyFont="1" applyFill="1" applyBorder="1"/>
    <xf numFmtId="0" fontId="3" fillId="0" borderId="6" xfId="0" applyFont="1" applyFill="1" applyBorder="1"/>
    <xf numFmtId="44" fontId="3" fillId="0" borderId="6" xfId="1" applyFont="1" applyFill="1" applyBorder="1"/>
    <xf numFmtId="0" fontId="3" fillId="0" borderId="6" xfId="0" applyNumberFormat="1" applyFont="1" applyFill="1" applyBorder="1"/>
    <xf numFmtId="44" fontId="2" fillId="2" borderId="3" xfId="0" applyNumberFormat="1" applyFont="1" applyFill="1" applyBorder="1"/>
    <xf numFmtId="0" fontId="2" fillId="2" borderId="6" xfId="0" applyFont="1" applyFill="1" applyBorder="1"/>
    <xf numFmtId="171" fontId="10" fillId="0" borderId="4" xfId="7" applyFont="1">
      <alignment vertical="center" wrapText="1"/>
    </xf>
    <xf numFmtId="39" fontId="3" fillId="0" borderId="6" xfId="2" applyNumberFormat="1" applyFont="1" applyFill="1" applyBorder="1"/>
    <xf numFmtId="37" fontId="3" fillId="0" borderId="6" xfId="2" applyNumberFormat="1" applyFont="1" applyFill="1" applyBorder="1"/>
    <xf numFmtId="0" fontId="2" fillId="2" borderId="6" xfId="0" applyFont="1" applyFill="1" applyBorder="1" applyAlignment="1">
      <alignment horizontal="right"/>
    </xf>
    <xf numFmtId="44" fontId="2" fillId="2" borderId="6" xfId="1" applyFont="1" applyFill="1" applyBorder="1"/>
    <xf numFmtId="0" fontId="3" fillId="0" borderId="6" xfId="0" quotePrefix="1" applyFont="1" applyFill="1" applyBorder="1" applyAlignment="1">
      <alignment horizontal="right"/>
    </xf>
    <xf numFmtId="44" fontId="3" fillId="0" borderId="6" xfId="2" applyNumberFormat="1" applyFont="1" applyFill="1" applyBorder="1"/>
    <xf numFmtId="37" fontId="3" fillId="0" borderId="6" xfId="3" applyNumberFormat="1" applyFont="1" applyFill="1" applyBorder="1"/>
    <xf numFmtId="0" fontId="5" fillId="2" borderId="6" xfId="4" applyFill="1" applyBorder="1"/>
    <xf numFmtId="0" fontId="3" fillId="0" borderId="6" xfId="0" applyFont="1" applyFill="1" applyBorder="1" applyAlignment="1">
      <alignment horizontal="left" wrapText="1"/>
    </xf>
    <xf numFmtId="0" fontId="3" fillId="0" borderId="6" xfId="0" applyFont="1" applyFill="1" applyBorder="1" applyAlignment="1">
      <alignment wrapText="1"/>
    </xf>
    <xf numFmtId="44" fontId="3" fillId="0" borderId="6" xfId="0" applyNumberFormat="1" applyFont="1" applyFill="1" applyBorder="1"/>
    <xf numFmtId="168" fontId="3" fillId="0" borderId="6" xfId="2" applyNumberFormat="1" applyFont="1" applyFill="1" applyBorder="1"/>
    <xf numFmtId="0" fontId="3" fillId="0" borderId="6" xfId="0" applyNumberFormat="1" applyFont="1" applyFill="1" applyBorder="1" applyAlignment="1"/>
    <xf numFmtId="44" fontId="2" fillId="2" borderId="6" xfId="0" applyNumberFormat="1" applyFont="1" applyFill="1" applyBorder="1"/>
    <xf numFmtId="43" fontId="3" fillId="0" borderId="6" xfId="3" applyFont="1" applyFill="1" applyBorder="1"/>
    <xf numFmtId="11" fontId="3" fillId="0" borderId="6" xfId="0" applyNumberFormat="1" applyFont="1" applyFill="1" applyBorder="1"/>
    <xf numFmtId="165" fontId="3" fillId="0" borderId="6" xfId="3" applyNumberFormat="1" applyFont="1" applyFill="1" applyBorder="1"/>
    <xf numFmtId="11" fontId="3" fillId="0" borderId="6" xfId="3" applyNumberFormat="1" applyFont="1" applyFill="1" applyBorder="1"/>
    <xf numFmtId="168" fontId="2" fillId="2" borderId="6" xfId="0" applyNumberFormat="1" applyFont="1" applyFill="1" applyBorder="1"/>
    <xf numFmtId="0" fontId="8" fillId="0" borderId="6" xfId="5" applyFont="1" applyFill="1" applyBorder="1" applyAlignment="1">
      <alignment wrapText="1"/>
    </xf>
    <xf numFmtId="0" fontId="3" fillId="0" borderId="6" xfId="0" applyNumberFormat="1" applyFont="1" applyFill="1" applyBorder="1" applyAlignment="1">
      <alignment wrapText="1"/>
    </xf>
    <xf numFmtId="44" fontId="11" fillId="0" borderId="6" xfId="8" applyFont="1" applyBorder="1" applyAlignment="1">
      <alignment wrapText="1"/>
    </xf>
    <xf numFmtId="44" fontId="3" fillId="0" borderId="6" xfId="9" applyFont="1" applyFill="1" applyBorder="1" applyAlignment="1">
      <alignment wrapText="1"/>
    </xf>
    <xf numFmtId="44" fontId="11" fillId="0" borderId="6" xfId="8" applyFont="1" applyFill="1" applyBorder="1" applyAlignment="1">
      <alignment wrapText="1"/>
    </xf>
    <xf numFmtId="169" fontId="2" fillId="2" borderId="3" xfId="0" applyNumberFormat="1" applyFont="1" applyFill="1" applyBorder="1"/>
    <xf numFmtId="0" fontId="3" fillId="0" borderId="6" xfId="0" applyFont="1" applyFill="1" applyBorder="1" applyAlignment="1" applyProtection="1">
      <alignment vertical="center" wrapText="1"/>
    </xf>
    <xf numFmtId="169" fontId="3" fillId="0" borderId="6" xfId="0" applyNumberFormat="1" applyFont="1" applyFill="1" applyBorder="1" applyAlignment="1">
      <alignment wrapText="1"/>
    </xf>
    <xf numFmtId="39" fontId="3" fillId="0" borderId="6" xfId="9" applyNumberFormat="1" applyFont="1" applyFill="1" applyBorder="1" applyAlignment="1">
      <alignment wrapText="1"/>
    </xf>
    <xf numFmtId="37" fontId="3" fillId="0" borderId="6" xfId="9" applyNumberFormat="1" applyFont="1" applyFill="1" applyBorder="1" applyAlignment="1">
      <alignment wrapText="1"/>
    </xf>
    <xf numFmtId="169" fontId="3" fillId="3" borderId="1" xfId="0" applyNumberFormat="1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39" fontId="3" fillId="3" borderId="1" xfId="9" applyNumberFormat="1" applyFont="1" applyFill="1" applyBorder="1" applyAlignment="1">
      <alignment wrapText="1"/>
    </xf>
    <xf numFmtId="37" fontId="3" fillId="0" borderId="1" xfId="9" applyNumberFormat="1" applyFont="1" applyFill="1" applyBorder="1" applyAlignment="1">
      <alignment wrapText="1"/>
    </xf>
    <xf numFmtId="0" fontId="3" fillId="0" borderId="1" xfId="0" applyFont="1" applyFill="1" applyBorder="1" applyAlignment="1"/>
    <xf numFmtId="39" fontId="3" fillId="0" borderId="1" xfId="9" applyNumberFormat="1" applyFont="1" applyFill="1" applyBorder="1" applyAlignment="1">
      <alignment wrapText="1"/>
    </xf>
    <xf numFmtId="0" fontId="12" fillId="2" borderId="1" xfId="0" applyFont="1" applyFill="1" applyBorder="1"/>
    <xf numFmtId="0" fontId="3" fillId="0" borderId="1" xfId="0" applyFont="1" applyFill="1" applyBorder="1" applyAlignment="1" applyProtection="1">
      <alignment vertical="center" wrapText="1"/>
    </xf>
    <xf numFmtId="0" fontId="5" fillId="2" borderId="1" xfId="4" applyFill="1" applyBorder="1"/>
    <xf numFmtId="2" fontId="3" fillId="0" borderId="1" xfId="0" applyNumberFormat="1" applyFont="1" applyFill="1" applyBorder="1"/>
    <xf numFmtId="169" fontId="3" fillId="0" borderId="1" xfId="0" applyNumberFormat="1" applyFont="1" applyFill="1" applyBorder="1" applyAlignment="1">
      <alignment wrapText="1"/>
    </xf>
    <xf numFmtId="0" fontId="3" fillId="0" borderId="1" xfId="0" applyFont="1" applyFill="1" applyBorder="1" applyAlignment="1">
      <alignment horizontal="left" wrapText="1"/>
    </xf>
    <xf numFmtId="0" fontId="2" fillId="2" borderId="1" xfId="0" applyFont="1" applyFill="1" applyBorder="1" applyAlignment="1"/>
    <xf numFmtId="0" fontId="3" fillId="0" borderId="1" xfId="0" applyFont="1" applyFill="1" applyBorder="1" applyAlignment="1">
      <alignment vertical="top" wrapText="1"/>
    </xf>
    <xf numFmtId="44" fontId="3" fillId="0" borderId="1" xfId="0" applyNumberFormat="1" applyFont="1" applyFill="1" applyBorder="1"/>
    <xf numFmtId="44" fontId="11" fillId="0" borderId="1" xfId="8" applyFont="1" applyBorder="1" applyAlignment="1">
      <alignment wrapText="1"/>
    </xf>
    <xf numFmtId="0" fontId="8" fillId="0" borderId="0" xfId="5" applyFont="1" applyFill="1" applyBorder="1" applyAlignment="1">
      <alignment wrapText="1"/>
    </xf>
    <xf numFmtId="0" fontId="3" fillId="0" borderId="0" xfId="0" applyNumberFormat="1" applyFont="1" applyFill="1" applyBorder="1" applyAlignment="1">
      <alignment wrapText="1"/>
    </xf>
    <xf numFmtId="44" fontId="3" fillId="0" borderId="0" xfId="9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44" fontId="3" fillId="0" borderId="0" xfId="2" applyFont="1" applyFill="1" applyBorder="1"/>
    <xf numFmtId="44" fontId="3" fillId="0" borderId="1" xfId="9" applyFont="1" applyFill="1" applyBorder="1" applyAlignment="1">
      <alignment wrapText="1"/>
    </xf>
    <xf numFmtId="44" fontId="11" fillId="0" borderId="1" xfId="8" applyFont="1" applyFill="1" applyBorder="1" applyAlignment="1">
      <alignment wrapText="1"/>
    </xf>
    <xf numFmtId="44" fontId="3" fillId="0" borderId="1" xfId="9" applyFont="1" applyFill="1" applyBorder="1" applyAlignment="1">
      <alignment horizontal="left" wrapText="1"/>
    </xf>
    <xf numFmtId="37" fontId="3" fillId="0" borderId="1" xfId="0" applyNumberFormat="1" applyFont="1" applyFill="1" applyBorder="1" applyAlignment="1">
      <alignment wrapText="1"/>
    </xf>
    <xf numFmtId="168" fontId="3" fillId="0" borderId="1" xfId="2" applyNumberFormat="1" applyFont="1" applyFill="1" applyBorder="1"/>
    <xf numFmtId="37" fontId="3" fillId="0" borderId="1" xfId="0" applyNumberFormat="1" applyFont="1" applyFill="1" applyBorder="1"/>
    <xf numFmtId="0" fontId="3" fillId="0" borderId="2" xfId="0" applyFont="1" applyFill="1" applyBorder="1" applyAlignment="1" applyProtection="1">
      <alignment vertical="center" wrapText="1"/>
    </xf>
    <xf numFmtId="173" fontId="3" fillId="0" borderId="1" xfId="3" applyNumberFormat="1" applyFont="1" applyFill="1" applyBorder="1"/>
    <xf numFmtId="0" fontId="3" fillId="0" borderId="1" xfId="0" applyFont="1" applyFill="1" applyBorder="1" applyAlignment="1" applyProtection="1"/>
    <xf numFmtId="0" fontId="3" fillId="3" borderId="1" xfId="0" applyFont="1" applyFill="1" applyBorder="1" applyAlignment="1"/>
    <xf numFmtId="0" fontId="3" fillId="0" borderId="3" xfId="3" applyNumberFormat="1" applyFont="1" applyFill="1" applyBorder="1"/>
    <xf numFmtId="44" fontId="13" fillId="0" borderId="1" xfId="8" applyFont="1" applyBorder="1" applyAlignment="1">
      <alignment wrapText="1"/>
    </xf>
    <xf numFmtId="0" fontId="8" fillId="0" borderId="7" xfId="5" applyFont="1" applyFill="1" applyBorder="1" applyAlignment="1">
      <alignment wrapText="1"/>
    </xf>
    <xf numFmtId="44" fontId="13" fillId="0" borderId="6" xfId="8" applyFont="1" applyBorder="1" applyAlignment="1">
      <alignment wrapText="1"/>
    </xf>
    <xf numFmtId="43" fontId="3" fillId="0" borderId="1" xfId="0" applyNumberFormat="1" applyFont="1" applyFill="1" applyBorder="1"/>
    <xf numFmtId="0" fontId="2" fillId="3" borderId="6" xfId="0" applyFont="1" applyFill="1" applyBorder="1" applyAlignment="1">
      <alignment horizontal="right"/>
    </xf>
    <xf numFmtId="44" fontId="2" fillId="3" borderId="6" xfId="0" applyNumberFormat="1" applyFont="1" applyFill="1" applyBorder="1"/>
    <xf numFmtId="0" fontId="3" fillId="4" borderId="1" xfId="0" applyFont="1" applyFill="1" applyBorder="1"/>
    <xf numFmtId="0" fontId="2" fillId="0" borderId="1" xfId="0" applyFont="1" applyFill="1" applyBorder="1"/>
    <xf numFmtId="0" fontId="3" fillId="4" borderId="0" xfId="0" applyFont="1" applyFill="1" applyBorder="1"/>
    <xf numFmtId="0" fontId="3" fillId="4" borderId="1" xfId="3" applyNumberFormat="1" applyFont="1" applyFill="1" applyBorder="1"/>
    <xf numFmtId="43" fontId="3" fillId="0" borderId="1" xfId="3" applyNumberFormat="1" applyFont="1" applyFill="1" applyBorder="1"/>
    <xf numFmtId="37" fontId="3" fillId="4" borderId="1" xfId="3" applyNumberFormat="1" applyFont="1" applyFill="1" applyBorder="1"/>
    <xf numFmtId="172" fontId="3" fillId="0" borderId="1" xfId="0" applyNumberFormat="1" applyFont="1" applyFill="1" applyBorder="1"/>
    <xf numFmtId="0" fontId="3" fillId="3" borderId="1" xfId="0" applyFont="1" applyFill="1" applyBorder="1"/>
    <xf numFmtId="0" fontId="2" fillId="3" borderId="0" xfId="0" applyFont="1" applyFill="1" applyBorder="1"/>
    <xf numFmtId="44" fontId="3" fillId="3" borderId="1" xfId="2" applyFont="1" applyFill="1" applyBorder="1"/>
    <xf numFmtId="0" fontId="2" fillId="3" borderId="1" xfId="0" applyFont="1" applyFill="1" applyBorder="1" applyAlignment="1">
      <alignment horizontal="right"/>
    </xf>
    <xf numFmtId="44" fontId="2" fillId="3" borderId="1" xfId="0" applyNumberFormat="1" applyFont="1" applyFill="1" applyBorder="1"/>
    <xf numFmtId="0" fontId="3" fillId="3" borderId="1" xfId="0" applyNumberFormat="1" applyFont="1" applyFill="1" applyBorder="1" applyAlignment="1">
      <alignment wrapText="1"/>
    </xf>
    <xf numFmtId="0" fontId="3" fillId="3" borderId="1" xfId="0" applyNumberFormat="1" applyFont="1" applyFill="1" applyBorder="1"/>
    <xf numFmtId="44" fontId="3" fillId="0" borderId="0" xfId="1" applyFont="1" applyFill="1" applyBorder="1"/>
    <xf numFmtId="170" fontId="11" fillId="0" borderId="1" xfId="1" applyNumberFormat="1" applyFont="1" applyBorder="1" applyAlignment="1">
      <alignment wrapText="1"/>
    </xf>
    <xf numFmtId="0" fontId="3" fillId="3" borderId="1" xfId="0" applyNumberFormat="1" applyFont="1" applyFill="1" applyBorder="1" applyAlignment="1"/>
    <xf numFmtId="44" fontId="3" fillId="3" borderId="1" xfId="2" applyNumberFormat="1" applyFont="1" applyFill="1" applyBorder="1"/>
    <xf numFmtId="44" fontId="3" fillId="3" borderId="0" xfId="0" applyNumberFormat="1" applyFont="1" applyFill="1" applyBorder="1"/>
    <xf numFmtId="164" fontId="3" fillId="3" borderId="1" xfId="0" applyNumberFormat="1" applyFont="1" applyFill="1" applyBorder="1"/>
    <xf numFmtId="43" fontId="3" fillId="3" borderId="1" xfId="3" applyFont="1" applyFill="1" applyBorder="1"/>
    <xf numFmtId="165" fontId="3" fillId="3" borderId="1" xfId="3" applyNumberFormat="1" applyFont="1" applyFill="1" applyBorder="1"/>
    <xf numFmtId="166" fontId="3" fillId="3" borderId="1" xfId="3" applyNumberFormat="1" applyFont="1" applyFill="1" applyBorder="1"/>
    <xf numFmtId="167" fontId="3" fillId="3" borderId="1" xfId="3" applyNumberFormat="1" applyFont="1" applyFill="1" applyBorder="1"/>
    <xf numFmtId="0" fontId="3" fillId="3" borderId="1" xfId="3" applyNumberFormat="1" applyFont="1" applyFill="1" applyBorder="1"/>
    <xf numFmtId="0" fontId="2" fillId="5" borderId="1" xfId="0" applyFont="1" applyFill="1" applyBorder="1"/>
    <xf numFmtId="0" fontId="2" fillId="5" borderId="1" xfId="0" applyFont="1" applyFill="1" applyBorder="1" applyAlignment="1">
      <alignment horizontal="left"/>
    </xf>
    <xf numFmtId="0" fontId="14" fillId="5" borderId="1" xfId="4" applyFont="1" applyFill="1" applyBorder="1"/>
    <xf numFmtId="0" fontId="15" fillId="5" borderId="1" xfId="0" applyFont="1" applyFill="1" applyBorder="1"/>
    <xf numFmtId="0" fontId="2" fillId="5" borderId="1" xfId="0" applyFont="1" applyFill="1" applyBorder="1" applyAlignment="1">
      <alignment horizontal="right"/>
    </xf>
    <xf numFmtId="44" fontId="2" fillId="5" borderId="1" xfId="0" applyNumberFormat="1" applyFont="1" applyFill="1" applyBorder="1"/>
    <xf numFmtId="0" fontId="2" fillId="5" borderId="3" xfId="0" applyFont="1" applyFill="1" applyBorder="1" applyAlignment="1">
      <alignment horizontal="right"/>
    </xf>
    <xf numFmtId="44" fontId="2" fillId="5" borderId="3" xfId="0" applyNumberFormat="1" applyFont="1" applyFill="1" applyBorder="1"/>
    <xf numFmtId="44" fontId="2" fillId="5" borderId="1" xfId="1" applyFont="1" applyFill="1" applyBorder="1"/>
    <xf numFmtId="172" fontId="3" fillId="3" borderId="1" xfId="2" applyNumberFormat="1" applyFont="1" applyFill="1" applyBorder="1"/>
    <xf numFmtId="2" fontId="3" fillId="3" borderId="1" xfId="0" applyNumberFormat="1" applyFont="1" applyFill="1" applyBorder="1"/>
    <xf numFmtId="0" fontId="2" fillId="2" borderId="1" xfId="0" applyNumberFormat="1" applyFont="1" applyFill="1" applyBorder="1"/>
    <xf numFmtId="0" fontId="3" fillId="0" borderId="0" xfId="0" applyNumberFormat="1" applyFont="1" applyFill="1" applyBorder="1"/>
    <xf numFmtId="37" fontId="3" fillId="0" borderId="1" xfId="0" applyNumberFormat="1" applyFont="1" applyFill="1" applyBorder="1" applyAlignment="1"/>
    <xf numFmtId="0" fontId="3" fillId="0" borderId="1" xfId="1" applyNumberFormat="1" applyFont="1" applyFill="1" applyBorder="1"/>
    <xf numFmtId="0" fontId="2" fillId="2" borderId="3" xfId="0" applyNumberFormat="1" applyFont="1" applyFill="1" applyBorder="1" applyAlignment="1">
      <alignment horizontal="right"/>
    </xf>
    <xf numFmtId="0" fontId="2" fillId="0" borderId="0" xfId="0" applyNumberFormat="1" applyFont="1" applyFill="1" applyBorder="1"/>
    <xf numFmtId="0" fontId="2" fillId="3" borderId="1" xfId="0" applyFont="1" applyFill="1" applyBorder="1"/>
    <xf numFmtId="0" fontId="2" fillId="3" borderId="0" xfId="0" applyNumberFormat="1" applyFont="1" applyFill="1" applyBorder="1"/>
    <xf numFmtId="0" fontId="8" fillId="0" borderId="8" xfId="5" applyFont="1" applyFill="1" applyBorder="1" applyAlignment="1">
      <alignment wrapText="1"/>
    </xf>
    <xf numFmtId="0" fontId="3" fillId="3" borderId="1" xfId="0" applyFont="1" applyFill="1" applyBorder="1" applyAlignment="1" applyProtection="1">
      <alignment vertical="center" wrapText="1"/>
    </xf>
    <xf numFmtId="169" fontId="3" fillId="3" borderId="1" xfId="0" applyNumberFormat="1" applyFont="1" applyFill="1" applyBorder="1"/>
    <xf numFmtId="39" fontId="3" fillId="3" borderId="1" xfId="2" applyNumberFormat="1" applyFont="1" applyFill="1" applyBorder="1"/>
    <xf numFmtId="37" fontId="3" fillId="3" borderId="1" xfId="2" applyNumberFormat="1" applyFont="1" applyFill="1" applyBorder="1"/>
    <xf numFmtId="171" fontId="10" fillId="3" borderId="1" xfId="7" applyFont="1" applyFill="1" applyBorder="1">
      <alignment vertical="center" wrapText="1"/>
    </xf>
    <xf numFmtId="170" fontId="3" fillId="0" borderId="1" xfId="1" applyNumberFormat="1" applyFont="1" applyFill="1" applyBorder="1"/>
  </cellXfs>
  <cellStyles count="10">
    <cellStyle name="Comma 2 3" xfId="3"/>
    <cellStyle name="Currency" xfId="1" builtinId="4"/>
    <cellStyle name="Currency 2 2" xfId="2"/>
    <cellStyle name="Currency 3" xfId="6"/>
    <cellStyle name="Currency 3 2" xfId="8"/>
    <cellStyle name="Currency 4 2" xfId="9"/>
    <cellStyle name="Hyperlink" xfId="4" builtinId="8"/>
    <cellStyle name="Normal" xfId="0" builtinId="0"/>
    <cellStyle name="Normal_Sheet1" xfId="5"/>
    <cellStyle name="Style 1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SC16_Cost_IN_Vellore_VIT_Car25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laration"/>
      <sheetName val="Introduction"/>
      <sheetName val="Guide"/>
      <sheetName val="Cost Summary"/>
      <sheetName val="BOM"/>
      <sheetName val="Total Fasteners"/>
      <sheetName val="Assembly_Front Brake"/>
      <sheetName val="Front Brake Bobbin"/>
      <sheetName val="Front Brake Bobbin Draft"/>
      <sheetName val="Front Calipers"/>
      <sheetName val="Front Brake Rotor"/>
      <sheetName val="Front Brake Rotor Draft"/>
      <sheetName val="Front Brake Pad"/>
      <sheetName val="Front Brake Pad Draft"/>
      <sheetName val="Fasteners 101"/>
      <sheetName val="Assembly_Rear Brake"/>
      <sheetName val="Rear Brake Bobbin"/>
      <sheetName val="Rear Bobbin Draft"/>
      <sheetName val="Rear Brake Calipers"/>
      <sheetName val="Rear Brake Rotor"/>
      <sheetName val="Rear Brake Rotor Draft"/>
      <sheetName val="Rear Brake Pad"/>
      <sheetName val="Rear Brake Pad Draft"/>
      <sheetName val="Fasteners 102"/>
      <sheetName val="Assembly_Brake Actuation"/>
      <sheetName val="Fluid Storage"/>
      <sheetName val="Brake Circuit"/>
      <sheetName val="Break Circuit Diagram"/>
      <sheetName val="Fasteners 103"/>
      <sheetName val="Assembly_Brake Pedal"/>
      <sheetName val="Balance Bar"/>
      <sheetName val="Brake Pedal Base"/>
      <sheetName val="Brake Pedal Base Draft"/>
      <sheetName val="Brake Pedal Sleeve"/>
      <sheetName val="Brake Spacer"/>
      <sheetName val="Cable Stopper"/>
      <sheetName val="Clutch Pedal Base"/>
      <sheetName val="Clutch Pedal Base Draft"/>
      <sheetName val="Clutch Pedal Sleeve"/>
      <sheetName val="Clutch Stopper"/>
      <sheetName val="Master Cylinders"/>
      <sheetName val="Master Cylinder Spacer"/>
      <sheetName val="Plates"/>
      <sheetName val="Plates Draft"/>
      <sheetName val="Throttle Pedal Base"/>
      <sheetName val="Throttle Pedal Base Draft"/>
      <sheetName val="Throttle Pedal Sleeve"/>
      <sheetName val="Fastners 104"/>
      <sheetName val=" Assembly_Engine and Linkages"/>
      <sheetName val="Honda CBR 600RR"/>
      <sheetName val="Engine Mount"/>
      <sheetName val="Engine Mount Draft"/>
      <sheetName val="Engine Spacer"/>
      <sheetName val="Fasteners 201"/>
      <sheetName val="Assembly_Throttle Body"/>
      <sheetName val="Cover Plate "/>
      <sheetName val="Cover Plate Draft"/>
      <sheetName val="Throttle Actuator"/>
      <sheetName val="Throttle Actuator Draft"/>
      <sheetName val="Casing"/>
      <sheetName val="Throttle Cable Holder"/>
      <sheetName val="Throttle Cable Holder Draft"/>
      <sheetName val="Throttle Shaft"/>
      <sheetName val="Throttle Shaft Draft"/>
      <sheetName val="Butterfly Plate"/>
      <sheetName val="Butterfly Plate Draft"/>
      <sheetName val="Fastener 202"/>
      <sheetName val="Assembly_Intake"/>
      <sheetName val="Air Restrictor"/>
      <sheetName val="Air Restrictor Draft"/>
      <sheetName val="Restrictor Bend Duct"/>
      <sheetName val="Restrictor Bend Duct Draft"/>
      <sheetName val="Plenum"/>
      <sheetName val="Plenum Draft"/>
      <sheetName val="Intake Mounting Sleeve"/>
      <sheetName val="Fasteners 203"/>
      <sheetName val="Assembly_Cooling"/>
      <sheetName val="Radiator"/>
      <sheetName val="Radiator Draft"/>
      <sheetName val="Swirl Pot"/>
      <sheetName val="Swirl Pot Draft"/>
      <sheetName val="Water Pump Connector"/>
      <sheetName val="Inlet T Adapter "/>
      <sheetName val="Outlet T Adapter "/>
      <sheetName val="Cooling Line Connector "/>
      <sheetName val="Fasteners 204"/>
      <sheetName val="Assembly_Fuel"/>
      <sheetName val="Fuel Tank"/>
      <sheetName val="Fuel Tank Draft"/>
      <sheetName val="Fuel Rail"/>
      <sheetName val="Fuel Filler Neck"/>
      <sheetName val="Filler Neck Attachment"/>
      <sheetName val="Fuel Filler Cap"/>
      <sheetName val="Fuel Filler Cap Draft"/>
      <sheetName val="Fuel Tank Mounting Bushing"/>
      <sheetName val="F-Tank Mounting Bushing Draft"/>
      <sheetName val="Fasteners 205"/>
      <sheetName val="Assembly_Lubrication"/>
      <sheetName val="Sump Pan"/>
      <sheetName val="Sump Pan Draft"/>
      <sheetName val="Reservoir Tank"/>
      <sheetName val="Pressure Release Valve Seat"/>
      <sheetName val="Weld In Extensions"/>
      <sheetName val="Fasteners  206"/>
      <sheetName val="Assembly_Exhaust "/>
      <sheetName val="Exhaust Assembly Draft"/>
      <sheetName val="Exhaust Tubes"/>
      <sheetName val="Collector"/>
      <sheetName val="Exhaust Rings"/>
      <sheetName val="Exhaust Ring Draft"/>
      <sheetName val="Port Tube"/>
      <sheetName val="Port Tube Draft"/>
      <sheetName val="Fasteners 207"/>
      <sheetName val="Assembly_Muffler"/>
      <sheetName val="Outer Housing"/>
      <sheetName val="Perforated Tube"/>
      <sheetName val="Housing Cover"/>
      <sheetName val="Muffler Attachment Extension"/>
      <sheetName val="Tail Pipe"/>
      <sheetName val="Fasteners 208"/>
      <sheetName val="Assembly_Drivetrain"/>
      <sheetName val="Differential Housing"/>
      <sheetName val="Differential Mount Left"/>
      <sheetName val="Differential Mount Left Draft"/>
      <sheetName val="Differential Mount Right"/>
      <sheetName val="Differential Mount Right Draft"/>
      <sheetName val="Eccentric Left"/>
      <sheetName val="Eccentric Left Draft"/>
      <sheetName val="Eccentric Right"/>
      <sheetName val="Eccentric Right Draft"/>
      <sheetName val="Tripod Housing"/>
      <sheetName val="Tripod Housing Draft"/>
      <sheetName val="Half Shaft Left"/>
      <sheetName val="Half Shaft Left Draft"/>
      <sheetName val="Half Shaft Right"/>
      <sheetName val="Half Shaft Right Draft"/>
      <sheetName val="Fasteners 209"/>
      <sheetName val="Assembly_Sprocket and Chain"/>
      <sheetName val="Rear Sprocket Adaptor"/>
      <sheetName val="Rear Sprocket Adaptor Draft"/>
      <sheetName val="Rear Sprocket"/>
      <sheetName val="Rear Sprocket Draft"/>
      <sheetName val="Scatter Shield "/>
      <sheetName val="Scatter Shield Draft"/>
      <sheetName val="Fasteners 210"/>
      <sheetName val="Assembly_Shifter"/>
      <sheetName val="Shifter Lever Tubes "/>
      <sheetName val="Bearing Sleeve"/>
      <sheetName val="Small Shifter Clevis"/>
      <sheetName val="Big Shifter Clevis"/>
      <sheetName val="Big Shifter Clevis Draft"/>
      <sheetName val="Shifter Tube"/>
      <sheetName val="Shifter Tube Insert"/>
      <sheetName val="Fasteners 211"/>
      <sheetName val="Assembly_Frame"/>
      <sheetName val="Roll Cage"/>
      <sheetName val="Roll Cage Draft"/>
      <sheetName val="Suspension Brackets"/>
      <sheetName val="Jacking Bar"/>
      <sheetName val="Fasteners 301"/>
      <sheetName val="Assembly_Mountings"/>
      <sheetName val="Front Damper Mount"/>
      <sheetName val="Rear Damper Mount"/>
      <sheetName val="Rear Damper Mount Draft"/>
      <sheetName val="Bell Crank Mounts"/>
      <sheetName val="Base Plate Mount"/>
      <sheetName val="Front Wing Mount"/>
      <sheetName val="Rear Wing Mount"/>
      <sheetName val="Jacking Bar Mounts"/>
      <sheetName val="BOTS Mount"/>
      <sheetName val="Shoulder Mount"/>
      <sheetName val="Miscellaneous Mounts"/>
      <sheetName val="Fasteners 302"/>
      <sheetName val="Assembly_Body"/>
      <sheetName val="Nose"/>
      <sheetName val="Nose Draft"/>
      <sheetName val="Nose Left Panel"/>
      <sheetName val="Nose Right Panel"/>
      <sheetName val="Nose Panel Draft"/>
      <sheetName val="Left Side Pod"/>
      <sheetName val="Right Side Pod"/>
      <sheetName val="Side Pod Draft"/>
      <sheetName val="Electrical Box"/>
      <sheetName val="Fasteners 303"/>
      <sheetName val="Assembly_Base Plate"/>
      <sheetName val="Rack Base Plate"/>
      <sheetName val="Pedal Assembly Base Plate"/>
      <sheetName val="Intermediate Base Plate"/>
      <sheetName val="Driver Base Plate"/>
      <sheetName val="Fasteners 304"/>
      <sheetName val="Assembly_Front Wing"/>
      <sheetName val="Front Wing Assembly Draft"/>
      <sheetName val="Front wing-upper element"/>
      <sheetName val="Front wing-Lower element"/>
      <sheetName val="Upper Element Tube"/>
      <sheetName val="Lower Element Tube"/>
      <sheetName val="Front Upper Ribs"/>
      <sheetName val="Front Upper Ribs Draft"/>
      <sheetName val="Front Lower Ribs"/>
      <sheetName val="Front Lower Ribs Draft"/>
      <sheetName val="Front end plates"/>
      <sheetName val="Sleeve"/>
      <sheetName val="Fasteners 305"/>
      <sheetName val="Assembly_Rear Wing"/>
      <sheetName val="Rear Wing Assembly Draft"/>
      <sheetName val="Smaller Element"/>
      <sheetName val="Larger element"/>
      <sheetName val="Wing Shaft Small"/>
      <sheetName val="Wing Shaft Large"/>
      <sheetName val="Ribs Small"/>
      <sheetName val="Ribs Small Draft"/>
      <sheetName val="Ribs Large"/>
      <sheetName val="Ribs Larger Draft"/>
      <sheetName val="End Plates"/>
      <sheetName val="End Plates Draft"/>
      <sheetName val="Bracket"/>
      <sheetName val="Lower mounting tubes"/>
      <sheetName val="Upper Mounting Tube"/>
      <sheetName val="Fasteners 306"/>
      <sheetName val="Assembly_Battery and PMS"/>
      <sheetName val="Battery and PMS Diagram"/>
      <sheetName val="Assembly_BOTS"/>
      <sheetName val="Assembly_Dashboard"/>
      <sheetName val="Dashboard PCB"/>
      <sheetName val="Assembly_ECU"/>
      <sheetName val="Assembly_Wiring Harness"/>
      <sheetName val="Wiring Harness Diagram"/>
      <sheetName val="Main Power PCB"/>
      <sheetName val="Assembly_Fuse"/>
      <sheetName val="Assembly_Relays"/>
      <sheetName val="Assembly_Brakelight"/>
      <sheetName val="Power Control Diagram"/>
      <sheetName val="Fastener 4x"/>
      <sheetName val="Assembly_Miscellaneous Assembly"/>
      <sheetName val="Seat"/>
      <sheetName val="Seat Draft"/>
      <sheetName val="Seat Belt"/>
      <sheetName val="Head Restraint and Bar Padding"/>
      <sheetName val="Head Restraint Mounting Draft"/>
      <sheetName val="Impact Attenuator"/>
      <sheetName val="Impact Attenuator Draft"/>
      <sheetName val="CFRP Dashboard"/>
      <sheetName val="Paint"/>
      <sheetName val="Fastener 501"/>
      <sheetName val="Assembly_Safety"/>
      <sheetName val="Steering Rack Shield"/>
      <sheetName val="Anti Intrusion Plate"/>
      <sheetName val="Anti Intrusion Plate Draft"/>
      <sheetName val="Firewall"/>
      <sheetName val="Firewall Draft"/>
      <sheetName val="Fastener 502"/>
      <sheetName val="Assembly_Steering Rack"/>
      <sheetName val="Rack Housing"/>
      <sheetName val="Rack Housing Draft"/>
      <sheetName val="Rack bar"/>
      <sheetName val="Pinion Gear"/>
      <sheetName val="Pinion Adapter"/>
      <sheetName val="Pinion Adapter Draft"/>
      <sheetName val="Coupler"/>
      <sheetName val="Coupler Draft"/>
      <sheetName val="Upper Rack Clamps"/>
      <sheetName val="Lower Rack Clamps"/>
      <sheetName val="Clevis"/>
      <sheetName val="Clevis Draft"/>
      <sheetName val="Rack Stopper"/>
      <sheetName val="Lower Dust Cover"/>
      <sheetName val="Upper Dust Cover"/>
      <sheetName val="Rack Bolt"/>
      <sheetName val="Fastener 601"/>
      <sheetName val="Assembly_Steering Column"/>
      <sheetName val="Bevel Casing"/>
      <sheetName val="Bevel Casing Draft"/>
      <sheetName val="Bevel"/>
      <sheetName val="Bevel Draft"/>
      <sheetName val="Bevel Mount"/>
      <sheetName val="Bevel Mount Draft"/>
      <sheetName val="QR Shaft"/>
      <sheetName val="QR Shaft Draft"/>
      <sheetName val="Pinion Shaft"/>
      <sheetName val="Pinion Shaft Draft"/>
      <sheetName val="Fasteners 602"/>
      <sheetName val="Assembly_Tie Rod"/>
      <sheetName val="Tie Rod"/>
      <sheetName val="Tie Rod insert"/>
      <sheetName val="Fasteners 603"/>
      <sheetName val="Assembly_Steering Wheel"/>
      <sheetName val="Steering Wheel"/>
      <sheetName val="Quick Release"/>
      <sheetName val="Quick Release Draft"/>
      <sheetName val="Fasteners 604"/>
      <sheetName val="Assembly_Front Bell Crank"/>
      <sheetName val="Front Bell Crank Set"/>
      <sheetName val="Front Bell Crank Draft"/>
      <sheetName val="Front Bell Crank sleeve"/>
      <sheetName val="Fasteners 701"/>
      <sheetName val="Assembly_Rear Bell Crank"/>
      <sheetName val="Rear Bell Crank Plates"/>
      <sheetName val="Rear Bell Crank Draft"/>
      <sheetName val="Rear Bell Crank Sleeve"/>
      <sheetName val="Fasteners 702"/>
      <sheetName val="Assembly_A arms"/>
      <sheetName val="Front Upper A-arm Plate"/>
      <sheetName val="Front Upper A-arm Plate Draft"/>
      <sheetName val="Front Lower A-arm Plate"/>
      <sheetName val="Front Lower A-arm Plate Draft"/>
      <sheetName val="Rear Upper A-arm Plate"/>
      <sheetName val="Rear Upper A-arm Plate Draft"/>
      <sheetName val="Rear Lower A-arm Plate"/>
      <sheetName val="Rear Lower A-arm Plate Draft"/>
      <sheetName val="A-arm Tube"/>
      <sheetName val="A-arm Tube Draft"/>
      <sheetName val="A-arm inserts"/>
      <sheetName val="A-arm insert Draft"/>
      <sheetName val="Toe Link"/>
      <sheetName val="Spacers"/>
      <sheetName val="Fasteners 703"/>
      <sheetName val="Assembly_Front Upright"/>
      <sheetName val="Front Upright Assembly Draft"/>
      <sheetName val="Front Upright"/>
      <sheetName val="Front Upright Draft"/>
      <sheetName val="Front Upright Attachment Draft"/>
      <sheetName val="Front Upright Bracket"/>
      <sheetName val="Front Upright Bracket Draft"/>
      <sheetName val="Fasteners 704"/>
      <sheetName val="Assembly_Rear Upright "/>
      <sheetName val="Rear Upright Assembly Draft"/>
      <sheetName val="Rear Upright"/>
      <sheetName val="Rear Upright Draft"/>
      <sheetName val="Rear Upright Bracket"/>
      <sheetName val="Rear Upright Bracket Draft"/>
      <sheetName val="Fasteners 705"/>
      <sheetName val="Assembly_Pull Rod"/>
      <sheetName val=" Pull Rod Tube"/>
      <sheetName val="Pull Rod Tab"/>
      <sheetName val="Fasteners 706"/>
      <sheetName val="Assembly_Push Rod"/>
      <sheetName val="Push Rod"/>
      <sheetName val="Push Rod Tab"/>
      <sheetName val="Fasteners 707"/>
      <sheetName val="Assembly_Spring Damper Assembly"/>
      <sheetName val="Dampers"/>
      <sheetName val="Suspension Springs"/>
      <sheetName val="Suspension Spring Draft"/>
      <sheetName val="Spacers "/>
      <sheetName val="Fasteners 708"/>
      <sheetName val="Assembly_Front ARB"/>
      <sheetName val="Fish Mouth"/>
      <sheetName val="Fish Mouth Draft"/>
      <sheetName val="Stiffner Plate"/>
      <sheetName val="Front Anti-Roll Bar Sleeve"/>
      <sheetName val="T-Bar Shaft"/>
      <sheetName val="T-Bar Draft"/>
      <sheetName val="T-Bar Base"/>
      <sheetName val="I Plate"/>
      <sheetName val="I Plate Draft"/>
      <sheetName val="Stiffness Plate Rod"/>
      <sheetName val="Stiffness Plate Mount"/>
      <sheetName val="Drop link-Front ARB"/>
      <sheetName val="Drop Link Inserts"/>
      <sheetName val="ARB Mounting Plate"/>
      <sheetName val="ARB Mounting Base Draft"/>
      <sheetName val="Drop Link Sleeve"/>
      <sheetName val="Spacer "/>
      <sheetName val="Fasteners 709"/>
      <sheetName val="Assembly_Rear ARB"/>
      <sheetName val="Rear ARB base"/>
      <sheetName val="Damper mounting plate"/>
      <sheetName val="Aluminum Insert"/>
      <sheetName val="Cup Holder"/>
      <sheetName val="Z-Bar Base"/>
      <sheetName val="Z-Bar Base Draft"/>
      <sheetName val="Z-bar head"/>
      <sheetName val="Z-Bar Head Draft"/>
      <sheetName val="Moment Arm"/>
      <sheetName val="Moment Arm Draft"/>
      <sheetName val="Small CFRP tube"/>
      <sheetName val="Large CFRP tube"/>
      <sheetName val="Drop Link"/>
      <sheetName val="Drop Link Insert"/>
      <sheetName val="Fasteners 710"/>
      <sheetName val="Wheel and Tire "/>
      <sheetName val="Wheels"/>
      <sheetName val="Tires"/>
      <sheetName val="Fasteners 801"/>
      <sheetName val="Assembly_Rear Hub"/>
      <sheetName val="Rear Hub"/>
      <sheetName val="Rear Hub Draft"/>
      <sheetName val="Rear Castle Nut"/>
      <sheetName val="Rear Castle Nut Draft"/>
      <sheetName val="Rear Hub Washer "/>
      <sheetName val="Fasteners 802"/>
      <sheetName val=" Assembly_Front Hub"/>
      <sheetName val="Front Hub"/>
      <sheetName val="Front Hub Draft"/>
      <sheetName val="Front Castle Nut"/>
      <sheetName val="Front Castle Nut Draft"/>
      <sheetName val="Front Wheel Speed Sprocket"/>
      <sheetName val="Front Wheel Speed Draft"/>
      <sheetName val="Front Hub Washer "/>
      <sheetName val="Fasteners 8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14">
          <cell r="D14"/>
          <cell r="F14"/>
          <cell r="H14"/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">
          <cell r="N1">
            <v>5.2198000000000002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2">
          <cell r="N2">
            <v>1</v>
          </cell>
        </row>
      </sheetData>
      <sheetData sheetId="35">
        <row r="1">
          <cell r="N1">
            <v>4.5183528500000012</v>
          </cell>
        </row>
      </sheetData>
      <sheetData sheetId="36"/>
      <sheetData sheetId="37"/>
      <sheetData sheetId="38"/>
      <sheetData sheetId="39">
        <row r="1">
          <cell r="N1">
            <v>2.1101807999999997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N43"/>
  <sheetViews>
    <sheetView topLeftCell="A14" workbookViewId="0">
      <selection activeCell="A34" sqref="A34:J34"/>
    </sheetView>
  </sheetViews>
  <sheetFormatPr defaultColWidth="9.140625" defaultRowHeight="12.75" x14ac:dyDescent="0.2"/>
  <cols>
    <col min="1" max="1" width="10.5703125" style="3" bestFit="1" customWidth="1"/>
    <col min="2" max="2" width="28.85546875" style="3" customWidth="1"/>
    <col min="3" max="3" width="39" style="3" customWidth="1"/>
    <col min="4" max="4" width="11" style="3" bestFit="1" customWidth="1"/>
    <col min="5" max="5" width="10.28515625" style="3" bestFit="1" customWidth="1"/>
    <col min="6" max="6" width="9.7109375" style="3" customWidth="1"/>
    <col min="7" max="7" width="10.42578125" style="3" bestFit="1" customWidth="1"/>
    <col min="8" max="8" width="13.85546875" style="3" bestFit="1" customWidth="1"/>
    <col min="9" max="9" width="12.140625" style="3" bestFit="1" customWidth="1"/>
    <col min="10" max="10" width="11.28515625" style="3" customWidth="1"/>
    <col min="11" max="11" width="11.140625" style="3" customWidth="1"/>
    <col min="12" max="12" width="9.28515625" style="3" bestFit="1" customWidth="1"/>
    <col min="13" max="13" width="12.7109375" style="3" customWidth="1"/>
    <col min="14" max="14" width="11.7109375" style="3" customWidth="1"/>
    <col min="15" max="16384" width="9.140625" style="3"/>
  </cols>
  <sheetData>
    <row r="1" spans="1:14" x14ac:dyDescent="0.2">
      <c r="A1" s="59" t="s">
        <v>0</v>
      </c>
      <c r="B1" s="55" t="s">
        <v>1</v>
      </c>
      <c r="J1" s="59" t="s">
        <v>2</v>
      </c>
      <c r="K1" s="65">
        <v>254</v>
      </c>
      <c r="M1" s="59" t="s">
        <v>109</v>
      </c>
      <c r="N1" s="66">
        <f>E13+N17+I31+J39+I43</f>
        <v>284.12</v>
      </c>
    </row>
    <row r="2" spans="1:14" x14ac:dyDescent="0.2">
      <c r="A2" s="59" t="s">
        <v>4</v>
      </c>
      <c r="B2" s="55" t="s">
        <v>5</v>
      </c>
      <c r="M2" s="59" t="s">
        <v>7</v>
      </c>
      <c r="N2" s="67">
        <v>1</v>
      </c>
    </row>
    <row r="3" spans="1:14" ht="15" x14ac:dyDescent="0.25">
      <c r="A3" s="59" t="s">
        <v>8</v>
      </c>
      <c r="B3" s="55" t="s">
        <v>9</v>
      </c>
      <c r="J3" s="68" t="s">
        <v>6</v>
      </c>
      <c r="K3" s="55" t="s">
        <v>11</v>
      </c>
    </row>
    <row r="4" spans="1:14" x14ac:dyDescent="0.2">
      <c r="A4" s="59" t="s">
        <v>16</v>
      </c>
      <c r="B4" s="69" t="s">
        <v>110</v>
      </c>
      <c r="J4" s="59" t="s">
        <v>10</v>
      </c>
      <c r="K4" s="55"/>
      <c r="M4" s="59" t="s">
        <v>15</v>
      </c>
      <c r="N4" s="66">
        <f>N1*N2</f>
        <v>284.12</v>
      </c>
    </row>
    <row r="5" spans="1:14" x14ac:dyDescent="0.2">
      <c r="A5" s="59" t="s">
        <v>17</v>
      </c>
      <c r="B5" s="55" t="s">
        <v>18</v>
      </c>
      <c r="J5" s="59" t="s">
        <v>14</v>
      </c>
      <c r="K5" s="55"/>
    </row>
    <row r="6" spans="1:14" x14ac:dyDescent="0.2">
      <c r="A6" s="59" t="s">
        <v>19</v>
      </c>
      <c r="B6" s="70" t="s">
        <v>111</v>
      </c>
    </row>
    <row r="8" spans="1:14" x14ac:dyDescent="0.2">
      <c r="A8" s="59" t="s">
        <v>21</v>
      </c>
      <c r="B8" s="59" t="s">
        <v>12</v>
      </c>
      <c r="C8" s="59" t="s">
        <v>3</v>
      </c>
      <c r="D8" s="59" t="s">
        <v>33</v>
      </c>
      <c r="E8" s="59" t="s">
        <v>34</v>
      </c>
    </row>
    <row r="9" spans="1:14" x14ac:dyDescent="0.2">
      <c r="A9" s="55">
        <v>1</v>
      </c>
      <c r="B9" s="55" t="s">
        <v>13</v>
      </c>
      <c r="C9" s="71">
        <v>0.89800000000000002</v>
      </c>
      <c r="D9" s="55">
        <v>10</v>
      </c>
      <c r="E9" s="72">
        <f>C9*D9</f>
        <v>8.98</v>
      </c>
    </row>
    <row r="10" spans="1:14" x14ac:dyDescent="0.2">
      <c r="A10" s="55">
        <v>2</v>
      </c>
      <c r="B10" s="55" t="s">
        <v>112</v>
      </c>
      <c r="C10" s="54">
        <v>96</v>
      </c>
      <c r="D10" s="73">
        <v>2</v>
      </c>
      <c r="E10" s="72">
        <f>C10*D10</f>
        <v>192</v>
      </c>
    </row>
    <row r="11" spans="1:14" x14ac:dyDescent="0.2">
      <c r="A11" s="55">
        <v>3</v>
      </c>
      <c r="B11" s="55" t="s">
        <v>63</v>
      </c>
      <c r="C11" s="54">
        <v>19.09</v>
      </c>
      <c r="D11" s="57">
        <v>2</v>
      </c>
      <c r="E11" s="72">
        <f>C11*D11</f>
        <v>38.18</v>
      </c>
    </row>
    <row r="12" spans="1:14" x14ac:dyDescent="0.2">
      <c r="A12" s="55">
        <v>4</v>
      </c>
      <c r="B12" s="55" t="s">
        <v>113</v>
      </c>
      <c r="C12" s="54">
        <v>13.22</v>
      </c>
      <c r="D12" s="57">
        <v>2</v>
      </c>
      <c r="E12" s="72">
        <f>C12*D12</f>
        <v>26.44</v>
      </c>
    </row>
    <row r="13" spans="1:14" x14ac:dyDescent="0.2">
      <c r="D13" s="63" t="s">
        <v>34</v>
      </c>
      <c r="E13" s="74">
        <f>SUM(E9:E12)</f>
        <v>265.60000000000002</v>
      </c>
    </row>
    <row r="15" spans="1:14" x14ac:dyDescent="0.2">
      <c r="A15" s="59" t="s">
        <v>21</v>
      </c>
      <c r="B15" s="59" t="s">
        <v>22</v>
      </c>
      <c r="C15" s="59" t="s">
        <v>23</v>
      </c>
      <c r="D15" s="59" t="s">
        <v>24</v>
      </c>
      <c r="E15" s="59" t="s">
        <v>25</v>
      </c>
      <c r="F15" s="59" t="s">
        <v>26</v>
      </c>
      <c r="G15" s="59" t="s">
        <v>27</v>
      </c>
      <c r="H15" s="59" t="s">
        <v>28</v>
      </c>
      <c r="I15" s="59" t="s">
        <v>29</v>
      </c>
      <c r="J15" s="59" t="s">
        <v>30</v>
      </c>
      <c r="K15" s="59" t="s">
        <v>31</v>
      </c>
      <c r="L15" s="59" t="s">
        <v>32</v>
      </c>
      <c r="M15" s="59" t="s">
        <v>33</v>
      </c>
      <c r="N15" s="59" t="s">
        <v>34</v>
      </c>
    </row>
    <row r="16" spans="1:14" x14ac:dyDescent="0.2">
      <c r="A16" s="55"/>
      <c r="B16" s="55"/>
      <c r="C16" s="55"/>
      <c r="D16" s="54"/>
      <c r="E16" s="55"/>
      <c r="F16" s="55"/>
      <c r="G16" s="55"/>
      <c r="H16" s="75"/>
      <c r="I16" s="76"/>
      <c r="J16" s="77"/>
      <c r="K16" s="75"/>
      <c r="L16" s="75"/>
      <c r="M16" s="78"/>
      <c r="N16" s="66">
        <f>IF(J16="",D16*M16,D16*J16*K16*L16*M16)</f>
        <v>0</v>
      </c>
    </row>
    <row r="17" spans="1:14" s="11" customFormat="1" x14ac:dyDescent="0.2">
      <c r="M17" s="63" t="s">
        <v>34</v>
      </c>
      <c r="N17" s="79">
        <f>SUM(N16:N16)</f>
        <v>0</v>
      </c>
    </row>
    <row r="19" spans="1:14" s="11" customFormat="1" x14ac:dyDescent="0.2">
      <c r="A19" s="59" t="s">
        <v>21</v>
      </c>
      <c r="B19" s="59" t="s">
        <v>38</v>
      </c>
      <c r="C19" s="59" t="s">
        <v>23</v>
      </c>
      <c r="D19" s="59" t="s">
        <v>24</v>
      </c>
      <c r="E19" s="59" t="s">
        <v>39</v>
      </c>
      <c r="F19" s="59" t="s">
        <v>33</v>
      </c>
      <c r="G19" s="59" t="s">
        <v>40</v>
      </c>
      <c r="H19" s="59" t="s">
        <v>41</v>
      </c>
      <c r="I19" s="59" t="s">
        <v>34</v>
      </c>
    </row>
    <row r="20" spans="1:14" s="11" customFormat="1" x14ac:dyDescent="0.2">
      <c r="A20" s="55">
        <v>1</v>
      </c>
      <c r="B20" s="80" t="s">
        <v>114</v>
      </c>
      <c r="C20" s="81" t="s">
        <v>115</v>
      </c>
      <c r="D20" s="82">
        <v>0.13</v>
      </c>
      <c r="E20" s="70" t="s">
        <v>48</v>
      </c>
      <c r="F20" s="70">
        <v>1</v>
      </c>
      <c r="G20" s="70" t="s">
        <v>97</v>
      </c>
      <c r="H20" s="70">
        <v>2</v>
      </c>
      <c r="I20" s="54">
        <f>D20*F20*H20</f>
        <v>0.26</v>
      </c>
    </row>
    <row r="21" spans="1:14" s="11" customFormat="1" x14ac:dyDescent="0.2">
      <c r="A21" s="55">
        <v>2</v>
      </c>
      <c r="B21" s="80" t="s">
        <v>114</v>
      </c>
      <c r="C21" s="81" t="s">
        <v>116</v>
      </c>
      <c r="D21" s="82">
        <v>0.13</v>
      </c>
      <c r="E21" s="70" t="s">
        <v>48</v>
      </c>
      <c r="F21" s="70">
        <v>5</v>
      </c>
      <c r="G21" s="70" t="s">
        <v>97</v>
      </c>
      <c r="H21" s="70">
        <v>2</v>
      </c>
      <c r="I21" s="54">
        <f>D21*F21*H21</f>
        <v>1.3</v>
      </c>
    </row>
    <row r="22" spans="1:14" s="11" customFormat="1" x14ac:dyDescent="0.2">
      <c r="A22" s="2">
        <f>A21+1</f>
        <v>3</v>
      </c>
      <c r="B22" s="80" t="s">
        <v>114</v>
      </c>
      <c r="C22" s="23" t="s">
        <v>288</v>
      </c>
      <c r="D22" s="143">
        <v>0.13</v>
      </c>
      <c r="E22" s="35" t="s">
        <v>48</v>
      </c>
      <c r="F22" s="35">
        <v>5</v>
      </c>
      <c r="G22" s="35" t="s">
        <v>97</v>
      </c>
      <c r="H22" s="35">
        <v>2</v>
      </c>
      <c r="I22" s="54">
        <f>D22*F22*H22</f>
        <v>1.3</v>
      </c>
    </row>
    <row r="23" spans="1:14" s="11" customFormat="1" x14ac:dyDescent="0.2">
      <c r="A23" s="2">
        <f t="shared" ref="A23:A30" si="0">A22+1</f>
        <v>4</v>
      </c>
      <c r="B23" s="80" t="s">
        <v>114</v>
      </c>
      <c r="C23" s="81" t="s">
        <v>133</v>
      </c>
      <c r="D23" s="82">
        <v>0.13</v>
      </c>
      <c r="E23" s="70" t="s">
        <v>48</v>
      </c>
      <c r="F23" s="70">
        <v>5</v>
      </c>
      <c r="G23" s="70" t="s">
        <v>97</v>
      </c>
      <c r="H23" s="70">
        <v>2</v>
      </c>
      <c r="I23" s="54">
        <f>D23*F23*H23</f>
        <v>1.3</v>
      </c>
    </row>
    <row r="24" spans="1:14" x14ac:dyDescent="0.2">
      <c r="A24" s="2">
        <f t="shared" si="0"/>
        <v>5</v>
      </c>
      <c r="B24" s="80" t="s">
        <v>114</v>
      </c>
      <c r="C24" s="81" t="s">
        <v>117</v>
      </c>
      <c r="D24" s="82">
        <v>0.13</v>
      </c>
      <c r="E24" s="70" t="s">
        <v>48</v>
      </c>
      <c r="F24" s="70">
        <v>2</v>
      </c>
      <c r="G24" s="70" t="s">
        <v>97</v>
      </c>
      <c r="H24" s="70">
        <v>2</v>
      </c>
      <c r="I24" s="54">
        <f>D24*F24*H24</f>
        <v>0.52</v>
      </c>
    </row>
    <row r="25" spans="1:14" x14ac:dyDescent="0.2">
      <c r="A25" s="2">
        <f t="shared" si="0"/>
        <v>6</v>
      </c>
      <c r="B25" s="80" t="s">
        <v>114</v>
      </c>
      <c r="C25" s="81" t="s">
        <v>119</v>
      </c>
      <c r="D25" s="82">
        <v>0.13</v>
      </c>
      <c r="E25" s="70" t="s">
        <v>48</v>
      </c>
      <c r="F25" s="70">
        <v>2</v>
      </c>
      <c r="G25" s="70" t="s">
        <v>97</v>
      </c>
      <c r="H25" s="70">
        <v>2</v>
      </c>
      <c r="I25" s="54">
        <f t="shared" ref="I25:I30" si="1">D25*F25*H25</f>
        <v>0.52</v>
      </c>
    </row>
    <row r="26" spans="1:14" x14ac:dyDescent="0.2">
      <c r="A26" s="2">
        <f t="shared" si="0"/>
        <v>7</v>
      </c>
      <c r="B26" s="80" t="s">
        <v>120</v>
      </c>
      <c r="C26" s="81" t="s">
        <v>121</v>
      </c>
      <c r="D26" s="82">
        <v>0.13</v>
      </c>
      <c r="E26" s="70" t="s">
        <v>48</v>
      </c>
      <c r="F26" s="70">
        <v>4</v>
      </c>
      <c r="G26" s="70" t="s">
        <v>97</v>
      </c>
      <c r="H26" s="70">
        <v>2</v>
      </c>
      <c r="I26" s="54">
        <f t="shared" si="1"/>
        <v>1.04</v>
      </c>
    </row>
    <row r="27" spans="1:14" x14ac:dyDescent="0.2">
      <c r="A27" s="2">
        <f t="shared" si="0"/>
        <v>8</v>
      </c>
      <c r="B27" s="80" t="s">
        <v>120</v>
      </c>
      <c r="C27" s="81" t="s">
        <v>122</v>
      </c>
      <c r="D27" s="82">
        <v>0.13</v>
      </c>
      <c r="E27" s="70" t="s">
        <v>48</v>
      </c>
      <c r="F27" s="70">
        <v>4</v>
      </c>
      <c r="G27" s="70" t="s">
        <v>97</v>
      </c>
      <c r="H27" s="70">
        <v>2</v>
      </c>
      <c r="I27" s="54">
        <f t="shared" si="1"/>
        <v>1.04</v>
      </c>
    </row>
    <row r="28" spans="1:14" x14ac:dyDescent="0.2">
      <c r="A28" s="2">
        <f t="shared" si="0"/>
        <v>9</v>
      </c>
      <c r="B28" s="80" t="s">
        <v>123</v>
      </c>
      <c r="C28" s="81" t="s">
        <v>124</v>
      </c>
      <c r="D28" s="83">
        <v>0.12</v>
      </c>
      <c r="E28" s="70" t="s">
        <v>48</v>
      </c>
      <c r="F28" s="70">
        <v>2</v>
      </c>
      <c r="G28" s="70" t="s">
        <v>97</v>
      </c>
      <c r="H28" s="70">
        <v>2</v>
      </c>
      <c r="I28" s="54">
        <f t="shared" si="1"/>
        <v>0.48</v>
      </c>
    </row>
    <row r="29" spans="1:14" x14ac:dyDescent="0.2">
      <c r="A29" s="2">
        <f t="shared" si="0"/>
        <v>10</v>
      </c>
      <c r="B29" s="80" t="s">
        <v>125</v>
      </c>
      <c r="C29" s="73" t="s">
        <v>126</v>
      </c>
      <c r="D29" s="83">
        <v>0.75</v>
      </c>
      <c r="E29" s="70" t="s">
        <v>48</v>
      </c>
      <c r="F29" s="70">
        <v>2</v>
      </c>
      <c r="G29" s="70" t="s">
        <v>97</v>
      </c>
      <c r="H29" s="70">
        <v>2</v>
      </c>
      <c r="I29" s="54">
        <f t="shared" si="1"/>
        <v>3</v>
      </c>
    </row>
    <row r="30" spans="1:14" x14ac:dyDescent="0.2">
      <c r="A30" s="2">
        <f t="shared" si="0"/>
        <v>11</v>
      </c>
      <c r="B30" s="80" t="s">
        <v>127</v>
      </c>
      <c r="C30" s="81" t="s">
        <v>128</v>
      </c>
      <c r="D30" s="84">
        <v>2.5</v>
      </c>
      <c r="E30" s="70" t="s">
        <v>39</v>
      </c>
      <c r="F30" s="70">
        <v>1</v>
      </c>
      <c r="G30" s="70" t="s">
        <v>97</v>
      </c>
      <c r="H30" s="70">
        <v>2</v>
      </c>
      <c r="I30" s="54">
        <f t="shared" si="1"/>
        <v>5</v>
      </c>
    </row>
    <row r="31" spans="1:14" s="11" customFormat="1" x14ac:dyDescent="0.2">
      <c r="H31" s="42" t="s">
        <v>34</v>
      </c>
      <c r="I31" s="85">
        <f>SUM(I20:I30)</f>
        <v>15.76</v>
      </c>
    </row>
    <row r="33" spans="1:10" s="11" customFormat="1" x14ac:dyDescent="0.2">
      <c r="A33" s="59" t="s">
        <v>21</v>
      </c>
      <c r="B33" s="59" t="s">
        <v>59</v>
      </c>
      <c r="C33" s="59" t="s">
        <v>23</v>
      </c>
      <c r="D33" s="59" t="s">
        <v>24</v>
      </c>
      <c r="E33" s="59" t="s">
        <v>25</v>
      </c>
      <c r="F33" s="59" t="s">
        <v>26</v>
      </c>
      <c r="G33" s="59" t="s">
        <v>27</v>
      </c>
      <c r="H33" s="59" t="s">
        <v>28</v>
      </c>
      <c r="I33" s="59" t="s">
        <v>33</v>
      </c>
      <c r="J33" s="59" t="s">
        <v>34</v>
      </c>
    </row>
    <row r="34" spans="1:10" x14ac:dyDescent="0.2">
      <c r="A34" s="135">
        <v>1</v>
      </c>
      <c r="B34" s="135" t="s">
        <v>286</v>
      </c>
      <c r="C34" s="135" t="s">
        <v>287</v>
      </c>
      <c r="D34" s="90">
        <v>4.2000000000000003E-2</v>
      </c>
      <c r="E34" s="135">
        <v>12</v>
      </c>
      <c r="F34" s="135" t="s">
        <v>79</v>
      </c>
      <c r="G34" s="135"/>
      <c r="H34" s="135"/>
      <c r="I34" s="135">
        <v>10</v>
      </c>
      <c r="J34" s="12">
        <f>D34*I34</f>
        <v>0.42000000000000004</v>
      </c>
    </row>
    <row r="35" spans="1:10" x14ac:dyDescent="0.2">
      <c r="A35" s="70">
        <v>2</v>
      </c>
      <c r="B35" s="86" t="s">
        <v>129</v>
      </c>
      <c r="C35" s="70" t="s">
        <v>130</v>
      </c>
      <c r="D35" s="87">
        <v>0.42</v>
      </c>
      <c r="E35" s="70">
        <v>10</v>
      </c>
      <c r="F35" s="88" t="s">
        <v>79</v>
      </c>
      <c r="G35" s="70">
        <v>40</v>
      </c>
      <c r="H35" s="81" t="s">
        <v>79</v>
      </c>
      <c r="I35" s="89">
        <v>4</v>
      </c>
      <c r="J35" s="54">
        <f>D35*I35</f>
        <v>1.68</v>
      </c>
    </row>
    <row r="36" spans="1:10" x14ac:dyDescent="0.2">
      <c r="A36" s="70">
        <v>3</v>
      </c>
      <c r="B36" s="45" t="s">
        <v>106</v>
      </c>
      <c r="C36" s="35" t="s">
        <v>131</v>
      </c>
      <c r="D36" s="90">
        <v>7.0000000000000007E-2</v>
      </c>
      <c r="E36" s="91">
        <v>10</v>
      </c>
      <c r="F36" s="92" t="s">
        <v>79</v>
      </c>
      <c r="G36" s="91"/>
      <c r="H36" s="23"/>
      <c r="I36" s="93">
        <v>4</v>
      </c>
      <c r="J36" s="12">
        <f>D36*I36</f>
        <v>0.28000000000000003</v>
      </c>
    </row>
    <row r="37" spans="1:10" x14ac:dyDescent="0.2">
      <c r="A37" s="35">
        <v>4</v>
      </c>
      <c r="B37" s="45" t="s">
        <v>104</v>
      </c>
      <c r="C37" s="94" t="s">
        <v>131</v>
      </c>
      <c r="D37" s="90">
        <v>0.01</v>
      </c>
      <c r="E37" s="35">
        <v>10</v>
      </c>
      <c r="F37" s="95" t="s">
        <v>79</v>
      </c>
      <c r="G37" s="35"/>
      <c r="H37" s="23"/>
      <c r="I37" s="93">
        <v>8</v>
      </c>
      <c r="J37" s="12">
        <f>D37*I37</f>
        <v>0.08</v>
      </c>
    </row>
    <row r="38" spans="1:10" x14ac:dyDescent="0.2">
      <c r="A38" s="35">
        <v>5</v>
      </c>
      <c r="B38" s="45" t="s">
        <v>134</v>
      </c>
      <c r="C38" s="94" t="s">
        <v>132</v>
      </c>
      <c r="D38" s="90">
        <v>0.03</v>
      </c>
      <c r="E38" s="35">
        <v>10</v>
      </c>
      <c r="F38" s="95" t="s">
        <v>79</v>
      </c>
      <c r="G38" s="35"/>
      <c r="H38" s="23"/>
      <c r="I38" s="93">
        <v>10</v>
      </c>
      <c r="J38" s="12">
        <f>D38*I38</f>
        <v>0.3</v>
      </c>
    </row>
    <row r="39" spans="1:10" s="11" customFormat="1" x14ac:dyDescent="0.2">
      <c r="I39" s="42" t="s">
        <v>34</v>
      </c>
      <c r="J39" s="58">
        <f>SUM(J34:J38)</f>
        <v>2.76</v>
      </c>
    </row>
    <row r="40" spans="1:10" x14ac:dyDescent="0.2">
      <c r="H40" s="27"/>
      <c r="I40" s="28"/>
    </row>
    <row r="41" spans="1:10" s="11" customFormat="1" x14ac:dyDescent="0.2">
      <c r="A41" s="1" t="s">
        <v>21</v>
      </c>
      <c r="B41" s="1" t="s">
        <v>60</v>
      </c>
      <c r="C41" s="1" t="s">
        <v>23</v>
      </c>
      <c r="D41" s="1" t="s">
        <v>24</v>
      </c>
      <c r="E41" s="1" t="s">
        <v>39</v>
      </c>
      <c r="F41" s="1" t="s">
        <v>33</v>
      </c>
      <c r="G41" s="1" t="s">
        <v>61</v>
      </c>
      <c r="H41" s="1" t="s">
        <v>62</v>
      </c>
      <c r="I41" s="1" t="s">
        <v>34</v>
      </c>
    </row>
    <row r="42" spans="1:10" x14ac:dyDescent="0.2">
      <c r="A42" s="2"/>
      <c r="B42" s="2"/>
      <c r="C42" s="2"/>
      <c r="D42" s="12"/>
      <c r="E42" s="2"/>
      <c r="F42" s="2"/>
      <c r="G42" s="2"/>
      <c r="H42" s="2"/>
      <c r="I42" s="12">
        <f>IF(G42="",D42*F42,D42*F42/(G42*H42))</f>
        <v>0</v>
      </c>
    </row>
    <row r="43" spans="1:10" s="11" customFormat="1" x14ac:dyDescent="0.2">
      <c r="H43" s="19" t="s">
        <v>34</v>
      </c>
      <c r="I43" s="46">
        <f>SUM(I42:I42)</f>
        <v>0</v>
      </c>
    </row>
  </sheetData>
  <hyperlinks>
    <hyperlink ref="J3" location="BOM!A1" display="FileLink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A19" sqref="A19"/>
    </sheetView>
  </sheetViews>
  <sheetFormatPr defaultColWidth="9.140625" defaultRowHeight="15" x14ac:dyDescent="0.2"/>
  <cols>
    <col min="1" max="1" width="11" style="3" customWidth="1"/>
    <col min="2" max="2" width="28.28515625" style="3" customWidth="1"/>
    <col min="3" max="3" width="26.5703125" style="3" customWidth="1"/>
    <col min="4" max="4" width="8.85546875" style="3" customWidth="1"/>
    <col min="5" max="5" width="10" style="3" customWidth="1"/>
    <col min="6" max="6" width="12" style="3" bestFit="1" customWidth="1"/>
    <col min="7" max="7" width="10.140625" style="3" bestFit="1" customWidth="1"/>
    <col min="8" max="8" width="13.85546875" style="3" bestFit="1" customWidth="1"/>
    <col min="9" max="9" width="15.5703125" style="3" bestFit="1" customWidth="1"/>
    <col min="10" max="10" width="13.85546875" style="3" bestFit="1" customWidth="1"/>
    <col min="11" max="11" width="11.28515625" style="3" customWidth="1"/>
    <col min="12" max="12" width="11.28515625" style="3" bestFit="1" customWidth="1"/>
    <col min="13" max="13" width="13.85546875" style="3" bestFit="1" customWidth="1"/>
    <col min="14" max="14" width="15" style="3" bestFit="1" customWidth="1"/>
    <col min="15" max="15" width="9.140625" style="3"/>
    <col min="16" max="16" width="9.42578125" style="3" bestFit="1" customWidth="1"/>
    <col min="17" max="18" width="9.140625" style="3"/>
    <col min="19" max="19" width="10.42578125" style="3" bestFit="1" customWidth="1"/>
    <col min="20" max="20" width="9.42578125" style="3" bestFit="1" customWidth="1"/>
    <col min="21" max="21" width="9.140625" style="3"/>
    <col min="22" max="22" width="9.42578125" style="3" bestFit="1" customWidth="1"/>
    <col min="23" max="23" width="9.140625" style="3"/>
    <col min="24" max="25" width="10.140625" style="3" bestFit="1" customWidth="1"/>
    <col min="26" max="28" width="9.28515625" style="3" bestFit="1" customWidth="1"/>
    <col min="29" max="16384" width="9.140625" style="3"/>
  </cols>
  <sheetData>
    <row r="1" spans="1:14" ht="12.75" x14ac:dyDescent="0.2">
      <c r="A1" s="1" t="s">
        <v>0</v>
      </c>
      <c r="B1" s="2" t="s">
        <v>1</v>
      </c>
      <c r="J1" s="4" t="s">
        <v>2</v>
      </c>
      <c r="K1" s="5">
        <v>254</v>
      </c>
      <c r="M1" s="1" t="s">
        <v>3</v>
      </c>
      <c r="N1" s="6">
        <f>N11+I15+J19+I23</f>
        <v>13.220659200000002</v>
      </c>
    </row>
    <row r="2" spans="1:14" ht="12.75" x14ac:dyDescent="0.2">
      <c r="A2" s="1" t="s">
        <v>4</v>
      </c>
      <c r="B2" s="2" t="s">
        <v>5</v>
      </c>
      <c r="D2" s="1" t="s">
        <v>6</v>
      </c>
      <c r="E2" s="2"/>
      <c r="M2" s="1" t="s">
        <v>7</v>
      </c>
      <c r="N2" s="7">
        <v>2</v>
      </c>
    </row>
    <row r="3" spans="1:14" ht="12.75" customHeight="1" x14ac:dyDescent="0.25">
      <c r="A3" s="1" t="s">
        <v>8</v>
      </c>
      <c r="B3" s="2" t="s">
        <v>69</v>
      </c>
      <c r="D3" s="1" t="s">
        <v>10</v>
      </c>
      <c r="E3" s="2"/>
      <c r="J3" s="98" t="s">
        <v>6</v>
      </c>
      <c r="K3" s="2" t="s">
        <v>11</v>
      </c>
    </row>
    <row r="4" spans="1:14" ht="12.75" x14ac:dyDescent="0.2">
      <c r="A4" s="1" t="s">
        <v>12</v>
      </c>
      <c r="B4" s="9" t="s">
        <v>284</v>
      </c>
      <c r="D4" s="1" t="s">
        <v>14</v>
      </c>
      <c r="E4" s="2"/>
      <c r="J4" s="1" t="s">
        <v>10</v>
      </c>
      <c r="K4" s="2"/>
      <c r="M4" s="1" t="s">
        <v>15</v>
      </c>
      <c r="N4" s="6">
        <f>N1*N2</f>
        <v>26.441318400000004</v>
      </c>
    </row>
    <row r="5" spans="1:14" ht="12.75" x14ac:dyDescent="0.2">
      <c r="A5" s="1" t="s">
        <v>16</v>
      </c>
      <c r="B5" s="9"/>
      <c r="J5" s="1" t="s">
        <v>14</v>
      </c>
      <c r="K5" s="2"/>
    </row>
    <row r="6" spans="1:14" ht="12.75" x14ac:dyDescent="0.2">
      <c r="A6" s="1" t="s">
        <v>17</v>
      </c>
      <c r="B6" s="2" t="s">
        <v>18</v>
      </c>
    </row>
    <row r="7" spans="1:14" ht="12.75" x14ac:dyDescent="0.2">
      <c r="A7" s="1" t="s">
        <v>19</v>
      </c>
      <c r="B7" s="2" t="s">
        <v>138</v>
      </c>
    </row>
    <row r="9" spans="1:14" s="11" customFormat="1" ht="12.75" x14ac:dyDescent="0.2">
      <c r="A9" s="1" t="s">
        <v>21</v>
      </c>
      <c r="B9" s="1" t="s">
        <v>22</v>
      </c>
      <c r="C9" s="1" t="s">
        <v>23</v>
      </c>
      <c r="D9" s="1" t="s">
        <v>24</v>
      </c>
      <c r="E9" s="1" t="s">
        <v>25</v>
      </c>
      <c r="F9" s="1" t="s">
        <v>26</v>
      </c>
      <c r="G9" s="1" t="s">
        <v>27</v>
      </c>
      <c r="H9" s="1" t="s">
        <v>28</v>
      </c>
      <c r="I9" s="1" t="s">
        <v>29</v>
      </c>
      <c r="J9" s="1" t="s">
        <v>30</v>
      </c>
      <c r="K9" s="1" t="s">
        <v>31</v>
      </c>
      <c r="L9" s="1" t="s">
        <v>32</v>
      </c>
      <c r="M9" s="1" t="s">
        <v>33</v>
      </c>
      <c r="N9" s="1" t="s">
        <v>34</v>
      </c>
    </row>
    <row r="10" spans="1:14" s="10" customFormat="1" ht="12.75" x14ac:dyDescent="0.2">
      <c r="A10" s="135">
        <v>1</v>
      </c>
      <c r="B10" s="135" t="s">
        <v>135</v>
      </c>
      <c r="C10" s="135" t="s">
        <v>136</v>
      </c>
      <c r="D10" s="162">
        <v>2.0000000000000001E-4</v>
      </c>
      <c r="E10" s="163">
        <v>33051.648000000001</v>
      </c>
      <c r="F10" s="135" t="s">
        <v>137</v>
      </c>
      <c r="G10" s="135"/>
      <c r="H10" s="148"/>
      <c r="I10" s="149" t="s">
        <v>37</v>
      </c>
      <c r="J10" s="135">
        <v>2951.04</v>
      </c>
      <c r="K10" s="148">
        <v>11.2</v>
      </c>
      <c r="L10" s="148"/>
      <c r="M10" s="152">
        <v>2</v>
      </c>
      <c r="N10" s="145">
        <f>D10*E10*M10</f>
        <v>13.220659200000002</v>
      </c>
    </row>
    <row r="11" spans="1:14" s="11" customFormat="1" ht="12.75" x14ac:dyDescent="0.2">
      <c r="M11" s="19" t="s">
        <v>34</v>
      </c>
      <c r="N11" s="20">
        <f>SUM(N10:N10)</f>
        <v>13.220659200000002</v>
      </c>
    </row>
    <row r="13" spans="1:14" s="11" customFormat="1" ht="12.75" x14ac:dyDescent="0.2">
      <c r="A13" s="1" t="s">
        <v>21</v>
      </c>
      <c r="B13" s="1" t="s">
        <v>38</v>
      </c>
      <c r="C13" s="1" t="s">
        <v>23</v>
      </c>
      <c r="D13" s="1" t="s">
        <v>24</v>
      </c>
      <c r="E13" s="1" t="s">
        <v>39</v>
      </c>
      <c r="F13" s="1" t="s">
        <v>33</v>
      </c>
      <c r="G13" s="1" t="s">
        <v>40</v>
      </c>
      <c r="H13" s="1" t="s">
        <v>41</v>
      </c>
      <c r="I13" s="1" t="s">
        <v>34</v>
      </c>
    </row>
    <row r="14" spans="1:14" ht="12.75" x14ac:dyDescent="0.2">
      <c r="A14" s="2"/>
      <c r="B14" s="22"/>
      <c r="C14" s="22"/>
      <c r="D14" s="12"/>
      <c r="E14" s="2"/>
      <c r="F14" s="2"/>
      <c r="G14" s="2"/>
      <c r="H14" s="2"/>
      <c r="I14" s="12">
        <f>IF('[1]Front Brake Pad'!$H14&lt;&gt;"",'[1]Front Brake Pad'!$D14*'[1]Front Brake Pad'!$F14*'[1]Front Brake Pad'!$H14,'[1]Front Brake Pad'!$D14*'[1]Front Brake Pad'!$F14)</f>
        <v>0</v>
      </c>
    </row>
    <row r="15" spans="1:14" s="11" customFormat="1" ht="12.75" x14ac:dyDescent="0.2">
      <c r="H15" s="19" t="s">
        <v>34</v>
      </c>
      <c r="I15" s="24">
        <f>SUM(I14:I14)</f>
        <v>0</v>
      </c>
    </row>
    <row r="17" spans="1:17" s="11" customFormat="1" ht="12.75" x14ac:dyDescent="0.2">
      <c r="A17" s="1" t="s">
        <v>21</v>
      </c>
      <c r="B17" s="1" t="s">
        <v>59</v>
      </c>
      <c r="C17" s="1" t="s">
        <v>23</v>
      </c>
      <c r="D17" s="1" t="s">
        <v>24</v>
      </c>
      <c r="E17" s="1" t="s">
        <v>25</v>
      </c>
      <c r="F17" s="1" t="s">
        <v>26</v>
      </c>
      <c r="G17" s="1" t="s">
        <v>27</v>
      </c>
      <c r="H17" s="1" t="s">
        <v>28</v>
      </c>
      <c r="I17" s="1" t="s">
        <v>33</v>
      </c>
      <c r="J17" s="1" t="s">
        <v>34</v>
      </c>
    </row>
    <row r="18" spans="1:17" ht="12.75" x14ac:dyDescent="0.2">
      <c r="A18" s="2"/>
      <c r="B18" s="2"/>
      <c r="C18" s="2"/>
      <c r="D18" s="2"/>
      <c r="E18" s="2"/>
      <c r="F18" s="25"/>
      <c r="G18" s="2"/>
      <c r="H18" s="22"/>
      <c r="I18" s="26"/>
      <c r="J18" s="12">
        <f>D18*I18</f>
        <v>0</v>
      </c>
    </row>
    <row r="19" spans="1:17" s="11" customFormat="1" ht="12.75" x14ac:dyDescent="0.2">
      <c r="I19" s="19" t="s">
        <v>34</v>
      </c>
      <c r="J19" s="24">
        <f>SUM(J18:J18)</f>
        <v>0</v>
      </c>
    </row>
    <row r="20" spans="1:17" ht="12.75" x14ac:dyDescent="0.2">
      <c r="H20" s="27"/>
      <c r="I20" s="28"/>
    </row>
    <row r="21" spans="1:17" s="11" customFormat="1" ht="12.75" x14ac:dyDescent="0.2">
      <c r="A21" s="1" t="s">
        <v>21</v>
      </c>
      <c r="B21" s="1" t="s">
        <v>60</v>
      </c>
      <c r="C21" s="1" t="s">
        <v>23</v>
      </c>
      <c r="D21" s="1" t="s">
        <v>24</v>
      </c>
      <c r="E21" s="1" t="s">
        <v>39</v>
      </c>
      <c r="F21" s="1" t="s">
        <v>33</v>
      </c>
      <c r="G21" s="1" t="s">
        <v>61</v>
      </c>
      <c r="H21" s="1" t="s">
        <v>62</v>
      </c>
      <c r="I21" s="1" t="s">
        <v>34</v>
      </c>
    </row>
    <row r="22" spans="1:17" ht="12.75" x14ac:dyDescent="0.2">
      <c r="A22" s="2"/>
      <c r="B22" s="2"/>
      <c r="C22" s="2"/>
      <c r="D22" s="12"/>
      <c r="E22" s="2"/>
      <c r="F22" s="2"/>
      <c r="G22" s="2"/>
      <c r="H22" s="2"/>
      <c r="I22" s="12">
        <f>IF(G22="",D22*F22,D22*F22/(G22*H22))</f>
        <v>0</v>
      </c>
    </row>
    <row r="23" spans="1:17" s="11" customFormat="1" ht="12.75" x14ac:dyDescent="0.2">
      <c r="H23" s="19" t="s">
        <v>34</v>
      </c>
      <c r="I23" s="31">
        <f>SUM(I22:I22)</f>
        <v>0</v>
      </c>
    </row>
    <row r="24" spans="1:17" ht="12.75" x14ac:dyDescent="0.2">
      <c r="H24" s="27"/>
      <c r="I24" s="28"/>
    </row>
    <row r="30" spans="1:17" ht="12.75" x14ac:dyDescent="0.2">
      <c r="Q30" s="32"/>
    </row>
  </sheetData>
  <hyperlinks>
    <hyperlink ref="J3" location="BOM!A1" display="FileLink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G16" sqref="G16"/>
    </sheetView>
  </sheetViews>
  <sheetFormatPr defaultColWidth="9.140625" defaultRowHeight="12.75" x14ac:dyDescent="0.2"/>
  <cols>
    <col min="1" max="1" width="12" style="3" customWidth="1"/>
    <col min="2" max="2" width="37.42578125" style="3" customWidth="1"/>
    <col min="3" max="3" width="35.42578125" style="3" customWidth="1"/>
    <col min="4" max="4" width="13.5703125" style="3" bestFit="1" customWidth="1"/>
    <col min="5" max="5" width="14.140625" style="3" bestFit="1" customWidth="1"/>
    <col min="6" max="6" width="12" style="3" bestFit="1" customWidth="1"/>
    <col min="7" max="7" width="10.140625" style="3" bestFit="1" customWidth="1"/>
    <col min="8" max="8" width="13.85546875" style="3" bestFit="1" customWidth="1"/>
    <col min="9" max="9" width="15.5703125" style="3" bestFit="1" customWidth="1"/>
    <col min="10" max="10" width="13.85546875" style="3" bestFit="1" customWidth="1"/>
    <col min="11" max="11" width="11.140625" style="3" customWidth="1"/>
    <col min="12" max="12" width="11.28515625" style="3" bestFit="1" customWidth="1"/>
    <col min="13" max="13" width="13.85546875" style="3" bestFit="1" customWidth="1"/>
    <col min="14" max="14" width="15" style="3" bestFit="1" customWidth="1"/>
    <col min="15" max="15" width="9.140625" style="3"/>
    <col min="16" max="16" width="9.42578125" style="3" bestFit="1" customWidth="1"/>
    <col min="17" max="18" width="9.140625" style="3"/>
    <col min="19" max="19" width="10.42578125" style="3" bestFit="1" customWidth="1"/>
    <col min="20" max="20" width="9.42578125" style="3" bestFit="1" customWidth="1"/>
    <col min="21" max="21" width="9.140625" style="3"/>
    <col min="22" max="22" width="9.42578125" style="3" bestFit="1" customWidth="1"/>
    <col min="23" max="23" width="9.140625" style="3"/>
    <col min="24" max="25" width="10.140625" style="3" bestFit="1" customWidth="1"/>
    <col min="26" max="28" width="9.28515625" style="3" bestFit="1" customWidth="1"/>
    <col min="29" max="16384" width="9.140625" style="3"/>
  </cols>
  <sheetData>
    <row r="1" spans="1:14" x14ac:dyDescent="0.2">
      <c r="A1" s="1" t="s">
        <v>0</v>
      </c>
      <c r="B1" s="2" t="s">
        <v>1</v>
      </c>
      <c r="J1" s="4" t="s">
        <v>2</v>
      </c>
      <c r="K1" s="5">
        <v>254</v>
      </c>
      <c r="M1" s="1" t="s">
        <v>3</v>
      </c>
      <c r="N1" s="6">
        <f>(N11+I22+J26+I30)</f>
        <v>8.1794015999999985</v>
      </c>
    </row>
    <row r="2" spans="1:14" x14ac:dyDescent="0.2">
      <c r="A2" s="1" t="s">
        <v>4</v>
      </c>
      <c r="B2" s="2" t="s">
        <v>5</v>
      </c>
      <c r="D2" s="1" t="s">
        <v>6</v>
      </c>
      <c r="E2" s="2"/>
      <c r="M2" s="1" t="s">
        <v>7</v>
      </c>
      <c r="N2" s="7">
        <v>1</v>
      </c>
    </row>
    <row r="3" spans="1:14" x14ac:dyDescent="0.2">
      <c r="A3" s="1" t="s">
        <v>8</v>
      </c>
      <c r="B3" s="2" t="s">
        <v>69</v>
      </c>
      <c r="D3" s="1" t="s">
        <v>10</v>
      </c>
      <c r="E3" s="2"/>
      <c r="J3" s="8" t="s">
        <v>6</v>
      </c>
      <c r="K3" s="2" t="s">
        <v>11</v>
      </c>
    </row>
    <row r="4" spans="1:14" x14ac:dyDescent="0.2">
      <c r="A4" s="1" t="s">
        <v>12</v>
      </c>
      <c r="B4" s="9" t="s">
        <v>153</v>
      </c>
      <c r="D4" s="1" t="s">
        <v>14</v>
      </c>
      <c r="E4" s="2"/>
      <c r="J4" s="1" t="s">
        <v>10</v>
      </c>
      <c r="K4" s="2"/>
      <c r="M4" s="1" t="s">
        <v>15</v>
      </c>
      <c r="N4" s="6">
        <f>N1*N2</f>
        <v>8.1794015999999985</v>
      </c>
    </row>
    <row r="5" spans="1:14" x14ac:dyDescent="0.2">
      <c r="A5" s="1" t="s">
        <v>16</v>
      </c>
      <c r="B5" s="9"/>
      <c r="C5" s="10"/>
      <c r="J5" s="1" t="s">
        <v>14</v>
      </c>
      <c r="K5" s="2"/>
    </row>
    <row r="6" spans="1:14" x14ac:dyDescent="0.2">
      <c r="A6" s="1" t="s">
        <v>17</v>
      </c>
      <c r="B6" s="2" t="s">
        <v>18</v>
      </c>
    </row>
    <row r="7" spans="1:14" x14ac:dyDescent="0.2">
      <c r="A7" s="1" t="s">
        <v>19</v>
      </c>
      <c r="B7" s="2" t="s">
        <v>154</v>
      </c>
    </row>
    <row r="9" spans="1:14" s="11" customFormat="1" x14ac:dyDescent="0.2">
      <c r="A9" s="1" t="s">
        <v>21</v>
      </c>
      <c r="B9" s="1" t="s">
        <v>22</v>
      </c>
      <c r="C9" s="1" t="s">
        <v>23</v>
      </c>
      <c r="D9" s="1" t="s">
        <v>24</v>
      </c>
      <c r="E9" s="1" t="s">
        <v>25</v>
      </c>
      <c r="F9" s="1" t="s">
        <v>26</v>
      </c>
      <c r="G9" s="1" t="s">
        <v>27</v>
      </c>
      <c r="H9" s="1" t="s">
        <v>28</v>
      </c>
      <c r="I9" s="1" t="s">
        <v>29</v>
      </c>
      <c r="J9" s="1" t="s">
        <v>30</v>
      </c>
      <c r="K9" s="1" t="s">
        <v>31</v>
      </c>
      <c r="L9" s="1" t="s">
        <v>32</v>
      </c>
      <c r="M9" s="1" t="s">
        <v>33</v>
      </c>
      <c r="N9" s="1" t="s">
        <v>34</v>
      </c>
    </row>
    <row r="10" spans="1:14" s="10" customFormat="1" x14ac:dyDescent="0.2">
      <c r="A10" s="135">
        <v>1</v>
      </c>
      <c r="B10" s="97" t="s">
        <v>212</v>
      </c>
      <c r="C10" s="135" t="s">
        <v>155</v>
      </c>
      <c r="D10" s="12">
        <v>4.2</v>
      </c>
      <c r="E10" s="147">
        <f>J10*K10*L10</f>
        <v>0.14644799999999999</v>
      </c>
      <c r="F10" s="135" t="s">
        <v>36</v>
      </c>
      <c r="G10" s="135"/>
      <c r="H10" s="148"/>
      <c r="I10" s="149" t="s">
        <v>37</v>
      </c>
      <c r="J10" s="150">
        <v>4.5199999999999998E-4</v>
      </c>
      <c r="K10" s="151">
        <v>0.12</v>
      </c>
      <c r="L10" s="148">
        <v>2700</v>
      </c>
      <c r="M10" s="152">
        <v>1</v>
      </c>
      <c r="N10" s="145">
        <f>M10*E10*D10</f>
        <v>0.61508160000000001</v>
      </c>
    </row>
    <row r="11" spans="1:14" s="11" customFormat="1" x14ac:dyDescent="0.2">
      <c r="M11" s="19" t="s">
        <v>34</v>
      </c>
      <c r="N11" s="20">
        <f>SUM(N10:N10)</f>
        <v>0.61508160000000001</v>
      </c>
    </row>
    <row r="13" spans="1:14" s="11" customFormat="1" x14ac:dyDescent="0.2">
      <c r="A13" s="1" t="s">
        <v>21</v>
      </c>
      <c r="B13" s="1" t="s">
        <v>38</v>
      </c>
      <c r="C13" s="1" t="s">
        <v>23</v>
      </c>
      <c r="D13" s="1" t="s">
        <v>24</v>
      </c>
      <c r="E13" s="1" t="s">
        <v>39</v>
      </c>
      <c r="F13" s="1" t="s">
        <v>33</v>
      </c>
      <c r="G13" s="1" t="s">
        <v>40</v>
      </c>
      <c r="H13" s="1" t="s">
        <v>41</v>
      </c>
      <c r="I13" s="1" t="s">
        <v>34</v>
      </c>
    </row>
    <row r="14" spans="1:14" s="11" customFormat="1" x14ac:dyDescent="0.2">
      <c r="A14" s="2">
        <v>1</v>
      </c>
      <c r="B14" s="21" t="s">
        <v>42</v>
      </c>
      <c r="C14" s="22" t="s">
        <v>43</v>
      </c>
      <c r="D14" s="12">
        <v>0.35</v>
      </c>
      <c r="E14" s="2" t="s">
        <v>44</v>
      </c>
      <c r="F14" s="2">
        <v>1</v>
      </c>
      <c r="G14" s="2" t="s">
        <v>45</v>
      </c>
      <c r="H14" s="2">
        <v>3</v>
      </c>
      <c r="I14" s="6">
        <f t="shared" ref="I14:I21" si="0">D14*F14*H14</f>
        <v>1.0499999999999998</v>
      </c>
    </row>
    <row r="15" spans="1:14" x14ac:dyDescent="0.2">
      <c r="A15" s="2">
        <v>2</v>
      </c>
      <c r="B15" s="21" t="s">
        <v>46</v>
      </c>
      <c r="C15" s="22" t="s">
        <v>47</v>
      </c>
      <c r="D15" s="12">
        <v>1.3</v>
      </c>
      <c r="E15" s="2" t="s">
        <v>48</v>
      </c>
      <c r="F15" s="2">
        <v>1</v>
      </c>
      <c r="G15" s="2" t="s">
        <v>49</v>
      </c>
      <c r="H15" s="2">
        <v>1</v>
      </c>
      <c r="I15" s="6">
        <f t="shared" si="0"/>
        <v>1.3</v>
      </c>
    </row>
    <row r="16" spans="1:14" x14ac:dyDescent="0.2">
      <c r="A16" s="2">
        <v>3</v>
      </c>
      <c r="B16" s="21" t="s">
        <v>50</v>
      </c>
      <c r="C16" s="22" t="s">
        <v>51</v>
      </c>
      <c r="D16" s="12">
        <v>0.04</v>
      </c>
      <c r="E16" s="2" t="s">
        <v>52</v>
      </c>
      <c r="F16" s="2">
        <f>3.298+4.47</f>
        <v>7.7679999999999998</v>
      </c>
      <c r="G16" s="2" t="s">
        <v>220</v>
      </c>
      <c r="H16" s="2">
        <v>3</v>
      </c>
      <c r="I16" s="6">
        <f t="shared" si="0"/>
        <v>0.93215999999999999</v>
      </c>
    </row>
    <row r="17" spans="1:17" s="10" customFormat="1" x14ac:dyDescent="0.2">
      <c r="A17" s="135">
        <v>4</v>
      </c>
      <c r="B17" s="144" t="s">
        <v>54</v>
      </c>
      <c r="C17" s="141" t="s">
        <v>55</v>
      </c>
      <c r="D17" s="137">
        <v>0.65</v>
      </c>
      <c r="E17" s="135" t="s">
        <v>48</v>
      </c>
      <c r="F17" s="135">
        <v>1</v>
      </c>
      <c r="G17" s="135" t="s">
        <v>49</v>
      </c>
      <c r="H17" s="135">
        <v>1</v>
      </c>
      <c r="I17" s="145">
        <f t="shared" si="0"/>
        <v>0.65</v>
      </c>
    </row>
    <row r="18" spans="1:17" s="10" customFormat="1" x14ac:dyDescent="0.2">
      <c r="A18" s="135">
        <v>5</v>
      </c>
      <c r="B18" s="144" t="s">
        <v>50</v>
      </c>
      <c r="C18" s="141" t="s">
        <v>56</v>
      </c>
      <c r="D18" s="137">
        <v>0.04</v>
      </c>
      <c r="E18" s="135" t="s">
        <v>52</v>
      </c>
      <c r="F18" s="135">
        <f>3.298+4.47</f>
        <v>7.7679999999999998</v>
      </c>
      <c r="G18" s="135" t="s">
        <v>220</v>
      </c>
      <c r="H18" s="135">
        <v>3</v>
      </c>
      <c r="I18" s="145">
        <f t="shared" si="0"/>
        <v>0.93215999999999999</v>
      </c>
    </row>
    <row r="19" spans="1:17" s="10" customFormat="1" x14ac:dyDescent="0.2">
      <c r="A19" s="135">
        <v>6</v>
      </c>
      <c r="B19" s="144" t="s">
        <v>54</v>
      </c>
      <c r="C19" s="141" t="s">
        <v>71</v>
      </c>
      <c r="D19" s="137">
        <v>1.3</v>
      </c>
      <c r="E19" s="135" t="s">
        <v>48</v>
      </c>
      <c r="F19" s="135">
        <v>1</v>
      </c>
      <c r="G19" s="135" t="s">
        <v>49</v>
      </c>
      <c r="H19" s="135">
        <v>1</v>
      </c>
      <c r="I19" s="145">
        <v>1.3</v>
      </c>
    </row>
    <row r="20" spans="1:17" s="10" customFormat="1" x14ac:dyDescent="0.2">
      <c r="A20" s="135">
        <v>7</v>
      </c>
      <c r="B20" s="144" t="s">
        <v>42</v>
      </c>
      <c r="C20" s="141" t="s">
        <v>72</v>
      </c>
      <c r="D20" s="137">
        <v>0.35</v>
      </c>
      <c r="E20" s="135" t="s">
        <v>44</v>
      </c>
      <c r="F20" s="135">
        <v>1</v>
      </c>
      <c r="G20" s="135" t="s">
        <v>49</v>
      </c>
      <c r="H20" s="135">
        <v>1</v>
      </c>
      <c r="I20" s="145">
        <f>(D20*F20*H20)</f>
        <v>0.35</v>
      </c>
      <c r="K20" s="146"/>
    </row>
    <row r="21" spans="1:17" s="10" customFormat="1" ht="25.5" x14ac:dyDescent="0.2">
      <c r="A21" s="135">
        <v>8</v>
      </c>
      <c r="B21" s="144" t="s">
        <v>57</v>
      </c>
      <c r="C21" s="140" t="s">
        <v>73</v>
      </c>
      <c r="D21" s="137">
        <v>0.15</v>
      </c>
      <c r="E21" s="135" t="s">
        <v>58</v>
      </c>
      <c r="F21" s="135">
        <v>1</v>
      </c>
      <c r="G21" s="135" t="s">
        <v>156</v>
      </c>
      <c r="H21" s="135">
        <v>7</v>
      </c>
      <c r="I21" s="145">
        <f t="shared" si="0"/>
        <v>1.05</v>
      </c>
    </row>
    <row r="22" spans="1:17" x14ac:dyDescent="0.2">
      <c r="B22" s="11"/>
      <c r="C22" s="11"/>
      <c r="D22" s="11"/>
      <c r="E22" s="11"/>
      <c r="F22" s="11"/>
      <c r="G22" s="11"/>
      <c r="H22" s="19" t="s">
        <v>34</v>
      </c>
      <c r="I22" s="24">
        <f>SUM(I14:I21)</f>
        <v>7.5643199999999986</v>
      </c>
      <c r="J22" s="11"/>
      <c r="K22" s="11"/>
      <c r="L22" s="11"/>
    </row>
    <row r="23" spans="1:17" s="11" customFormat="1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7" x14ac:dyDescent="0.2">
      <c r="A24" s="1" t="s">
        <v>21</v>
      </c>
      <c r="B24" s="1" t="s">
        <v>59</v>
      </c>
      <c r="C24" s="1" t="s">
        <v>23</v>
      </c>
      <c r="D24" s="1" t="s">
        <v>24</v>
      </c>
      <c r="E24" s="1" t="s">
        <v>25</v>
      </c>
      <c r="F24" s="1" t="s">
        <v>26</v>
      </c>
      <c r="G24" s="1" t="s">
        <v>27</v>
      </c>
      <c r="H24" s="1" t="s">
        <v>28</v>
      </c>
      <c r="I24" s="1" t="s">
        <v>33</v>
      </c>
      <c r="J24" s="1" t="s">
        <v>34</v>
      </c>
      <c r="K24" s="11"/>
      <c r="L24" s="11"/>
    </row>
    <row r="25" spans="1:17" s="11" customFormat="1" x14ac:dyDescent="0.2">
      <c r="A25" s="2"/>
      <c r="B25" s="2"/>
      <c r="C25" s="2"/>
      <c r="D25" s="2"/>
      <c r="E25" s="2"/>
      <c r="F25" s="25"/>
      <c r="G25" s="2"/>
      <c r="H25" s="22"/>
      <c r="I25" s="26"/>
      <c r="J25" s="12">
        <f>D25*I25</f>
        <v>0</v>
      </c>
      <c r="K25" s="3"/>
      <c r="L25" s="3"/>
    </row>
    <row r="26" spans="1:17" x14ac:dyDescent="0.2">
      <c r="A26" s="11"/>
      <c r="B26" s="11"/>
      <c r="C26" s="11"/>
      <c r="D26" s="11"/>
      <c r="E26" s="11"/>
      <c r="F26" s="11"/>
      <c r="G26" s="11"/>
      <c r="H26" s="11"/>
      <c r="I26" s="19" t="s">
        <v>34</v>
      </c>
      <c r="J26" s="24">
        <f>SUM(J25:J25)</f>
        <v>0</v>
      </c>
      <c r="K26" s="11"/>
      <c r="L26" s="11"/>
    </row>
    <row r="27" spans="1:17" s="11" customFormat="1" x14ac:dyDescent="0.2">
      <c r="A27" s="3"/>
      <c r="B27" s="3"/>
      <c r="C27" s="3"/>
      <c r="D27" s="3"/>
      <c r="E27" s="3"/>
      <c r="F27" s="3"/>
      <c r="G27" s="3"/>
      <c r="H27" s="27"/>
      <c r="I27" s="28"/>
      <c r="J27" s="3"/>
      <c r="K27" s="3"/>
      <c r="L27" s="3"/>
    </row>
    <row r="28" spans="1:17" x14ac:dyDescent="0.2">
      <c r="A28" s="1" t="s">
        <v>21</v>
      </c>
      <c r="B28" s="1" t="s">
        <v>60</v>
      </c>
      <c r="C28" s="1" t="s">
        <v>23</v>
      </c>
      <c r="D28" s="1" t="s">
        <v>24</v>
      </c>
      <c r="E28" s="1" t="s">
        <v>39</v>
      </c>
      <c r="F28" s="1" t="s">
        <v>33</v>
      </c>
      <c r="G28" s="1" t="s">
        <v>61</v>
      </c>
      <c r="H28" s="1" t="s">
        <v>62</v>
      </c>
      <c r="I28" s="1" t="s">
        <v>34</v>
      </c>
      <c r="J28" s="11"/>
      <c r="K28" s="11"/>
      <c r="L28" s="11"/>
    </row>
    <row r="29" spans="1:17" s="11" customFormat="1" x14ac:dyDescent="0.2">
      <c r="A29" s="2"/>
      <c r="B29" s="2"/>
      <c r="C29" s="2"/>
      <c r="D29" s="29"/>
      <c r="E29" s="2"/>
      <c r="F29" s="2"/>
      <c r="G29" s="2"/>
      <c r="H29" s="2"/>
      <c r="I29" s="30">
        <f>IF(G29="",D29*F29,D29*F29/(G29*H29))</f>
        <v>0</v>
      </c>
      <c r="J29" s="3"/>
      <c r="K29" s="3"/>
      <c r="L29" s="3"/>
    </row>
    <row r="30" spans="1:17" x14ac:dyDescent="0.2">
      <c r="A30" s="11"/>
      <c r="B30" s="11"/>
      <c r="C30" s="11"/>
      <c r="D30" s="11"/>
      <c r="E30" s="11"/>
      <c r="F30" s="11"/>
      <c r="G30" s="11"/>
      <c r="H30" s="19" t="s">
        <v>34</v>
      </c>
      <c r="I30" s="31">
        <f>SUM(I29:I29)</f>
        <v>0</v>
      </c>
      <c r="J30" s="11"/>
      <c r="K30" s="11"/>
      <c r="L30" s="11"/>
    </row>
    <row r="31" spans="1:17" s="11" customFormat="1" x14ac:dyDescent="0.2">
      <c r="A31" s="3"/>
      <c r="B31" s="3"/>
      <c r="C31" s="3"/>
      <c r="D31" s="3"/>
      <c r="E31" s="3"/>
      <c r="F31" s="3"/>
      <c r="G31" s="3"/>
      <c r="H31" s="27"/>
      <c r="I31" s="28"/>
      <c r="J31" s="3"/>
      <c r="K31" s="3"/>
      <c r="L31" s="3"/>
    </row>
    <row r="32" spans="1:17" x14ac:dyDescent="0.2">
      <c r="Q32" s="32"/>
    </row>
  </sheetData>
  <hyperlinks>
    <hyperlink ref="J3" location="BOM!A1" display="FileLink1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43" workbookViewId="0">
      <selection activeCell="C32" sqref="C32"/>
    </sheetView>
  </sheetViews>
  <sheetFormatPr defaultColWidth="9.140625" defaultRowHeight="12.75" x14ac:dyDescent="0.2"/>
  <cols>
    <col min="1" max="1" width="10.5703125" style="3" bestFit="1" customWidth="1"/>
    <col min="2" max="2" width="28.85546875" style="3" customWidth="1"/>
    <col min="3" max="3" width="43.7109375" style="3" customWidth="1"/>
    <col min="4" max="4" width="11" style="3" bestFit="1" customWidth="1"/>
    <col min="5" max="5" width="10.28515625" style="3" bestFit="1" customWidth="1"/>
    <col min="6" max="6" width="9.7109375" style="3" customWidth="1"/>
    <col min="7" max="7" width="10.42578125" style="3" bestFit="1" customWidth="1"/>
    <col min="8" max="8" width="13.85546875" style="3" bestFit="1" customWidth="1"/>
    <col min="9" max="9" width="12.140625" style="3" bestFit="1" customWidth="1"/>
    <col min="10" max="10" width="11.28515625" style="3" customWidth="1"/>
    <col min="11" max="11" width="11.7109375" style="3" customWidth="1"/>
    <col min="12" max="12" width="9.28515625" style="3" bestFit="1" customWidth="1"/>
    <col min="13" max="13" width="14.5703125" style="3" customWidth="1"/>
    <col min="14" max="14" width="11.7109375" style="3" customWidth="1"/>
    <col min="15" max="16384" width="9.140625" style="3"/>
  </cols>
  <sheetData>
    <row r="1" spans="1:14" x14ac:dyDescent="0.2">
      <c r="A1" s="1" t="s">
        <v>0</v>
      </c>
      <c r="B1" s="2" t="s">
        <v>1</v>
      </c>
      <c r="J1" s="1" t="s">
        <v>2</v>
      </c>
      <c r="K1" s="5">
        <v>254</v>
      </c>
      <c r="M1" s="1" t="s">
        <v>109</v>
      </c>
      <c r="N1" s="6">
        <f>E11+N23+I56+J61+I65</f>
        <v>234.26940000000002</v>
      </c>
    </row>
    <row r="2" spans="1:14" x14ac:dyDescent="0.2">
      <c r="A2" s="1" t="s">
        <v>4</v>
      </c>
      <c r="B2" s="2" t="s">
        <v>5</v>
      </c>
      <c r="M2" s="1" t="s">
        <v>7</v>
      </c>
      <c r="N2" s="7">
        <v>1</v>
      </c>
    </row>
    <row r="3" spans="1:14" ht="15" x14ac:dyDescent="0.25">
      <c r="A3" s="1" t="s">
        <v>8</v>
      </c>
      <c r="B3" s="2" t="s">
        <v>157</v>
      </c>
      <c r="J3" s="98" t="s">
        <v>6</v>
      </c>
      <c r="K3" s="2" t="s">
        <v>11</v>
      </c>
    </row>
    <row r="4" spans="1:14" x14ac:dyDescent="0.2">
      <c r="A4" s="1" t="s">
        <v>16</v>
      </c>
      <c r="B4" s="101" t="s">
        <v>158</v>
      </c>
      <c r="J4" s="1" t="s">
        <v>10</v>
      </c>
      <c r="K4" s="2"/>
      <c r="M4" s="1" t="s">
        <v>15</v>
      </c>
      <c r="N4" s="6">
        <f>N1*N2</f>
        <v>234.26940000000002</v>
      </c>
    </row>
    <row r="5" spans="1:14" x14ac:dyDescent="0.2">
      <c r="A5" s="1" t="s">
        <v>17</v>
      </c>
      <c r="B5" s="2" t="s">
        <v>18</v>
      </c>
      <c r="J5" s="1" t="s">
        <v>14</v>
      </c>
      <c r="K5" s="2"/>
    </row>
    <row r="6" spans="1:14" ht="25.5" x14ac:dyDescent="0.2">
      <c r="A6" s="1" t="s">
        <v>19</v>
      </c>
      <c r="B6" s="103" t="s">
        <v>159</v>
      </c>
    </row>
    <row r="8" spans="1:14" x14ac:dyDescent="0.2">
      <c r="A8" s="1" t="s">
        <v>21</v>
      </c>
      <c r="B8" s="1" t="s">
        <v>12</v>
      </c>
      <c r="C8" s="1" t="s">
        <v>3</v>
      </c>
      <c r="D8" s="1" t="s">
        <v>33</v>
      </c>
      <c r="E8" s="1" t="s">
        <v>34</v>
      </c>
    </row>
    <row r="9" spans="1:14" x14ac:dyDescent="0.2">
      <c r="A9" s="35">
        <v>1</v>
      </c>
      <c r="B9" s="97" t="s">
        <v>90</v>
      </c>
      <c r="C9" s="113">
        <v>16.260000000000002</v>
      </c>
      <c r="D9" s="114">
        <v>1</v>
      </c>
      <c r="E9" s="115">
        <f>C9*D9</f>
        <v>16.260000000000002</v>
      </c>
    </row>
    <row r="10" spans="1:14" x14ac:dyDescent="0.2">
      <c r="A10" s="35">
        <v>2</v>
      </c>
      <c r="B10" s="97" t="s">
        <v>160</v>
      </c>
      <c r="C10" s="12">
        <v>129.49</v>
      </c>
      <c r="D10" s="116">
        <v>1</v>
      </c>
      <c r="E10" s="6">
        <f>C10*D10</f>
        <v>129.49</v>
      </c>
    </row>
    <row r="11" spans="1:14" x14ac:dyDescent="0.2">
      <c r="D11" s="19" t="s">
        <v>34</v>
      </c>
      <c r="E11" s="24">
        <f>SUM(E9:E10)</f>
        <v>145.75</v>
      </c>
    </row>
    <row r="13" spans="1:14" x14ac:dyDescent="0.2">
      <c r="A13" s="1" t="s">
        <v>21</v>
      </c>
      <c r="B13" s="1" t="s">
        <v>22</v>
      </c>
      <c r="C13" s="1" t="s">
        <v>23</v>
      </c>
      <c r="D13" s="1" t="s">
        <v>24</v>
      </c>
      <c r="E13" s="1" t="s">
        <v>25</v>
      </c>
      <c r="F13" s="1" t="s">
        <v>26</v>
      </c>
      <c r="G13" s="1" t="s">
        <v>27</v>
      </c>
      <c r="H13" s="1" t="s">
        <v>28</v>
      </c>
      <c r="I13" s="1" t="s">
        <v>29</v>
      </c>
      <c r="J13" s="1" t="s">
        <v>30</v>
      </c>
      <c r="K13" s="1" t="s">
        <v>31</v>
      </c>
      <c r="L13" s="1" t="s">
        <v>32</v>
      </c>
      <c r="M13" s="1" t="s">
        <v>33</v>
      </c>
      <c r="N13" s="1" t="s">
        <v>34</v>
      </c>
    </row>
    <row r="14" spans="1:14" x14ac:dyDescent="0.2">
      <c r="A14" s="91">
        <v>1</v>
      </c>
      <c r="B14" s="117" t="s">
        <v>161</v>
      </c>
      <c r="C14" s="91" t="s">
        <v>162</v>
      </c>
      <c r="D14" s="12">
        <v>0.75</v>
      </c>
      <c r="E14" s="99">
        <v>0.331899</v>
      </c>
      <c r="F14" s="2" t="s">
        <v>163</v>
      </c>
      <c r="G14" s="2"/>
      <c r="H14" s="14"/>
      <c r="I14" s="36"/>
      <c r="J14" s="118"/>
      <c r="K14" s="14"/>
      <c r="L14" s="14"/>
      <c r="M14" s="18">
        <v>0.66</v>
      </c>
      <c r="N14" s="6">
        <f>D14*M14</f>
        <v>0.495</v>
      </c>
    </row>
    <row r="15" spans="1:14" x14ac:dyDescent="0.2">
      <c r="A15" s="91">
        <v>2</v>
      </c>
      <c r="B15" s="97" t="s">
        <v>164</v>
      </c>
      <c r="C15" s="91" t="s">
        <v>165</v>
      </c>
      <c r="D15" s="12">
        <v>8</v>
      </c>
      <c r="E15" s="2">
        <v>8</v>
      </c>
      <c r="F15" s="2" t="s">
        <v>79</v>
      </c>
      <c r="G15" s="2"/>
      <c r="H15" s="14"/>
      <c r="I15" s="36"/>
      <c r="J15" s="118"/>
      <c r="K15" s="14"/>
      <c r="L15" s="14"/>
      <c r="M15" s="18">
        <v>1</v>
      </c>
      <c r="N15" s="6">
        <f t="shared" ref="N15:N22" si="0">D15*M15</f>
        <v>8</v>
      </c>
    </row>
    <row r="16" spans="1:14" x14ac:dyDescent="0.2">
      <c r="A16" s="91">
        <v>3</v>
      </c>
      <c r="B16" s="119" t="s">
        <v>166</v>
      </c>
      <c r="C16" s="120" t="s">
        <v>167</v>
      </c>
      <c r="D16" s="12">
        <v>2.1680000000000001</v>
      </c>
      <c r="E16" s="2">
        <v>12</v>
      </c>
      <c r="F16" s="2" t="s">
        <v>79</v>
      </c>
      <c r="G16" s="2"/>
      <c r="H16" s="14"/>
      <c r="I16" s="36"/>
      <c r="J16" s="118"/>
      <c r="K16" s="14"/>
      <c r="L16" s="14"/>
      <c r="M16" s="121">
        <v>2</v>
      </c>
      <c r="N16" s="6">
        <f t="shared" si="0"/>
        <v>4.3360000000000003</v>
      </c>
    </row>
    <row r="17" spans="1:17" x14ac:dyDescent="0.2">
      <c r="A17" s="91">
        <v>4</v>
      </c>
      <c r="B17" s="2" t="s">
        <v>87</v>
      </c>
      <c r="C17" s="120" t="s">
        <v>168</v>
      </c>
      <c r="D17" s="12">
        <v>2.88</v>
      </c>
      <c r="E17" s="2">
        <v>16</v>
      </c>
      <c r="F17" s="2" t="s">
        <v>79</v>
      </c>
      <c r="G17" s="2">
        <v>0.08</v>
      </c>
      <c r="H17" s="14" t="s">
        <v>169</v>
      </c>
      <c r="I17" s="36"/>
      <c r="J17" s="118"/>
      <c r="K17" s="14"/>
      <c r="L17" s="14"/>
      <c r="M17" s="18">
        <v>0.08</v>
      </c>
      <c r="N17" s="6">
        <f t="shared" si="0"/>
        <v>0.23039999999999999</v>
      </c>
    </row>
    <row r="18" spans="1:17" x14ac:dyDescent="0.2">
      <c r="A18" s="91">
        <v>5</v>
      </c>
      <c r="B18" s="2" t="s">
        <v>170</v>
      </c>
      <c r="C18" s="120" t="s">
        <v>171</v>
      </c>
      <c r="D18" s="12">
        <v>0.33600000000000002</v>
      </c>
      <c r="E18" s="2">
        <v>8</v>
      </c>
      <c r="F18" s="2" t="s">
        <v>79</v>
      </c>
      <c r="G18" s="2"/>
      <c r="H18" s="14"/>
      <c r="I18" s="36"/>
      <c r="J18" s="118"/>
      <c r="K18" s="14"/>
      <c r="L18" s="14"/>
      <c r="M18" s="18">
        <v>12</v>
      </c>
      <c r="N18" s="6">
        <f t="shared" si="0"/>
        <v>4.032</v>
      </c>
    </row>
    <row r="19" spans="1:17" x14ac:dyDescent="0.2">
      <c r="A19" s="91">
        <v>6</v>
      </c>
      <c r="B19" s="2" t="s">
        <v>170</v>
      </c>
      <c r="C19" s="120" t="s">
        <v>172</v>
      </c>
      <c r="D19" s="12">
        <v>0.44400000000000001</v>
      </c>
      <c r="E19" s="2">
        <v>12</v>
      </c>
      <c r="F19" s="2" t="s">
        <v>79</v>
      </c>
      <c r="G19" s="2"/>
      <c r="H19" s="14"/>
      <c r="I19" s="36"/>
      <c r="J19" s="118"/>
      <c r="K19" s="14"/>
      <c r="L19" s="14"/>
      <c r="M19" s="18">
        <v>4</v>
      </c>
      <c r="N19" s="6">
        <f t="shared" si="0"/>
        <v>1.776</v>
      </c>
    </row>
    <row r="20" spans="1:17" x14ac:dyDescent="0.2">
      <c r="A20" s="91">
        <v>7</v>
      </c>
      <c r="B20" s="2" t="s">
        <v>170</v>
      </c>
      <c r="C20" s="120" t="s">
        <v>173</v>
      </c>
      <c r="D20" s="12">
        <v>0.39</v>
      </c>
      <c r="E20" s="2">
        <v>10</v>
      </c>
      <c r="F20" s="2" t="s">
        <v>79</v>
      </c>
      <c r="G20" s="2"/>
      <c r="H20" s="14"/>
      <c r="I20" s="36"/>
      <c r="J20" s="118"/>
      <c r="K20" s="14"/>
      <c r="L20" s="14"/>
      <c r="M20" s="18">
        <v>1</v>
      </c>
      <c r="N20" s="6">
        <f t="shared" si="0"/>
        <v>0.39</v>
      </c>
    </row>
    <row r="21" spans="1:17" x14ac:dyDescent="0.2">
      <c r="A21" s="91">
        <v>8</v>
      </c>
      <c r="B21" s="2" t="s">
        <v>174</v>
      </c>
      <c r="C21" s="120" t="s">
        <v>175</v>
      </c>
      <c r="D21" s="12">
        <v>5.44</v>
      </c>
      <c r="E21" s="2">
        <v>8</v>
      </c>
      <c r="F21" s="2" t="s">
        <v>79</v>
      </c>
      <c r="G21" s="2"/>
      <c r="H21" s="14"/>
      <c r="I21" s="36"/>
      <c r="J21" s="118"/>
      <c r="K21" s="14"/>
      <c r="L21" s="14"/>
      <c r="M21" s="18">
        <v>6</v>
      </c>
      <c r="N21" s="6">
        <f t="shared" si="0"/>
        <v>32.64</v>
      </c>
    </row>
    <row r="22" spans="1:17" x14ac:dyDescent="0.2">
      <c r="A22" s="91">
        <v>9</v>
      </c>
      <c r="B22" s="2" t="s">
        <v>174</v>
      </c>
      <c r="C22" s="120" t="s">
        <v>176</v>
      </c>
      <c r="D22" s="12">
        <v>8.16</v>
      </c>
      <c r="E22" s="2">
        <v>12</v>
      </c>
      <c r="F22" s="2" t="s">
        <v>79</v>
      </c>
      <c r="G22" s="2"/>
      <c r="H22" s="14"/>
      <c r="I22" s="36"/>
      <c r="J22" s="118"/>
      <c r="K22" s="14"/>
      <c r="L22" s="14"/>
      <c r="M22" s="18">
        <v>2</v>
      </c>
      <c r="N22" s="6">
        <f t="shared" si="0"/>
        <v>16.32</v>
      </c>
    </row>
    <row r="23" spans="1:17" s="11" customFormat="1" x14ac:dyDescent="0.2">
      <c r="M23" s="42" t="s">
        <v>34</v>
      </c>
      <c r="N23" s="58">
        <f>SUM(N14:N22)</f>
        <v>68.219400000000007</v>
      </c>
    </row>
    <row r="25" spans="1:17" s="11" customFormat="1" x14ac:dyDescent="0.2">
      <c r="A25" s="1" t="s">
        <v>21</v>
      </c>
      <c r="B25" s="1" t="s">
        <v>38</v>
      </c>
      <c r="C25" s="1" t="s">
        <v>23</v>
      </c>
      <c r="D25" s="1" t="s">
        <v>24</v>
      </c>
      <c r="E25" s="1" t="s">
        <v>39</v>
      </c>
      <c r="F25" s="1" t="s">
        <v>33</v>
      </c>
      <c r="G25" s="1" t="s">
        <v>40</v>
      </c>
      <c r="H25" s="1" t="s">
        <v>41</v>
      </c>
      <c r="I25" s="1" t="s">
        <v>34</v>
      </c>
    </row>
    <row r="26" spans="1:17" x14ac:dyDescent="0.2">
      <c r="A26" s="2">
        <v>1</v>
      </c>
      <c r="B26" s="2" t="s">
        <v>57</v>
      </c>
      <c r="C26" s="2" t="s">
        <v>177</v>
      </c>
      <c r="D26" s="30">
        <v>0.15</v>
      </c>
      <c r="E26" s="2" t="s">
        <v>58</v>
      </c>
      <c r="F26" s="2">
        <v>1.6</v>
      </c>
      <c r="G26" s="2" t="s">
        <v>178</v>
      </c>
      <c r="H26" s="2">
        <v>3</v>
      </c>
      <c r="I26" s="12">
        <f t="shared" ref="I26:I55" si="1">D26*F26*H26</f>
        <v>0.72</v>
      </c>
    </row>
    <row r="27" spans="1:17" x14ac:dyDescent="0.2">
      <c r="A27" s="2">
        <v>2</v>
      </c>
      <c r="B27" s="2" t="s">
        <v>179</v>
      </c>
      <c r="C27" s="2" t="s">
        <v>180</v>
      </c>
      <c r="D27" s="30">
        <v>0.19</v>
      </c>
      <c r="E27" s="2" t="s">
        <v>48</v>
      </c>
      <c r="F27" s="2">
        <v>2</v>
      </c>
      <c r="G27" s="2" t="s">
        <v>97</v>
      </c>
      <c r="H27" s="2">
        <v>2</v>
      </c>
      <c r="I27" s="12">
        <f t="shared" si="1"/>
        <v>0.76</v>
      </c>
    </row>
    <row r="28" spans="1:17" x14ac:dyDescent="0.2">
      <c r="A28" s="2">
        <v>3</v>
      </c>
      <c r="B28" s="33" t="s">
        <v>94</v>
      </c>
      <c r="C28" s="23" t="s">
        <v>181</v>
      </c>
      <c r="D28" s="122">
        <v>0.13</v>
      </c>
      <c r="E28" s="35" t="s">
        <v>48</v>
      </c>
      <c r="F28" s="35">
        <v>2</v>
      </c>
      <c r="G28" s="35" t="s">
        <v>97</v>
      </c>
      <c r="H28" s="35">
        <v>2</v>
      </c>
      <c r="I28" s="12">
        <f t="shared" si="1"/>
        <v>0.52</v>
      </c>
    </row>
    <row r="29" spans="1:17" x14ac:dyDescent="0.2">
      <c r="A29" s="2">
        <v>4</v>
      </c>
      <c r="B29" s="33" t="s">
        <v>94</v>
      </c>
      <c r="C29" s="2" t="s">
        <v>182</v>
      </c>
      <c r="D29" s="122">
        <v>0.13</v>
      </c>
      <c r="E29" s="35" t="s">
        <v>48</v>
      </c>
      <c r="F29" s="2">
        <v>1</v>
      </c>
      <c r="G29" s="2" t="s">
        <v>97</v>
      </c>
      <c r="H29" s="2">
        <v>2</v>
      </c>
      <c r="I29" s="12">
        <f t="shared" si="1"/>
        <v>0.26</v>
      </c>
    </row>
    <row r="30" spans="1:17" x14ac:dyDescent="0.2">
      <c r="A30" s="2">
        <v>5</v>
      </c>
      <c r="B30" s="33" t="s">
        <v>94</v>
      </c>
      <c r="C30" s="35" t="s">
        <v>289</v>
      </c>
      <c r="D30" s="122">
        <v>0.13</v>
      </c>
      <c r="E30" s="35" t="s">
        <v>48</v>
      </c>
      <c r="F30" s="35">
        <v>1</v>
      </c>
      <c r="G30" s="2" t="s">
        <v>97</v>
      </c>
      <c r="H30" s="2">
        <v>2</v>
      </c>
      <c r="I30" s="12">
        <f t="shared" si="1"/>
        <v>0.26</v>
      </c>
      <c r="Q30" s="32"/>
    </row>
    <row r="31" spans="1:17" x14ac:dyDescent="0.2">
      <c r="A31" s="2">
        <v>6</v>
      </c>
      <c r="B31" s="33" t="s">
        <v>183</v>
      </c>
      <c r="C31" s="23" t="s">
        <v>184</v>
      </c>
      <c r="D31" s="111">
        <v>0.5</v>
      </c>
      <c r="E31" s="35" t="s">
        <v>48</v>
      </c>
      <c r="F31" s="35">
        <v>2</v>
      </c>
      <c r="G31" s="35" t="s">
        <v>97</v>
      </c>
      <c r="H31" s="35">
        <v>2</v>
      </c>
      <c r="I31" s="12">
        <f t="shared" si="1"/>
        <v>2</v>
      </c>
    </row>
    <row r="32" spans="1:17" ht="25.5" x14ac:dyDescent="0.2">
      <c r="A32" s="2">
        <v>7</v>
      </c>
      <c r="B32" s="33" t="s">
        <v>94</v>
      </c>
      <c r="C32" s="23" t="s">
        <v>185</v>
      </c>
      <c r="D32" s="122">
        <v>0.13</v>
      </c>
      <c r="E32" s="35" t="s">
        <v>48</v>
      </c>
      <c r="F32" s="35">
        <v>3</v>
      </c>
      <c r="G32" s="35" t="s">
        <v>97</v>
      </c>
      <c r="H32" s="35">
        <v>2</v>
      </c>
      <c r="I32" s="12">
        <f t="shared" si="1"/>
        <v>0.78</v>
      </c>
    </row>
    <row r="33" spans="1:9" x14ac:dyDescent="0.2">
      <c r="A33" s="2">
        <v>8</v>
      </c>
      <c r="B33" s="33" t="s">
        <v>94</v>
      </c>
      <c r="C33" s="23" t="s">
        <v>186</v>
      </c>
      <c r="D33" s="111">
        <v>0.13</v>
      </c>
      <c r="E33" s="35" t="s">
        <v>48</v>
      </c>
      <c r="F33" s="35">
        <v>1</v>
      </c>
      <c r="G33" s="35" t="s">
        <v>97</v>
      </c>
      <c r="H33" s="35">
        <v>2</v>
      </c>
      <c r="I33" s="12">
        <f t="shared" si="1"/>
        <v>0.26</v>
      </c>
    </row>
    <row r="34" spans="1:9" x14ac:dyDescent="0.2">
      <c r="A34" s="2">
        <v>9</v>
      </c>
      <c r="B34" s="123" t="s">
        <v>123</v>
      </c>
      <c r="C34" s="81" t="s">
        <v>187</v>
      </c>
      <c r="D34" s="83">
        <v>0.12</v>
      </c>
      <c r="E34" s="70" t="s">
        <v>48</v>
      </c>
      <c r="F34" s="70">
        <v>1</v>
      </c>
      <c r="G34" s="70" t="s">
        <v>97</v>
      </c>
      <c r="H34" s="70">
        <v>2</v>
      </c>
      <c r="I34" s="54">
        <f t="shared" si="1"/>
        <v>0.24</v>
      </c>
    </row>
    <row r="35" spans="1:9" x14ac:dyDescent="0.2">
      <c r="A35" s="55">
        <v>10</v>
      </c>
      <c r="B35" s="80" t="s">
        <v>125</v>
      </c>
      <c r="C35" s="81" t="s">
        <v>188</v>
      </c>
      <c r="D35" s="124">
        <v>0.75</v>
      </c>
      <c r="E35" s="70" t="s">
        <v>48</v>
      </c>
      <c r="F35" s="70">
        <v>1</v>
      </c>
      <c r="G35" s="70" t="s">
        <v>97</v>
      </c>
      <c r="H35" s="70">
        <v>2</v>
      </c>
      <c r="I35" s="54">
        <f t="shared" si="1"/>
        <v>1.5</v>
      </c>
    </row>
    <row r="36" spans="1:9" x14ac:dyDescent="0.2">
      <c r="A36" s="55">
        <v>11</v>
      </c>
      <c r="B36" s="80" t="s">
        <v>94</v>
      </c>
      <c r="C36" s="81" t="s">
        <v>189</v>
      </c>
      <c r="D36" s="83">
        <v>0.13</v>
      </c>
      <c r="E36" s="70" t="s">
        <v>48</v>
      </c>
      <c r="F36" s="70">
        <v>3</v>
      </c>
      <c r="G36" s="70" t="s">
        <v>97</v>
      </c>
      <c r="H36" s="70">
        <v>2</v>
      </c>
      <c r="I36" s="54">
        <f t="shared" si="1"/>
        <v>0.78</v>
      </c>
    </row>
    <row r="37" spans="1:9" x14ac:dyDescent="0.2">
      <c r="A37" s="55">
        <v>12</v>
      </c>
      <c r="B37" s="80" t="s">
        <v>94</v>
      </c>
      <c r="C37" s="81" t="s">
        <v>190</v>
      </c>
      <c r="D37" s="124">
        <v>0.13</v>
      </c>
      <c r="E37" s="70" t="s">
        <v>48</v>
      </c>
      <c r="F37" s="70">
        <v>1</v>
      </c>
      <c r="G37" s="70" t="s">
        <v>97</v>
      </c>
      <c r="H37" s="70">
        <v>2</v>
      </c>
      <c r="I37" s="54">
        <f t="shared" si="1"/>
        <v>0.26</v>
      </c>
    </row>
    <row r="38" spans="1:9" x14ac:dyDescent="0.2">
      <c r="A38" s="55">
        <v>13</v>
      </c>
      <c r="B38" s="123" t="s">
        <v>123</v>
      </c>
      <c r="C38" s="81" t="s">
        <v>187</v>
      </c>
      <c r="D38" s="83">
        <v>0.12</v>
      </c>
      <c r="E38" s="70" t="s">
        <v>48</v>
      </c>
      <c r="F38" s="70">
        <v>1</v>
      </c>
      <c r="G38" s="70" t="s">
        <v>97</v>
      </c>
      <c r="H38" s="70">
        <v>2</v>
      </c>
      <c r="I38" s="54">
        <f t="shared" si="1"/>
        <v>0.24</v>
      </c>
    </row>
    <row r="39" spans="1:9" x14ac:dyDescent="0.2">
      <c r="A39" s="55">
        <v>14</v>
      </c>
      <c r="B39" s="80" t="s">
        <v>125</v>
      </c>
      <c r="C39" s="81" t="s">
        <v>188</v>
      </c>
      <c r="D39" s="124">
        <v>0.75</v>
      </c>
      <c r="E39" s="70" t="s">
        <v>48</v>
      </c>
      <c r="F39" s="70">
        <v>1</v>
      </c>
      <c r="G39" s="70" t="s">
        <v>97</v>
      </c>
      <c r="H39" s="70">
        <v>2</v>
      </c>
      <c r="I39" s="54">
        <f t="shared" si="1"/>
        <v>1.5</v>
      </c>
    </row>
    <row r="40" spans="1:9" ht="25.5" x14ac:dyDescent="0.2">
      <c r="A40" s="55">
        <v>15</v>
      </c>
      <c r="B40" s="80" t="s">
        <v>94</v>
      </c>
      <c r="C40" s="81" t="s">
        <v>191</v>
      </c>
      <c r="D40" s="124">
        <v>0.13</v>
      </c>
      <c r="E40" s="70" t="s">
        <v>48</v>
      </c>
      <c r="F40" s="70">
        <v>3</v>
      </c>
      <c r="G40" s="70" t="s">
        <v>97</v>
      </c>
      <c r="H40" s="70">
        <v>2</v>
      </c>
      <c r="I40" s="54">
        <f t="shared" si="1"/>
        <v>0.78</v>
      </c>
    </row>
    <row r="41" spans="1:9" x14ac:dyDescent="0.2">
      <c r="A41" s="55">
        <v>16</v>
      </c>
      <c r="B41" s="80" t="s">
        <v>94</v>
      </c>
      <c r="C41" s="81" t="s">
        <v>192</v>
      </c>
      <c r="D41" s="124">
        <v>0.13</v>
      </c>
      <c r="E41" s="70" t="s">
        <v>48</v>
      </c>
      <c r="F41" s="70">
        <v>1</v>
      </c>
      <c r="G41" s="70" t="s">
        <v>49</v>
      </c>
      <c r="H41" s="70">
        <v>1</v>
      </c>
      <c r="I41" s="54">
        <f t="shared" si="1"/>
        <v>0.13</v>
      </c>
    </row>
    <row r="42" spans="1:9" ht="25.5" x14ac:dyDescent="0.2">
      <c r="A42" s="55">
        <v>17</v>
      </c>
      <c r="B42" s="123" t="s">
        <v>123</v>
      </c>
      <c r="C42" s="81" t="s">
        <v>193</v>
      </c>
      <c r="D42" s="83">
        <v>0.12</v>
      </c>
      <c r="E42" s="70" t="s">
        <v>48</v>
      </c>
      <c r="F42" s="70">
        <v>1</v>
      </c>
      <c r="G42" s="70" t="s">
        <v>49</v>
      </c>
      <c r="H42" s="70">
        <v>1</v>
      </c>
      <c r="I42" s="54">
        <f t="shared" si="1"/>
        <v>0.12</v>
      </c>
    </row>
    <row r="43" spans="1:9" x14ac:dyDescent="0.2">
      <c r="A43" s="55">
        <v>18</v>
      </c>
      <c r="B43" s="80" t="s">
        <v>125</v>
      </c>
      <c r="C43" s="81" t="s">
        <v>194</v>
      </c>
      <c r="D43" s="124">
        <v>0.75</v>
      </c>
      <c r="E43" s="70" t="s">
        <v>48</v>
      </c>
      <c r="F43" s="70">
        <v>1</v>
      </c>
      <c r="G43" s="70" t="s">
        <v>49</v>
      </c>
      <c r="H43" s="70">
        <v>1</v>
      </c>
      <c r="I43" s="54">
        <f t="shared" si="1"/>
        <v>0.75</v>
      </c>
    </row>
    <row r="44" spans="1:9" x14ac:dyDescent="0.2">
      <c r="A44" s="55">
        <v>19</v>
      </c>
      <c r="B44" s="80" t="s">
        <v>94</v>
      </c>
      <c r="C44" s="55" t="s">
        <v>195</v>
      </c>
      <c r="D44" s="56">
        <v>0.13</v>
      </c>
      <c r="E44" s="70" t="s">
        <v>48</v>
      </c>
      <c r="F44" s="70">
        <v>1</v>
      </c>
      <c r="G44" s="70" t="s">
        <v>49</v>
      </c>
      <c r="H44" s="70">
        <v>1</v>
      </c>
      <c r="I44" s="54">
        <f t="shared" si="1"/>
        <v>0.13</v>
      </c>
    </row>
    <row r="45" spans="1:9" ht="25.5" x14ac:dyDescent="0.2">
      <c r="A45" s="55">
        <v>20</v>
      </c>
      <c r="B45" s="123" t="s">
        <v>123</v>
      </c>
      <c r="C45" s="81" t="s">
        <v>196</v>
      </c>
      <c r="D45" s="83">
        <v>0.12</v>
      </c>
      <c r="E45" s="70" t="s">
        <v>48</v>
      </c>
      <c r="F45" s="70">
        <v>1</v>
      </c>
      <c r="G45" s="70" t="s">
        <v>49</v>
      </c>
      <c r="H45" s="70">
        <v>1</v>
      </c>
      <c r="I45" s="54">
        <f t="shared" si="1"/>
        <v>0.12</v>
      </c>
    </row>
    <row r="46" spans="1:9" x14ac:dyDescent="0.2">
      <c r="A46" s="55">
        <v>21</v>
      </c>
      <c r="B46" s="80" t="s">
        <v>125</v>
      </c>
      <c r="C46" s="81" t="s">
        <v>197</v>
      </c>
      <c r="D46" s="124">
        <v>0.75</v>
      </c>
      <c r="E46" s="70" t="s">
        <v>48</v>
      </c>
      <c r="F46" s="70">
        <v>1</v>
      </c>
      <c r="G46" s="70" t="s">
        <v>49</v>
      </c>
      <c r="H46" s="70">
        <v>1</v>
      </c>
      <c r="I46" s="54">
        <f t="shared" si="1"/>
        <v>0.75</v>
      </c>
    </row>
    <row r="47" spans="1:9" ht="25.5" x14ac:dyDescent="0.2">
      <c r="A47" s="55">
        <v>22</v>
      </c>
      <c r="B47" s="80" t="s">
        <v>94</v>
      </c>
      <c r="C47" s="81" t="s">
        <v>198</v>
      </c>
      <c r="D47" s="124">
        <v>0.13</v>
      </c>
      <c r="E47" s="70" t="s">
        <v>48</v>
      </c>
      <c r="F47" s="70">
        <v>1</v>
      </c>
      <c r="G47" s="70" t="s">
        <v>49</v>
      </c>
      <c r="H47" s="70">
        <v>1</v>
      </c>
      <c r="I47" s="54">
        <f>D47*F47*H47</f>
        <v>0.13</v>
      </c>
    </row>
    <row r="48" spans="1:9" ht="25.5" x14ac:dyDescent="0.2">
      <c r="A48" s="55">
        <v>23</v>
      </c>
      <c r="B48" s="123" t="s">
        <v>123</v>
      </c>
      <c r="C48" s="81" t="s">
        <v>199</v>
      </c>
      <c r="D48" s="83">
        <v>0.12</v>
      </c>
      <c r="E48" s="70" t="s">
        <v>48</v>
      </c>
      <c r="F48" s="70">
        <v>1</v>
      </c>
      <c r="G48" s="70" t="s">
        <v>49</v>
      </c>
      <c r="H48" s="70">
        <v>1</v>
      </c>
      <c r="I48" s="54">
        <f>D48*F48*H48</f>
        <v>0.12</v>
      </c>
    </row>
    <row r="49" spans="1:10" x14ac:dyDescent="0.2">
      <c r="A49" s="55">
        <v>24</v>
      </c>
      <c r="B49" s="80" t="s">
        <v>125</v>
      </c>
      <c r="C49" s="81" t="s">
        <v>200</v>
      </c>
      <c r="D49" s="124">
        <v>0.75</v>
      </c>
      <c r="E49" s="70" t="s">
        <v>48</v>
      </c>
      <c r="F49" s="70">
        <v>1</v>
      </c>
      <c r="G49" s="70" t="s">
        <v>49</v>
      </c>
      <c r="H49" s="70">
        <v>1</v>
      </c>
      <c r="I49" s="54">
        <f>D49*F49*H49</f>
        <v>0.75</v>
      </c>
    </row>
    <row r="50" spans="1:10" ht="25.5" x14ac:dyDescent="0.2">
      <c r="A50" s="55">
        <v>25</v>
      </c>
      <c r="B50" s="80" t="s">
        <v>94</v>
      </c>
      <c r="C50" s="81" t="s">
        <v>201</v>
      </c>
      <c r="D50" s="124">
        <v>0.13</v>
      </c>
      <c r="E50" s="70" t="s">
        <v>48</v>
      </c>
      <c r="F50" s="70">
        <v>3</v>
      </c>
      <c r="G50" s="70" t="s">
        <v>97</v>
      </c>
      <c r="H50" s="70">
        <v>2</v>
      </c>
      <c r="I50" s="54">
        <f t="shared" si="1"/>
        <v>0.78</v>
      </c>
    </row>
    <row r="51" spans="1:10" x14ac:dyDescent="0.2">
      <c r="A51" s="55">
        <v>26</v>
      </c>
      <c r="B51" s="80" t="s">
        <v>94</v>
      </c>
      <c r="C51" s="81" t="s">
        <v>202</v>
      </c>
      <c r="D51" s="124">
        <v>0.13</v>
      </c>
      <c r="E51" s="70" t="s">
        <v>48</v>
      </c>
      <c r="F51" s="70">
        <v>1</v>
      </c>
      <c r="G51" s="70" t="s">
        <v>97</v>
      </c>
      <c r="H51" s="70">
        <v>2</v>
      </c>
      <c r="I51" s="54">
        <f t="shared" si="1"/>
        <v>0.26</v>
      </c>
    </row>
    <row r="52" spans="1:10" x14ac:dyDescent="0.2">
      <c r="A52" s="55">
        <v>27</v>
      </c>
      <c r="B52" s="123" t="s">
        <v>123</v>
      </c>
      <c r="C52" s="23" t="s">
        <v>203</v>
      </c>
      <c r="D52" s="111">
        <v>0.12</v>
      </c>
      <c r="E52" s="35" t="s">
        <v>48</v>
      </c>
      <c r="F52" s="35">
        <v>1</v>
      </c>
      <c r="G52" s="35" t="s">
        <v>97</v>
      </c>
      <c r="H52" s="35">
        <v>2</v>
      </c>
      <c r="I52" s="12">
        <f t="shared" si="1"/>
        <v>0.24</v>
      </c>
    </row>
    <row r="53" spans="1:10" x14ac:dyDescent="0.2">
      <c r="A53" s="2">
        <v>28</v>
      </c>
      <c r="B53" s="33" t="s">
        <v>125</v>
      </c>
      <c r="C53" s="23" t="s">
        <v>204</v>
      </c>
      <c r="D53" s="122">
        <v>0.75</v>
      </c>
      <c r="E53" s="35" t="s">
        <v>48</v>
      </c>
      <c r="F53" s="35">
        <v>1</v>
      </c>
      <c r="G53" s="35" t="s">
        <v>97</v>
      </c>
      <c r="H53" s="35">
        <v>2</v>
      </c>
      <c r="I53" s="12">
        <f t="shared" si="1"/>
        <v>1.5</v>
      </c>
    </row>
    <row r="54" spans="1:10" x14ac:dyDescent="0.2">
      <c r="A54" s="2">
        <v>29</v>
      </c>
      <c r="B54" s="2" t="s">
        <v>179</v>
      </c>
      <c r="C54" s="23" t="s">
        <v>205</v>
      </c>
      <c r="D54" s="122">
        <v>0.19</v>
      </c>
      <c r="E54" s="35" t="s">
        <v>48</v>
      </c>
      <c r="F54" s="35">
        <v>2</v>
      </c>
      <c r="G54" s="35" t="s">
        <v>49</v>
      </c>
      <c r="H54" s="35">
        <v>1</v>
      </c>
      <c r="I54" s="12">
        <f t="shared" si="1"/>
        <v>0.38</v>
      </c>
    </row>
    <row r="55" spans="1:10" x14ac:dyDescent="0.2">
      <c r="A55" s="2">
        <v>30</v>
      </c>
      <c r="B55" s="2" t="s">
        <v>206</v>
      </c>
      <c r="C55" s="23" t="s">
        <v>207</v>
      </c>
      <c r="D55" s="122">
        <v>0.09</v>
      </c>
      <c r="E55" s="35" t="s">
        <v>48</v>
      </c>
      <c r="F55" s="35">
        <v>8</v>
      </c>
      <c r="G55" s="35" t="s">
        <v>49</v>
      </c>
      <c r="H55" s="35">
        <v>1</v>
      </c>
      <c r="I55" s="12">
        <f t="shared" si="1"/>
        <v>0.72</v>
      </c>
    </row>
    <row r="56" spans="1:10" x14ac:dyDescent="0.2">
      <c r="A56" s="11"/>
      <c r="B56" s="11"/>
      <c r="C56" s="11"/>
      <c r="D56" s="11"/>
      <c r="E56" s="11"/>
      <c r="F56" s="11"/>
      <c r="G56" s="11"/>
      <c r="H56" s="42" t="s">
        <v>34</v>
      </c>
      <c r="I56" s="58">
        <f>SUM(I26:I55)</f>
        <v>17.739999999999998</v>
      </c>
      <c r="J56" s="110"/>
    </row>
    <row r="57" spans="1:10" s="11" customForma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</row>
    <row r="58" spans="1:10" x14ac:dyDescent="0.2">
      <c r="A58" s="1" t="s">
        <v>21</v>
      </c>
      <c r="B58" s="1" t="s">
        <v>59</v>
      </c>
      <c r="C58" s="1" t="s">
        <v>23</v>
      </c>
      <c r="D58" s="1" t="s">
        <v>24</v>
      </c>
      <c r="E58" s="1" t="s">
        <v>25</v>
      </c>
      <c r="F58" s="1" t="s">
        <v>26</v>
      </c>
      <c r="G58" s="1" t="s">
        <v>27</v>
      </c>
      <c r="H58" s="1" t="s">
        <v>28</v>
      </c>
      <c r="I58" s="1" t="s">
        <v>33</v>
      </c>
      <c r="J58" s="1" t="s">
        <v>34</v>
      </c>
    </row>
    <row r="59" spans="1:10" s="11" customFormat="1" x14ac:dyDescent="0.2">
      <c r="A59" s="2">
        <v>1</v>
      </c>
      <c r="B59" s="97" t="s">
        <v>208</v>
      </c>
      <c r="C59" s="2" t="s">
        <v>209</v>
      </c>
      <c r="D59" s="44">
        <v>0.56000000000000005</v>
      </c>
      <c r="E59" s="2">
        <v>16</v>
      </c>
      <c r="F59" s="25" t="s">
        <v>79</v>
      </c>
      <c r="G59" s="2"/>
      <c r="H59" s="22"/>
      <c r="I59" s="26">
        <v>4</v>
      </c>
      <c r="J59" s="12">
        <f>D59*I59</f>
        <v>2.2400000000000002</v>
      </c>
    </row>
    <row r="60" spans="1:10" x14ac:dyDescent="0.2">
      <c r="A60" s="2">
        <v>2</v>
      </c>
      <c r="B60" s="45" t="s">
        <v>210</v>
      </c>
      <c r="C60" s="2" t="s">
        <v>207</v>
      </c>
      <c r="D60" s="44">
        <v>0.04</v>
      </c>
      <c r="E60" s="2"/>
      <c r="F60" s="25"/>
      <c r="G60" s="2"/>
      <c r="H60" s="22"/>
      <c r="I60" s="26">
        <v>8</v>
      </c>
      <c r="J60" s="12">
        <f>D60*I60</f>
        <v>0.32</v>
      </c>
    </row>
    <row r="61" spans="1:10" s="11" customFormat="1" x14ac:dyDescent="0.2">
      <c r="I61" s="42" t="s">
        <v>34</v>
      </c>
      <c r="J61" s="58">
        <f>SUM(J59:J60)</f>
        <v>2.56</v>
      </c>
    </row>
    <row r="62" spans="1:10" x14ac:dyDescent="0.2">
      <c r="H62" s="27"/>
      <c r="I62" s="28"/>
    </row>
    <row r="63" spans="1:10" x14ac:dyDescent="0.2">
      <c r="A63" s="59" t="s">
        <v>21</v>
      </c>
      <c r="B63" s="59" t="s">
        <v>60</v>
      </c>
      <c r="C63" s="59" t="s">
        <v>23</v>
      </c>
      <c r="D63" s="59" t="s">
        <v>24</v>
      </c>
      <c r="E63" s="59" t="s">
        <v>39</v>
      </c>
      <c r="F63" s="59" t="s">
        <v>33</v>
      </c>
      <c r="G63" s="59" t="s">
        <v>61</v>
      </c>
      <c r="H63" s="59" t="s">
        <v>211</v>
      </c>
      <c r="I63" s="59" t="s">
        <v>34</v>
      </c>
      <c r="J63" s="11"/>
    </row>
    <row r="64" spans="1:10" x14ac:dyDescent="0.2">
      <c r="A64" s="55"/>
      <c r="B64" s="55"/>
      <c r="C64" s="55"/>
      <c r="D64" s="54"/>
      <c r="E64" s="55"/>
      <c r="F64" s="55"/>
      <c r="G64" s="55"/>
      <c r="H64" s="55"/>
      <c r="I64" s="54">
        <f>IF(G64="",D64*F64,D64*F64/(G64*H64))</f>
        <v>0</v>
      </c>
    </row>
    <row r="65" spans="1:10" x14ac:dyDescent="0.2">
      <c r="A65" s="11"/>
      <c r="B65" s="11"/>
      <c r="C65" s="11"/>
      <c r="D65" s="11"/>
      <c r="E65" s="11"/>
      <c r="F65" s="11"/>
      <c r="G65" s="11"/>
      <c r="H65" s="63" t="s">
        <v>34</v>
      </c>
      <c r="I65" s="74">
        <f>SUM(I64:I64)</f>
        <v>0</v>
      </c>
      <c r="J65" s="11"/>
    </row>
  </sheetData>
  <hyperlinks>
    <hyperlink ref="J3" location="BOM!A1" display="FileLink1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C16" sqref="C16"/>
    </sheetView>
  </sheetViews>
  <sheetFormatPr defaultColWidth="9.140625" defaultRowHeight="12.75" x14ac:dyDescent="0.2"/>
  <cols>
    <col min="1" max="1" width="10.42578125" style="3" customWidth="1"/>
    <col min="2" max="2" width="46.140625" style="3" customWidth="1"/>
    <col min="3" max="3" width="63.85546875" style="3" customWidth="1"/>
    <col min="4" max="4" width="13.5703125" style="3" bestFit="1" customWidth="1"/>
    <col min="5" max="5" width="14.140625" style="3" bestFit="1" customWidth="1"/>
    <col min="6" max="6" width="12" style="3" bestFit="1" customWidth="1"/>
    <col min="7" max="7" width="10.140625" style="3" bestFit="1" customWidth="1"/>
    <col min="8" max="8" width="13.85546875" style="3" bestFit="1" customWidth="1"/>
    <col min="9" max="9" width="15.5703125" style="3" bestFit="1" customWidth="1"/>
    <col min="10" max="10" width="13.85546875" style="3" bestFit="1" customWidth="1"/>
    <col min="11" max="11" width="11.28515625" style="3" customWidth="1"/>
    <col min="12" max="12" width="11.28515625" style="3" bestFit="1" customWidth="1"/>
    <col min="13" max="13" width="13.85546875" style="3" bestFit="1" customWidth="1"/>
    <col min="14" max="14" width="15" style="3" bestFit="1" customWidth="1"/>
    <col min="15" max="15" width="9.140625" style="3"/>
    <col min="16" max="16" width="9.42578125" style="3" bestFit="1" customWidth="1"/>
    <col min="17" max="18" width="9.140625" style="3"/>
    <col min="19" max="19" width="10.42578125" style="3" bestFit="1" customWidth="1"/>
    <col min="20" max="20" width="9.42578125" style="3" bestFit="1" customWidth="1"/>
    <col min="21" max="21" width="9.140625" style="3"/>
    <col min="22" max="22" width="9.42578125" style="3" bestFit="1" customWidth="1"/>
    <col min="23" max="23" width="9.140625" style="3"/>
    <col min="24" max="25" width="10.140625" style="3" bestFit="1" customWidth="1"/>
    <col min="26" max="28" width="9.28515625" style="3" bestFit="1" customWidth="1"/>
    <col min="29" max="16384" width="9.140625" style="3"/>
  </cols>
  <sheetData>
    <row r="1" spans="1:14" x14ac:dyDescent="0.2">
      <c r="A1" s="1" t="s">
        <v>0</v>
      </c>
      <c r="B1" s="2" t="s">
        <v>1</v>
      </c>
      <c r="J1" s="4" t="s">
        <v>2</v>
      </c>
      <c r="K1" s="5">
        <v>254</v>
      </c>
      <c r="M1" s="1" t="s">
        <v>3</v>
      </c>
      <c r="N1" s="6">
        <f>N19+I23+J27+I31</f>
        <v>110.50920000000001</v>
      </c>
    </row>
    <row r="2" spans="1:14" x14ac:dyDescent="0.2">
      <c r="A2" s="1" t="s">
        <v>4</v>
      </c>
      <c r="B2" s="2" t="s">
        <v>5</v>
      </c>
      <c r="D2" s="1" t="s">
        <v>6</v>
      </c>
      <c r="E2" s="2"/>
      <c r="M2" s="1" t="s">
        <v>7</v>
      </c>
      <c r="N2" s="7">
        <v>1</v>
      </c>
    </row>
    <row r="3" spans="1:14" x14ac:dyDescent="0.2">
      <c r="A3" s="1" t="s">
        <v>8</v>
      </c>
      <c r="B3" s="2" t="s">
        <v>74</v>
      </c>
      <c r="D3" s="1" t="s">
        <v>10</v>
      </c>
      <c r="E3" s="2"/>
      <c r="J3" s="8" t="s">
        <v>6</v>
      </c>
      <c r="K3" s="2" t="s">
        <v>11</v>
      </c>
    </row>
    <row r="4" spans="1:14" x14ac:dyDescent="0.2">
      <c r="A4" s="1" t="s">
        <v>12</v>
      </c>
      <c r="B4" s="9" t="s">
        <v>75</v>
      </c>
      <c r="D4" s="1" t="s">
        <v>14</v>
      </c>
      <c r="E4" s="2"/>
      <c r="J4" s="1" t="s">
        <v>10</v>
      </c>
      <c r="K4" s="2"/>
      <c r="M4" s="1" t="s">
        <v>15</v>
      </c>
      <c r="N4" s="6">
        <f>N1*N2</f>
        <v>110.50920000000001</v>
      </c>
    </row>
    <row r="5" spans="1:14" x14ac:dyDescent="0.2">
      <c r="A5" s="1" t="s">
        <v>16</v>
      </c>
      <c r="B5" s="9"/>
      <c r="J5" s="1" t="s">
        <v>14</v>
      </c>
      <c r="K5" s="2"/>
    </row>
    <row r="6" spans="1:14" x14ac:dyDescent="0.2">
      <c r="A6" s="1" t="s">
        <v>17</v>
      </c>
      <c r="B6" s="2" t="s">
        <v>18</v>
      </c>
    </row>
    <row r="7" spans="1:14" ht="25.5" x14ac:dyDescent="0.2">
      <c r="A7" s="1" t="s">
        <v>19</v>
      </c>
      <c r="B7" s="34" t="s">
        <v>76</v>
      </c>
    </row>
    <row r="9" spans="1:14" s="11" customFormat="1" x14ac:dyDescent="0.2">
      <c r="A9" s="1" t="s">
        <v>21</v>
      </c>
      <c r="B9" s="1" t="s">
        <v>22</v>
      </c>
      <c r="C9" s="1" t="s">
        <v>23</v>
      </c>
      <c r="D9" s="1" t="s">
        <v>24</v>
      </c>
      <c r="E9" s="1" t="s">
        <v>25</v>
      </c>
      <c r="F9" s="1" t="s">
        <v>26</v>
      </c>
      <c r="G9" s="1" t="s">
        <v>27</v>
      </c>
      <c r="H9" s="1" t="s">
        <v>28</v>
      </c>
      <c r="I9" s="1" t="s">
        <v>29</v>
      </c>
      <c r="J9" s="1" t="s">
        <v>30</v>
      </c>
      <c r="K9" s="1" t="s">
        <v>31</v>
      </c>
      <c r="L9" s="1" t="s">
        <v>32</v>
      </c>
      <c r="M9" s="1" t="s">
        <v>33</v>
      </c>
      <c r="N9" s="1" t="s">
        <v>34</v>
      </c>
    </row>
    <row r="10" spans="1:14" x14ac:dyDescent="0.2">
      <c r="A10" s="2">
        <v>1</v>
      </c>
      <c r="B10" s="35" t="s">
        <v>77</v>
      </c>
      <c r="C10" s="2" t="s">
        <v>78</v>
      </c>
      <c r="D10" s="178">
        <v>2.4700000000000002</v>
      </c>
      <c r="E10" s="2">
        <v>8</v>
      </c>
      <c r="F10" s="2" t="s">
        <v>79</v>
      </c>
      <c r="G10" s="2"/>
      <c r="H10" s="14"/>
      <c r="I10" s="36"/>
      <c r="J10" s="15"/>
      <c r="K10" s="14"/>
      <c r="L10" s="14"/>
      <c r="M10" s="18">
        <v>0.33</v>
      </c>
      <c r="N10" s="6">
        <f t="shared" ref="N10:N18" si="0">M10*D10</f>
        <v>0.81510000000000016</v>
      </c>
    </row>
    <row r="11" spans="1:14" x14ac:dyDescent="0.2">
      <c r="A11" s="2">
        <v>2</v>
      </c>
      <c r="B11" s="35" t="s">
        <v>77</v>
      </c>
      <c r="C11" s="2" t="s">
        <v>80</v>
      </c>
      <c r="D11" s="178">
        <v>12.11</v>
      </c>
      <c r="E11" s="2">
        <v>8</v>
      </c>
      <c r="F11" s="2" t="s">
        <v>79</v>
      </c>
      <c r="G11" s="2"/>
      <c r="H11" s="14"/>
      <c r="I11" s="36"/>
      <c r="J11" s="15"/>
      <c r="K11" s="14"/>
      <c r="L11" s="14"/>
      <c r="M11" s="18">
        <v>0.86</v>
      </c>
      <c r="N11" s="6">
        <f t="shared" si="0"/>
        <v>10.4146</v>
      </c>
    </row>
    <row r="12" spans="1:14" x14ac:dyDescent="0.2">
      <c r="A12" s="2">
        <v>3</v>
      </c>
      <c r="B12" s="35" t="s">
        <v>77</v>
      </c>
      <c r="C12" s="2" t="s">
        <v>81</v>
      </c>
      <c r="D12" s="178">
        <v>12.11</v>
      </c>
      <c r="E12" s="2">
        <v>8</v>
      </c>
      <c r="F12" s="2" t="s">
        <v>79</v>
      </c>
      <c r="G12" s="2"/>
      <c r="H12" s="14"/>
      <c r="I12" s="37"/>
      <c r="J12" s="15"/>
      <c r="K12" s="14"/>
      <c r="L12" s="38"/>
      <c r="M12" s="18">
        <v>0.46</v>
      </c>
      <c r="N12" s="6">
        <f t="shared" si="0"/>
        <v>5.5705999999999998</v>
      </c>
    </row>
    <row r="13" spans="1:14" x14ac:dyDescent="0.2">
      <c r="A13" s="2">
        <v>4</v>
      </c>
      <c r="B13" s="35" t="s">
        <v>77</v>
      </c>
      <c r="C13" s="2" t="s">
        <v>82</v>
      </c>
      <c r="D13" s="178">
        <v>12.11</v>
      </c>
      <c r="E13" s="2">
        <v>8</v>
      </c>
      <c r="F13" s="2" t="s">
        <v>79</v>
      </c>
      <c r="G13" s="2"/>
      <c r="H13" s="14"/>
      <c r="I13" s="37"/>
      <c r="J13" s="15"/>
      <c r="K13" s="14"/>
      <c r="L13" s="14"/>
      <c r="M13" s="18">
        <v>1.72</v>
      </c>
      <c r="N13" s="6">
        <f t="shared" si="0"/>
        <v>20.8292</v>
      </c>
    </row>
    <row r="14" spans="1:14" x14ac:dyDescent="0.2">
      <c r="A14" s="2">
        <v>5</v>
      </c>
      <c r="B14" s="35" t="s">
        <v>77</v>
      </c>
      <c r="C14" s="2" t="s">
        <v>83</v>
      </c>
      <c r="D14" s="178">
        <v>12.11</v>
      </c>
      <c r="E14" s="2">
        <v>8</v>
      </c>
      <c r="F14" s="2" t="s">
        <v>79</v>
      </c>
      <c r="G14" s="2"/>
      <c r="H14" s="14"/>
      <c r="I14" s="37"/>
      <c r="J14" s="15"/>
      <c r="K14" s="14"/>
      <c r="L14" s="14"/>
      <c r="M14" s="18">
        <v>0.3</v>
      </c>
      <c r="N14" s="6">
        <f t="shared" si="0"/>
        <v>3.6329999999999996</v>
      </c>
    </row>
    <row r="15" spans="1:14" x14ac:dyDescent="0.2">
      <c r="A15" s="2">
        <v>6</v>
      </c>
      <c r="B15" s="35" t="s">
        <v>77</v>
      </c>
      <c r="C15" s="2" t="s">
        <v>84</v>
      </c>
      <c r="D15" s="178">
        <v>12.11</v>
      </c>
      <c r="E15" s="2">
        <v>8</v>
      </c>
      <c r="F15" s="2" t="s">
        <v>79</v>
      </c>
      <c r="G15" s="2"/>
      <c r="H15" s="14"/>
      <c r="I15" s="37"/>
      <c r="J15" s="15"/>
      <c r="K15" s="14"/>
      <c r="L15" s="14"/>
      <c r="M15" s="18">
        <v>0.89</v>
      </c>
      <c r="N15" s="6">
        <f t="shared" si="0"/>
        <v>10.777899999999999</v>
      </c>
    </row>
    <row r="16" spans="1:14" x14ac:dyDescent="0.2">
      <c r="A16" s="2">
        <v>8</v>
      </c>
      <c r="B16" s="2" t="s">
        <v>85</v>
      </c>
      <c r="C16" s="39" t="s">
        <v>86</v>
      </c>
      <c r="D16" s="40">
        <v>9.5</v>
      </c>
      <c r="E16" s="2">
        <v>8</v>
      </c>
      <c r="F16" s="2" t="s">
        <v>79</v>
      </c>
      <c r="G16" s="2"/>
      <c r="H16" s="14"/>
      <c r="I16" s="37"/>
      <c r="J16" s="15"/>
      <c r="K16" s="14"/>
      <c r="L16" s="14"/>
      <c r="M16" s="18">
        <v>6</v>
      </c>
      <c r="N16" s="6">
        <f t="shared" si="0"/>
        <v>57</v>
      </c>
    </row>
    <row r="17" spans="1:17" x14ac:dyDescent="0.2">
      <c r="A17" s="41">
        <v>9</v>
      </c>
      <c r="B17" s="2" t="s">
        <v>87</v>
      </c>
      <c r="C17" s="39" t="s">
        <v>88</v>
      </c>
      <c r="D17" s="40">
        <v>2.16</v>
      </c>
      <c r="E17" s="2">
        <v>12</v>
      </c>
      <c r="F17" s="2" t="s">
        <v>79</v>
      </c>
      <c r="G17" s="2"/>
      <c r="H17" s="14"/>
      <c r="I17" s="37"/>
      <c r="J17" s="15"/>
      <c r="K17" s="14"/>
      <c r="L17" s="14"/>
      <c r="M17" s="18">
        <v>0.32</v>
      </c>
      <c r="N17" s="6">
        <f t="shared" si="0"/>
        <v>0.69120000000000004</v>
      </c>
    </row>
    <row r="18" spans="1:17" x14ac:dyDescent="0.2">
      <c r="A18" s="2">
        <v>10</v>
      </c>
      <c r="B18" s="2" t="s">
        <v>87</v>
      </c>
      <c r="C18" s="39" t="s">
        <v>89</v>
      </c>
      <c r="D18" s="40">
        <v>2.16</v>
      </c>
      <c r="E18" s="2">
        <v>12</v>
      </c>
      <c r="F18" s="2" t="s">
        <v>79</v>
      </c>
      <c r="G18" s="2"/>
      <c r="H18" s="14"/>
      <c r="I18" s="37"/>
      <c r="J18" s="15"/>
      <c r="K18" s="14"/>
      <c r="L18" s="14"/>
      <c r="M18" s="18">
        <v>0.36</v>
      </c>
      <c r="N18" s="6">
        <f t="shared" si="0"/>
        <v>0.77760000000000007</v>
      </c>
    </row>
    <row r="19" spans="1:17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42" t="s">
        <v>34</v>
      </c>
      <c r="N19" s="43">
        <f>SUM(N10:N18)</f>
        <v>110.50920000000001</v>
      </c>
    </row>
    <row r="20" spans="1:17" s="11" customForma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7" x14ac:dyDescent="0.2">
      <c r="A21" s="1" t="s">
        <v>21</v>
      </c>
      <c r="B21" s="1" t="s">
        <v>38</v>
      </c>
      <c r="C21" s="1" t="s">
        <v>23</v>
      </c>
      <c r="D21" s="1" t="s">
        <v>24</v>
      </c>
      <c r="E21" s="1" t="s">
        <v>39</v>
      </c>
      <c r="F21" s="1" t="s">
        <v>33</v>
      </c>
      <c r="G21" s="1" t="s">
        <v>40</v>
      </c>
      <c r="H21" s="1" t="s">
        <v>41</v>
      </c>
      <c r="I21" s="1" t="s">
        <v>34</v>
      </c>
      <c r="J21" s="11"/>
      <c r="K21" s="11"/>
      <c r="L21" s="11"/>
      <c r="M21" s="11"/>
      <c r="N21" s="11"/>
    </row>
    <row r="22" spans="1:17" s="11" customFormat="1" x14ac:dyDescent="0.2">
      <c r="A22" s="2"/>
      <c r="B22" s="33"/>
      <c r="C22" s="2"/>
      <c r="D22" s="44"/>
      <c r="E22" s="2"/>
      <c r="F22" s="2"/>
      <c r="G22" s="2"/>
      <c r="H22" s="2"/>
      <c r="I22" s="12">
        <f>D22*F22*H22</f>
        <v>0</v>
      </c>
    </row>
    <row r="23" spans="1:17" s="11" customFormat="1" x14ac:dyDescent="0.2">
      <c r="H23" s="19" t="s">
        <v>34</v>
      </c>
      <c r="I23" s="24">
        <f>SUM(I22:I22)</f>
        <v>0</v>
      </c>
    </row>
    <row r="24" spans="1:17" s="11" customForma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7" x14ac:dyDescent="0.2">
      <c r="A25" s="1" t="s">
        <v>21</v>
      </c>
      <c r="B25" s="1" t="s">
        <v>59</v>
      </c>
      <c r="C25" s="1" t="s">
        <v>23</v>
      </c>
      <c r="D25" s="1" t="s">
        <v>24</v>
      </c>
      <c r="E25" s="1" t="s">
        <v>25</v>
      </c>
      <c r="F25" s="1" t="s">
        <v>26</v>
      </c>
      <c r="G25" s="1" t="s">
        <v>27</v>
      </c>
      <c r="H25" s="1" t="s">
        <v>28</v>
      </c>
      <c r="I25" s="1" t="s">
        <v>33</v>
      </c>
      <c r="J25" s="1" t="s">
        <v>34</v>
      </c>
      <c r="K25" s="11"/>
      <c r="L25" s="11"/>
      <c r="M25" s="11"/>
      <c r="N25" s="11"/>
    </row>
    <row r="26" spans="1:17" s="11" customFormat="1" x14ac:dyDescent="0.2">
      <c r="A26" s="2"/>
      <c r="B26" s="45"/>
      <c r="C26" s="2"/>
      <c r="D26" s="44"/>
      <c r="E26" s="2"/>
      <c r="F26" s="25"/>
      <c r="G26" s="2"/>
      <c r="H26" s="22"/>
      <c r="I26" s="26"/>
      <c r="J26" s="12">
        <f>D26*I26</f>
        <v>0</v>
      </c>
      <c r="K26" s="3"/>
      <c r="L26" s="3"/>
      <c r="M26" s="3"/>
      <c r="N26" s="3"/>
    </row>
    <row r="27" spans="1:17" x14ac:dyDescent="0.2">
      <c r="A27" s="11"/>
      <c r="B27" s="11"/>
      <c r="C27" s="11"/>
      <c r="D27" s="11"/>
      <c r="E27" s="11"/>
      <c r="F27" s="11"/>
      <c r="G27" s="11"/>
      <c r="H27" s="11"/>
      <c r="I27" s="19" t="s">
        <v>34</v>
      </c>
      <c r="J27" s="24">
        <f>SUM(J26:J26)</f>
        <v>0</v>
      </c>
      <c r="K27" s="11"/>
      <c r="L27" s="11"/>
      <c r="M27" s="11"/>
      <c r="N27" s="11"/>
    </row>
    <row r="28" spans="1:17" s="11" customFormat="1" x14ac:dyDescent="0.2">
      <c r="A28" s="3"/>
      <c r="B28" s="3"/>
      <c r="C28" s="3"/>
      <c r="D28" s="3"/>
      <c r="E28" s="3"/>
      <c r="F28" s="3"/>
      <c r="G28" s="3"/>
      <c r="H28" s="27"/>
      <c r="I28" s="28"/>
      <c r="J28" s="3"/>
      <c r="K28" s="3"/>
      <c r="L28" s="3"/>
      <c r="M28" s="3"/>
      <c r="N28" s="3"/>
    </row>
    <row r="29" spans="1:17" x14ac:dyDescent="0.2">
      <c r="A29" s="1" t="s">
        <v>21</v>
      </c>
      <c r="B29" s="1" t="s">
        <v>60</v>
      </c>
      <c r="C29" s="1" t="s">
        <v>23</v>
      </c>
      <c r="D29" s="1" t="s">
        <v>24</v>
      </c>
      <c r="E29" s="1" t="s">
        <v>39</v>
      </c>
      <c r="F29" s="1" t="s">
        <v>33</v>
      </c>
      <c r="G29" s="1" t="s">
        <v>61</v>
      </c>
      <c r="H29" s="1" t="s">
        <v>62</v>
      </c>
      <c r="I29" s="1" t="s">
        <v>34</v>
      </c>
      <c r="J29" s="11"/>
      <c r="K29" s="11"/>
      <c r="L29" s="11"/>
      <c r="M29" s="11"/>
      <c r="N29" s="11"/>
      <c r="Q29" s="32"/>
    </row>
    <row r="30" spans="1:17" s="11" customFormat="1" x14ac:dyDescent="0.2">
      <c r="A30" s="2"/>
      <c r="B30" s="2"/>
      <c r="C30" s="2"/>
      <c r="D30" s="12"/>
      <c r="E30" s="2"/>
      <c r="F30" s="2"/>
      <c r="G30" s="2"/>
      <c r="H30" s="2"/>
      <c r="I30" s="12">
        <f>IF(G30="",D30*F30,D30*F30/(G30*H30))</f>
        <v>0</v>
      </c>
      <c r="J30" s="3"/>
      <c r="K30" s="3"/>
      <c r="L30" s="3"/>
      <c r="M30" s="3"/>
      <c r="N30" s="3"/>
    </row>
    <row r="31" spans="1:17" x14ac:dyDescent="0.2">
      <c r="A31" s="11"/>
      <c r="B31" s="11"/>
      <c r="C31" s="11"/>
      <c r="D31" s="11"/>
      <c r="E31" s="11"/>
      <c r="F31" s="11"/>
      <c r="G31" s="11"/>
      <c r="H31" s="19" t="s">
        <v>34</v>
      </c>
      <c r="I31" s="46">
        <f>SUM(I30:I30)</f>
        <v>0</v>
      </c>
      <c r="J31" s="11"/>
      <c r="K31" s="11"/>
      <c r="L31" s="11"/>
      <c r="M31" s="11"/>
      <c r="N31" s="11"/>
    </row>
    <row r="32" spans="1:17" s="11" customFormat="1" x14ac:dyDescent="0.2">
      <c r="A32" s="3"/>
      <c r="B32" s="3"/>
      <c r="C32" s="3"/>
      <c r="D32" s="3"/>
      <c r="E32" s="3"/>
      <c r="F32" s="3"/>
      <c r="G32" s="3"/>
      <c r="H32" s="27"/>
      <c r="I32" s="28"/>
      <c r="J32" s="3"/>
      <c r="K32" s="3"/>
      <c r="L32" s="3"/>
      <c r="M32" s="3"/>
      <c r="N32" s="3"/>
    </row>
  </sheetData>
  <hyperlinks>
    <hyperlink ref="J3" location="BOM!A1" display="FileLink1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D24" sqref="D24"/>
    </sheetView>
  </sheetViews>
  <sheetFormatPr defaultColWidth="9.140625" defaultRowHeight="12.75" x14ac:dyDescent="0.2"/>
  <cols>
    <col min="1" max="1" width="11.85546875" style="3" customWidth="1"/>
    <col min="2" max="2" width="36" style="3" customWidth="1"/>
    <col min="3" max="3" width="39.42578125" style="3" customWidth="1"/>
    <col min="4" max="4" width="13.5703125" style="3" bestFit="1" customWidth="1"/>
    <col min="5" max="5" width="14.140625" style="3" bestFit="1" customWidth="1"/>
    <col min="6" max="6" width="12" style="3" bestFit="1" customWidth="1"/>
    <col min="7" max="7" width="10.140625" style="3" bestFit="1" customWidth="1"/>
    <col min="8" max="8" width="13.85546875" style="3" bestFit="1" customWidth="1"/>
    <col min="9" max="9" width="15.5703125" style="3" bestFit="1" customWidth="1"/>
    <col min="10" max="10" width="13.85546875" style="3" bestFit="1" customWidth="1"/>
    <col min="11" max="11" width="11.42578125" style="3" customWidth="1"/>
    <col min="12" max="12" width="11.28515625" style="3" bestFit="1" customWidth="1"/>
    <col min="13" max="13" width="13.85546875" style="3" bestFit="1" customWidth="1"/>
    <col min="14" max="14" width="15" style="3" bestFit="1" customWidth="1"/>
    <col min="15" max="15" width="9.140625" style="3"/>
    <col min="16" max="16" width="9.42578125" style="3" bestFit="1" customWidth="1"/>
    <col min="17" max="18" width="9.140625" style="3"/>
    <col min="19" max="19" width="10.42578125" style="3" bestFit="1" customWidth="1"/>
    <col min="20" max="20" width="9.42578125" style="3" bestFit="1" customWidth="1"/>
    <col min="21" max="21" width="9.140625" style="3"/>
    <col min="22" max="22" width="9.42578125" style="3" bestFit="1" customWidth="1"/>
    <col min="23" max="23" width="9.140625" style="3"/>
    <col min="24" max="25" width="10.140625" style="3" bestFit="1" customWidth="1"/>
    <col min="26" max="28" width="9.28515625" style="3" bestFit="1" customWidth="1"/>
    <col min="29" max="16384" width="9.140625" style="3"/>
  </cols>
  <sheetData>
    <row r="1" spans="1:14" x14ac:dyDescent="0.2">
      <c r="A1" s="1" t="s">
        <v>0</v>
      </c>
      <c r="B1" s="2" t="s">
        <v>1</v>
      </c>
      <c r="J1" s="4" t="s">
        <v>2</v>
      </c>
      <c r="K1" s="5">
        <v>254</v>
      </c>
      <c r="M1" s="1" t="s">
        <v>3</v>
      </c>
      <c r="N1" s="6">
        <f>N11+I19+J25+I29</f>
        <v>15.22</v>
      </c>
    </row>
    <row r="2" spans="1:14" x14ac:dyDescent="0.2">
      <c r="A2" s="1" t="s">
        <v>4</v>
      </c>
      <c r="B2" s="2" t="s">
        <v>5</v>
      </c>
      <c r="D2" s="1" t="s">
        <v>6</v>
      </c>
      <c r="E2" s="2"/>
      <c r="M2" s="1" t="s">
        <v>7</v>
      </c>
      <c r="N2" s="133">
        <v>1</v>
      </c>
    </row>
    <row r="3" spans="1:14" x14ac:dyDescent="0.2">
      <c r="A3" s="1" t="s">
        <v>8</v>
      </c>
      <c r="B3" s="2" t="s">
        <v>74</v>
      </c>
      <c r="D3" s="1" t="s">
        <v>10</v>
      </c>
      <c r="E3" s="2"/>
      <c r="J3" s="8" t="s">
        <v>6</v>
      </c>
      <c r="K3" s="2" t="s">
        <v>11</v>
      </c>
    </row>
    <row r="4" spans="1:14" x14ac:dyDescent="0.2">
      <c r="A4" s="1" t="s">
        <v>12</v>
      </c>
      <c r="B4" s="9" t="s">
        <v>90</v>
      </c>
      <c r="D4" s="1" t="s">
        <v>14</v>
      </c>
      <c r="E4" s="2"/>
      <c r="J4" s="1" t="s">
        <v>10</v>
      </c>
      <c r="K4" s="2"/>
      <c r="M4" s="1" t="s">
        <v>15</v>
      </c>
      <c r="N4" s="6">
        <f>N1*N2</f>
        <v>15.22</v>
      </c>
    </row>
    <row r="5" spans="1:14" x14ac:dyDescent="0.2">
      <c r="A5" s="1" t="s">
        <v>16</v>
      </c>
      <c r="B5" s="9"/>
      <c r="J5" s="1" t="s">
        <v>14</v>
      </c>
      <c r="K5" s="2"/>
    </row>
    <row r="6" spans="1:14" x14ac:dyDescent="0.2">
      <c r="A6" s="1" t="s">
        <v>17</v>
      </c>
      <c r="B6" s="2" t="s">
        <v>18</v>
      </c>
    </row>
    <row r="7" spans="1:14" x14ac:dyDescent="0.2">
      <c r="A7" s="1" t="s">
        <v>19</v>
      </c>
      <c r="B7" s="47" t="s">
        <v>91</v>
      </c>
    </row>
    <row r="9" spans="1:14" s="11" customFormat="1" x14ac:dyDescent="0.2">
      <c r="A9" s="1" t="s">
        <v>21</v>
      </c>
      <c r="B9" s="1" t="s">
        <v>22</v>
      </c>
      <c r="C9" s="1" t="s">
        <v>23</v>
      </c>
      <c r="D9" s="1" t="s">
        <v>24</v>
      </c>
      <c r="E9" s="1" t="s">
        <v>25</v>
      </c>
      <c r="F9" s="1" t="s">
        <v>26</v>
      </c>
      <c r="G9" s="1" t="s">
        <v>27</v>
      </c>
      <c r="H9" s="1" t="s">
        <v>28</v>
      </c>
      <c r="I9" s="1" t="s">
        <v>29</v>
      </c>
      <c r="J9" s="1" t="s">
        <v>30</v>
      </c>
      <c r="K9" s="1" t="s">
        <v>31</v>
      </c>
      <c r="L9" s="1" t="s">
        <v>32</v>
      </c>
      <c r="M9" s="1" t="s">
        <v>33</v>
      </c>
      <c r="N9" s="1" t="s">
        <v>34</v>
      </c>
    </row>
    <row r="10" spans="1:14" x14ac:dyDescent="0.2">
      <c r="A10" s="2">
        <v>1</v>
      </c>
      <c r="B10" s="48" t="s">
        <v>92</v>
      </c>
      <c r="C10" s="2" t="s">
        <v>93</v>
      </c>
      <c r="D10" s="12">
        <v>5</v>
      </c>
      <c r="E10" s="2"/>
      <c r="F10" s="2" t="s">
        <v>48</v>
      </c>
      <c r="G10" s="2"/>
      <c r="H10" s="14"/>
      <c r="I10" s="36"/>
      <c r="J10" s="15"/>
      <c r="K10" s="14"/>
      <c r="L10" s="14"/>
      <c r="M10" s="131">
        <v>2</v>
      </c>
      <c r="N10" s="6">
        <f>IF(J10="",D10*M10,D10*J10*K10*L10*M10)</f>
        <v>10</v>
      </c>
    </row>
    <row r="11" spans="1:14" s="11" customFormat="1" x14ac:dyDescent="0.2">
      <c r="M11" s="42" t="s">
        <v>34</v>
      </c>
      <c r="N11" s="43">
        <f>SUM(N10:N10)</f>
        <v>10</v>
      </c>
    </row>
    <row r="13" spans="1:14" s="11" customFormat="1" x14ac:dyDescent="0.2">
      <c r="A13" s="1" t="s">
        <v>21</v>
      </c>
      <c r="B13" s="1" t="s">
        <v>38</v>
      </c>
      <c r="C13" s="1" t="s">
        <v>23</v>
      </c>
      <c r="D13" s="1" t="s">
        <v>24</v>
      </c>
      <c r="E13" s="1" t="s">
        <v>39</v>
      </c>
      <c r="F13" s="1" t="s">
        <v>33</v>
      </c>
      <c r="G13" s="1" t="s">
        <v>40</v>
      </c>
      <c r="H13" s="1" t="s">
        <v>41</v>
      </c>
      <c r="I13" s="1" t="s">
        <v>34</v>
      </c>
    </row>
    <row r="14" spans="1:14" x14ac:dyDescent="0.2">
      <c r="A14" s="2">
        <v>1</v>
      </c>
      <c r="B14" s="49" t="s">
        <v>94</v>
      </c>
      <c r="C14" s="50" t="s">
        <v>95</v>
      </c>
      <c r="D14" s="12">
        <v>0.13</v>
      </c>
      <c r="E14" s="2" t="s">
        <v>48</v>
      </c>
      <c r="F14" s="2">
        <v>2</v>
      </c>
      <c r="G14" s="2" t="s">
        <v>49</v>
      </c>
      <c r="H14" s="2">
        <v>1</v>
      </c>
      <c r="I14" s="30">
        <f>D14*F14*H14</f>
        <v>0.26</v>
      </c>
    </row>
    <row r="15" spans="1:14" x14ac:dyDescent="0.2">
      <c r="A15" s="2">
        <v>2</v>
      </c>
      <c r="B15" s="49" t="s">
        <v>94</v>
      </c>
      <c r="C15" s="51" t="s">
        <v>96</v>
      </c>
      <c r="D15" s="12">
        <v>0.13</v>
      </c>
      <c r="E15" s="2" t="s">
        <v>48</v>
      </c>
      <c r="F15" s="2">
        <v>4</v>
      </c>
      <c r="G15" s="2" t="s">
        <v>97</v>
      </c>
      <c r="H15" s="2">
        <v>2</v>
      </c>
      <c r="I15" s="30">
        <f>D15*F15*H15</f>
        <v>1.04</v>
      </c>
    </row>
    <row r="16" spans="1:14" x14ac:dyDescent="0.2">
      <c r="A16" s="2">
        <v>3</v>
      </c>
      <c r="B16" s="22" t="s">
        <v>98</v>
      </c>
      <c r="C16" s="51" t="s">
        <v>99</v>
      </c>
      <c r="D16" s="12">
        <v>0.12</v>
      </c>
      <c r="E16" s="2" t="s">
        <v>48</v>
      </c>
      <c r="F16" s="2">
        <v>2</v>
      </c>
      <c r="G16" s="2" t="s">
        <v>97</v>
      </c>
      <c r="H16" s="2">
        <v>2</v>
      </c>
      <c r="I16" s="30">
        <f>D16*F16*H16</f>
        <v>0.48</v>
      </c>
    </row>
    <row r="17" spans="1:17" x14ac:dyDescent="0.2">
      <c r="A17" s="2">
        <v>4</v>
      </c>
      <c r="B17" s="52" t="s">
        <v>100</v>
      </c>
      <c r="C17" s="53" t="s">
        <v>101</v>
      </c>
      <c r="D17" s="54">
        <v>0.5</v>
      </c>
      <c r="E17" s="55" t="s">
        <v>48</v>
      </c>
      <c r="F17" s="55">
        <v>2</v>
      </c>
      <c r="G17" s="55" t="s">
        <v>97</v>
      </c>
      <c r="H17" s="55">
        <v>2</v>
      </c>
      <c r="I17" s="56">
        <f>D17*F17*H17</f>
        <v>2</v>
      </c>
    </row>
    <row r="18" spans="1:17" x14ac:dyDescent="0.2">
      <c r="A18" s="55">
        <v>5</v>
      </c>
      <c r="B18" s="57" t="s">
        <v>102</v>
      </c>
      <c r="C18" s="53" t="s">
        <v>103</v>
      </c>
      <c r="D18" s="54">
        <v>0.25</v>
      </c>
      <c r="E18" s="55" t="s">
        <v>48</v>
      </c>
      <c r="F18" s="55">
        <v>2</v>
      </c>
      <c r="G18" s="55" t="s">
        <v>97</v>
      </c>
      <c r="H18" s="55">
        <v>2</v>
      </c>
      <c r="I18" s="56">
        <f>D18*F18*H18</f>
        <v>1</v>
      </c>
    </row>
    <row r="19" spans="1:17" s="11" customFormat="1" x14ac:dyDescent="0.2">
      <c r="H19" s="42" t="s">
        <v>34</v>
      </c>
      <c r="I19" s="58">
        <f>SUM(I14:I18)</f>
        <v>4.78</v>
      </c>
    </row>
    <row r="21" spans="1:17" s="11" customFormat="1" x14ac:dyDescent="0.2">
      <c r="A21" s="59" t="s">
        <v>21</v>
      </c>
      <c r="B21" s="59" t="s">
        <v>59</v>
      </c>
      <c r="C21" s="59" t="s">
        <v>23</v>
      </c>
      <c r="D21" s="59" t="s">
        <v>24</v>
      </c>
      <c r="E21" s="59" t="s">
        <v>25</v>
      </c>
      <c r="F21" s="59" t="s">
        <v>26</v>
      </c>
      <c r="G21" s="59" t="s">
        <v>27</v>
      </c>
      <c r="H21" s="59" t="s">
        <v>28</v>
      </c>
      <c r="I21" s="59" t="s">
        <v>33</v>
      </c>
      <c r="J21" s="59" t="s">
        <v>34</v>
      </c>
    </row>
    <row r="22" spans="1:17" x14ac:dyDescent="0.2">
      <c r="A22" s="55">
        <v>1</v>
      </c>
      <c r="B22" s="60" t="s">
        <v>104</v>
      </c>
      <c r="C22" s="55" t="s">
        <v>105</v>
      </c>
      <c r="D22" s="56">
        <v>0.01</v>
      </c>
      <c r="E22" s="55">
        <v>4</v>
      </c>
      <c r="F22" s="61" t="s">
        <v>79</v>
      </c>
      <c r="G22" s="55"/>
      <c r="H22" s="57"/>
      <c r="I22" s="62">
        <v>8</v>
      </c>
      <c r="J22" s="54">
        <f>D22*I22</f>
        <v>0.08</v>
      </c>
    </row>
    <row r="23" spans="1:17" x14ac:dyDescent="0.2">
      <c r="A23" s="55">
        <v>2</v>
      </c>
      <c r="B23" s="55" t="s">
        <v>106</v>
      </c>
      <c r="C23" s="55" t="s">
        <v>105</v>
      </c>
      <c r="D23" s="56">
        <v>0.02</v>
      </c>
      <c r="E23" s="55">
        <v>4</v>
      </c>
      <c r="F23" s="61" t="s">
        <v>79</v>
      </c>
      <c r="G23" s="55"/>
      <c r="H23" s="57"/>
      <c r="I23" s="62">
        <v>4</v>
      </c>
      <c r="J23" s="54">
        <f>D23*I23</f>
        <v>0.08</v>
      </c>
    </row>
    <row r="24" spans="1:17" x14ac:dyDescent="0.2">
      <c r="A24" s="55">
        <v>3</v>
      </c>
      <c r="B24" s="55" t="s">
        <v>107</v>
      </c>
      <c r="C24" s="55" t="s">
        <v>108</v>
      </c>
      <c r="D24" s="56">
        <v>7.0000000000000007E-2</v>
      </c>
      <c r="E24" s="55">
        <v>4</v>
      </c>
      <c r="F24" s="61" t="s">
        <v>79</v>
      </c>
      <c r="G24" s="55">
        <v>40</v>
      </c>
      <c r="H24" s="57" t="s">
        <v>79</v>
      </c>
      <c r="I24" s="62">
        <v>4</v>
      </c>
      <c r="J24" s="54">
        <f>D24*I24</f>
        <v>0.28000000000000003</v>
      </c>
    </row>
    <row r="25" spans="1:17" s="11" customFormat="1" x14ac:dyDescent="0.2">
      <c r="I25" s="42" t="s">
        <v>34</v>
      </c>
      <c r="J25" s="58">
        <f>SUM(J22:J24)</f>
        <v>0.44000000000000006</v>
      </c>
    </row>
    <row r="26" spans="1:17" x14ac:dyDescent="0.2">
      <c r="H26" s="27"/>
      <c r="I26" s="28"/>
    </row>
    <row r="27" spans="1:17" s="11" customFormat="1" x14ac:dyDescent="0.2">
      <c r="A27" s="59" t="s">
        <v>21</v>
      </c>
      <c r="B27" s="59" t="s">
        <v>60</v>
      </c>
      <c r="C27" s="59" t="s">
        <v>23</v>
      </c>
      <c r="D27" s="59" t="s">
        <v>24</v>
      </c>
      <c r="E27" s="59" t="s">
        <v>39</v>
      </c>
      <c r="F27" s="59" t="s">
        <v>33</v>
      </c>
      <c r="G27" s="59" t="s">
        <v>61</v>
      </c>
      <c r="H27" s="59" t="s">
        <v>62</v>
      </c>
      <c r="I27" s="59" t="s">
        <v>34</v>
      </c>
    </row>
    <row r="28" spans="1:17" x14ac:dyDescent="0.2">
      <c r="A28" s="55"/>
      <c r="B28" s="55"/>
      <c r="C28" s="55"/>
      <c r="D28" s="54"/>
      <c r="E28" s="55"/>
      <c r="F28" s="55"/>
      <c r="G28" s="55"/>
      <c r="H28" s="55"/>
      <c r="I28" s="54">
        <f>IF(G28="",D28*F28,D28*F28/(G28*H28))</f>
        <v>0</v>
      </c>
    </row>
    <row r="29" spans="1:17" s="11" customFormat="1" x14ac:dyDescent="0.2">
      <c r="H29" s="63" t="s">
        <v>34</v>
      </c>
      <c r="I29" s="64">
        <f>SUM(I28:I28)</f>
        <v>0</v>
      </c>
    </row>
    <row r="30" spans="1:17" x14ac:dyDescent="0.2">
      <c r="I30" s="28"/>
      <c r="Q30" s="32"/>
    </row>
  </sheetData>
  <hyperlinks>
    <hyperlink ref="J3" location="BOM!A1" display="FileLink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5"/>
  <sheetViews>
    <sheetView tabSelected="1" topLeftCell="A24" workbookViewId="0">
      <selection activeCell="H36" sqref="H36"/>
    </sheetView>
  </sheetViews>
  <sheetFormatPr defaultRowHeight="12.75" x14ac:dyDescent="0.2"/>
  <cols>
    <col min="1" max="1" width="10.5703125" style="3" bestFit="1" customWidth="1"/>
    <col min="2" max="2" width="28.85546875" style="3" customWidth="1"/>
    <col min="3" max="3" width="39" style="3" customWidth="1"/>
    <col min="4" max="4" width="11" style="3" bestFit="1" customWidth="1"/>
    <col min="5" max="5" width="10.28515625" style="3" bestFit="1" customWidth="1"/>
    <col min="6" max="6" width="9.7109375" style="3" customWidth="1"/>
    <col min="7" max="7" width="10.42578125" style="3" bestFit="1" customWidth="1"/>
    <col min="8" max="8" width="13.85546875" style="3" bestFit="1" customWidth="1"/>
    <col min="9" max="9" width="12.140625" style="3" bestFit="1" customWidth="1"/>
    <col min="10" max="10" width="11.28515625" style="3" customWidth="1"/>
    <col min="11" max="11" width="11.140625" style="3" customWidth="1"/>
    <col min="12" max="12" width="9.28515625" style="3" bestFit="1" customWidth="1"/>
    <col min="13" max="13" width="12.5703125" style="165" customWidth="1"/>
    <col min="14" max="14" width="11.7109375" style="3" customWidth="1"/>
    <col min="15" max="16384" width="9.140625" style="3"/>
  </cols>
  <sheetData>
    <row r="1" spans="1:14" x14ac:dyDescent="0.2">
      <c r="A1" s="1" t="s">
        <v>0</v>
      </c>
      <c r="B1" s="2" t="s">
        <v>1</v>
      </c>
      <c r="J1" s="1" t="s">
        <v>2</v>
      </c>
      <c r="K1" s="5">
        <v>254</v>
      </c>
      <c r="M1" s="164" t="s">
        <v>109</v>
      </c>
      <c r="N1" s="6">
        <f>E17+N23+I48+J61</f>
        <v>464.58005399999996</v>
      </c>
    </row>
    <row r="2" spans="1:14" x14ac:dyDescent="0.2">
      <c r="A2" s="1" t="s">
        <v>4</v>
      </c>
      <c r="B2" s="2" t="s">
        <v>253</v>
      </c>
      <c r="M2" s="164" t="s">
        <v>7</v>
      </c>
      <c r="N2" s="7">
        <v>1</v>
      </c>
    </row>
    <row r="3" spans="1:14" ht="15" x14ac:dyDescent="0.25">
      <c r="A3" s="1" t="s">
        <v>8</v>
      </c>
      <c r="B3" s="2" t="s">
        <v>221</v>
      </c>
      <c r="J3" s="98" t="s">
        <v>6</v>
      </c>
      <c r="K3" s="2" t="s">
        <v>11</v>
      </c>
    </row>
    <row r="4" spans="1:14" x14ac:dyDescent="0.2">
      <c r="A4" s="1" t="s">
        <v>16</v>
      </c>
      <c r="B4" s="101" t="s">
        <v>254</v>
      </c>
      <c r="J4" s="1" t="s">
        <v>10</v>
      </c>
      <c r="K4" s="2"/>
      <c r="M4" s="164" t="s">
        <v>15</v>
      </c>
      <c r="N4" s="6">
        <f>N1*N2</f>
        <v>464.58005399999996</v>
      </c>
    </row>
    <row r="5" spans="1:14" x14ac:dyDescent="0.2">
      <c r="A5" s="1" t="s">
        <v>17</v>
      </c>
      <c r="B5" s="2" t="s">
        <v>18</v>
      </c>
      <c r="J5" s="1" t="s">
        <v>14</v>
      </c>
      <c r="K5" s="2"/>
    </row>
    <row r="6" spans="1:14" x14ac:dyDescent="0.2">
      <c r="A6" s="1" t="s">
        <v>19</v>
      </c>
      <c r="B6" s="35" t="s">
        <v>255</v>
      </c>
    </row>
    <row r="8" spans="1:14" x14ac:dyDescent="0.2">
      <c r="A8" s="1" t="s">
        <v>21</v>
      </c>
      <c r="B8" s="1" t="s">
        <v>12</v>
      </c>
      <c r="C8" s="1" t="s">
        <v>3</v>
      </c>
      <c r="D8" s="1" t="s">
        <v>33</v>
      </c>
      <c r="E8" s="1" t="s">
        <v>34</v>
      </c>
    </row>
    <row r="9" spans="1:14" x14ac:dyDescent="0.2">
      <c r="A9" s="2">
        <v>1</v>
      </c>
      <c r="B9" s="2" t="s">
        <v>247</v>
      </c>
      <c r="C9" s="12">
        <f>'Balance bar'!N1</f>
        <v>30</v>
      </c>
      <c r="D9" s="21">
        <v>1</v>
      </c>
      <c r="E9" s="6">
        <f t="shared" ref="E9:E16" si="0">C9*D9</f>
        <v>30</v>
      </c>
    </row>
    <row r="10" spans="1:14" x14ac:dyDescent="0.2">
      <c r="A10" s="2">
        <v>2</v>
      </c>
      <c r="B10" s="2" t="s">
        <v>264</v>
      </c>
      <c r="C10" s="12">
        <f>'Brake Pedal'!N1</f>
        <v>30.540120000000002</v>
      </c>
      <c r="D10" s="21">
        <v>1</v>
      </c>
      <c r="E10" s="6">
        <f t="shared" si="0"/>
        <v>30.540120000000002</v>
      </c>
    </row>
    <row r="11" spans="1:14" x14ac:dyDescent="0.2">
      <c r="A11" s="2">
        <f>A10+1</f>
        <v>3</v>
      </c>
      <c r="B11" s="2" t="s">
        <v>250</v>
      </c>
      <c r="C11" s="12">
        <f>'Brake Pedal Base'!N1</f>
        <v>16.247614000000002</v>
      </c>
      <c r="D11" s="21">
        <v>1</v>
      </c>
      <c r="E11" s="6">
        <f t="shared" si="0"/>
        <v>16.247614000000002</v>
      </c>
    </row>
    <row r="12" spans="1:14" x14ac:dyDescent="0.2">
      <c r="A12" s="2">
        <f t="shared" ref="A12:A16" si="1">A11+1</f>
        <v>4</v>
      </c>
      <c r="B12" s="2" t="s">
        <v>267</v>
      </c>
      <c r="C12" s="12">
        <f>'master cylinder'!N1/2</f>
        <v>98.75</v>
      </c>
      <c r="D12" s="21">
        <v>2</v>
      </c>
      <c r="E12" s="6">
        <f t="shared" si="0"/>
        <v>197.5</v>
      </c>
    </row>
    <row r="13" spans="1:14" x14ac:dyDescent="0.2">
      <c r="A13" s="2">
        <f t="shared" si="1"/>
        <v>5</v>
      </c>
      <c r="B13" s="2" t="s">
        <v>265</v>
      </c>
      <c r="C13" s="12">
        <f>'Throttle pedal'!N1</f>
        <v>18.590420000000002</v>
      </c>
      <c r="D13" s="21">
        <v>1</v>
      </c>
      <c r="E13" s="6">
        <f t="shared" si="0"/>
        <v>18.590420000000002</v>
      </c>
    </row>
    <row r="14" spans="1:14" x14ac:dyDescent="0.2">
      <c r="A14" s="2">
        <f t="shared" si="1"/>
        <v>6</v>
      </c>
      <c r="B14" s="2" t="s">
        <v>266</v>
      </c>
      <c r="C14" s="12">
        <f>'Throttle pedal base'!N1</f>
        <v>15.815496000000001</v>
      </c>
      <c r="D14" s="166">
        <f>'[1]Brake Spacer'!N2</f>
        <v>1</v>
      </c>
      <c r="E14" s="6">
        <f t="shared" si="0"/>
        <v>15.815496000000001</v>
      </c>
    </row>
    <row r="15" spans="1:14" x14ac:dyDescent="0.2">
      <c r="A15" s="2">
        <f t="shared" si="1"/>
        <v>7</v>
      </c>
      <c r="B15" s="2" t="s">
        <v>225</v>
      </c>
      <c r="C15" s="12">
        <f>'Clutch pedal'!N1</f>
        <v>18.590420000000002</v>
      </c>
      <c r="D15" s="21">
        <v>1</v>
      </c>
      <c r="E15" s="6">
        <f t="shared" si="0"/>
        <v>18.590420000000002</v>
      </c>
    </row>
    <row r="16" spans="1:14" x14ac:dyDescent="0.2">
      <c r="A16" s="2">
        <f t="shared" si="1"/>
        <v>8</v>
      </c>
      <c r="B16" s="2" t="s">
        <v>268</v>
      </c>
      <c r="C16" s="12">
        <f>'Clutch pedal base'!N1</f>
        <v>15.815496000000001</v>
      </c>
      <c r="D16" s="21">
        <v>4</v>
      </c>
      <c r="E16" s="6">
        <f t="shared" si="0"/>
        <v>63.261984000000005</v>
      </c>
    </row>
    <row r="17" spans="1:28" x14ac:dyDescent="0.2">
      <c r="D17" s="42" t="s">
        <v>34</v>
      </c>
      <c r="E17" s="58">
        <f>SUM(E9:E16)</f>
        <v>390.54605399999997</v>
      </c>
    </row>
    <row r="19" spans="1:28" x14ac:dyDescent="0.2">
      <c r="A19" s="1" t="s">
        <v>21</v>
      </c>
      <c r="B19" s="1" t="s">
        <v>22</v>
      </c>
      <c r="C19" s="1" t="s">
        <v>23</v>
      </c>
      <c r="D19" s="1" t="s">
        <v>24</v>
      </c>
      <c r="E19" s="1" t="s">
        <v>25</v>
      </c>
      <c r="F19" s="1" t="s">
        <v>26</v>
      </c>
      <c r="G19" s="1" t="s">
        <v>27</v>
      </c>
      <c r="H19" s="1" t="s">
        <v>28</v>
      </c>
      <c r="I19" s="1" t="s">
        <v>29</v>
      </c>
      <c r="J19" s="1" t="s">
        <v>30</v>
      </c>
      <c r="K19" s="1" t="s">
        <v>31</v>
      </c>
      <c r="L19" s="1" t="s">
        <v>32</v>
      </c>
      <c r="M19" s="164" t="s">
        <v>33</v>
      </c>
      <c r="N19" s="1" t="s">
        <v>34</v>
      </c>
    </row>
    <row r="20" spans="1:28" x14ac:dyDescent="0.2">
      <c r="A20" s="2">
        <v>1</v>
      </c>
      <c r="B20" s="41" t="s">
        <v>256</v>
      </c>
      <c r="C20" s="2" t="s">
        <v>257</v>
      </c>
      <c r="D20" s="12">
        <v>4.05</v>
      </c>
      <c r="E20" s="2">
        <v>11</v>
      </c>
      <c r="F20" s="2" t="s">
        <v>79</v>
      </c>
      <c r="G20" s="2">
        <v>9</v>
      </c>
      <c r="H20" s="14" t="s">
        <v>79</v>
      </c>
      <c r="I20" s="36"/>
      <c r="J20" s="15"/>
      <c r="K20" s="14"/>
      <c r="L20" s="14"/>
      <c r="M20" s="167">
        <v>6</v>
      </c>
      <c r="N20" s="6">
        <f>IF(J20="",D20*M20,D20*J20*K20*L20*M20)</f>
        <v>24.299999999999997</v>
      </c>
    </row>
    <row r="21" spans="1:28" ht="25.5" x14ac:dyDescent="0.2">
      <c r="A21" s="2">
        <v>2</v>
      </c>
      <c r="B21" s="97" t="s">
        <v>258</v>
      </c>
      <c r="C21" s="2" t="s">
        <v>259</v>
      </c>
      <c r="D21" s="12">
        <v>3.15</v>
      </c>
      <c r="E21" s="2">
        <v>25</v>
      </c>
      <c r="F21" s="2" t="s">
        <v>79</v>
      </c>
      <c r="G21" s="2">
        <v>6</v>
      </c>
      <c r="H21" s="14" t="s">
        <v>79</v>
      </c>
      <c r="I21" s="36"/>
      <c r="J21" s="15"/>
      <c r="K21" s="14"/>
      <c r="L21" s="14"/>
      <c r="M21" s="18">
        <v>6</v>
      </c>
      <c r="N21" s="6">
        <f>IF(J21="",D21*M21,D21*J21*K21*L21*M21)</f>
        <v>18.899999999999999</v>
      </c>
    </row>
    <row r="22" spans="1:28" ht="25.5" x14ac:dyDescent="0.2">
      <c r="A22" s="2">
        <v>3</v>
      </c>
      <c r="B22" s="97" t="s">
        <v>260</v>
      </c>
      <c r="C22" s="2" t="s">
        <v>261</v>
      </c>
      <c r="D22" s="12">
        <v>1.26</v>
      </c>
      <c r="E22" s="2">
        <v>25</v>
      </c>
      <c r="F22" s="2" t="s">
        <v>79</v>
      </c>
      <c r="G22" s="2">
        <v>6</v>
      </c>
      <c r="H22" s="14" t="s">
        <v>79</v>
      </c>
      <c r="I22" s="36"/>
      <c r="J22" s="15"/>
      <c r="K22" s="14"/>
      <c r="L22" s="14"/>
      <c r="M22" s="18">
        <v>6</v>
      </c>
      <c r="N22" s="6">
        <f>IF(J22="",D22*M22,D22*J22*K22*L22*M22)</f>
        <v>7.5600000000000005</v>
      </c>
    </row>
    <row r="23" spans="1:28" s="11" customFormat="1" x14ac:dyDescent="0.2">
      <c r="M23" s="168" t="s">
        <v>34</v>
      </c>
      <c r="N23" s="43">
        <f>SUM(N20:N22)</f>
        <v>50.76</v>
      </c>
    </row>
    <row r="24" spans="1:28" x14ac:dyDescent="0.2">
      <c r="Q24" s="32"/>
    </row>
    <row r="25" spans="1:28" s="11" customFormat="1" x14ac:dyDescent="0.2">
      <c r="A25" s="1" t="s">
        <v>21</v>
      </c>
      <c r="B25" s="1" t="s">
        <v>38</v>
      </c>
      <c r="C25" s="1" t="s">
        <v>23</v>
      </c>
      <c r="D25" s="1" t="s">
        <v>24</v>
      </c>
      <c r="E25" s="1" t="s">
        <v>39</v>
      </c>
      <c r="F25" s="1" t="s">
        <v>33</v>
      </c>
      <c r="G25" s="1" t="s">
        <v>40</v>
      </c>
      <c r="H25" s="1" t="s">
        <v>41</v>
      </c>
      <c r="I25" s="1" t="s">
        <v>34</v>
      </c>
      <c r="M25" s="169"/>
    </row>
    <row r="26" spans="1:28" s="136" customFormat="1" x14ac:dyDescent="0.2">
      <c r="A26" s="135">
        <v>1</v>
      </c>
      <c r="B26" s="172" t="s">
        <v>269</v>
      </c>
      <c r="C26" s="23" t="s">
        <v>290</v>
      </c>
      <c r="D26" s="12">
        <v>0.19</v>
      </c>
      <c r="E26" s="2" t="s">
        <v>48</v>
      </c>
      <c r="F26" s="2">
        <v>1</v>
      </c>
      <c r="G26" s="2" t="s">
        <v>270</v>
      </c>
      <c r="H26" s="2">
        <v>1</v>
      </c>
      <c r="I26" s="12">
        <f t="shared" ref="I26" si="2">D26*F26*H26</f>
        <v>0.19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s="136" customFormat="1" x14ac:dyDescent="0.2">
      <c r="A27" s="135">
        <v>2</v>
      </c>
      <c r="B27" s="2" t="s">
        <v>262</v>
      </c>
      <c r="C27" s="2" t="s">
        <v>271</v>
      </c>
      <c r="D27" s="30">
        <v>0.12</v>
      </c>
      <c r="E27" s="2" t="s">
        <v>48</v>
      </c>
      <c r="F27" s="2">
        <v>2</v>
      </c>
      <c r="G27" s="2" t="s">
        <v>97</v>
      </c>
      <c r="H27" s="2">
        <v>2</v>
      </c>
      <c r="I27" s="12">
        <f t="shared" ref="I27:I29" si="3">H27*F27*D27</f>
        <v>0.48</v>
      </c>
      <c r="M27" s="171"/>
    </row>
    <row r="28" spans="1:28" s="136" customFormat="1" ht="12" customHeight="1" x14ac:dyDescent="0.2">
      <c r="A28" s="135">
        <f>A27+1</f>
        <v>3</v>
      </c>
      <c r="B28" s="33" t="s">
        <v>94</v>
      </c>
      <c r="C28" s="23" t="s">
        <v>272</v>
      </c>
      <c r="D28" s="105">
        <v>0.13</v>
      </c>
      <c r="E28" s="35" t="s">
        <v>48</v>
      </c>
      <c r="F28" s="35">
        <v>2</v>
      </c>
      <c r="G28" s="35" t="s">
        <v>270</v>
      </c>
      <c r="H28" s="35">
        <v>1</v>
      </c>
      <c r="I28" s="12">
        <f t="shared" si="3"/>
        <v>0.26</v>
      </c>
      <c r="M28" s="171"/>
    </row>
    <row r="29" spans="1:28" s="136" customFormat="1" x14ac:dyDescent="0.2">
      <c r="A29" s="135">
        <f t="shared" ref="A29:A47" si="4">A28+1</f>
        <v>4</v>
      </c>
      <c r="B29" s="33" t="s">
        <v>94</v>
      </c>
      <c r="C29" s="135" t="s">
        <v>273</v>
      </c>
      <c r="D29" s="105">
        <v>0.13</v>
      </c>
      <c r="E29" s="35" t="s">
        <v>48</v>
      </c>
      <c r="F29" s="135">
        <v>1</v>
      </c>
      <c r="G29" s="35" t="s">
        <v>270</v>
      </c>
      <c r="H29" s="135">
        <v>1</v>
      </c>
      <c r="I29" s="12">
        <f t="shared" si="3"/>
        <v>0.13</v>
      </c>
      <c r="M29" s="171"/>
    </row>
    <row r="30" spans="1:28" s="136" customFormat="1" x14ac:dyDescent="0.2">
      <c r="A30" s="135">
        <f t="shared" si="4"/>
        <v>5</v>
      </c>
      <c r="B30" s="33" t="s">
        <v>94</v>
      </c>
      <c r="C30" s="23" t="s">
        <v>274</v>
      </c>
      <c r="D30" s="105">
        <v>0.13</v>
      </c>
      <c r="E30" s="35" t="s">
        <v>48</v>
      </c>
      <c r="F30" s="35">
        <v>1</v>
      </c>
      <c r="G30" s="35" t="s">
        <v>270</v>
      </c>
      <c r="H30" s="35">
        <v>1</v>
      </c>
      <c r="I30" s="12">
        <f>H30*F30*D30</f>
        <v>0.13</v>
      </c>
      <c r="M30" s="171"/>
    </row>
    <row r="31" spans="1:28" x14ac:dyDescent="0.2">
      <c r="A31" s="135">
        <f t="shared" si="4"/>
        <v>6</v>
      </c>
      <c r="B31" s="2" t="s">
        <v>262</v>
      </c>
      <c r="C31" s="2" t="s">
        <v>99</v>
      </c>
      <c r="D31" s="30">
        <v>0.12</v>
      </c>
      <c r="E31" s="2" t="s">
        <v>48</v>
      </c>
      <c r="F31" s="2">
        <v>1</v>
      </c>
      <c r="G31" s="2" t="s">
        <v>270</v>
      </c>
      <c r="H31" s="2">
        <v>1</v>
      </c>
      <c r="I31" s="12">
        <f t="shared" ref="I31:I34" si="5">H31*F31*D31</f>
        <v>0.12</v>
      </c>
    </row>
    <row r="32" spans="1:28" x14ac:dyDescent="0.2">
      <c r="A32" s="135">
        <f t="shared" si="4"/>
        <v>7</v>
      </c>
      <c r="B32" s="33" t="s">
        <v>263</v>
      </c>
      <c r="C32" s="23" t="s">
        <v>101</v>
      </c>
      <c r="D32" s="105">
        <v>0.5</v>
      </c>
      <c r="E32" s="35" t="s">
        <v>48</v>
      </c>
      <c r="F32" s="35">
        <v>1</v>
      </c>
      <c r="G32" s="35" t="s">
        <v>270</v>
      </c>
      <c r="H32" s="35">
        <v>1</v>
      </c>
      <c r="I32" s="12">
        <f t="shared" si="5"/>
        <v>0.5</v>
      </c>
    </row>
    <row r="33" spans="1:9" ht="26.25" customHeight="1" x14ac:dyDescent="0.2">
      <c r="A33" s="135">
        <f t="shared" si="4"/>
        <v>8</v>
      </c>
      <c r="B33" s="33" t="s">
        <v>94</v>
      </c>
      <c r="C33" s="23" t="s">
        <v>275</v>
      </c>
      <c r="D33" s="105">
        <v>0.13</v>
      </c>
      <c r="E33" s="35" t="s">
        <v>48</v>
      </c>
      <c r="F33" s="35">
        <v>2</v>
      </c>
      <c r="G33" s="35" t="s">
        <v>178</v>
      </c>
      <c r="H33" s="35">
        <v>3</v>
      </c>
      <c r="I33" s="12">
        <f t="shared" si="5"/>
        <v>0.78</v>
      </c>
    </row>
    <row r="34" spans="1:9" x14ac:dyDescent="0.2">
      <c r="A34" s="135">
        <f t="shared" si="4"/>
        <v>9</v>
      </c>
      <c r="B34" s="33" t="s">
        <v>94</v>
      </c>
      <c r="C34" s="135" t="s">
        <v>273</v>
      </c>
      <c r="D34" s="105">
        <v>0.13</v>
      </c>
      <c r="E34" s="35" t="s">
        <v>48</v>
      </c>
      <c r="F34" s="135">
        <v>1</v>
      </c>
      <c r="G34" s="35" t="s">
        <v>178</v>
      </c>
      <c r="H34" s="135">
        <v>3</v>
      </c>
      <c r="I34" s="12">
        <f t="shared" si="5"/>
        <v>0.39</v>
      </c>
    </row>
    <row r="35" spans="1:9" x14ac:dyDescent="0.2">
      <c r="A35" s="135">
        <f t="shared" si="4"/>
        <v>10</v>
      </c>
      <c r="B35" s="33" t="s">
        <v>94</v>
      </c>
      <c r="C35" s="23" t="s">
        <v>274</v>
      </c>
      <c r="D35" s="105">
        <v>0.13</v>
      </c>
      <c r="E35" s="35" t="s">
        <v>48</v>
      </c>
      <c r="F35" s="35">
        <v>1</v>
      </c>
      <c r="G35" s="35" t="s">
        <v>178</v>
      </c>
      <c r="H35" s="35">
        <v>3</v>
      </c>
      <c r="I35" s="12">
        <f>H35*F35*D35</f>
        <v>0.39</v>
      </c>
    </row>
    <row r="36" spans="1:9" x14ac:dyDescent="0.2">
      <c r="A36" s="135">
        <f t="shared" si="4"/>
        <v>11</v>
      </c>
      <c r="B36" s="2" t="s">
        <v>262</v>
      </c>
      <c r="C36" s="2" t="s">
        <v>99</v>
      </c>
      <c r="D36" s="30">
        <v>0.12</v>
      </c>
      <c r="E36" s="2" t="s">
        <v>48</v>
      </c>
      <c r="F36" s="2">
        <v>1</v>
      </c>
      <c r="G36" s="2" t="s">
        <v>178</v>
      </c>
      <c r="H36" s="2">
        <v>3</v>
      </c>
      <c r="I36" s="12">
        <f t="shared" ref="I36:I39" si="6">H36*F36*D36</f>
        <v>0.36</v>
      </c>
    </row>
    <row r="37" spans="1:9" x14ac:dyDescent="0.2">
      <c r="A37" s="135">
        <f t="shared" si="4"/>
        <v>12</v>
      </c>
      <c r="B37" s="33" t="s">
        <v>263</v>
      </c>
      <c r="C37" s="23" t="s">
        <v>101</v>
      </c>
      <c r="D37" s="105">
        <v>0.5</v>
      </c>
      <c r="E37" s="35" t="s">
        <v>48</v>
      </c>
      <c r="F37" s="35">
        <v>1</v>
      </c>
      <c r="G37" s="35" t="s">
        <v>178</v>
      </c>
      <c r="H37" s="35">
        <v>3</v>
      </c>
      <c r="I37" s="12">
        <f t="shared" si="6"/>
        <v>1.5</v>
      </c>
    </row>
    <row r="38" spans="1:9" x14ac:dyDescent="0.2">
      <c r="A38" s="135">
        <f t="shared" si="4"/>
        <v>13</v>
      </c>
      <c r="B38" s="33" t="s">
        <v>94</v>
      </c>
      <c r="C38" s="135" t="s">
        <v>276</v>
      </c>
      <c r="D38" s="105">
        <v>0.13</v>
      </c>
      <c r="E38" s="35" t="s">
        <v>48</v>
      </c>
      <c r="F38" s="135">
        <v>1</v>
      </c>
      <c r="G38" s="35" t="s">
        <v>97</v>
      </c>
      <c r="H38" s="135">
        <v>2</v>
      </c>
      <c r="I38" s="12">
        <f t="shared" si="6"/>
        <v>0.26</v>
      </c>
    </row>
    <row r="39" spans="1:9" x14ac:dyDescent="0.2">
      <c r="A39" s="135">
        <f t="shared" si="4"/>
        <v>14</v>
      </c>
      <c r="B39" s="33" t="s">
        <v>94</v>
      </c>
      <c r="C39" s="135" t="s">
        <v>273</v>
      </c>
      <c r="D39" s="105">
        <v>0.13</v>
      </c>
      <c r="E39" s="35" t="s">
        <v>48</v>
      </c>
      <c r="F39" s="135">
        <v>2</v>
      </c>
      <c r="G39" s="35" t="s">
        <v>97</v>
      </c>
      <c r="H39" s="135">
        <v>2</v>
      </c>
      <c r="I39" s="12">
        <f t="shared" si="6"/>
        <v>0.52</v>
      </c>
    </row>
    <row r="40" spans="1:9" x14ac:dyDescent="0.2">
      <c r="A40" s="135">
        <f t="shared" si="4"/>
        <v>15</v>
      </c>
      <c r="B40" s="33" t="s">
        <v>94</v>
      </c>
      <c r="C40" s="23" t="s">
        <v>274</v>
      </c>
      <c r="D40" s="105">
        <v>0.13</v>
      </c>
      <c r="E40" s="35" t="s">
        <v>48</v>
      </c>
      <c r="F40" s="35">
        <v>2</v>
      </c>
      <c r="G40" s="35" t="s">
        <v>97</v>
      </c>
      <c r="H40" s="35">
        <v>2</v>
      </c>
      <c r="I40" s="12">
        <f>H40*F40*D40</f>
        <v>0.52</v>
      </c>
    </row>
    <row r="41" spans="1:9" x14ac:dyDescent="0.2">
      <c r="A41" s="135">
        <f t="shared" si="4"/>
        <v>16</v>
      </c>
      <c r="B41" s="2" t="s">
        <v>262</v>
      </c>
      <c r="C41" s="2" t="s">
        <v>99</v>
      </c>
      <c r="D41" s="30">
        <v>0.12</v>
      </c>
      <c r="E41" s="2" t="s">
        <v>48</v>
      </c>
      <c r="F41" s="2">
        <v>2</v>
      </c>
      <c r="G41" s="2" t="s">
        <v>97</v>
      </c>
      <c r="H41" s="2">
        <v>2</v>
      </c>
      <c r="I41" s="12">
        <f t="shared" ref="I41:I44" si="7">H41*F41*D41</f>
        <v>0.48</v>
      </c>
    </row>
    <row r="42" spans="1:9" x14ac:dyDescent="0.2">
      <c r="A42" s="135">
        <f t="shared" si="4"/>
        <v>17</v>
      </c>
      <c r="B42" s="33" t="s">
        <v>263</v>
      </c>
      <c r="C42" s="23" t="s">
        <v>101</v>
      </c>
      <c r="D42" s="105">
        <v>0.5</v>
      </c>
      <c r="E42" s="35" t="s">
        <v>48</v>
      </c>
      <c r="F42" s="35">
        <v>2</v>
      </c>
      <c r="G42" s="35" t="s">
        <v>97</v>
      </c>
      <c r="H42" s="35">
        <v>2</v>
      </c>
      <c r="I42" s="12">
        <f t="shared" si="7"/>
        <v>2</v>
      </c>
    </row>
    <row r="43" spans="1:9" x14ac:dyDescent="0.2">
      <c r="A43" s="135">
        <f t="shared" si="4"/>
        <v>18</v>
      </c>
      <c r="B43" s="33" t="s">
        <v>94</v>
      </c>
      <c r="C43" s="135" t="s">
        <v>277</v>
      </c>
      <c r="D43" s="105">
        <v>0.13</v>
      </c>
      <c r="E43" s="35" t="s">
        <v>48</v>
      </c>
      <c r="F43" s="135">
        <v>1</v>
      </c>
      <c r="G43" s="35" t="s">
        <v>178</v>
      </c>
      <c r="H43" s="135">
        <v>3</v>
      </c>
      <c r="I43" s="12">
        <f t="shared" si="7"/>
        <v>0.39</v>
      </c>
    </row>
    <row r="44" spans="1:9" x14ac:dyDescent="0.2">
      <c r="A44" s="135">
        <f t="shared" si="4"/>
        <v>19</v>
      </c>
      <c r="B44" s="33" t="s">
        <v>94</v>
      </c>
      <c r="C44" s="135" t="s">
        <v>273</v>
      </c>
      <c r="D44" s="105">
        <v>0.13</v>
      </c>
      <c r="E44" s="35" t="s">
        <v>48</v>
      </c>
      <c r="F44" s="135">
        <v>4</v>
      </c>
      <c r="G44" s="35" t="s">
        <v>178</v>
      </c>
      <c r="H44" s="135">
        <v>3</v>
      </c>
      <c r="I44" s="12">
        <f t="shared" si="7"/>
        <v>1.56</v>
      </c>
    </row>
    <row r="45" spans="1:9" x14ac:dyDescent="0.2">
      <c r="A45" s="135">
        <f t="shared" si="4"/>
        <v>20</v>
      </c>
      <c r="B45" s="33" t="s">
        <v>94</v>
      </c>
      <c r="C45" s="23" t="s">
        <v>274</v>
      </c>
      <c r="D45" s="105">
        <v>0.13</v>
      </c>
      <c r="E45" s="35" t="s">
        <v>48</v>
      </c>
      <c r="F45" s="35">
        <v>4</v>
      </c>
      <c r="G45" s="35" t="s">
        <v>178</v>
      </c>
      <c r="H45" s="35">
        <v>3</v>
      </c>
      <c r="I45" s="12">
        <f>H45*F45*D45</f>
        <v>1.56</v>
      </c>
    </row>
    <row r="46" spans="1:9" x14ac:dyDescent="0.2">
      <c r="A46" s="135">
        <f t="shared" si="4"/>
        <v>21</v>
      </c>
      <c r="B46" s="2" t="s">
        <v>262</v>
      </c>
      <c r="C46" s="2" t="s">
        <v>99</v>
      </c>
      <c r="D46" s="30">
        <v>0.12</v>
      </c>
      <c r="E46" s="2" t="s">
        <v>48</v>
      </c>
      <c r="F46" s="2">
        <v>4</v>
      </c>
      <c r="G46" s="2" t="s">
        <v>178</v>
      </c>
      <c r="H46" s="2">
        <v>3</v>
      </c>
      <c r="I46" s="12">
        <f t="shared" ref="I46:I47" si="8">H46*F46*D46</f>
        <v>1.44</v>
      </c>
    </row>
    <row r="47" spans="1:9" x14ac:dyDescent="0.2">
      <c r="A47" s="135">
        <f t="shared" si="4"/>
        <v>22</v>
      </c>
      <c r="B47" s="33" t="s">
        <v>263</v>
      </c>
      <c r="C47" s="23" t="s">
        <v>101</v>
      </c>
      <c r="D47" s="105">
        <v>0.5</v>
      </c>
      <c r="E47" s="35" t="s">
        <v>48</v>
      </c>
      <c r="F47" s="35">
        <v>4</v>
      </c>
      <c r="G47" s="35" t="s">
        <v>178</v>
      </c>
      <c r="H47" s="35">
        <v>3</v>
      </c>
      <c r="I47" s="12">
        <f t="shared" si="8"/>
        <v>6</v>
      </c>
    </row>
    <row r="48" spans="1:9" x14ac:dyDescent="0.2">
      <c r="A48" s="11"/>
      <c r="B48" s="11"/>
      <c r="C48" s="11"/>
      <c r="D48" s="11"/>
      <c r="E48" s="11"/>
      <c r="F48" s="11"/>
      <c r="G48" s="11"/>
      <c r="H48" s="42" t="s">
        <v>34</v>
      </c>
      <c r="I48" s="85">
        <f>SUM(I30:I47)</f>
        <v>18.899999999999999</v>
      </c>
    </row>
    <row r="50" spans="1:13" x14ac:dyDescent="0.2">
      <c r="A50" s="1" t="s">
        <v>21</v>
      </c>
      <c r="B50" s="1" t="s">
        <v>59</v>
      </c>
      <c r="C50" s="1" t="s">
        <v>23</v>
      </c>
      <c r="D50" s="1" t="s">
        <v>24</v>
      </c>
      <c r="E50" s="1" t="s">
        <v>25</v>
      </c>
      <c r="F50" s="1" t="s">
        <v>26</v>
      </c>
      <c r="G50" s="1" t="s">
        <v>27</v>
      </c>
      <c r="H50" s="1" t="s">
        <v>28</v>
      </c>
      <c r="I50" s="1" t="s">
        <v>33</v>
      </c>
      <c r="J50" s="1" t="s">
        <v>34</v>
      </c>
    </row>
    <row r="51" spans="1:13" s="11" customFormat="1" x14ac:dyDescent="0.2">
      <c r="A51" s="135">
        <v>1</v>
      </c>
      <c r="B51" s="173" t="s">
        <v>129</v>
      </c>
      <c r="C51" s="135" t="s">
        <v>278</v>
      </c>
      <c r="D51" s="174">
        <v>0.2</v>
      </c>
      <c r="E51" s="135">
        <v>6</v>
      </c>
      <c r="F51" s="175" t="s">
        <v>79</v>
      </c>
      <c r="G51" s="135">
        <v>75</v>
      </c>
      <c r="H51" s="141" t="s">
        <v>79</v>
      </c>
      <c r="I51" s="176">
        <v>12</v>
      </c>
      <c r="J51" s="137">
        <f t="shared" ref="J51" si="9">D51*I51</f>
        <v>2.4000000000000004</v>
      </c>
    </row>
    <row r="52" spans="1:13" x14ac:dyDescent="0.2">
      <c r="A52" s="2">
        <v>2</v>
      </c>
      <c r="B52" s="173" t="s">
        <v>129</v>
      </c>
      <c r="C52" s="135" t="s">
        <v>279</v>
      </c>
      <c r="D52" s="174">
        <v>3.5999999999999997E-2</v>
      </c>
      <c r="E52" s="135">
        <v>4</v>
      </c>
      <c r="F52" s="175" t="s">
        <v>79</v>
      </c>
      <c r="G52" s="135">
        <v>35</v>
      </c>
      <c r="H52" s="141" t="s">
        <v>79</v>
      </c>
      <c r="I52" s="176">
        <v>4</v>
      </c>
      <c r="J52" s="137">
        <f t="shared" ref="J52" si="10">D52*I52</f>
        <v>0.14399999999999999</v>
      </c>
    </row>
    <row r="53" spans="1:13" s="11" customFormat="1" x14ac:dyDescent="0.2">
      <c r="A53" s="2">
        <v>3</v>
      </c>
      <c r="B53" s="173" t="s">
        <v>129</v>
      </c>
      <c r="C53" s="135" t="s">
        <v>280</v>
      </c>
      <c r="D53" s="174">
        <v>0.21</v>
      </c>
      <c r="E53" s="135">
        <v>8</v>
      </c>
      <c r="F53" s="175" t="s">
        <v>79</v>
      </c>
      <c r="G53" s="135">
        <v>50</v>
      </c>
      <c r="H53" s="141" t="s">
        <v>79</v>
      </c>
      <c r="I53" s="176">
        <v>3</v>
      </c>
      <c r="J53" s="137">
        <f t="shared" ref="J53" si="11">D53*I53</f>
        <v>0.63</v>
      </c>
      <c r="M53" s="169"/>
    </row>
    <row r="54" spans="1:13" x14ac:dyDescent="0.2">
      <c r="A54" s="2">
        <v>4</v>
      </c>
      <c r="B54" s="173" t="s">
        <v>129</v>
      </c>
      <c r="C54" s="135" t="s">
        <v>281</v>
      </c>
      <c r="D54" s="174">
        <v>0.38</v>
      </c>
      <c r="E54" s="135">
        <v>8</v>
      </c>
      <c r="F54" s="175" t="s">
        <v>79</v>
      </c>
      <c r="G54" s="135">
        <v>80</v>
      </c>
      <c r="H54" s="141" t="s">
        <v>79</v>
      </c>
      <c r="I54" s="176">
        <v>1</v>
      </c>
      <c r="J54" s="137">
        <f t="shared" ref="J54:J55" si="12">D54*I54</f>
        <v>0.38</v>
      </c>
    </row>
    <row r="55" spans="1:13" x14ac:dyDescent="0.2">
      <c r="A55" s="2">
        <f>A54+1</f>
        <v>5</v>
      </c>
      <c r="B55" s="177" t="s">
        <v>104</v>
      </c>
      <c r="C55" s="91" t="s">
        <v>282</v>
      </c>
      <c r="D55" s="174">
        <v>0.01</v>
      </c>
      <c r="E55" s="135">
        <v>6</v>
      </c>
      <c r="F55" s="175" t="s">
        <v>79</v>
      </c>
      <c r="G55" s="135"/>
      <c r="H55" s="141"/>
      <c r="I55" s="176">
        <v>12</v>
      </c>
      <c r="J55" s="137">
        <f t="shared" si="12"/>
        <v>0.12</v>
      </c>
    </row>
    <row r="56" spans="1:13" x14ac:dyDescent="0.2">
      <c r="A56" s="2">
        <f t="shared" ref="A56:A60" si="13">A55+1</f>
        <v>6</v>
      </c>
      <c r="B56" s="177" t="s">
        <v>104</v>
      </c>
      <c r="C56" s="91" t="s">
        <v>282</v>
      </c>
      <c r="D56" s="174">
        <v>0.01</v>
      </c>
      <c r="E56" s="135">
        <v>4</v>
      </c>
      <c r="F56" s="175" t="s">
        <v>79</v>
      </c>
      <c r="G56" s="135"/>
      <c r="H56" s="141"/>
      <c r="I56" s="176">
        <v>4</v>
      </c>
      <c r="J56" s="137">
        <f t="shared" ref="J56:J57" si="14">D56*I56</f>
        <v>0.04</v>
      </c>
    </row>
    <row r="57" spans="1:13" x14ac:dyDescent="0.2">
      <c r="A57" s="2">
        <f t="shared" si="13"/>
        <v>7</v>
      </c>
      <c r="B57" s="177" t="s">
        <v>104</v>
      </c>
      <c r="C57" s="91" t="s">
        <v>282</v>
      </c>
      <c r="D57" s="174">
        <v>0.01</v>
      </c>
      <c r="E57" s="135">
        <v>8</v>
      </c>
      <c r="F57" s="175" t="s">
        <v>79</v>
      </c>
      <c r="G57" s="135"/>
      <c r="H57" s="141"/>
      <c r="I57" s="176">
        <v>4</v>
      </c>
      <c r="J57" s="137">
        <f t="shared" si="14"/>
        <v>0.04</v>
      </c>
    </row>
    <row r="58" spans="1:13" x14ac:dyDescent="0.2">
      <c r="A58" s="2">
        <f t="shared" si="13"/>
        <v>8</v>
      </c>
      <c r="B58" s="2" t="s">
        <v>106</v>
      </c>
      <c r="C58" s="35" t="s">
        <v>283</v>
      </c>
      <c r="D58" s="44">
        <v>0.03</v>
      </c>
      <c r="E58" s="2">
        <v>6</v>
      </c>
      <c r="F58" s="25" t="s">
        <v>79</v>
      </c>
      <c r="G58" s="2"/>
      <c r="H58" s="22"/>
      <c r="I58" s="176">
        <v>12</v>
      </c>
      <c r="J58" s="12">
        <f>D58*I58</f>
        <v>0.36</v>
      </c>
    </row>
    <row r="59" spans="1:13" x14ac:dyDescent="0.2">
      <c r="A59" s="2">
        <f t="shared" si="13"/>
        <v>9</v>
      </c>
      <c r="B59" s="2" t="s">
        <v>106</v>
      </c>
      <c r="C59" s="35" t="s">
        <v>283</v>
      </c>
      <c r="D59" s="44">
        <v>0.02</v>
      </c>
      <c r="E59" s="2">
        <v>4</v>
      </c>
      <c r="F59" s="25" t="s">
        <v>79</v>
      </c>
      <c r="G59" s="2"/>
      <c r="H59" s="22"/>
      <c r="I59" s="176">
        <v>4</v>
      </c>
      <c r="J59" s="12">
        <f>D59*I59</f>
        <v>0.08</v>
      </c>
    </row>
    <row r="60" spans="1:13" x14ac:dyDescent="0.2">
      <c r="A60" s="2">
        <f t="shared" si="13"/>
        <v>10</v>
      </c>
      <c r="B60" s="2" t="s">
        <v>106</v>
      </c>
      <c r="C60" s="35" t="s">
        <v>283</v>
      </c>
      <c r="D60" s="44">
        <v>4.4999999999999998E-2</v>
      </c>
      <c r="E60" s="2">
        <v>8</v>
      </c>
      <c r="F60" s="25" t="s">
        <v>79</v>
      </c>
      <c r="G60" s="2"/>
      <c r="H60" s="22"/>
      <c r="I60" s="176">
        <v>4</v>
      </c>
      <c r="J60" s="12">
        <f>D60*I60</f>
        <v>0.18</v>
      </c>
    </row>
    <row r="61" spans="1:13" x14ac:dyDescent="0.2">
      <c r="A61" s="11"/>
      <c r="B61" s="11"/>
      <c r="C61" s="11"/>
      <c r="D61" s="11"/>
      <c r="E61" s="11"/>
      <c r="F61" s="11"/>
      <c r="G61" s="11"/>
      <c r="H61" s="11"/>
      <c r="I61" s="42" t="s">
        <v>34</v>
      </c>
      <c r="J61" s="58">
        <f>SUM(J51:J60)</f>
        <v>4.3740000000000006</v>
      </c>
    </row>
    <row r="62" spans="1:13" x14ac:dyDescent="0.2">
      <c r="H62" s="27"/>
      <c r="I62" s="28"/>
    </row>
    <row r="63" spans="1:13" s="11" customForma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M63" s="169"/>
    </row>
    <row r="65" spans="1:13" s="11" customForma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M65" s="169"/>
    </row>
  </sheetData>
  <hyperlinks>
    <hyperlink ref="J3" location="BOM!A1" display="FileLink1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D1" workbookViewId="0">
      <selection activeCell="E25" sqref="E25"/>
    </sheetView>
  </sheetViews>
  <sheetFormatPr defaultRowHeight="12.75" x14ac:dyDescent="0.2"/>
  <cols>
    <col min="1" max="1" width="10.7109375" style="3" customWidth="1"/>
    <col min="2" max="2" width="28.85546875" style="3" customWidth="1"/>
    <col min="3" max="3" width="27.7109375" style="3" customWidth="1"/>
    <col min="4" max="4" width="10.42578125" style="3" customWidth="1"/>
    <col min="5" max="5" width="10" style="3" customWidth="1"/>
    <col min="6" max="6" width="12" style="3" bestFit="1" customWidth="1"/>
    <col min="7" max="7" width="10.140625" style="3" bestFit="1" customWidth="1"/>
    <col min="8" max="8" width="13.85546875" style="3" bestFit="1" customWidth="1"/>
    <col min="9" max="9" width="15.5703125" style="3" bestFit="1" customWidth="1"/>
    <col min="10" max="10" width="13.85546875" style="3" bestFit="1" customWidth="1"/>
    <col min="11" max="11" width="12.28515625" style="3" customWidth="1"/>
    <col min="12" max="12" width="11.28515625" style="3" bestFit="1" customWidth="1"/>
    <col min="13" max="13" width="13.85546875" style="3" bestFit="1" customWidth="1"/>
    <col min="14" max="14" width="15" style="3" bestFit="1" customWidth="1"/>
    <col min="15" max="15" width="9.140625" style="3"/>
    <col min="16" max="16" width="9.42578125" style="3" bestFit="1" customWidth="1"/>
    <col min="17" max="18" width="9.140625" style="3"/>
    <col min="19" max="19" width="10.42578125" style="3" bestFit="1" customWidth="1"/>
    <col min="20" max="20" width="9.42578125" style="3" bestFit="1" customWidth="1"/>
    <col min="21" max="21" width="9.140625" style="3"/>
    <col min="22" max="22" width="9.42578125" style="3" bestFit="1" customWidth="1"/>
    <col min="23" max="23" width="9.140625" style="3"/>
    <col min="24" max="25" width="10.140625" style="3" bestFit="1" customWidth="1"/>
    <col min="26" max="28" width="9.28515625" style="3" bestFit="1" customWidth="1"/>
    <col min="29" max="16384" width="9.140625" style="3"/>
  </cols>
  <sheetData>
    <row r="1" spans="1:14" x14ac:dyDescent="0.2">
      <c r="A1" s="153" t="s">
        <v>0</v>
      </c>
      <c r="B1" s="2" t="s">
        <v>1</v>
      </c>
      <c r="J1" s="154" t="s">
        <v>2</v>
      </c>
      <c r="K1" s="5">
        <v>254</v>
      </c>
      <c r="M1" s="153" t="s">
        <v>3</v>
      </c>
      <c r="N1" s="6">
        <f>N10</f>
        <v>30</v>
      </c>
    </row>
    <row r="2" spans="1:14" x14ac:dyDescent="0.2">
      <c r="A2" s="153" t="s">
        <v>4</v>
      </c>
      <c r="B2" s="2" t="s">
        <v>5</v>
      </c>
      <c r="D2" s="153" t="s">
        <v>6</v>
      </c>
      <c r="E2" s="2"/>
      <c r="M2" s="153" t="s">
        <v>7</v>
      </c>
      <c r="N2" s="7">
        <v>1</v>
      </c>
    </row>
    <row r="3" spans="1:14" x14ac:dyDescent="0.2">
      <c r="A3" s="153" t="s">
        <v>8</v>
      </c>
      <c r="B3" s="2" t="s">
        <v>242</v>
      </c>
      <c r="D3" s="153" t="s">
        <v>10</v>
      </c>
      <c r="E3" s="2"/>
      <c r="J3" s="155" t="s">
        <v>6</v>
      </c>
      <c r="K3" s="2" t="s">
        <v>11</v>
      </c>
    </row>
    <row r="4" spans="1:14" x14ac:dyDescent="0.2">
      <c r="A4" s="153" t="s">
        <v>12</v>
      </c>
      <c r="B4" s="9" t="s">
        <v>247</v>
      </c>
      <c r="D4" s="153" t="s">
        <v>14</v>
      </c>
      <c r="E4" s="2"/>
      <c r="J4" s="156" t="s">
        <v>10</v>
      </c>
      <c r="K4" s="2"/>
      <c r="M4" s="153" t="s">
        <v>15</v>
      </c>
      <c r="N4" s="6">
        <f>N1*N2</f>
        <v>30</v>
      </c>
    </row>
    <row r="5" spans="1:14" x14ac:dyDescent="0.2">
      <c r="A5" s="153" t="s">
        <v>16</v>
      </c>
      <c r="B5" s="9"/>
      <c r="J5" s="153" t="s">
        <v>14</v>
      </c>
      <c r="K5" s="2"/>
    </row>
    <row r="6" spans="1:14" x14ac:dyDescent="0.2">
      <c r="A6" s="153" t="s">
        <v>17</v>
      </c>
      <c r="B6" s="2" t="s">
        <v>18</v>
      </c>
    </row>
    <row r="7" spans="1:14" x14ac:dyDescent="0.2">
      <c r="A7" s="153" t="s">
        <v>19</v>
      </c>
      <c r="B7" s="2" t="s">
        <v>244</v>
      </c>
    </row>
    <row r="9" spans="1:14" s="11" customFormat="1" x14ac:dyDescent="0.2">
      <c r="A9" s="153" t="s">
        <v>21</v>
      </c>
      <c r="B9" s="153" t="s">
        <v>22</v>
      </c>
      <c r="C9" s="153" t="s">
        <v>23</v>
      </c>
      <c r="D9" s="153" t="s">
        <v>24</v>
      </c>
      <c r="E9" s="153" t="s">
        <v>25</v>
      </c>
      <c r="F9" s="153" t="s">
        <v>26</v>
      </c>
      <c r="G9" s="153" t="s">
        <v>27</v>
      </c>
      <c r="H9" s="153" t="s">
        <v>28</v>
      </c>
      <c r="I9" s="153" t="s">
        <v>29</v>
      </c>
      <c r="J9" s="153" t="s">
        <v>30</v>
      </c>
      <c r="K9" s="153" t="s">
        <v>31</v>
      </c>
      <c r="L9" s="153" t="s">
        <v>32</v>
      </c>
      <c r="M9" s="153" t="s">
        <v>33</v>
      </c>
      <c r="N9" s="153" t="s">
        <v>34</v>
      </c>
    </row>
    <row r="10" spans="1:14" x14ac:dyDescent="0.2">
      <c r="A10" s="2">
        <v>1</v>
      </c>
      <c r="B10" s="97" t="s">
        <v>248</v>
      </c>
      <c r="C10" s="35" t="s">
        <v>249</v>
      </c>
      <c r="D10" s="12">
        <v>30</v>
      </c>
      <c r="E10" s="2"/>
      <c r="F10" s="2"/>
      <c r="G10" s="2"/>
      <c r="H10" s="14"/>
      <c r="I10" s="36"/>
      <c r="J10" s="15"/>
      <c r="K10" s="14"/>
      <c r="L10" s="14"/>
      <c r="M10" s="18">
        <v>1</v>
      </c>
      <c r="N10" s="6">
        <f>D10</f>
        <v>30</v>
      </c>
    </row>
    <row r="11" spans="1:14" s="11" customFormat="1" x14ac:dyDescent="0.2">
      <c r="M11" s="157" t="s">
        <v>34</v>
      </c>
      <c r="N11" s="158">
        <f>N10</f>
        <v>30</v>
      </c>
    </row>
    <row r="13" spans="1:14" s="11" customFormat="1" x14ac:dyDescent="0.2">
      <c r="A13" s="153" t="s">
        <v>21</v>
      </c>
      <c r="B13" s="153" t="s">
        <v>38</v>
      </c>
      <c r="C13" s="153" t="s">
        <v>23</v>
      </c>
      <c r="D13" s="153" t="s">
        <v>24</v>
      </c>
      <c r="E13" s="153" t="s">
        <v>39</v>
      </c>
      <c r="F13" s="153" t="s">
        <v>33</v>
      </c>
      <c r="G13" s="153" t="s">
        <v>40</v>
      </c>
      <c r="H13" s="153" t="s">
        <v>41</v>
      </c>
      <c r="I13" s="153" t="s">
        <v>34</v>
      </c>
    </row>
    <row r="14" spans="1:14" x14ac:dyDescent="0.2">
      <c r="A14" s="2"/>
      <c r="B14" s="22"/>
      <c r="C14" s="22"/>
      <c r="D14" s="12"/>
      <c r="E14" s="2"/>
      <c r="F14" s="2"/>
      <c r="G14" s="2"/>
      <c r="H14" s="2"/>
      <c r="I14" s="12">
        <v>0</v>
      </c>
    </row>
    <row r="15" spans="1:14" s="11" customFormat="1" x14ac:dyDescent="0.2">
      <c r="H15" s="157" t="s">
        <v>34</v>
      </c>
      <c r="I15" s="158">
        <v>0</v>
      </c>
    </row>
    <row r="17" spans="1:17" s="11" customFormat="1" x14ac:dyDescent="0.2">
      <c r="A17" s="153" t="s">
        <v>21</v>
      </c>
      <c r="B17" s="153" t="s">
        <v>59</v>
      </c>
      <c r="C17" s="153" t="s">
        <v>23</v>
      </c>
      <c r="D17" s="153" t="s">
        <v>24</v>
      </c>
      <c r="E17" s="153" t="s">
        <v>25</v>
      </c>
      <c r="F17" s="153" t="s">
        <v>26</v>
      </c>
      <c r="G17" s="153" t="s">
        <v>27</v>
      </c>
      <c r="H17" s="153" t="s">
        <v>28</v>
      </c>
      <c r="I17" s="153" t="s">
        <v>33</v>
      </c>
      <c r="J17" s="153" t="s">
        <v>34</v>
      </c>
    </row>
    <row r="18" spans="1:17" x14ac:dyDescent="0.2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7" s="11" customFormat="1" x14ac:dyDescent="0.2">
      <c r="I19" s="159" t="s">
        <v>34</v>
      </c>
      <c r="J19" s="160">
        <v>0</v>
      </c>
    </row>
    <row r="20" spans="1:17" x14ac:dyDescent="0.2">
      <c r="H20" s="27"/>
      <c r="I20" s="28"/>
    </row>
    <row r="21" spans="1:17" s="11" customFormat="1" x14ac:dyDescent="0.2">
      <c r="A21" s="153" t="s">
        <v>21</v>
      </c>
      <c r="B21" s="153" t="s">
        <v>60</v>
      </c>
      <c r="C21" s="153" t="s">
        <v>23</v>
      </c>
      <c r="D21" s="153" t="s">
        <v>24</v>
      </c>
      <c r="E21" s="153" t="s">
        <v>39</v>
      </c>
      <c r="F21" s="153" t="s">
        <v>33</v>
      </c>
      <c r="G21" s="153" t="s">
        <v>61</v>
      </c>
      <c r="H21" s="153" t="s">
        <v>62</v>
      </c>
      <c r="I21" s="153" t="s">
        <v>34</v>
      </c>
    </row>
    <row r="22" spans="1:17" x14ac:dyDescent="0.2">
      <c r="A22" s="2"/>
      <c r="B22" s="2"/>
      <c r="C22" s="2"/>
      <c r="D22" s="12"/>
      <c r="E22" s="2"/>
      <c r="F22" s="2"/>
      <c r="G22" s="2"/>
      <c r="H22" s="2"/>
      <c r="I22" s="12">
        <v>0</v>
      </c>
    </row>
    <row r="23" spans="1:17" s="11" customFormat="1" x14ac:dyDescent="0.2">
      <c r="H23" s="157" t="s">
        <v>34</v>
      </c>
      <c r="I23" s="161">
        <v>0</v>
      </c>
    </row>
    <row r="24" spans="1:17" x14ac:dyDescent="0.2">
      <c r="H24" s="27"/>
      <c r="I24" s="28"/>
    </row>
    <row r="30" spans="1:17" x14ac:dyDescent="0.2">
      <c r="Q30" s="32"/>
    </row>
  </sheetData>
  <hyperlinks>
    <hyperlink ref="J3" location="BOM!A1" display="FileLink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topLeftCell="C1" workbookViewId="0">
      <selection activeCell="J32" sqref="J32"/>
    </sheetView>
  </sheetViews>
  <sheetFormatPr defaultColWidth="9.140625" defaultRowHeight="12.75" x14ac:dyDescent="0.2"/>
  <cols>
    <col min="1" max="1" width="10.7109375" style="3" customWidth="1"/>
    <col min="2" max="2" width="29.7109375" style="3" bestFit="1" customWidth="1"/>
    <col min="3" max="3" width="48" style="3" customWidth="1"/>
    <col min="4" max="4" width="10.42578125" style="3" customWidth="1"/>
    <col min="5" max="5" width="10" style="3" customWidth="1"/>
    <col min="6" max="6" width="12" style="3" bestFit="1" customWidth="1"/>
    <col min="7" max="7" width="10.140625" style="3" bestFit="1" customWidth="1"/>
    <col min="8" max="8" width="13.85546875" style="3" bestFit="1" customWidth="1"/>
    <col min="9" max="9" width="15.5703125" style="3" bestFit="1" customWidth="1"/>
    <col min="10" max="10" width="13.85546875" style="3" bestFit="1" customWidth="1"/>
    <col min="11" max="11" width="12.28515625" style="3" customWidth="1"/>
    <col min="12" max="12" width="11.28515625" style="3" bestFit="1" customWidth="1"/>
    <col min="13" max="13" width="13.85546875" style="3" bestFit="1" customWidth="1"/>
    <col min="14" max="14" width="15" style="3" bestFit="1" customWidth="1"/>
    <col min="15" max="15" width="9.140625" style="3"/>
    <col min="16" max="16" width="9.42578125" style="3" bestFit="1" customWidth="1"/>
    <col min="17" max="18" width="9.140625" style="3"/>
    <col min="19" max="19" width="10.42578125" style="3" bestFit="1" customWidth="1"/>
    <col min="20" max="20" width="9.42578125" style="3" bestFit="1" customWidth="1"/>
    <col min="21" max="21" width="9.140625" style="3"/>
    <col min="22" max="22" width="9.42578125" style="3" bestFit="1" customWidth="1"/>
    <col min="23" max="23" width="9.140625" style="3"/>
    <col min="24" max="25" width="10.140625" style="3" bestFit="1" customWidth="1"/>
    <col min="26" max="28" width="9.28515625" style="3" bestFit="1" customWidth="1"/>
    <col min="29" max="16384" width="9.140625" style="3"/>
  </cols>
  <sheetData>
    <row r="1" spans="1:14" x14ac:dyDescent="0.2">
      <c r="A1" s="1" t="s">
        <v>0</v>
      </c>
      <c r="B1" s="2" t="s">
        <v>1</v>
      </c>
      <c r="J1" s="4" t="s">
        <v>2</v>
      </c>
      <c r="K1" s="5">
        <v>254</v>
      </c>
      <c r="M1" s="1" t="s">
        <v>3</v>
      </c>
      <c r="N1" s="6">
        <f>N11+I20+J24+I28</f>
        <v>30.540120000000002</v>
      </c>
    </row>
    <row r="2" spans="1:14" x14ac:dyDescent="0.2">
      <c r="A2" s="1" t="s">
        <v>4</v>
      </c>
      <c r="B2" s="2" t="s">
        <v>5</v>
      </c>
      <c r="D2" s="1" t="s">
        <v>6</v>
      </c>
      <c r="E2" s="2"/>
      <c r="M2" s="1" t="s">
        <v>7</v>
      </c>
      <c r="N2" s="7">
        <v>1</v>
      </c>
    </row>
    <row r="3" spans="1:14" x14ac:dyDescent="0.2">
      <c r="A3" s="1" t="s">
        <v>8</v>
      </c>
      <c r="B3" s="2" t="s">
        <v>221</v>
      </c>
      <c r="D3" s="1" t="s">
        <v>10</v>
      </c>
      <c r="E3" s="2"/>
      <c r="J3" s="8" t="s">
        <v>6</v>
      </c>
      <c r="K3" s="2" t="s">
        <v>11</v>
      </c>
    </row>
    <row r="4" spans="1:14" x14ac:dyDescent="0.2">
      <c r="A4" s="1" t="s">
        <v>12</v>
      </c>
      <c r="B4" s="9" t="s">
        <v>227</v>
      </c>
      <c r="D4" s="1" t="s">
        <v>14</v>
      </c>
      <c r="E4" s="2"/>
      <c r="J4" s="96" t="s">
        <v>10</v>
      </c>
      <c r="K4" s="2"/>
      <c r="M4" s="1" t="s">
        <v>15</v>
      </c>
      <c r="N4" s="6">
        <f>N1*N2</f>
        <v>30.540120000000002</v>
      </c>
    </row>
    <row r="5" spans="1:14" x14ac:dyDescent="0.2">
      <c r="A5" s="1" t="s">
        <v>16</v>
      </c>
      <c r="B5" s="9"/>
      <c r="J5" s="1" t="s">
        <v>14</v>
      </c>
      <c r="K5" s="2"/>
    </row>
    <row r="6" spans="1:14" x14ac:dyDescent="0.2">
      <c r="A6" s="1" t="s">
        <v>17</v>
      </c>
      <c r="B6" s="2" t="s">
        <v>18</v>
      </c>
    </row>
    <row r="7" spans="1:14" x14ac:dyDescent="0.2">
      <c r="A7" s="1" t="s">
        <v>19</v>
      </c>
      <c r="B7" s="2" t="s">
        <v>228</v>
      </c>
    </row>
    <row r="9" spans="1:14" s="11" customFormat="1" x14ac:dyDescent="0.2">
      <c r="A9" s="1" t="s">
        <v>21</v>
      </c>
      <c r="B9" s="1" t="s">
        <v>22</v>
      </c>
      <c r="C9" s="1" t="s">
        <v>23</v>
      </c>
      <c r="D9" s="1" t="s">
        <v>24</v>
      </c>
      <c r="E9" s="1" t="s">
        <v>25</v>
      </c>
      <c r="F9" s="1" t="s">
        <v>26</v>
      </c>
      <c r="G9" s="1" t="s">
        <v>27</v>
      </c>
      <c r="H9" s="1" t="s">
        <v>28</v>
      </c>
      <c r="I9" s="1" t="s">
        <v>29</v>
      </c>
      <c r="J9" s="1" t="s">
        <v>30</v>
      </c>
      <c r="K9" s="1" t="s">
        <v>31</v>
      </c>
      <c r="L9" s="1" t="s">
        <v>32</v>
      </c>
      <c r="M9" s="1" t="s">
        <v>33</v>
      </c>
      <c r="N9" s="1" t="s">
        <v>34</v>
      </c>
    </row>
    <row r="10" spans="1:14" x14ac:dyDescent="0.2">
      <c r="A10" s="2">
        <v>1</v>
      </c>
      <c r="B10" s="97" t="s">
        <v>212</v>
      </c>
      <c r="C10" s="35" t="s">
        <v>215</v>
      </c>
      <c r="D10" s="12">
        <v>4.2</v>
      </c>
      <c r="E10" s="125">
        <f>J10*K10*L10</f>
        <v>1.6146</v>
      </c>
      <c r="F10" s="2" t="s">
        <v>214</v>
      </c>
      <c r="G10" s="2"/>
      <c r="H10" s="14"/>
      <c r="I10" s="36" t="s">
        <v>213</v>
      </c>
      <c r="J10" s="16">
        <v>1.495E-2</v>
      </c>
      <c r="K10" s="14">
        <v>0.04</v>
      </c>
      <c r="L10" s="14">
        <v>2700</v>
      </c>
      <c r="M10" s="18">
        <v>1</v>
      </c>
      <c r="N10" s="6">
        <f>IF(J10="",D10*M10,D10*J10*K10*L10*M10)</f>
        <v>6.78132</v>
      </c>
    </row>
    <row r="11" spans="1:14" s="11" customFormat="1" x14ac:dyDescent="0.2">
      <c r="M11" s="19" t="s">
        <v>34</v>
      </c>
      <c r="N11" s="24">
        <f>SUM(N10:N10)</f>
        <v>6.78132</v>
      </c>
    </row>
    <row r="13" spans="1:14" s="11" customFormat="1" x14ac:dyDescent="0.2">
      <c r="A13" s="1" t="s">
        <v>21</v>
      </c>
      <c r="B13" s="1" t="s">
        <v>38</v>
      </c>
      <c r="C13" s="1" t="s">
        <v>23</v>
      </c>
      <c r="D13" s="1" t="s">
        <v>24</v>
      </c>
      <c r="E13" s="1" t="s">
        <v>39</v>
      </c>
      <c r="F13" s="1" t="s">
        <v>33</v>
      </c>
      <c r="G13" s="1" t="s">
        <v>40</v>
      </c>
      <c r="H13" s="1" t="s">
        <v>41</v>
      </c>
      <c r="I13" s="1" t="s">
        <v>34</v>
      </c>
    </row>
    <row r="14" spans="1:14" ht="25.5" x14ac:dyDescent="0.2">
      <c r="A14" s="2">
        <v>1</v>
      </c>
      <c r="B14" s="23" t="s">
        <v>216</v>
      </c>
      <c r="C14" s="22" t="s">
        <v>217</v>
      </c>
      <c r="D14" s="12">
        <v>1.3</v>
      </c>
      <c r="E14" s="2" t="s">
        <v>48</v>
      </c>
      <c r="F14" s="2">
        <v>1</v>
      </c>
      <c r="G14" s="2" t="s">
        <v>49</v>
      </c>
      <c r="H14" s="2">
        <v>1</v>
      </c>
      <c r="I14" s="12">
        <v>1.3</v>
      </c>
    </row>
    <row r="15" spans="1:14" x14ac:dyDescent="0.2">
      <c r="A15" s="129">
        <v>2</v>
      </c>
      <c r="B15" s="2" t="s">
        <v>218</v>
      </c>
      <c r="C15" s="2" t="s">
        <v>222</v>
      </c>
      <c r="D15" s="30">
        <v>0.04</v>
      </c>
      <c r="E15" s="2" t="s">
        <v>52</v>
      </c>
      <c r="F15" s="2">
        <v>383.2</v>
      </c>
      <c r="G15" s="2" t="s">
        <v>220</v>
      </c>
      <c r="H15" s="2">
        <v>1</v>
      </c>
      <c r="I15" s="12">
        <f>F15*D15</f>
        <v>15.327999999999999</v>
      </c>
    </row>
    <row r="16" spans="1:14" s="10" customFormat="1" x14ac:dyDescent="0.2">
      <c r="A16" s="135">
        <v>3</v>
      </c>
      <c r="B16" s="140" t="s">
        <v>233</v>
      </c>
      <c r="C16" s="141" t="s">
        <v>217</v>
      </c>
      <c r="D16" s="137">
        <v>0.65</v>
      </c>
      <c r="E16" s="135" t="s">
        <v>48</v>
      </c>
      <c r="F16" s="135">
        <v>1</v>
      </c>
      <c r="G16" s="135" t="s">
        <v>49</v>
      </c>
      <c r="H16" s="135">
        <v>1</v>
      </c>
      <c r="I16" s="137">
        <f>D16*F16*H16</f>
        <v>0.65</v>
      </c>
    </row>
    <row r="17" spans="1:10" s="11" customFormat="1" x14ac:dyDescent="0.2">
      <c r="A17" s="135">
        <v>4</v>
      </c>
      <c r="B17" s="2" t="s">
        <v>218</v>
      </c>
      <c r="C17" s="129" t="s">
        <v>219</v>
      </c>
      <c r="D17" s="30">
        <v>0.04</v>
      </c>
      <c r="E17" s="2" t="s">
        <v>52</v>
      </c>
      <c r="F17" s="2">
        <v>162.02000000000001</v>
      </c>
      <c r="G17" s="2" t="s">
        <v>220</v>
      </c>
      <c r="H17" s="2">
        <v>1</v>
      </c>
      <c r="I17" s="104">
        <f>D17*F17*H17</f>
        <v>6.4808000000000003</v>
      </c>
    </row>
    <row r="18" spans="1:10" s="136" customFormat="1" x14ac:dyDescent="0.2">
      <c r="A18" s="135">
        <v>5</v>
      </c>
      <c r="B18" s="140" t="s">
        <v>233</v>
      </c>
      <c r="C18" s="141" t="s">
        <v>217</v>
      </c>
      <c r="D18" s="137">
        <v>0.65</v>
      </c>
      <c r="E18" s="135" t="s">
        <v>48</v>
      </c>
      <c r="F18" s="135">
        <v>1</v>
      </c>
      <c r="G18" s="135" t="s">
        <v>49</v>
      </c>
      <c r="H18" s="135">
        <v>1</v>
      </c>
      <c r="I18" s="137">
        <f>D18*F18*H18</f>
        <v>0.65</v>
      </c>
    </row>
    <row r="19" spans="1:10" s="11" customFormat="1" x14ac:dyDescent="0.2">
      <c r="A19" s="2">
        <v>6</v>
      </c>
      <c r="B19" s="2" t="s">
        <v>218</v>
      </c>
      <c r="C19" s="129" t="s">
        <v>219</v>
      </c>
      <c r="D19" s="30">
        <v>0.04</v>
      </c>
      <c r="E19" s="2" t="s">
        <v>52</v>
      </c>
      <c r="F19" s="2">
        <v>3.4</v>
      </c>
      <c r="G19" s="2" t="s">
        <v>220</v>
      </c>
      <c r="H19" s="2">
        <v>1</v>
      </c>
      <c r="I19" s="104">
        <f>D19*F19*H19</f>
        <v>0.13600000000000001</v>
      </c>
    </row>
    <row r="20" spans="1:10" s="11" customFormat="1" x14ac:dyDescent="0.2">
      <c r="B20" s="3"/>
      <c r="C20" s="3"/>
      <c r="D20" s="3"/>
      <c r="E20" s="3"/>
      <c r="F20" s="3"/>
      <c r="G20" s="3"/>
      <c r="H20" s="42" t="s">
        <v>34</v>
      </c>
      <c r="I20" s="58">
        <f>SUM(I14:I17)</f>
        <v>23.758800000000001</v>
      </c>
      <c r="J20" s="3"/>
    </row>
    <row r="21" spans="1:10" s="11" customFormat="1" x14ac:dyDescent="0.2">
      <c r="A21" s="3"/>
      <c r="B21" s="3"/>
      <c r="C21" s="3"/>
      <c r="D21" s="3"/>
      <c r="E21" s="3"/>
      <c r="F21" s="3"/>
      <c r="G21" s="3"/>
      <c r="H21" s="126"/>
      <c r="I21" s="127"/>
      <c r="J21" s="3"/>
    </row>
    <row r="22" spans="1:10" s="11" customFormat="1" x14ac:dyDescent="0.2">
      <c r="A22" s="1" t="s">
        <v>21</v>
      </c>
      <c r="B22" s="1" t="s">
        <v>59</v>
      </c>
      <c r="C22" s="1" t="s">
        <v>23</v>
      </c>
      <c r="D22" s="1" t="s">
        <v>24</v>
      </c>
      <c r="E22" s="1" t="s">
        <v>25</v>
      </c>
      <c r="F22" s="1" t="s">
        <v>26</v>
      </c>
      <c r="G22" s="1" t="s">
        <v>27</v>
      </c>
      <c r="H22" s="1" t="s">
        <v>28</v>
      </c>
      <c r="I22" s="1" t="s">
        <v>33</v>
      </c>
      <c r="J22" s="1" t="s">
        <v>34</v>
      </c>
    </row>
    <row r="23" spans="1:10" s="11" customFormat="1" x14ac:dyDescent="0.2">
      <c r="A23" s="2"/>
      <c r="B23" s="2"/>
      <c r="C23" s="2"/>
      <c r="D23" s="2"/>
      <c r="E23" s="2"/>
      <c r="F23" s="2"/>
      <c r="G23" s="2"/>
      <c r="H23" s="2"/>
      <c r="I23" s="2"/>
      <c r="J23" s="44">
        <v>0</v>
      </c>
    </row>
    <row r="24" spans="1:10" s="11" customFormat="1" x14ac:dyDescent="0.2">
      <c r="I24" s="42" t="s">
        <v>34</v>
      </c>
      <c r="J24" s="58">
        <f>J23</f>
        <v>0</v>
      </c>
    </row>
    <row r="25" spans="1:10" s="11" customFormat="1" x14ac:dyDescent="0.2">
      <c r="A25" s="3"/>
      <c r="B25" s="3"/>
      <c r="C25" s="3"/>
      <c r="D25" s="3"/>
      <c r="E25" s="3"/>
      <c r="F25" s="3"/>
      <c r="G25" s="3"/>
      <c r="H25" s="27"/>
      <c r="I25" s="28"/>
      <c r="J25" s="3"/>
    </row>
    <row r="26" spans="1:10" x14ac:dyDescent="0.2">
      <c r="A26" s="1" t="s">
        <v>21</v>
      </c>
      <c r="B26" s="1" t="s">
        <v>60</v>
      </c>
      <c r="C26" s="1" t="s">
        <v>23</v>
      </c>
      <c r="D26" s="1" t="s">
        <v>24</v>
      </c>
      <c r="E26" s="1" t="s">
        <v>39</v>
      </c>
      <c r="F26" s="1" t="s">
        <v>33</v>
      </c>
      <c r="G26" s="1" t="s">
        <v>61</v>
      </c>
      <c r="H26" s="1" t="s">
        <v>62</v>
      </c>
      <c r="I26" s="1" t="s">
        <v>34</v>
      </c>
      <c r="J26" s="11"/>
    </row>
    <row r="27" spans="1:10" x14ac:dyDescent="0.2">
      <c r="A27" s="2"/>
      <c r="B27" s="2"/>
      <c r="C27" s="2"/>
      <c r="D27" s="12"/>
      <c r="E27" s="2"/>
      <c r="F27" s="2"/>
      <c r="G27" s="2"/>
      <c r="H27" s="2"/>
      <c r="I27" s="12">
        <f>IF(G27="",D27*F27,D27*F27/(G27*H27))</f>
        <v>0</v>
      </c>
    </row>
    <row r="28" spans="1:10" s="11" customFormat="1" x14ac:dyDescent="0.2">
      <c r="H28" s="19" t="s">
        <v>34</v>
      </c>
      <c r="I28" s="31">
        <f>SUM(I27:I27)</f>
        <v>0</v>
      </c>
    </row>
    <row r="29" spans="1:10" x14ac:dyDescent="0.2">
      <c r="H29" s="27"/>
      <c r="I29" s="28"/>
    </row>
    <row r="30" spans="1:10" s="11" customForma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</row>
    <row r="32" spans="1:10" s="11" customForma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</row>
    <row r="34" spans="1:17" s="11" customForma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</row>
    <row r="41" spans="1:17" x14ac:dyDescent="0.2">
      <c r="Q41" s="32"/>
    </row>
  </sheetData>
  <hyperlinks>
    <hyperlink ref="J3" location="BOM!A1" display="FileLink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opLeftCell="E1" workbookViewId="0">
      <selection activeCell="B16" sqref="B16:I16"/>
    </sheetView>
  </sheetViews>
  <sheetFormatPr defaultColWidth="9.140625" defaultRowHeight="12.75" x14ac:dyDescent="0.2"/>
  <cols>
    <col min="1" max="1" width="10.7109375" style="3" customWidth="1"/>
    <col min="2" max="2" width="28.85546875" style="3" customWidth="1"/>
    <col min="3" max="3" width="48" style="3" customWidth="1"/>
    <col min="4" max="4" width="10.42578125" style="3" customWidth="1"/>
    <col min="5" max="5" width="10" style="3" customWidth="1"/>
    <col min="6" max="6" width="12" style="3" bestFit="1" customWidth="1"/>
    <col min="7" max="7" width="10.140625" style="3" bestFit="1" customWidth="1"/>
    <col min="8" max="8" width="13.85546875" style="3" bestFit="1" customWidth="1"/>
    <col min="9" max="9" width="15.5703125" style="3" bestFit="1" customWidth="1"/>
    <col min="10" max="10" width="13.85546875" style="3" bestFit="1" customWidth="1"/>
    <col min="11" max="11" width="12.28515625" style="3" customWidth="1"/>
    <col min="12" max="12" width="11.28515625" style="3" bestFit="1" customWidth="1"/>
    <col min="13" max="13" width="13.85546875" style="3" bestFit="1" customWidth="1"/>
    <col min="14" max="14" width="15" style="3" bestFit="1" customWidth="1"/>
    <col min="15" max="15" width="9.140625" style="3"/>
    <col min="16" max="16" width="9.42578125" style="3" bestFit="1" customWidth="1"/>
    <col min="17" max="18" width="9.140625" style="3"/>
    <col min="19" max="19" width="10.42578125" style="3" bestFit="1" customWidth="1"/>
    <col min="20" max="20" width="9.42578125" style="3" bestFit="1" customWidth="1"/>
    <col min="21" max="21" width="9.140625" style="3"/>
    <col min="22" max="22" width="9.42578125" style="3" bestFit="1" customWidth="1"/>
    <col min="23" max="23" width="9.140625" style="3"/>
    <col min="24" max="25" width="10.140625" style="3" bestFit="1" customWidth="1"/>
    <col min="26" max="28" width="9.28515625" style="3" bestFit="1" customWidth="1"/>
    <col min="29" max="16384" width="9.140625" style="3"/>
  </cols>
  <sheetData>
    <row r="1" spans="1:14" x14ac:dyDescent="0.2">
      <c r="A1" s="1" t="s">
        <v>0</v>
      </c>
      <c r="B1" s="2" t="s">
        <v>1</v>
      </c>
      <c r="J1" s="4" t="s">
        <v>2</v>
      </c>
      <c r="K1" s="5">
        <v>254</v>
      </c>
      <c r="M1" s="1" t="s">
        <v>3</v>
      </c>
      <c r="N1" s="6">
        <f>N11+I18+J22+I26</f>
        <v>18.590420000000002</v>
      </c>
    </row>
    <row r="2" spans="1:14" x14ac:dyDescent="0.2">
      <c r="A2" s="1" t="s">
        <v>4</v>
      </c>
      <c r="B2" s="2" t="s">
        <v>5</v>
      </c>
      <c r="D2" s="1" t="s">
        <v>6</v>
      </c>
      <c r="E2" s="2"/>
      <c r="M2" s="1" t="s">
        <v>7</v>
      </c>
      <c r="N2" s="7">
        <v>1</v>
      </c>
    </row>
    <row r="3" spans="1:14" x14ac:dyDescent="0.2">
      <c r="A3" s="1" t="s">
        <v>8</v>
      </c>
      <c r="B3" s="2" t="s">
        <v>221</v>
      </c>
      <c r="D3" s="1" t="s">
        <v>10</v>
      </c>
      <c r="E3" s="2"/>
      <c r="J3" s="8" t="s">
        <v>6</v>
      </c>
      <c r="K3" s="2" t="s">
        <v>11</v>
      </c>
    </row>
    <row r="4" spans="1:14" x14ac:dyDescent="0.2">
      <c r="A4" s="1" t="s">
        <v>12</v>
      </c>
      <c r="B4" s="9" t="s">
        <v>223</v>
      </c>
      <c r="D4" s="1" t="s">
        <v>14</v>
      </c>
      <c r="E4" s="2"/>
      <c r="J4" s="96" t="s">
        <v>10</v>
      </c>
      <c r="K4" s="2"/>
      <c r="M4" s="1" t="s">
        <v>15</v>
      </c>
      <c r="N4" s="6">
        <f>N1*N2</f>
        <v>18.590420000000002</v>
      </c>
    </row>
    <row r="5" spans="1:14" x14ac:dyDescent="0.2">
      <c r="A5" s="1" t="s">
        <v>16</v>
      </c>
      <c r="B5" s="9"/>
      <c r="J5" s="1" t="s">
        <v>14</v>
      </c>
      <c r="K5" s="2"/>
    </row>
    <row r="6" spans="1:14" x14ac:dyDescent="0.2">
      <c r="A6" s="1" t="s">
        <v>17</v>
      </c>
      <c r="B6" s="2" t="s">
        <v>18</v>
      </c>
    </row>
    <row r="7" spans="1:14" x14ac:dyDescent="0.2">
      <c r="A7" s="1" t="s">
        <v>19</v>
      </c>
      <c r="B7" s="2" t="s">
        <v>224</v>
      </c>
    </row>
    <row r="9" spans="1:14" s="11" customFormat="1" x14ac:dyDescent="0.2">
      <c r="A9" s="1" t="s">
        <v>21</v>
      </c>
      <c r="B9" s="1" t="s">
        <v>22</v>
      </c>
      <c r="C9" s="1" t="s">
        <v>23</v>
      </c>
      <c r="D9" s="1" t="s">
        <v>24</v>
      </c>
      <c r="E9" s="1" t="s">
        <v>25</v>
      </c>
      <c r="F9" s="1" t="s">
        <v>26</v>
      </c>
      <c r="G9" s="1" t="s">
        <v>27</v>
      </c>
      <c r="H9" s="1" t="s">
        <v>28</v>
      </c>
      <c r="I9" s="1" t="s">
        <v>29</v>
      </c>
      <c r="J9" s="1" t="s">
        <v>30</v>
      </c>
      <c r="K9" s="1" t="s">
        <v>31</v>
      </c>
      <c r="L9" s="1" t="s">
        <v>32</v>
      </c>
      <c r="M9" s="1" t="s">
        <v>33</v>
      </c>
      <c r="N9" s="1" t="s">
        <v>34</v>
      </c>
    </row>
    <row r="10" spans="1:14" x14ac:dyDescent="0.2">
      <c r="A10" s="2">
        <v>1</v>
      </c>
      <c r="B10" s="97" t="s">
        <v>212</v>
      </c>
      <c r="C10" s="35" t="s">
        <v>215</v>
      </c>
      <c r="D10" s="12">
        <v>4.2</v>
      </c>
      <c r="E10" s="125">
        <f>J10*K10*L10</f>
        <v>0.98009999999999997</v>
      </c>
      <c r="F10" s="2" t="s">
        <v>214</v>
      </c>
      <c r="G10" s="2"/>
      <c r="H10" s="14"/>
      <c r="I10" s="36" t="s">
        <v>213</v>
      </c>
      <c r="J10" s="16">
        <v>1.32E-2</v>
      </c>
      <c r="K10" s="14">
        <v>2.75E-2</v>
      </c>
      <c r="L10" s="14">
        <v>2700</v>
      </c>
      <c r="M10" s="18">
        <v>1</v>
      </c>
      <c r="N10" s="6">
        <f>IF(J10="",D10*M10,D10*J10*K10*L10*M10)</f>
        <v>4.1164200000000006</v>
      </c>
    </row>
    <row r="11" spans="1:14" s="11" customFormat="1" x14ac:dyDescent="0.2">
      <c r="M11" s="19" t="s">
        <v>34</v>
      </c>
      <c r="N11" s="24">
        <f>SUM(N10:N10)</f>
        <v>4.1164200000000006</v>
      </c>
    </row>
    <row r="13" spans="1:14" s="11" customFormat="1" x14ac:dyDescent="0.2">
      <c r="A13" s="1" t="s">
        <v>21</v>
      </c>
      <c r="B13" s="1" t="s">
        <v>38</v>
      </c>
      <c r="C13" s="1" t="s">
        <v>23</v>
      </c>
      <c r="D13" s="1" t="s">
        <v>24</v>
      </c>
      <c r="E13" s="1" t="s">
        <v>39</v>
      </c>
      <c r="F13" s="1" t="s">
        <v>33</v>
      </c>
      <c r="G13" s="1" t="s">
        <v>40</v>
      </c>
      <c r="H13" s="1" t="s">
        <v>41</v>
      </c>
      <c r="I13" s="1" t="s">
        <v>34</v>
      </c>
    </row>
    <row r="14" spans="1:14" ht="25.5" x14ac:dyDescent="0.2">
      <c r="A14" s="2">
        <v>1</v>
      </c>
      <c r="B14" s="23" t="s">
        <v>216</v>
      </c>
      <c r="C14" s="22" t="s">
        <v>217</v>
      </c>
      <c r="D14" s="12">
        <v>1.3</v>
      </c>
      <c r="E14" s="2" t="s">
        <v>48</v>
      </c>
      <c r="F14" s="2">
        <v>1</v>
      </c>
      <c r="G14" s="2" t="s">
        <v>49</v>
      </c>
      <c r="H14" s="2">
        <v>1</v>
      </c>
      <c r="I14" s="12">
        <v>1.3</v>
      </c>
    </row>
    <row r="15" spans="1:14" x14ac:dyDescent="0.2">
      <c r="A15" s="2">
        <v>2</v>
      </c>
      <c r="B15" s="2" t="s">
        <v>218</v>
      </c>
      <c r="C15" s="2" t="s">
        <v>222</v>
      </c>
      <c r="D15" s="30">
        <v>0.04</v>
      </c>
      <c r="E15" s="2" t="s">
        <v>52</v>
      </c>
      <c r="F15" s="2">
        <f>363-65.2</f>
        <v>297.8</v>
      </c>
      <c r="G15" s="2" t="s">
        <v>220</v>
      </c>
      <c r="H15" s="2">
        <v>1</v>
      </c>
      <c r="I15" s="12">
        <f>F15*D15</f>
        <v>11.912000000000001</v>
      </c>
    </row>
    <row r="16" spans="1:14" s="130" customFormat="1" x14ac:dyDescent="0.2">
      <c r="A16" s="128">
        <v>3</v>
      </c>
      <c r="B16" s="140" t="s">
        <v>233</v>
      </c>
      <c r="C16" s="141" t="s">
        <v>217</v>
      </c>
      <c r="D16" s="137">
        <v>0.65</v>
      </c>
      <c r="E16" s="135" t="s">
        <v>48</v>
      </c>
      <c r="F16" s="135">
        <v>1</v>
      </c>
      <c r="G16" s="135" t="s">
        <v>49</v>
      </c>
      <c r="H16" s="135">
        <v>1</v>
      </c>
      <c r="I16" s="137">
        <f>D16*F16*H16</f>
        <v>0.65</v>
      </c>
    </row>
    <row r="17" spans="1:10" s="11" customFormat="1" x14ac:dyDescent="0.2">
      <c r="A17" s="2">
        <v>4</v>
      </c>
      <c r="B17" s="2" t="s">
        <v>218</v>
      </c>
      <c r="C17" s="129" t="s">
        <v>219</v>
      </c>
      <c r="D17" s="30">
        <v>0.04</v>
      </c>
      <c r="E17" s="2" t="s">
        <v>52</v>
      </c>
      <c r="F17" s="2">
        <v>15.3</v>
      </c>
      <c r="G17" s="2" t="s">
        <v>220</v>
      </c>
      <c r="H17" s="2">
        <v>1</v>
      </c>
      <c r="I17" s="104">
        <f>D17*F17*H17</f>
        <v>0.61199999999999999</v>
      </c>
    </row>
    <row r="18" spans="1:10" s="11" customFormat="1" x14ac:dyDescent="0.2">
      <c r="B18" s="3"/>
      <c r="C18" s="3"/>
      <c r="D18" s="3"/>
      <c r="E18" s="3"/>
      <c r="F18" s="3"/>
      <c r="G18" s="3"/>
      <c r="H18" s="42" t="s">
        <v>34</v>
      </c>
      <c r="I18" s="58">
        <f>SUM(I14:I17)</f>
        <v>14.474000000000002</v>
      </c>
      <c r="J18" s="3"/>
    </row>
    <row r="19" spans="1:10" s="11" customFormat="1" x14ac:dyDescent="0.2">
      <c r="A19" s="3"/>
      <c r="B19" s="3"/>
      <c r="C19" s="3"/>
      <c r="D19" s="3"/>
      <c r="E19" s="3"/>
      <c r="F19" s="3"/>
      <c r="G19" s="3"/>
      <c r="H19" s="126"/>
      <c r="I19" s="127"/>
      <c r="J19" s="3"/>
    </row>
    <row r="20" spans="1:10" s="11" customFormat="1" x14ac:dyDescent="0.2">
      <c r="A20" s="1" t="s">
        <v>21</v>
      </c>
      <c r="B20" s="1" t="s">
        <v>59</v>
      </c>
      <c r="C20" s="1" t="s">
        <v>23</v>
      </c>
      <c r="D20" s="1" t="s">
        <v>24</v>
      </c>
      <c r="E20" s="1" t="s">
        <v>25</v>
      </c>
      <c r="F20" s="1" t="s">
        <v>26</v>
      </c>
      <c r="G20" s="1" t="s">
        <v>27</v>
      </c>
      <c r="H20" s="1" t="s">
        <v>28</v>
      </c>
      <c r="I20" s="1" t="s">
        <v>33</v>
      </c>
      <c r="J20" s="1" t="s">
        <v>34</v>
      </c>
    </row>
    <row r="21" spans="1:10" s="11" customForma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s="11" customFormat="1" x14ac:dyDescent="0.2">
      <c r="I22" s="42" t="s">
        <v>34</v>
      </c>
      <c r="J22" s="58">
        <f>J21</f>
        <v>0</v>
      </c>
    </row>
    <row r="23" spans="1:10" s="11" customFormat="1" x14ac:dyDescent="0.2">
      <c r="A23" s="3"/>
      <c r="B23" s="3"/>
      <c r="C23" s="3"/>
      <c r="D23" s="3"/>
      <c r="E23" s="3"/>
      <c r="F23" s="3"/>
      <c r="G23" s="3"/>
      <c r="H23" s="27"/>
      <c r="I23" s="28"/>
      <c r="J23" s="3"/>
    </row>
    <row r="24" spans="1:10" x14ac:dyDescent="0.2">
      <c r="A24" s="1" t="s">
        <v>21</v>
      </c>
      <c r="B24" s="1" t="s">
        <v>60</v>
      </c>
      <c r="C24" s="1" t="s">
        <v>23</v>
      </c>
      <c r="D24" s="1" t="s">
        <v>24</v>
      </c>
      <c r="E24" s="1" t="s">
        <v>39</v>
      </c>
      <c r="F24" s="1" t="s">
        <v>33</v>
      </c>
      <c r="G24" s="1" t="s">
        <v>61</v>
      </c>
      <c r="H24" s="1" t="s">
        <v>62</v>
      </c>
      <c r="I24" s="1" t="s">
        <v>34</v>
      </c>
      <c r="J24" s="11"/>
    </row>
    <row r="25" spans="1:10" x14ac:dyDescent="0.2">
      <c r="A25" s="2"/>
      <c r="B25" s="2"/>
      <c r="C25" s="2"/>
      <c r="D25" s="12"/>
      <c r="E25" s="2"/>
      <c r="F25" s="2"/>
      <c r="G25" s="2"/>
      <c r="H25" s="2"/>
      <c r="I25" s="12">
        <f>IF(G25="",D25*F25,D25*F25/(G25*H25))</f>
        <v>0</v>
      </c>
    </row>
    <row r="26" spans="1:10" s="11" customFormat="1" x14ac:dyDescent="0.2">
      <c r="H26" s="19" t="s">
        <v>34</v>
      </c>
      <c r="I26" s="31">
        <f>SUM(I25:I25)</f>
        <v>0</v>
      </c>
    </row>
    <row r="27" spans="1:10" x14ac:dyDescent="0.2">
      <c r="H27" s="27"/>
      <c r="I27" s="28"/>
    </row>
    <row r="28" spans="1:10" s="11" customForma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</row>
    <row r="30" spans="1:10" s="11" customForma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</row>
    <row r="32" spans="1:10" s="11" customForma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</row>
    <row r="39" spans="17:17" x14ac:dyDescent="0.2">
      <c r="Q39" s="32"/>
    </row>
  </sheetData>
  <hyperlinks>
    <hyperlink ref="J3" location="BOM!A1" display="FileLink1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B5" sqref="B5"/>
    </sheetView>
  </sheetViews>
  <sheetFormatPr defaultColWidth="9.140625" defaultRowHeight="12.75" x14ac:dyDescent="0.2"/>
  <cols>
    <col min="1" max="1" width="10.7109375" style="3" customWidth="1"/>
    <col min="2" max="2" width="29.7109375" style="3" bestFit="1" customWidth="1"/>
    <col min="3" max="3" width="48" style="3" customWidth="1"/>
    <col min="4" max="4" width="10.42578125" style="3" customWidth="1"/>
    <col min="5" max="5" width="10" style="3" customWidth="1"/>
    <col min="6" max="6" width="12" style="3" bestFit="1" customWidth="1"/>
    <col min="7" max="7" width="10.140625" style="3" bestFit="1" customWidth="1"/>
    <col min="8" max="8" width="13.85546875" style="3" bestFit="1" customWidth="1"/>
    <col min="9" max="9" width="15.5703125" style="3" bestFit="1" customWidth="1"/>
    <col min="10" max="10" width="13.85546875" style="3" bestFit="1" customWidth="1"/>
    <col min="11" max="11" width="12.28515625" style="3" customWidth="1"/>
    <col min="12" max="12" width="11.28515625" style="3" bestFit="1" customWidth="1"/>
    <col min="13" max="13" width="13.85546875" style="3" bestFit="1" customWidth="1"/>
    <col min="14" max="14" width="15" style="3" bestFit="1" customWidth="1"/>
    <col min="15" max="15" width="9.140625" style="3"/>
    <col min="16" max="16" width="9.42578125" style="3" bestFit="1" customWidth="1"/>
    <col min="17" max="18" width="9.140625" style="3"/>
    <col min="19" max="19" width="10.42578125" style="3" bestFit="1" customWidth="1"/>
    <col min="20" max="20" width="9.42578125" style="3" bestFit="1" customWidth="1"/>
    <col min="21" max="21" width="9.140625" style="3"/>
    <col min="22" max="22" width="9.42578125" style="3" bestFit="1" customWidth="1"/>
    <col min="23" max="23" width="9.140625" style="3"/>
    <col min="24" max="25" width="10.140625" style="3" bestFit="1" customWidth="1"/>
    <col min="26" max="28" width="9.28515625" style="3" bestFit="1" customWidth="1"/>
    <col min="29" max="16384" width="9.140625" style="3"/>
  </cols>
  <sheetData>
    <row r="1" spans="1:14" x14ac:dyDescent="0.2">
      <c r="A1" s="1" t="s">
        <v>0</v>
      </c>
      <c r="B1" s="2" t="s">
        <v>1</v>
      </c>
      <c r="J1" s="4" t="s">
        <v>2</v>
      </c>
      <c r="K1" s="5">
        <v>254</v>
      </c>
      <c r="M1" s="1" t="s">
        <v>3</v>
      </c>
      <c r="N1" s="6">
        <f>N11+I18+J22+I26</f>
        <v>15.815496000000001</v>
      </c>
    </row>
    <row r="2" spans="1:14" x14ac:dyDescent="0.2">
      <c r="A2" s="1" t="s">
        <v>4</v>
      </c>
      <c r="B2" s="2" t="s">
        <v>5</v>
      </c>
      <c r="D2" s="1" t="s">
        <v>6</v>
      </c>
      <c r="E2" s="2"/>
      <c r="M2" s="1" t="s">
        <v>7</v>
      </c>
      <c r="N2" s="7">
        <v>1</v>
      </c>
    </row>
    <row r="3" spans="1:14" x14ac:dyDescent="0.2">
      <c r="A3" s="1" t="s">
        <v>8</v>
      </c>
      <c r="B3" s="2" t="s">
        <v>221</v>
      </c>
      <c r="D3" s="1" t="s">
        <v>10</v>
      </c>
      <c r="E3" s="2"/>
      <c r="J3" s="8" t="s">
        <v>6</v>
      </c>
      <c r="K3" s="2" t="s">
        <v>11</v>
      </c>
    </row>
    <row r="4" spans="1:14" x14ac:dyDescent="0.2">
      <c r="A4" s="1" t="s">
        <v>12</v>
      </c>
      <c r="B4" s="9" t="s">
        <v>252</v>
      </c>
      <c r="D4" s="1" t="s">
        <v>14</v>
      </c>
      <c r="E4" s="2"/>
      <c r="J4" s="96" t="s">
        <v>10</v>
      </c>
      <c r="K4" s="2"/>
      <c r="M4" s="1" t="s">
        <v>15</v>
      </c>
      <c r="N4" s="6">
        <f>N1*N2</f>
        <v>15.815496000000001</v>
      </c>
    </row>
    <row r="5" spans="1:14" x14ac:dyDescent="0.2">
      <c r="A5" s="1" t="s">
        <v>16</v>
      </c>
      <c r="B5" s="9"/>
      <c r="J5" s="1" t="s">
        <v>14</v>
      </c>
      <c r="K5" s="2"/>
    </row>
    <row r="6" spans="1:14" x14ac:dyDescent="0.2">
      <c r="A6" s="1" t="s">
        <v>17</v>
      </c>
      <c r="B6" s="2" t="s">
        <v>18</v>
      </c>
    </row>
    <row r="7" spans="1:14" x14ac:dyDescent="0.2">
      <c r="A7" s="1" t="s">
        <v>19</v>
      </c>
      <c r="B7" s="2" t="s">
        <v>229</v>
      </c>
    </row>
    <row r="9" spans="1:14" s="11" customFormat="1" x14ac:dyDescent="0.2">
      <c r="A9" s="1" t="s">
        <v>21</v>
      </c>
      <c r="B9" s="1" t="s">
        <v>22</v>
      </c>
      <c r="C9" s="1" t="s">
        <v>23</v>
      </c>
      <c r="D9" s="1" t="s">
        <v>24</v>
      </c>
      <c r="E9" s="1" t="s">
        <v>25</v>
      </c>
      <c r="F9" s="1" t="s">
        <v>26</v>
      </c>
      <c r="G9" s="1" t="s">
        <v>27</v>
      </c>
      <c r="H9" s="1" t="s">
        <v>28</v>
      </c>
      <c r="I9" s="1" t="s">
        <v>29</v>
      </c>
      <c r="J9" s="1" t="s">
        <v>30</v>
      </c>
      <c r="K9" s="1" t="s">
        <v>31</v>
      </c>
      <c r="L9" s="1" t="s">
        <v>32</v>
      </c>
      <c r="M9" s="1" t="s">
        <v>33</v>
      </c>
      <c r="N9" s="1" t="s">
        <v>34</v>
      </c>
    </row>
    <row r="10" spans="1:14" x14ac:dyDescent="0.2">
      <c r="A10" s="2">
        <v>1</v>
      </c>
      <c r="B10" s="97" t="s">
        <v>212</v>
      </c>
      <c r="C10" s="35" t="s">
        <v>215</v>
      </c>
      <c r="D10" s="12">
        <v>4.2</v>
      </c>
      <c r="E10" s="125">
        <f>J10*K10*L10</f>
        <v>0.92987999999999993</v>
      </c>
      <c r="F10" s="2" t="s">
        <v>214</v>
      </c>
      <c r="G10" s="2"/>
      <c r="H10" s="14"/>
      <c r="I10" s="36" t="s">
        <v>213</v>
      </c>
      <c r="J10" s="16">
        <v>8.3999999999999995E-3</v>
      </c>
      <c r="K10" s="14">
        <v>4.1000000000000002E-2</v>
      </c>
      <c r="L10" s="14">
        <v>2700</v>
      </c>
      <c r="M10" s="18">
        <v>1</v>
      </c>
      <c r="N10" s="6">
        <f>IF(J10="",D10*M10,D10*J10*K10*L10*M10)</f>
        <v>3.9054959999999999</v>
      </c>
    </row>
    <row r="11" spans="1:14" s="11" customFormat="1" x14ac:dyDescent="0.2">
      <c r="M11" s="19" t="s">
        <v>34</v>
      </c>
      <c r="N11" s="24">
        <f>SUM(N10:N10)</f>
        <v>3.9054959999999999</v>
      </c>
    </row>
    <row r="13" spans="1:14" s="11" customFormat="1" x14ac:dyDescent="0.2">
      <c r="A13" s="1" t="s">
        <v>21</v>
      </c>
      <c r="B13" s="1" t="s">
        <v>38</v>
      </c>
      <c r="C13" s="1" t="s">
        <v>23</v>
      </c>
      <c r="D13" s="1" t="s">
        <v>24</v>
      </c>
      <c r="E13" s="1" t="s">
        <v>39</v>
      </c>
      <c r="F13" s="1" t="s">
        <v>33</v>
      </c>
      <c r="G13" s="1" t="s">
        <v>40</v>
      </c>
      <c r="H13" s="1" t="s">
        <v>41</v>
      </c>
      <c r="I13" s="1" t="s">
        <v>34</v>
      </c>
    </row>
    <row r="14" spans="1:14" ht="25.5" x14ac:dyDescent="0.2">
      <c r="A14" s="2">
        <v>1</v>
      </c>
      <c r="B14" s="23" t="s">
        <v>216</v>
      </c>
      <c r="C14" s="22" t="s">
        <v>217</v>
      </c>
      <c r="D14" s="12">
        <v>1.3</v>
      </c>
      <c r="E14" s="2" t="s">
        <v>48</v>
      </c>
      <c r="F14" s="2">
        <v>1</v>
      </c>
      <c r="G14" s="2" t="s">
        <v>49</v>
      </c>
      <c r="H14" s="2">
        <v>1</v>
      </c>
      <c r="I14" s="12">
        <v>1.3</v>
      </c>
    </row>
    <row r="15" spans="1:14" x14ac:dyDescent="0.2">
      <c r="A15" s="2">
        <v>2</v>
      </c>
      <c r="B15" s="2" t="s">
        <v>218</v>
      </c>
      <c r="C15" s="2" t="s">
        <v>222</v>
      </c>
      <c r="D15" s="30">
        <v>0.04</v>
      </c>
      <c r="E15" s="2" t="s">
        <v>52</v>
      </c>
      <c r="F15" s="2">
        <v>189</v>
      </c>
      <c r="G15" s="2" t="s">
        <v>220</v>
      </c>
      <c r="H15" s="2">
        <v>1</v>
      </c>
      <c r="I15" s="12">
        <f>F15*D15</f>
        <v>7.5600000000000005</v>
      </c>
    </row>
    <row r="16" spans="1:14" s="10" customFormat="1" x14ac:dyDescent="0.2">
      <c r="A16" s="135">
        <v>3</v>
      </c>
      <c r="B16" s="140" t="s">
        <v>233</v>
      </c>
      <c r="C16" s="141" t="s">
        <v>217</v>
      </c>
      <c r="D16" s="137">
        <v>0.65</v>
      </c>
      <c r="E16" s="135" t="s">
        <v>48</v>
      </c>
      <c r="F16" s="135">
        <v>1</v>
      </c>
      <c r="G16" s="135" t="s">
        <v>49</v>
      </c>
      <c r="H16" s="135">
        <v>1</v>
      </c>
      <c r="I16" s="137">
        <f>D16*F16*H16</f>
        <v>0.65</v>
      </c>
    </row>
    <row r="17" spans="1:10" s="11" customFormat="1" x14ac:dyDescent="0.2">
      <c r="A17" s="2">
        <v>4</v>
      </c>
      <c r="B17" s="2" t="s">
        <v>218</v>
      </c>
      <c r="C17" s="129" t="s">
        <v>219</v>
      </c>
      <c r="D17" s="30">
        <v>0.04</v>
      </c>
      <c r="E17" s="2" t="s">
        <v>52</v>
      </c>
      <c r="F17" s="2">
        <v>60</v>
      </c>
      <c r="G17" s="2" t="s">
        <v>220</v>
      </c>
      <c r="H17" s="2">
        <v>1</v>
      </c>
      <c r="I17" s="104">
        <f>D17*F17*H17</f>
        <v>2.4</v>
      </c>
    </row>
    <row r="18" spans="1:10" s="11" customFormat="1" x14ac:dyDescent="0.2">
      <c r="B18" s="3"/>
      <c r="C18" s="3"/>
      <c r="D18" s="3"/>
      <c r="E18" s="3"/>
      <c r="F18" s="3"/>
      <c r="G18" s="3"/>
      <c r="H18" s="42" t="s">
        <v>34</v>
      </c>
      <c r="I18" s="58">
        <f>SUM(I14:I17)</f>
        <v>11.910000000000002</v>
      </c>
      <c r="J18" s="3"/>
    </row>
    <row r="19" spans="1:10" s="11" customFormat="1" x14ac:dyDescent="0.2">
      <c r="A19" s="3"/>
      <c r="B19" s="3"/>
      <c r="C19" s="3"/>
      <c r="D19" s="3"/>
      <c r="E19" s="3"/>
      <c r="F19" s="3"/>
      <c r="G19" s="3"/>
      <c r="H19" s="126"/>
      <c r="I19" s="127"/>
      <c r="J19" s="3"/>
    </row>
    <row r="20" spans="1:10" s="11" customFormat="1" x14ac:dyDescent="0.2">
      <c r="A20" s="1" t="s">
        <v>21</v>
      </c>
      <c r="B20" s="1" t="s">
        <v>59</v>
      </c>
      <c r="C20" s="1" t="s">
        <v>23</v>
      </c>
      <c r="D20" s="1" t="s">
        <v>24</v>
      </c>
      <c r="E20" s="1" t="s">
        <v>25</v>
      </c>
      <c r="F20" s="1" t="s">
        <v>26</v>
      </c>
      <c r="G20" s="1" t="s">
        <v>27</v>
      </c>
      <c r="H20" s="1" t="s">
        <v>28</v>
      </c>
      <c r="I20" s="1" t="s">
        <v>33</v>
      </c>
      <c r="J20" s="1" t="s">
        <v>34</v>
      </c>
    </row>
    <row r="21" spans="1:10" s="11" customForma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s="11" customFormat="1" x14ac:dyDescent="0.2">
      <c r="I22" s="42" t="s">
        <v>34</v>
      </c>
      <c r="J22" s="58">
        <f>J21</f>
        <v>0</v>
      </c>
    </row>
    <row r="23" spans="1:10" s="11" customFormat="1" x14ac:dyDescent="0.2">
      <c r="A23" s="3"/>
      <c r="B23" s="3"/>
      <c r="C23" s="3"/>
      <c r="D23" s="3"/>
      <c r="E23" s="3"/>
      <c r="F23" s="3"/>
      <c r="G23" s="3"/>
      <c r="H23" s="27"/>
      <c r="I23" s="28"/>
      <c r="J23" s="3"/>
    </row>
    <row r="24" spans="1:10" x14ac:dyDescent="0.2">
      <c r="A24" s="1" t="s">
        <v>21</v>
      </c>
      <c r="B24" s="1" t="s">
        <v>60</v>
      </c>
      <c r="C24" s="1" t="s">
        <v>23</v>
      </c>
      <c r="D24" s="1" t="s">
        <v>24</v>
      </c>
      <c r="E24" s="1" t="s">
        <v>39</v>
      </c>
      <c r="F24" s="1" t="s">
        <v>33</v>
      </c>
      <c r="G24" s="1" t="s">
        <v>61</v>
      </c>
      <c r="H24" s="1" t="s">
        <v>62</v>
      </c>
      <c r="I24" s="1" t="s">
        <v>34</v>
      </c>
      <c r="J24" s="11"/>
    </row>
    <row r="25" spans="1:10" x14ac:dyDescent="0.2">
      <c r="A25" s="2"/>
      <c r="B25" s="2"/>
      <c r="C25" s="2"/>
      <c r="D25" s="12"/>
      <c r="E25" s="2"/>
      <c r="F25" s="2"/>
      <c r="G25" s="2"/>
      <c r="H25" s="2"/>
      <c r="I25" s="12">
        <f>IF(G25="",D25*F25,D25*F25/(G25*H25))</f>
        <v>0</v>
      </c>
    </row>
    <row r="26" spans="1:10" s="11" customFormat="1" x14ac:dyDescent="0.2">
      <c r="H26" s="19" t="s">
        <v>34</v>
      </c>
      <c r="I26" s="31">
        <f>SUM(I25:I25)</f>
        <v>0</v>
      </c>
    </row>
    <row r="27" spans="1:10" x14ac:dyDescent="0.2">
      <c r="H27" s="27"/>
      <c r="I27" s="28"/>
    </row>
    <row r="28" spans="1:10" s="11" customForma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</row>
    <row r="30" spans="1:10" s="11" customForma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</row>
    <row r="32" spans="1:10" s="11" customForma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</row>
    <row r="39" spans="17:17" x14ac:dyDescent="0.2">
      <c r="Q39" s="32"/>
    </row>
  </sheetData>
  <hyperlinks>
    <hyperlink ref="J3" location="BOM!A1" display="FileLink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N1" sqref="N1"/>
    </sheetView>
  </sheetViews>
  <sheetFormatPr defaultColWidth="9.140625" defaultRowHeight="12.75" x14ac:dyDescent="0.2"/>
  <cols>
    <col min="1" max="1" width="12" style="3" customWidth="1"/>
    <col min="2" max="2" width="36.5703125" style="3" customWidth="1"/>
    <col min="3" max="3" width="31.5703125" style="3" customWidth="1"/>
    <col min="4" max="4" width="13.5703125" style="3" bestFit="1" customWidth="1"/>
    <col min="5" max="5" width="14.140625" style="3" bestFit="1" customWidth="1"/>
    <col min="6" max="6" width="12" style="3" bestFit="1" customWidth="1"/>
    <col min="7" max="7" width="10.140625" style="3" bestFit="1" customWidth="1"/>
    <col min="8" max="8" width="13.85546875" style="3" bestFit="1" customWidth="1"/>
    <col min="9" max="9" width="15.5703125" style="3" bestFit="1" customWidth="1"/>
    <col min="10" max="10" width="13.85546875" style="3" bestFit="1" customWidth="1"/>
    <col min="11" max="11" width="11.5703125" style="3" customWidth="1"/>
    <col min="12" max="12" width="11.28515625" style="3" bestFit="1" customWidth="1"/>
    <col min="13" max="13" width="13.85546875" style="3" bestFit="1" customWidth="1"/>
    <col min="14" max="14" width="15" style="3" bestFit="1" customWidth="1"/>
    <col min="15" max="15" width="9.140625" style="3"/>
    <col min="16" max="16" width="9.42578125" style="3" bestFit="1" customWidth="1"/>
    <col min="17" max="18" width="9.140625" style="3"/>
    <col min="19" max="19" width="10.42578125" style="3" bestFit="1" customWidth="1"/>
    <col min="20" max="20" width="9.42578125" style="3" bestFit="1" customWidth="1"/>
    <col min="21" max="21" width="9.140625" style="3"/>
    <col min="22" max="22" width="9.42578125" style="3" bestFit="1" customWidth="1"/>
    <col min="23" max="23" width="9.140625" style="3"/>
    <col min="24" max="25" width="10.140625" style="3" bestFit="1" customWidth="1"/>
    <col min="26" max="28" width="9.28515625" style="3" bestFit="1" customWidth="1"/>
    <col min="29" max="16384" width="9.140625" style="3"/>
  </cols>
  <sheetData>
    <row r="1" spans="1:14" x14ac:dyDescent="0.2">
      <c r="A1" s="1" t="s">
        <v>0</v>
      </c>
      <c r="B1" s="2" t="s">
        <v>1</v>
      </c>
      <c r="J1" s="4" t="s">
        <v>2</v>
      </c>
      <c r="K1" s="5">
        <v>254</v>
      </c>
      <c r="M1" s="1" t="s">
        <v>3</v>
      </c>
      <c r="N1" s="6">
        <f>(N11+I16+J20+I24)</f>
        <v>19.016757250000001</v>
      </c>
    </row>
    <row r="2" spans="1:14" x14ac:dyDescent="0.2">
      <c r="A2" s="1" t="s">
        <v>4</v>
      </c>
      <c r="B2" s="2" t="s">
        <v>5</v>
      </c>
      <c r="D2" s="1" t="s">
        <v>6</v>
      </c>
      <c r="E2" s="2"/>
      <c r="M2" s="1" t="s">
        <v>7</v>
      </c>
      <c r="N2" s="7">
        <v>2</v>
      </c>
    </row>
    <row r="3" spans="1:14" x14ac:dyDescent="0.2">
      <c r="A3" s="1" t="s">
        <v>8</v>
      </c>
      <c r="B3" s="2" t="s">
        <v>9</v>
      </c>
      <c r="D3" s="1" t="s">
        <v>10</v>
      </c>
      <c r="E3" s="2"/>
      <c r="J3" s="8" t="s">
        <v>6</v>
      </c>
      <c r="K3" s="2" t="s">
        <v>11</v>
      </c>
    </row>
    <row r="4" spans="1:14" x14ac:dyDescent="0.2">
      <c r="A4" s="1" t="s">
        <v>12</v>
      </c>
      <c r="B4" s="9" t="s">
        <v>232</v>
      </c>
      <c r="D4" s="1" t="s">
        <v>14</v>
      </c>
      <c r="E4" s="2"/>
      <c r="J4" s="1" t="s">
        <v>10</v>
      </c>
      <c r="K4" s="2"/>
      <c r="M4" s="1" t="s">
        <v>15</v>
      </c>
      <c r="N4" s="6">
        <f>N1*N2</f>
        <v>38.033514500000003</v>
      </c>
    </row>
    <row r="5" spans="1:14" x14ac:dyDescent="0.2">
      <c r="A5" s="1" t="s">
        <v>16</v>
      </c>
      <c r="B5" s="9"/>
      <c r="C5" s="10"/>
      <c r="J5" s="1" t="s">
        <v>14</v>
      </c>
      <c r="K5" s="2"/>
    </row>
    <row r="6" spans="1:14" x14ac:dyDescent="0.2">
      <c r="A6" s="1" t="s">
        <v>17</v>
      </c>
      <c r="B6" s="2"/>
    </row>
    <row r="7" spans="1:14" x14ac:dyDescent="0.2">
      <c r="A7" s="1" t="s">
        <v>19</v>
      </c>
      <c r="B7" s="2" t="s">
        <v>64</v>
      </c>
    </row>
    <row r="9" spans="1:14" s="11" customFormat="1" x14ac:dyDescent="0.2">
      <c r="A9" s="1" t="s">
        <v>21</v>
      </c>
      <c r="B9" s="1" t="s">
        <v>22</v>
      </c>
      <c r="C9" s="1" t="s">
        <v>23</v>
      </c>
      <c r="D9" s="1" t="s">
        <v>24</v>
      </c>
      <c r="E9" s="1" t="s">
        <v>25</v>
      </c>
      <c r="F9" s="1" t="s">
        <v>26</v>
      </c>
      <c r="G9" s="1" t="s">
        <v>27</v>
      </c>
      <c r="H9" s="1" t="s">
        <v>28</v>
      </c>
      <c r="I9" s="1" t="s">
        <v>29</v>
      </c>
      <c r="J9" s="1" t="s">
        <v>30</v>
      </c>
      <c r="K9" s="1" t="s">
        <v>31</v>
      </c>
      <c r="L9" s="1" t="s">
        <v>32</v>
      </c>
      <c r="M9" s="1" t="s">
        <v>33</v>
      </c>
      <c r="N9" s="1" t="s">
        <v>34</v>
      </c>
    </row>
    <row r="10" spans="1:14" x14ac:dyDescent="0.2">
      <c r="A10" s="2">
        <v>1</v>
      </c>
      <c r="B10" s="2" t="s">
        <v>35</v>
      </c>
      <c r="C10" s="2" t="s">
        <v>65</v>
      </c>
      <c r="D10" s="12">
        <v>2.25</v>
      </c>
      <c r="E10" s="13">
        <f>J10*K10*L10</f>
        <v>1.7007810000000001</v>
      </c>
      <c r="F10" s="2" t="s">
        <v>36</v>
      </c>
      <c r="G10" s="2"/>
      <c r="H10" s="14"/>
      <c r="I10" s="15" t="s">
        <v>37</v>
      </c>
      <c r="J10" s="16">
        <v>4.7100000000000003E-2</v>
      </c>
      <c r="K10" s="17">
        <v>4.5999999999999999E-3</v>
      </c>
      <c r="L10" s="14">
        <v>7850</v>
      </c>
      <c r="M10" s="18">
        <v>1</v>
      </c>
      <c r="N10" s="6">
        <f>M10*E10*D10</f>
        <v>3.82675725</v>
      </c>
    </row>
    <row r="11" spans="1:14" s="11" customFormat="1" x14ac:dyDescent="0.2">
      <c r="M11" s="19" t="s">
        <v>34</v>
      </c>
      <c r="N11" s="24">
        <f>SUM(N10:N10)</f>
        <v>3.82675725</v>
      </c>
    </row>
    <row r="13" spans="1:14" s="11" customFormat="1" x14ac:dyDescent="0.2">
      <c r="A13" s="1" t="s">
        <v>21</v>
      </c>
      <c r="B13" s="1" t="s">
        <v>38</v>
      </c>
      <c r="C13" s="1" t="s">
        <v>23</v>
      </c>
      <c r="D13" s="1" t="s">
        <v>24</v>
      </c>
      <c r="E13" s="1" t="s">
        <v>39</v>
      </c>
      <c r="F13" s="1" t="s">
        <v>33</v>
      </c>
      <c r="G13" s="1" t="s">
        <v>40</v>
      </c>
      <c r="H13" s="1" t="s">
        <v>41</v>
      </c>
      <c r="I13" s="1" t="s">
        <v>34</v>
      </c>
    </row>
    <row r="14" spans="1:14" x14ac:dyDescent="0.2">
      <c r="A14" s="2">
        <v>1</v>
      </c>
      <c r="B14" s="21" t="s">
        <v>46</v>
      </c>
      <c r="C14" s="22" t="s">
        <v>66</v>
      </c>
      <c r="D14" s="12">
        <v>1.3</v>
      </c>
      <c r="E14" s="2" t="s">
        <v>49</v>
      </c>
      <c r="F14" s="2">
        <v>1</v>
      </c>
      <c r="G14" s="2" t="s">
        <v>49</v>
      </c>
      <c r="H14" s="2">
        <v>1</v>
      </c>
      <c r="I14" s="6">
        <f>D14*F14*H14</f>
        <v>1.3</v>
      </c>
    </row>
    <row r="15" spans="1:14" x14ac:dyDescent="0.2">
      <c r="A15" s="2">
        <v>2</v>
      </c>
      <c r="B15" s="33" t="s">
        <v>67</v>
      </c>
      <c r="C15" s="22" t="s">
        <v>68</v>
      </c>
      <c r="D15" s="12">
        <v>0.01</v>
      </c>
      <c r="E15" s="2" t="s">
        <v>58</v>
      </c>
      <c r="F15" s="2">
        <v>463</v>
      </c>
      <c r="G15" s="2" t="s">
        <v>53</v>
      </c>
      <c r="H15" s="2">
        <v>3</v>
      </c>
      <c r="I15" s="6">
        <f>D15*F15*H15</f>
        <v>13.89</v>
      </c>
    </row>
    <row r="16" spans="1:14" x14ac:dyDescent="0.2">
      <c r="B16" s="11"/>
      <c r="C16" s="11"/>
      <c r="D16" s="11"/>
      <c r="E16" s="11"/>
      <c r="F16" s="11"/>
      <c r="G16" s="11"/>
      <c r="H16" s="19" t="s">
        <v>34</v>
      </c>
      <c r="I16" s="24">
        <f>SUM(I14:I15)</f>
        <v>15.190000000000001</v>
      </c>
      <c r="J16" s="11"/>
      <c r="K16" s="11"/>
      <c r="L16" s="11"/>
    </row>
    <row r="17" spans="1:17" s="11" customFormat="1" x14ac:dyDescent="0.2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7" x14ac:dyDescent="0.2">
      <c r="A18" s="1" t="s">
        <v>21</v>
      </c>
      <c r="B18" s="1" t="s">
        <v>59</v>
      </c>
      <c r="C18" s="1" t="s">
        <v>23</v>
      </c>
      <c r="D18" s="1" t="s">
        <v>24</v>
      </c>
      <c r="E18" s="1" t="s">
        <v>25</v>
      </c>
      <c r="F18" s="1" t="s">
        <v>26</v>
      </c>
      <c r="G18" s="1" t="s">
        <v>27</v>
      </c>
      <c r="H18" s="1" t="s">
        <v>28</v>
      </c>
      <c r="I18" s="1" t="s">
        <v>33</v>
      </c>
      <c r="J18" s="1" t="s">
        <v>34</v>
      </c>
      <c r="K18" s="11"/>
      <c r="L18" s="11"/>
    </row>
    <row r="19" spans="1:17" s="11" customFormat="1" x14ac:dyDescent="0.2">
      <c r="A19" s="2"/>
      <c r="B19" s="2"/>
      <c r="C19" s="2"/>
      <c r="D19" s="2"/>
      <c r="E19" s="2"/>
      <c r="F19" s="25"/>
      <c r="G19" s="2"/>
      <c r="H19" s="22"/>
      <c r="I19" s="26"/>
      <c r="J19" s="12">
        <f>D19*I19</f>
        <v>0</v>
      </c>
      <c r="K19" s="3"/>
      <c r="L19" s="3"/>
    </row>
    <row r="20" spans="1:17" x14ac:dyDescent="0.2">
      <c r="A20" s="11"/>
      <c r="B20" s="11"/>
      <c r="C20" s="11"/>
      <c r="D20" s="11"/>
      <c r="E20" s="11"/>
      <c r="F20" s="11"/>
      <c r="G20" s="11"/>
      <c r="H20" s="11"/>
      <c r="I20" s="19" t="s">
        <v>34</v>
      </c>
      <c r="J20" s="24">
        <f>SUM(J19:J19)</f>
        <v>0</v>
      </c>
      <c r="K20" s="11"/>
      <c r="L20" s="11"/>
    </row>
    <row r="21" spans="1:17" s="11" customFormat="1" x14ac:dyDescent="0.2">
      <c r="A21" s="3"/>
      <c r="B21" s="3"/>
      <c r="C21" s="3"/>
      <c r="D21" s="3"/>
      <c r="E21" s="3"/>
      <c r="F21" s="3"/>
      <c r="G21" s="3"/>
      <c r="H21" s="27"/>
      <c r="I21" s="28"/>
      <c r="J21" s="3"/>
      <c r="K21" s="3"/>
      <c r="L21" s="3"/>
    </row>
    <row r="22" spans="1:17" x14ac:dyDescent="0.2">
      <c r="A22" s="1" t="s">
        <v>21</v>
      </c>
      <c r="B22" s="1" t="s">
        <v>60</v>
      </c>
      <c r="C22" s="1" t="s">
        <v>23</v>
      </c>
      <c r="D22" s="1" t="s">
        <v>24</v>
      </c>
      <c r="E22" s="1" t="s">
        <v>39</v>
      </c>
      <c r="F22" s="1" t="s">
        <v>33</v>
      </c>
      <c r="G22" s="1" t="s">
        <v>61</v>
      </c>
      <c r="H22" s="1" t="s">
        <v>62</v>
      </c>
      <c r="I22" s="1" t="s">
        <v>34</v>
      </c>
      <c r="J22" s="11"/>
      <c r="K22" s="11"/>
      <c r="L22" s="11"/>
    </row>
    <row r="23" spans="1:17" s="11" customFormat="1" x14ac:dyDescent="0.2">
      <c r="A23" s="2"/>
      <c r="B23" s="2"/>
      <c r="C23" s="2"/>
      <c r="D23" s="29"/>
      <c r="E23" s="2"/>
      <c r="F23" s="2"/>
      <c r="G23" s="2"/>
      <c r="H23" s="2"/>
      <c r="I23" s="30">
        <f>IF(G23="",D23*F23,D23*F23/(G23*H23))</f>
        <v>0</v>
      </c>
      <c r="J23" s="3"/>
      <c r="K23" s="3"/>
      <c r="L23" s="3"/>
    </row>
    <row r="24" spans="1:17" x14ac:dyDescent="0.2">
      <c r="A24" s="11"/>
      <c r="B24" s="11"/>
      <c r="C24" s="11"/>
      <c r="D24" s="11"/>
      <c r="E24" s="11"/>
      <c r="F24" s="11"/>
      <c r="G24" s="11"/>
      <c r="H24" s="19" t="s">
        <v>34</v>
      </c>
      <c r="I24" s="31">
        <f>SUM(I23:I23)</f>
        <v>0</v>
      </c>
      <c r="J24" s="11"/>
      <c r="K24" s="11"/>
      <c r="L24" s="11"/>
    </row>
    <row r="25" spans="1:17" s="11" customFormat="1" x14ac:dyDescent="0.2">
      <c r="A25" s="3"/>
      <c r="B25" s="3"/>
      <c r="C25" s="3"/>
      <c r="D25" s="3"/>
      <c r="E25" s="3"/>
      <c r="F25" s="3"/>
      <c r="G25" s="3"/>
      <c r="H25" s="27"/>
      <c r="I25" s="28"/>
      <c r="J25" s="3"/>
      <c r="K25" s="3"/>
      <c r="L25" s="3"/>
    </row>
    <row r="30" spans="1:17" x14ac:dyDescent="0.2">
      <c r="Q30" s="32"/>
    </row>
  </sheetData>
  <hyperlinks>
    <hyperlink ref="J3" location="BOM!A1" display="FileLink1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opLeftCell="D1" workbookViewId="0">
      <selection activeCell="M15" sqref="M15"/>
    </sheetView>
  </sheetViews>
  <sheetFormatPr defaultColWidth="9.140625" defaultRowHeight="12.75" x14ac:dyDescent="0.2"/>
  <cols>
    <col min="1" max="1" width="10.7109375" style="3" customWidth="1"/>
    <col min="2" max="2" width="29.7109375" style="3" bestFit="1" customWidth="1"/>
    <col min="3" max="3" width="48" style="3" customWidth="1"/>
    <col min="4" max="4" width="10.42578125" style="3" customWidth="1"/>
    <col min="5" max="5" width="10" style="3" customWidth="1"/>
    <col min="6" max="6" width="12" style="3" bestFit="1" customWidth="1"/>
    <col min="7" max="7" width="10.140625" style="3" bestFit="1" customWidth="1"/>
    <col min="8" max="8" width="13.85546875" style="3" bestFit="1" customWidth="1"/>
    <col min="9" max="9" width="15.5703125" style="3" bestFit="1" customWidth="1"/>
    <col min="10" max="10" width="13.85546875" style="3" bestFit="1" customWidth="1"/>
    <col min="11" max="11" width="12.28515625" style="3" customWidth="1"/>
    <col min="12" max="12" width="11.28515625" style="3" bestFit="1" customWidth="1"/>
    <col min="13" max="13" width="13.85546875" style="3" bestFit="1" customWidth="1"/>
    <col min="14" max="14" width="15" style="3" bestFit="1" customWidth="1"/>
    <col min="15" max="15" width="9.140625" style="3"/>
    <col min="16" max="16" width="9.42578125" style="3" bestFit="1" customWidth="1"/>
    <col min="17" max="18" width="9.140625" style="3"/>
    <col min="19" max="19" width="10.42578125" style="3" bestFit="1" customWidth="1"/>
    <col min="20" max="20" width="9.42578125" style="3" bestFit="1" customWidth="1"/>
    <col min="21" max="21" width="9.140625" style="3"/>
    <col min="22" max="22" width="9.42578125" style="3" bestFit="1" customWidth="1"/>
    <col min="23" max="23" width="9.140625" style="3"/>
    <col min="24" max="25" width="10.140625" style="3" bestFit="1" customWidth="1"/>
    <col min="26" max="28" width="9.28515625" style="3" bestFit="1" customWidth="1"/>
    <col min="29" max="16384" width="9.140625" style="3"/>
  </cols>
  <sheetData>
    <row r="1" spans="1:14" x14ac:dyDescent="0.2">
      <c r="A1" s="1" t="s">
        <v>0</v>
      </c>
      <c r="B1" s="2" t="s">
        <v>1</v>
      </c>
      <c r="J1" s="4" t="s">
        <v>2</v>
      </c>
      <c r="K1" s="5">
        <v>254</v>
      </c>
      <c r="M1" s="1" t="s">
        <v>3</v>
      </c>
      <c r="N1" s="6">
        <f>N11+I18+J22+I26</f>
        <v>18.590420000000002</v>
      </c>
    </row>
    <row r="2" spans="1:14" x14ac:dyDescent="0.2">
      <c r="A2" s="1" t="s">
        <v>4</v>
      </c>
      <c r="B2" s="2" t="s">
        <v>5</v>
      </c>
      <c r="D2" s="1" t="s">
        <v>6</v>
      </c>
      <c r="E2" s="2"/>
      <c r="M2" s="1" t="s">
        <v>7</v>
      </c>
      <c r="N2" s="7">
        <v>1</v>
      </c>
    </row>
    <row r="3" spans="1:14" x14ac:dyDescent="0.2">
      <c r="A3" s="1" t="s">
        <v>8</v>
      </c>
      <c r="B3" s="2" t="s">
        <v>221</v>
      </c>
      <c r="D3" s="1" t="s">
        <v>10</v>
      </c>
      <c r="E3" s="2"/>
      <c r="J3" s="8" t="s">
        <v>6</v>
      </c>
      <c r="K3" s="2" t="s">
        <v>11</v>
      </c>
    </row>
    <row r="4" spans="1:14" x14ac:dyDescent="0.2">
      <c r="A4" s="1" t="s">
        <v>12</v>
      </c>
      <c r="B4" s="9" t="s">
        <v>225</v>
      </c>
      <c r="D4" s="1" t="s">
        <v>14</v>
      </c>
      <c r="E4" s="2"/>
      <c r="J4" s="96" t="s">
        <v>10</v>
      </c>
      <c r="K4" s="2"/>
      <c r="M4" s="1" t="s">
        <v>15</v>
      </c>
      <c r="N4" s="6">
        <f>N1*N2</f>
        <v>18.590420000000002</v>
      </c>
    </row>
    <row r="5" spans="1:14" x14ac:dyDescent="0.2">
      <c r="A5" s="1" t="s">
        <v>16</v>
      </c>
      <c r="B5" s="9"/>
      <c r="J5" s="1" t="s">
        <v>14</v>
      </c>
      <c r="K5" s="2"/>
    </row>
    <row r="6" spans="1:14" x14ac:dyDescent="0.2">
      <c r="A6" s="1" t="s">
        <v>17</v>
      </c>
      <c r="B6" s="2" t="s">
        <v>18</v>
      </c>
    </row>
    <row r="7" spans="1:14" x14ac:dyDescent="0.2">
      <c r="A7" s="1" t="s">
        <v>19</v>
      </c>
      <c r="B7" s="2" t="s">
        <v>226</v>
      </c>
    </row>
    <row r="9" spans="1:14" s="11" customFormat="1" x14ac:dyDescent="0.2">
      <c r="A9" s="1" t="s">
        <v>21</v>
      </c>
      <c r="B9" s="1" t="s">
        <v>22</v>
      </c>
      <c r="C9" s="1" t="s">
        <v>23</v>
      </c>
      <c r="D9" s="1" t="s">
        <v>24</v>
      </c>
      <c r="E9" s="1" t="s">
        <v>25</v>
      </c>
      <c r="F9" s="1" t="s">
        <v>26</v>
      </c>
      <c r="G9" s="1" t="s">
        <v>27</v>
      </c>
      <c r="H9" s="1" t="s">
        <v>28</v>
      </c>
      <c r="I9" s="1" t="s">
        <v>29</v>
      </c>
      <c r="J9" s="1" t="s">
        <v>30</v>
      </c>
      <c r="K9" s="1" t="s">
        <v>31</v>
      </c>
      <c r="L9" s="1" t="s">
        <v>32</v>
      </c>
      <c r="M9" s="1" t="s">
        <v>33</v>
      </c>
      <c r="N9" s="1" t="s">
        <v>34</v>
      </c>
    </row>
    <row r="10" spans="1:14" x14ac:dyDescent="0.2">
      <c r="A10" s="2">
        <v>1</v>
      </c>
      <c r="B10" s="97" t="s">
        <v>212</v>
      </c>
      <c r="C10" s="35" t="s">
        <v>215</v>
      </c>
      <c r="D10" s="12">
        <v>4.2</v>
      </c>
      <c r="E10" s="125">
        <f>J10*K10*L10</f>
        <v>0.98009999999999997</v>
      </c>
      <c r="F10" s="2" t="s">
        <v>214</v>
      </c>
      <c r="G10" s="2"/>
      <c r="H10" s="14"/>
      <c r="I10" s="36" t="s">
        <v>213</v>
      </c>
      <c r="J10" s="16">
        <v>1.32E-2</v>
      </c>
      <c r="K10" s="14">
        <v>2.75E-2</v>
      </c>
      <c r="L10" s="14">
        <v>2700</v>
      </c>
      <c r="M10" s="18">
        <v>1</v>
      </c>
      <c r="N10" s="6">
        <f>IF(J10="",D10*M10,D10*J10*K10*L10*M10)</f>
        <v>4.1164200000000006</v>
      </c>
    </row>
    <row r="11" spans="1:14" s="11" customFormat="1" x14ac:dyDescent="0.2">
      <c r="M11" s="19" t="s">
        <v>34</v>
      </c>
      <c r="N11" s="24">
        <f>SUM(N10:N10)</f>
        <v>4.1164200000000006</v>
      </c>
    </row>
    <row r="13" spans="1:14" s="11" customFormat="1" x14ac:dyDescent="0.2">
      <c r="A13" s="1" t="s">
        <v>21</v>
      </c>
      <c r="B13" s="1" t="s">
        <v>38</v>
      </c>
      <c r="C13" s="1" t="s">
        <v>23</v>
      </c>
      <c r="D13" s="1" t="s">
        <v>24</v>
      </c>
      <c r="E13" s="1" t="s">
        <v>39</v>
      </c>
      <c r="F13" s="1" t="s">
        <v>33</v>
      </c>
      <c r="G13" s="1" t="s">
        <v>40</v>
      </c>
      <c r="H13" s="1" t="s">
        <v>41</v>
      </c>
      <c r="I13" s="1" t="s">
        <v>34</v>
      </c>
    </row>
    <row r="14" spans="1:14" ht="25.5" x14ac:dyDescent="0.2">
      <c r="A14" s="2">
        <v>1</v>
      </c>
      <c r="B14" s="23" t="s">
        <v>216</v>
      </c>
      <c r="C14" s="22" t="s">
        <v>217</v>
      </c>
      <c r="D14" s="12">
        <v>1.3</v>
      </c>
      <c r="E14" s="2" t="s">
        <v>48</v>
      </c>
      <c r="F14" s="2">
        <v>1</v>
      </c>
      <c r="G14" s="2" t="s">
        <v>49</v>
      </c>
      <c r="H14" s="2">
        <v>1</v>
      </c>
      <c r="I14" s="12">
        <v>1.3</v>
      </c>
    </row>
    <row r="15" spans="1:14" x14ac:dyDescent="0.2">
      <c r="A15" s="2">
        <v>2</v>
      </c>
      <c r="B15" s="2" t="s">
        <v>218</v>
      </c>
      <c r="C15" s="2" t="s">
        <v>222</v>
      </c>
      <c r="D15" s="30">
        <v>0.04</v>
      </c>
      <c r="E15" s="2" t="s">
        <v>52</v>
      </c>
      <c r="F15" s="2">
        <f>363-65.2</f>
        <v>297.8</v>
      </c>
      <c r="G15" s="2" t="s">
        <v>220</v>
      </c>
      <c r="H15" s="2">
        <v>1</v>
      </c>
      <c r="I15" s="12">
        <f>F15*D15</f>
        <v>11.912000000000001</v>
      </c>
    </row>
    <row r="16" spans="1:14" s="10" customFormat="1" x14ac:dyDescent="0.2">
      <c r="A16" s="135">
        <v>3</v>
      </c>
      <c r="B16" s="140" t="s">
        <v>233</v>
      </c>
      <c r="C16" s="141" t="s">
        <v>217</v>
      </c>
      <c r="D16" s="137">
        <v>0.65</v>
      </c>
      <c r="E16" s="135" t="s">
        <v>48</v>
      </c>
      <c r="F16" s="135">
        <v>1</v>
      </c>
      <c r="G16" s="135" t="s">
        <v>49</v>
      </c>
      <c r="H16" s="135">
        <v>1</v>
      </c>
      <c r="I16" s="137">
        <f>D16*F16*H16</f>
        <v>0.65</v>
      </c>
    </row>
    <row r="17" spans="1:10" s="11" customFormat="1" x14ac:dyDescent="0.2">
      <c r="A17" s="2">
        <v>4</v>
      </c>
      <c r="B17" s="2" t="s">
        <v>218</v>
      </c>
      <c r="C17" s="129" t="s">
        <v>219</v>
      </c>
      <c r="D17" s="30">
        <v>0.04</v>
      </c>
      <c r="E17" s="2" t="s">
        <v>52</v>
      </c>
      <c r="F17" s="2">
        <v>15.3</v>
      </c>
      <c r="G17" s="2" t="s">
        <v>220</v>
      </c>
      <c r="H17" s="2">
        <v>1</v>
      </c>
      <c r="I17" s="104">
        <f>D17*F17*H17</f>
        <v>0.61199999999999999</v>
      </c>
    </row>
    <row r="18" spans="1:10" s="11" customFormat="1" x14ac:dyDescent="0.2">
      <c r="B18" s="3"/>
      <c r="C18" s="3"/>
      <c r="D18" s="3"/>
      <c r="E18" s="3"/>
      <c r="F18" s="3"/>
      <c r="G18" s="3"/>
      <c r="H18" s="42" t="s">
        <v>34</v>
      </c>
      <c r="I18" s="58">
        <f>SUM(I14:I17)</f>
        <v>14.474000000000002</v>
      </c>
      <c r="J18" s="3"/>
    </row>
    <row r="19" spans="1:10" s="11" customFormat="1" x14ac:dyDescent="0.2">
      <c r="A19" s="3"/>
      <c r="B19" s="3"/>
      <c r="C19" s="3"/>
      <c r="D19" s="3"/>
      <c r="E19" s="3"/>
      <c r="F19" s="3"/>
      <c r="G19" s="3"/>
      <c r="H19" s="126"/>
      <c r="I19" s="127"/>
      <c r="J19" s="3"/>
    </row>
    <row r="20" spans="1:10" s="11" customFormat="1" x14ac:dyDescent="0.2">
      <c r="A20" s="1" t="s">
        <v>21</v>
      </c>
      <c r="B20" s="1" t="s">
        <v>59</v>
      </c>
      <c r="C20" s="1" t="s">
        <v>23</v>
      </c>
      <c r="D20" s="1" t="s">
        <v>24</v>
      </c>
      <c r="E20" s="1" t="s">
        <v>25</v>
      </c>
      <c r="F20" s="1" t="s">
        <v>26</v>
      </c>
      <c r="G20" s="1" t="s">
        <v>27</v>
      </c>
      <c r="H20" s="1" t="s">
        <v>28</v>
      </c>
      <c r="I20" s="1" t="s">
        <v>33</v>
      </c>
      <c r="J20" s="1" t="s">
        <v>34</v>
      </c>
    </row>
    <row r="21" spans="1:10" s="11" customForma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s="11" customFormat="1" x14ac:dyDescent="0.2">
      <c r="I22" s="42" t="s">
        <v>34</v>
      </c>
      <c r="J22" s="58">
        <f>J21</f>
        <v>0</v>
      </c>
    </row>
    <row r="23" spans="1:10" s="11" customFormat="1" x14ac:dyDescent="0.2">
      <c r="A23" s="3"/>
      <c r="B23" s="3"/>
      <c r="C23" s="3"/>
      <c r="D23" s="3"/>
      <c r="E23" s="3"/>
      <c r="F23" s="3"/>
      <c r="G23" s="3"/>
      <c r="H23" s="27"/>
      <c r="I23" s="28"/>
      <c r="J23" s="3"/>
    </row>
    <row r="24" spans="1:10" x14ac:dyDescent="0.2">
      <c r="A24" s="1" t="s">
        <v>21</v>
      </c>
      <c r="B24" s="1" t="s">
        <v>60</v>
      </c>
      <c r="C24" s="1" t="s">
        <v>23</v>
      </c>
      <c r="D24" s="1" t="s">
        <v>24</v>
      </c>
      <c r="E24" s="1" t="s">
        <v>39</v>
      </c>
      <c r="F24" s="1" t="s">
        <v>33</v>
      </c>
      <c r="G24" s="1" t="s">
        <v>61</v>
      </c>
      <c r="H24" s="1" t="s">
        <v>62</v>
      </c>
      <c r="I24" s="1" t="s">
        <v>34</v>
      </c>
      <c r="J24" s="11"/>
    </row>
    <row r="25" spans="1:10" x14ac:dyDescent="0.2">
      <c r="A25" s="2"/>
      <c r="B25" s="2"/>
      <c r="C25" s="2"/>
      <c r="D25" s="12"/>
      <c r="E25" s="2"/>
      <c r="F25" s="2"/>
      <c r="G25" s="2"/>
      <c r="H25" s="2"/>
      <c r="I25" s="12">
        <f>IF(G25="",D25*F25,D25*F25/(G25*H25))</f>
        <v>0</v>
      </c>
    </row>
    <row r="26" spans="1:10" s="11" customFormat="1" x14ac:dyDescent="0.2">
      <c r="H26" s="19" t="s">
        <v>34</v>
      </c>
      <c r="I26" s="31">
        <f>SUM(I25:I25)</f>
        <v>0</v>
      </c>
    </row>
    <row r="27" spans="1:10" x14ac:dyDescent="0.2">
      <c r="H27" s="27"/>
      <c r="I27" s="28"/>
    </row>
    <row r="28" spans="1:10" s="11" customForma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</row>
    <row r="30" spans="1:10" s="11" customForma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</row>
    <row r="32" spans="1:10" s="11" customForma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</row>
    <row r="39" spans="17:17" x14ac:dyDescent="0.2">
      <c r="Q39" s="32"/>
    </row>
  </sheetData>
  <hyperlinks>
    <hyperlink ref="J3" location="BOM!A1" display="FileLink1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zoomScale="80" zoomScaleNormal="80" workbookViewId="0">
      <selection activeCell="J10" sqref="J10"/>
    </sheetView>
  </sheetViews>
  <sheetFormatPr defaultColWidth="9.140625" defaultRowHeight="12.75" x14ac:dyDescent="0.2"/>
  <cols>
    <col min="1" max="1" width="10.7109375" style="3" customWidth="1"/>
    <col min="2" max="2" width="29.7109375" style="3" bestFit="1" customWidth="1"/>
    <col min="3" max="3" width="48" style="3" customWidth="1"/>
    <col min="4" max="4" width="10.42578125" style="3" customWidth="1"/>
    <col min="5" max="5" width="10" style="3" customWidth="1"/>
    <col min="6" max="6" width="12" style="3" bestFit="1" customWidth="1"/>
    <col min="7" max="7" width="10.140625" style="3" bestFit="1" customWidth="1"/>
    <col min="8" max="8" width="13.85546875" style="3" bestFit="1" customWidth="1"/>
    <col min="9" max="9" width="15.5703125" style="3" bestFit="1" customWidth="1"/>
    <col min="10" max="10" width="13.85546875" style="3" bestFit="1" customWidth="1"/>
    <col min="11" max="11" width="12.28515625" style="3" customWidth="1"/>
    <col min="12" max="12" width="11.28515625" style="3" bestFit="1" customWidth="1"/>
    <col min="13" max="13" width="13.85546875" style="3" bestFit="1" customWidth="1"/>
    <col min="14" max="14" width="15" style="3" bestFit="1" customWidth="1"/>
    <col min="15" max="15" width="9.140625" style="3"/>
    <col min="16" max="16" width="9.42578125" style="3" bestFit="1" customWidth="1"/>
    <col min="17" max="18" width="9.140625" style="3"/>
    <col min="19" max="19" width="10.42578125" style="3" bestFit="1" customWidth="1"/>
    <col min="20" max="20" width="9.42578125" style="3" bestFit="1" customWidth="1"/>
    <col min="21" max="21" width="9.140625" style="3"/>
    <col min="22" max="22" width="9.42578125" style="3" bestFit="1" customWidth="1"/>
    <col min="23" max="23" width="9.140625" style="3"/>
    <col min="24" max="25" width="10.140625" style="3" bestFit="1" customWidth="1"/>
    <col min="26" max="28" width="9.28515625" style="3" bestFit="1" customWidth="1"/>
    <col min="29" max="16384" width="9.140625" style="3"/>
  </cols>
  <sheetData>
    <row r="1" spans="1:14" x14ac:dyDescent="0.2">
      <c r="A1" s="1" t="s">
        <v>0</v>
      </c>
      <c r="B1" s="2" t="s">
        <v>1</v>
      </c>
      <c r="J1" s="4" t="s">
        <v>2</v>
      </c>
      <c r="K1" s="5">
        <v>254</v>
      </c>
      <c r="M1" s="1" t="s">
        <v>3</v>
      </c>
      <c r="N1" s="6">
        <f>N11+I20+J24+I28</f>
        <v>16.247614000000002</v>
      </c>
    </row>
    <row r="2" spans="1:14" x14ac:dyDescent="0.2">
      <c r="A2" s="1" t="s">
        <v>4</v>
      </c>
      <c r="B2" s="2" t="s">
        <v>5</v>
      </c>
      <c r="D2" s="1" t="s">
        <v>6</v>
      </c>
      <c r="E2" s="2"/>
      <c r="M2" s="1" t="s">
        <v>7</v>
      </c>
      <c r="N2" s="7">
        <v>1</v>
      </c>
    </row>
    <row r="3" spans="1:14" x14ac:dyDescent="0.2">
      <c r="A3" s="1" t="s">
        <v>8</v>
      </c>
      <c r="B3" s="2" t="s">
        <v>221</v>
      </c>
      <c r="D3" s="1" t="s">
        <v>10</v>
      </c>
      <c r="E3" s="2"/>
      <c r="J3" s="8" t="s">
        <v>6</v>
      </c>
      <c r="K3" s="2" t="s">
        <v>11</v>
      </c>
    </row>
    <row r="4" spans="1:14" x14ac:dyDescent="0.2">
      <c r="A4" s="1" t="s">
        <v>12</v>
      </c>
      <c r="B4" s="9" t="s">
        <v>250</v>
      </c>
      <c r="D4" s="1" t="s">
        <v>14</v>
      </c>
      <c r="E4" s="2"/>
      <c r="J4" s="96" t="s">
        <v>10</v>
      </c>
      <c r="K4" s="2"/>
      <c r="M4" s="1" t="s">
        <v>15</v>
      </c>
      <c r="N4" s="6">
        <f>N1*N2</f>
        <v>16.247614000000002</v>
      </c>
    </row>
    <row r="5" spans="1:14" x14ac:dyDescent="0.2">
      <c r="A5" s="1" t="s">
        <v>16</v>
      </c>
      <c r="B5" s="9"/>
      <c r="J5" s="1" t="s">
        <v>14</v>
      </c>
      <c r="K5" s="2"/>
    </row>
    <row r="6" spans="1:14" x14ac:dyDescent="0.2">
      <c r="A6" s="1" t="s">
        <v>17</v>
      </c>
      <c r="B6" s="2" t="s">
        <v>18</v>
      </c>
    </row>
    <row r="7" spans="1:14" x14ac:dyDescent="0.2">
      <c r="A7" s="1" t="s">
        <v>19</v>
      </c>
      <c r="B7" s="2" t="s">
        <v>229</v>
      </c>
    </row>
    <row r="9" spans="1:14" s="11" customFormat="1" x14ac:dyDescent="0.2">
      <c r="A9" s="1" t="s">
        <v>21</v>
      </c>
      <c r="B9" s="1" t="s">
        <v>22</v>
      </c>
      <c r="C9" s="1" t="s">
        <v>23</v>
      </c>
      <c r="D9" s="1" t="s">
        <v>24</v>
      </c>
      <c r="E9" s="1" t="s">
        <v>25</v>
      </c>
      <c r="F9" s="1" t="s">
        <v>26</v>
      </c>
      <c r="G9" s="1" t="s">
        <v>27</v>
      </c>
      <c r="H9" s="1" t="s">
        <v>28</v>
      </c>
      <c r="I9" s="1" t="s">
        <v>29</v>
      </c>
      <c r="J9" s="1" t="s">
        <v>30</v>
      </c>
      <c r="K9" s="1" t="s">
        <v>31</v>
      </c>
      <c r="L9" s="1" t="s">
        <v>32</v>
      </c>
      <c r="M9" s="1" t="s">
        <v>33</v>
      </c>
      <c r="N9" s="1" t="s">
        <v>34</v>
      </c>
    </row>
    <row r="10" spans="1:14" x14ac:dyDescent="0.2">
      <c r="A10" s="2">
        <v>1</v>
      </c>
      <c r="B10" s="97" t="s">
        <v>212</v>
      </c>
      <c r="C10" s="35" t="s">
        <v>215</v>
      </c>
      <c r="D10" s="12">
        <v>4.2</v>
      </c>
      <c r="E10" s="125">
        <f>J10*K10*L10</f>
        <v>0.89666999999999997</v>
      </c>
      <c r="F10" s="2" t="s">
        <v>214</v>
      </c>
      <c r="G10" s="2"/>
      <c r="H10" s="14"/>
      <c r="I10" s="36" t="s">
        <v>213</v>
      </c>
      <c r="J10" s="16">
        <v>8.0999999999999996E-3</v>
      </c>
      <c r="K10" s="14">
        <v>4.1000000000000002E-2</v>
      </c>
      <c r="L10" s="14">
        <v>2700</v>
      </c>
      <c r="M10" s="18">
        <v>1</v>
      </c>
      <c r="N10" s="6">
        <f>IF(J10="",D10*M10,D10*J10*K10*L10*M10)</f>
        <v>3.7660140000000006</v>
      </c>
    </row>
    <row r="11" spans="1:14" s="11" customFormat="1" x14ac:dyDescent="0.2">
      <c r="M11" s="19" t="s">
        <v>34</v>
      </c>
      <c r="N11" s="24">
        <f>SUM(N10:N10)</f>
        <v>3.7660140000000006</v>
      </c>
    </row>
    <row r="13" spans="1:14" s="11" customFormat="1" x14ac:dyDescent="0.2">
      <c r="A13" s="1" t="s">
        <v>21</v>
      </c>
      <c r="B13" s="1" t="s">
        <v>38</v>
      </c>
      <c r="C13" s="1" t="s">
        <v>23</v>
      </c>
      <c r="D13" s="1" t="s">
        <v>24</v>
      </c>
      <c r="E13" s="1" t="s">
        <v>39</v>
      </c>
      <c r="F13" s="1" t="s">
        <v>33</v>
      </c>
      <c r="G13" s="1" t="s">
        <v>40</v>
      </c>
      <c r="H13" s="1" t="s">
        <v>41</v>
      </c>
      <c r="I13" s="1" t="s">
        <v>34</v>
      </c>
    </row>
    <row r="14" spans="1:14" ht="25.5" x14ac:dyDescent="0.2">
      <c r="A14" s="2">
        <v>1</v>
      </c>
      <c r="B14" s="23" t="s">
        <v>216</v>
      </c>
      <c r="C14" s="22" t="s">
        <v>217</v>
      </c>
      <c r="D14" s="12">
        <v>1.3</v>
      </c>
      <c r="E14" s="2" t="s">
        <v>48</v>
      </c>
      <c r="F14" s="2">
        <v>1</v>
      </c>
      <c r="G14" s="2" t="s">
        <v>49</v>
      </c>
      <c r="H14" s="2">
        <v>1</v>
      </c>
      <c r="I14" s="12">
        <v>1.3</v>
      </c>
    </row>
    <row r="15" spans="1:14" x14ac:dyDescent="0.2">
      <c r="A15" s="2">
        <v>2</v>
      </c>
      <c r="B15" s="2" t="s">
        <v>218</v>
      </c>
      <c r="C15" s="2" t="s">
        <v>222</v>
      </c>
      <c r="D15" s="30">
        <v>0.04</v>
      </c>
      <c r="E15" s="2" t="s">
        <v>52</v>
      </c>
      <c r="F15" s="2">
        <v>208.1</v>
      </c>
      <c r="G15" s="2" t="s">
        <v>220</v>
      </c>
      <c r="H15" s="2">
        <v>1</v>
      </c>
      <c r="I15" s="12">
        <f>F15*D15</f>
        <v>8.3239999999999998</v>
      </c>
    </row>
    <row r="16" spans="1:14" s="10" customFormat="1" x14ac:dyDescent="0.2">
      <c r="A16" s="135">
        <v>3</v>
      </c>
      <c r="B16" s="140" t="s">
        <v>233</v>
      </c>
      <c r="C16" s="141" t="s">
        <v>217</v>
      </c>
      <c r="D16" s="137">
        <v>0.65</v>
      </c>
      <c r="E16" s="135" t="s">
        <v>48</v>
      </c>
      <c r="F16" s="135">
        <v>1</v>
      </c>
      <c r="G16" s="135" t="s">
        <v>49</v>
      </c>
      <c r="H16" s="135">
        <v>1</v>
      </c>
      <c r="I16" s="137">
        <f>D16*F16*H16</f>
        <v>0.65</v>
      </c>
    </row>
    <row r="17" spans="1:10" s="11" customFormat="1" x14ac:dyDescent="0.2">
      <c r="A17" s="2">
        <v>4</v>
      </c>
      <c r="B17" s="2" t="s">
        <v>218</v>
      </c>
      <c r="C17" s="129" t="s">
        <v>219</v>
      </c>
      <c r="D17" s="30">
        <v>0.04</v>
      </c>
      <c r="E17" s="2" t="s">
        <v>52</v>
      </c>
      <c r="F17" s="2">
        <v>55.19</v>
      </c>
      <c r="G17" s="2" t="s">
        <v>220</v>
      </c>
      <c r="H17" s="2">
        <v>1</v>
      </c>
      <c r="I17" s="104">
        <f>D17*F17*H17</f>
        <v>2.2075999999999998</v>
      </c>
    </row>
    <row r="18" spans="1:10" s="136" customFormat="1" x14ac:dyDescent="0.2">
      <c r="A18" s="135">
        <v>5</v>
      </c>
      <c r="B18" s="140" t="s">
        <v>233</v>
      </c>
      <c r="C18" s="141" t="s">
        <v>217</v>
      </c>
      <c r="D18" s="137">
        <v>0.65</v>
      </c>
      <c r="E18" s="135" t="s">
        <v>48</v>
      </c>
      <c r="F18" s="135">
        <v>1</v>
      </c>
      <c r="G18" s="135" t="s">
        <v>49</v>
      </c>
      <c r="H18" s="135">
        <v>1</v>
      </c>
      <c r="I18" s="137">
        <f>D18*F18*H18</f>
        <v>0.65</v>
      </c>
    </row>
    <row r="19" spans="1:10" s="11" customFormat="1" x14ac:dyDescent="0.2">
      <c r="A19" s="2">
        <v>6</v>
      </c>
      <c r="B19" s="2" t="s">
        <v>218</v>
      </c>
      <c r="C19" s="129" t="s">
        <v>219</v>
      </c>
      <c r="D19" s="30">
        <v>0.04</v>
      </c>
      <c r="E19" s="2" t="s">
        <v>52</v>
      </c>
      <c r="F19" s="2">
        <v>2</v>
      </c>
      <c r="G19" s="2" t="s">
        <v>220</v>
      </c>
      <c r="H19" s="2">
        <v>1</v>
      </c>
      <c r="I19" s="104">
        <f>D19*F19*H19</f>
        <v>0.08</v>
      </c>
    </row>
    <row r="20" spans="1:10" s="11" customFormat="1" x14ac:dyDescent="0.2">
      <c r="B20" s="3"/>
      <c r="C20" s="3"/>
      <c r="D20" s="3"/>
      <c r="E20" s="3"/>
      <c r="F20" s="3"/>
      <c r="G20" s="3"/>
      <c r="H20" s="42" t="s">
        <v>34</v>
      </c>
      <c r="I20" s="58">
        <f>SUM(I14:I17)</f>
        <v>12.4816</v>
      </c>
      <c r="J20" s="3"/>
    </row>
    <row r="21" spans="1:10" s="11" customFormat="1" x14ac:dyDescent="0.2">
      <c r="A21" s="3"/>
      <c r="B21" s="3"/>
      <c r="C21" s="3"/>
      <c r="D21" s="3"/>
      <c r="E21" s="3"/>
      <c r="F21" s="3"/>
      <c r="G21" s="3"/>
      <c r="H21" s="126"/>
      <c r="I21" s="127"/>
      <c r="J21" s="3"/>
    </row>
    <row r="22" spans="1:10" s="11" customFormat="1" x14ac:dyDescent="0.2">
      <c r="A22" s="1" t="s">
        <v>21</v>
      </c>
      <c r="B22" s="1" t="s">
        <v>59</v>
      </c>
      <c r="C22" s="1" t="s">
        <v>23</v>
      </c>
      <c r="D22" s="1" t="s">
        <v>24</v>
      </c>
      <c r="E22" s="1" t="s">
        <v>25</v>
      </c>
      <c r="F22" s="1" t="s">
        <v>26</v>
      </c>
      <c r="G22" s="1" t="s">
        <v>27</v>
      </c>
      <c r="H22" s="1" t="s">
        <v>28</v>
      </c>
      <c r="I22" s="1" t="s">
        <v>33</v>
      </c>
      <c r="J22" s="1" t="s">
        <v>34</v>
      </c>
    </row>
    <row r="23" spans="1:10" s="11" customForma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s="11" customFormat="1" x14ac:dyDescent="0.2">
      <c r="I24" s="42" t="s">
        <v>34</v>
      </c>
      <c r="J24" s="58">
        <f>J23</f>
        <v>0</v>
      </c>
    </row>
    <row r="25" spans="1:10" s="11" customFormat="1" x14ac:dyDescent="0.2">
      <c r="A25" s="3"/>
      <c r="B25" s="3"/>
      <c r="C25" s="3"/>
      <c r="D25" s="3"/>
      <c r="E25" s="3"/>
      <c r="F25" s="3"/>
      <c r="G25" s="3"/>
      <c r="H25" s="27"/>
      <c r="I25" s="28"/>
      <c r="J25" s="3"/>
    </row>
    <row r="26" spans="1:10" x14ac:dyDescent="0.2">
      <c r="A26" s="1" t="s">
        <v>21</v>
      </c>
      <c r="B26" s="1" t="s">
        <v>60</v>
      </c>
      <c r="C26" s="1" t="s">
        <v>23</v>
      </c>
      <c r="D26" s="1" t="s">
        <v>24</v>
      </c>
      <c r="E26" s="1" t="s">
        <v>39</v>
      </c>
      <c r="F26" s="1" t="s">
        <v>33</v>
      </c>
      <c r="G26" s="1" t="s">
        <v>61</v>
      </c>
      <c r="H26" s="1" t="s">
        <v>62</v>
      </c>
      <c r="I26" s="1" t="s">
        <v>34</v>
      </c>
      <c r="J26" s="11"/>
    </row>
    <row r="27" spans="1:10" x14ac:dyDescent="0.2">
      <c r="A27" s="2"/>
      <c r="B27" s="2"/>
      <c r="C27" s="2"/>
      <c r="D27" s="12"/>
      <c r="E27" s="2"/>
      <c r="F27" s="2"/>
      <c r="G27" s="2"/>
      <c r="H27" s="2"/>
      <c r="I27" s="12">
        <f>IF(G27="",D27*F27,D27*F27/(G27*H27))</f>
        <v>0</v>
      </c>
    </row>
    <row r="28" spans="1:10" s="11" customFormat="1" x14ac:dyDescent="0.2">
      <c r="H28" s="19" t="s">
        <v>34</v>
      </c>
      <c r="I28" s="31">
        <f>SUM(I27:I27)</f>
        <v>0</v>
      </c>
    </row>
    <row r="29" spans="1:10" x14ac:dyDescent="0.2">
      <c r="H29" s="27"/>
      <c r="I29" s="28"/>
    </row>
    <row r="30" spans="1:10" s="11" customForma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</row>
    <row r="32" spans="1:10" s="11" customForma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</row>
    <row r="34" spans="1:17" s="11" customForma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</row>
    <row r="41" spans="1:17" x14ac:dyDescent="0.2">
      <c r="Q41" s="32"/>
    </row>
  </sheetData>
  <hyperlinks>
    <hyperlink ref="J3" location="BOM!A1" display="FileLink1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sqref="A1:XFD1048576"/>
    </sheetView>
  </sheetViews>
  <sheetFormatPr defaultColWidth="9.140625" defaultRowHeight="12.75" x14ac:dyDescent="0.2"/>
  <cols>
    <col min="1" max="1" width="10.7109375" style="3" customWidth="1"/>
    <col min="2" max="2" width="29.7109375" style="3" bestFit="1" customWidth="1"/>
    <col min="3" max="3" width="48" style="3" customWidth="1"/>
    <col min="4" max="4" width="10.42578125" style="3" customWidth="1"/>
    <col min="5" max="5" width="10" style="3" customWidth="1"/>
    <col min="6" max="6" width="12" style="3" bestFit="1" customWidth="1"/>
    <col min="7" max="7" width="10.140625" style="3" bestFit="1" customWidth="1"/>
    <col min="8" max="8" width="13.85546875" style="3" bestFit="1" customWidth="1"/>
    <col min="9" max="9" width="15.5703125" style="3" bestFit="1" customWidth="1"/>
    <col min="10" max="10" width="13.85546875" style="3" bestFit="1" customWidth="1"/>
    <col min="11" max="11" width="12.28515625" style="3" customWidth="1"/>
    <col min="12" max="12" width="11.28515625" style="3" bestFit="1" customWidth="1"/>
    <col min="13" max="13" width="13.85546875" style="3" bestFit="1" customWidth="1"/>
    <col min="14" max="14" width="15" style="3" bestFit="1" customWidth="1"/>
    <col min="15" max="15" width="9.140625" style="3"/>
    <col min="16" max="16" width="9.42578125" style="3" bestFit="1" customWidth="1"/>
    <col min="17" max="18" width="9.140625" style="3"/>
    <col min="19" max="19" width="10.42578125" style="3" bestFit="1" customWidth="1"/>
    <col min="20" max="20" width="9.42578125" style="3" bestFit="1" customWidth="1"/>
    <col min="21" max="21" width="9.140625" style="3"/>
    <col min="22" max="22" width="9.42578125" style="3" bestFit="1" customWidth="1"/>
    <col min="23" max="23" width="9.140625" style="3"/>
    <col min="24" max="25" width="10.140625" style="3" bestFit="1" customWidth="1"/>
    <col min="26" max="28" width="9.28515625" style="3" bestFit="1" customWidth="1"/>
    <col min="29" max="16384" width="9.140625" style="3"/>
  </cols>
  <sheetData>
    <row r="1" spans="1:14" x14ac:dyDescent="0.2">
      <c r="A1" s="1" t="s">
        <v>0</v>
      </c>
      <c r="B1" s="2" t="s">
        <v>1</v>
      </c>
      <c r="J1" s="4" t="s">
        <v>2</v>
      </c>
      <c r="K1" s="5">
        <v>254</v>
      </c>
      <c r="M1" s="1" t="s">
        <v>3</v>
      </c>
      <c r="N1" s="6">
        <f>N11+I18+J22+I26</f>
        <v>15.815496000000001</v>
      </c>
    </row>
    <row r="2" spans="1:14" x14ac:dyDescent="0.2">
      <c r="A2" s="1" t="s">
        <v>4</v>
      </c>
      <c r="B2" s="2" t="s">
        <v>5</v>
      </c>
      <c r="D2" s="1" t="s">
        <v>6</v>
      </c>
      <c r="E2" s="2"/>
      <c r="M2" s="1" t="s">
        <v>7</v>
      </c>
      <c r="N2" s="7">
        <v>1</v>
      </c>
    </row>
    <row r="3" spans="1:14" x14ac:dyDescent="0.2">
      <c r="A3" s="1" t="s">
        <v>8</v>
      </c>
      <c r="B3" s="2" t="s">
        <v>221</v>
      </c>
      <c r="D3" s="1" t="s">
        <v>10</v>
      </c>
      <c r="E3" s="2"/>
      <c r="J3" s="8" t="s">
        <v>6</v>
      </c>
      <c r="K3" s="2" t="s">
        <v>11</v>
      </c>
    </row>
    <row r="4" spans="1:14" x14ac:dyDescent="0.2">
      <c r="A4" s="1" t="s">
        <v>12</v>
      </c>
      <c r="B4" s="9" t="s">
        <v>251</v>
      </c>
      <c r="D4" s="1" t="s">
        <v>14</v>
      </c>
      <c r="E4" s="2"/>
      <c r="J4" s="96" t="s">
        <v>10</v>
      </c>
      <c r="K4" s="2"/>
      <c r="M4" s="1" t="s">
        <v>15</v>
      </c>
      <c r="N4" s="6">
        <f>N1*N2</f>
        <v>15.815496000000001</v>
      </c>
    </row>
    <row r="5" spans="1:14" x14ac:dyDescent="0.2">
      <c r="A5" s="1" t="s">
        <v>16</v>
      </c>
      <c r="B5" s="9"/>
      <c r="J5" s="1" t="s">
        <v>14</v>
      </c>
      <c r="K5" s="2"/>
    </row>
    <row r="6" spans="1:14" x14ac:dyDescent="0.2">
      <c r="A6" s="1" t="s">
        <v>17</v>
      </c>
      <c r="B6" s="2" t="s">
        <v>18</v>
      </c>
    </row>
    <row r="7" spans="1:14" x14ac:dyDescent="0.2">
      <c r="A7" s="1" t="s">
        <v>19</v>
      </c>
      <c r="B7" s="2" t="s">
        <v>229</v>
      </c>
    </row>
    <row r="9" spans="1:14" s="11" customFormat="1" x14ac:dyDescent="0.2">
      <c r="A9" s="1" t="s">
        <v>21</v>
      </c>
      <c r="B9" s="1" t="s">
        <v>22</v>
      </c>
      <c r="C9" s="1" t="s">
        <v>23</v>
      </c>
      <c r="D9" s="1" t="s">
        <v>24</v>
      </c>
      <c r="E9" s="1" t="s">
        <v>25</v>
      </c>
      <c r="F9" s="1" t="s">
        <v>26</v>
      </c>
      <c r="G9" s="1" t="s">
        <v>27</v>
      </c>
      <c r="H9" s="1" t="s">
        <v>28</v>
      </c>
      <c r="I9" s="1" t="s">
        <v>29</v>
      </c>
      <c r="J9" s="1" t="s">
        <v>30</v>
      </c>
      <c r="K9" s="1" t="s">
        <v>31</v>
      </c>
      <c r="L9" s="1" t="s">
        <v>32</v>
      </c>
      <c r="M9" s="1" t="s">
        <v>33</v>
      </c>
      <c r="N9" s="1" t="s">
        <v>34</v>
      </c>
    </row>
    <row r="10" spans="1:14" x14ac:dyDescent="0.2">
      <c r="A10" s="2">
        <v>1</v>
      </c>
      <c r="B10" s="97" t="s">
        <v>212</v>
      </c>
      <c r="C10" s="35" t="s">
        <v>215</v>
      </c>
      <c r="D10" s="12">
        <v>4.2</v>
      </c>
      <c r="E10" s="125">
        <f>J10*K10*L10</f>
        <v>0.92987999999999993</v>
      </c>
      <c r="F10" s="2" t="s">
        <v>214</v>
      </c>
      <c r="G10" s="2"/>
      <c r="H10" s="14"/>
      <c r="I10" s="36" t="s">
        <v>213</v>
      </c>
      <c r="J10" s="16">
        <v>8.3999999999999995E-3</v>
      </c>
      <c r="K10" s="14">
        <v>4.1000000000000002E-2</v>
      </c>
      <c r="L10" s="14">
        <v>2700</v>
      </c>
      <c r="M10" s="18">
        <v>1</v>
      </c>
      <c r="N10" s="6">
        <f>IF(J10="",D10*M10,D10*J10*K10*L10*M10)</f>
        <v>3.9054959999999999</v>
      </c>
    </row>
    <row r="11" spans="1:14" s="11" customFormat="1" x14ac:dyDescent="0.2">
      <c r="M11" s="19" t="s">
        <v>34</v>
      </c>
      <c r="N11" s="24">
        <f>SUM(N10:N10)</f>
        <v>3.9054959999999999</v>
      </c>
    </row>
    <row r="13" spans="1:14" s="11" customFormat="1" x14ac:dyDescent="0.2">
      <c r="A13" s="1" t="s">
        <v>21</v>
      </c>
      <c r="B13" s="1" t="s">
        <v>38</v>
      </c>
      <c r="C13" s="1" t="s">
        <v>23</v>
      </c>
      <c r="D13" s="1" t="s">
        <v>24</v>
      </c>
      <c r="E13" s="1" t="s">
        <v>39</v>
      </c>
      <c r="F13" s="1" t="s">
        <v>33</v>
      </c>
      <c r="G13" s="1" t="s">
        <v>40</v>
      </c>
      <c r="H13" s="1" t="s">
        <v>41</v>
      </c>
      <c r="I13" s="1" t="s">
        <v>34</v>
      </c>
    </row>
    <row r="14" spans="1:14" ht="25.5" x14ac:dyDescent="0.2">
      <c r="A14" s="2">
        <v>1</v>
      </c>
      <c r="B14" s="23" t="s">
        <v>216</v>
      </c>
      <c r="C14" s="22" t="s">
        <v>217</v>
      </c>
      <c r="D14" s="12">
        <v>1.3</v>
      </c>
      <c r="E14" s="2" t="s">
        <v>48</v>
      </c>
      <c r="F14" s="2">
        <v>1</v>
      </c>
      <c r="G14" s="2" t="s">
        <v>49</v>
      </c>
      <c r="H14" s="2">
        <v>1</v>
      </c>
      <c r="I14" s="12">
        <v>1.3</v>
      </c>
    </row>
    <row r="15" spans="1:14" x14ac:dyDescent="0.2">
      <c r="A15" s="2">
        <v>2</v>
      </c>
      <c r="B15" s="2" t="s">
        <v>218</v>
      </c>
      <c r="C15" s="2" t="s">
        <v>222</v>
      </c>
      <c r="D15" s="30">
        <v>0.04</v>
      </c>
      <c r="E15" s="2" t="s">
        <v>52</v>
      </c>
      <c r="F15" s="2">
        <v>189</v>
      </c>
      <c r="G15" s="2" t="s">
        <v>220</v>
      </c>
      <c r="H15" s="2">
        <v>1</v>
      </c>
      <c r="I15" s="12">
        <f>F15*D15</f>
        <v>7.5600000000000005</v>
      </c>
    </row>
    <row r="16" spans="1:14" s="10" customFormat="1" x14ac:dyDescent="0.2">
      <c r="A16" s="135">
        <v>3</v>
      </c>
      <c r="B16" s="140" t="s">
        <v>233</v>
      </c>
      <c r="C16" s="141" t="s">
        <v>217</v>
      </c>
      <c r="D16" s="137">
        <v>0.65</v>
      </c>
      <c r="E16" s="135" t="s">
        <v>48</v>
      </c>
      <c r="F16" s="135">
        <v>1</v>
      </c>
      <c r="G16" s="135" t="s">
        <v>49</v>
      </c>
      <c r="H16" s="135">
        <v>1</v>
      </c>
      <c r="I16" s="137">
        <f>D16*F16*H16</f>
        <v>0.65</v>
      </c>
    </row>
    <row r="17" spans="1:10" s="11" customFormat="1" x14ac:dyDescent="0.2">
      <c r="A17" s="2">
        <v>4</v>
      </c>
      <c r="B17" s="2" t="s">
        <v>218</v>
      </c>
      <c r="C17" s="129" t="s">
        <v>219</v>
      </c>
      <c r="D17" s="30">
        <v>0.04</v>
      </c>
      <c r="E17" s="2" t="s">
        <v>52</v>
      </c>
      <c r="F17" s="2">
        <v>60</v>
      </c>
      <c r="G17" s="2" t="s">
        <v>220</v>
      </c>
      <c r="H17" s="2">
        <v>1</v>
      </c>
      <c r="I17" s="104">
        <f>D17*F17*H17</f>
        <v>2.4</v>
      </c>
    </row>
    <row r="18" spans="1:10" s="11" customFormat="1" x14ac:dyDescent="0.2">
      <c r="B18" s="3"/>
      <c r="C18" s="3"/>
      <c r="D18" s="3"/>
      <c r="E18" s="3"/>
      <c r="F18" s="3"/>
      <c r="G18" s="3"/>
      <c r="H18" s="42" t="s">
        <v>34</v>
      </c>
      <c r="I18" s="58">
        <f>SUM(I14:I17)</f>
        <v>11.910000000000002</v>
      </c>
      <c r="J18" s="3"/>
    </row>
    <row r="19" spans="1:10" s="11" customFormat="1" x14ac:dyDescent="0.2">
      <c r="A19" s="3"/>
      <c r="B19" s="3"/>
      <c r="C19" s="3"/>
      <c r="D19" s="3"/>
      <c r="E19" s="3"/>
      <c r="F19" s="3"/>
      <c r="G19" s="3"/>
      <c r="H19" s="126"/>
      <c r="I19" s="127"/>
      <c r="J19" s="3"/>
    </row>
    <row r="20" spans="1:10" s="11" customFormat="1" x14ac:dyDescent="0.2">
      <c r="A20" s="1" t="s">
        <v>21</v>
      </c>
      <c r="B20" s="1" t="s">
        <v>59</v>
      </c>
      <c r="C20" s="1" t="s">
        <v>23</v>
      </c>
      <c r="D20" s="1" t="s">
        <v>24</v>
      </c>
      <c r="E20" s="1" t="s">
        <v>25</v>
      </c>
      <c r="F20" s="1" t="s">
        <v>26</v>
      </c>
      <c r="G20" s="1" t="s">
        <v>27</v>
      </c>
      <c r="H20" s="1" t="s">
        <v>28</v>
      </c>
      <c r="I20" s="1" t="s">
        <v>33</v>
      </c>
      <c r="J20" s="1" t="s">
        <v>34</v>
      </c>
    </row>
    <row r="21" spans="1:10" s="11" customForma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</row>
    <row r="22" spans="1:10" s="11" customFormat="1" x14ac:dyDescent="0.2">
      <c r="I22" s="42" t="s">
        <v>34</v>
      </c>
      <c r="J22" s="58">
        <f>J21</f>
        <v>0</v>
      </c>
    </row>
    <row r="23" spans="1:10" s="11" customFormat="1" x14ac:dyDescent="0.2">
      <c r="A23" s="3"/>
      <c r="B23" s="3"/>
      <c r="C23" s="3"/>
      <c r="D23" s="3"/>
      <c r="E23" s="3"/>
      <c r="F23" s="3"/>
      <c r="G23" s="3"/>
      <c r="H23" s="27"/>
      <c r="I23" s="28"/>
      <c r="J23" s="3"/>
    </row>
    <row r="24" spans="1:10" x14ac:dyDescent="0.2">
      <c r="A24" s="1" t="s">
        <v>21</v>
      </c>
      <c r="B24" s="1" t="s">
        <v>60</v>
      </c>
      <c r="C24" s="1" t="s">
        <v>23</v>
      </c>
      <c r="D24" s="1" t="s">
        <v>24</v>
      </c>
      <c r="E24" s="1" t="s">
        <v>39</v>
      </c>
      <c r="F24" s="1" t="s">
        <v>33</v>
      </c>
      <c r="G24" s="1" t="s">
        <v>61</v>
      </c>
      <c r="H24" s="1" t="s">
        <v>62</v>
      </c>
      <c r="I24" s="1" t="s">
        <v>34</v>
      </c>
      <c r="J24" s="11"/>
    </row>
    <row r="25" spans="1:10" x14ac:dyDescent="0.2">
      <c r="A25" s="2"/>
      <c r="B25" s="2"/>
      <c r="C25" s="2"/>
      <c r="D25" s="12"/>
      <c r="E25" s="2"/>
      <c r="F25" s="2"/>
      <c r="G25" s="2"/>
      <c r="H25" s="2"/>
      <c r="I25" s="12">
        <f>IF(G25="",D25*F25,D25*F25/(G25*H25))</f>
        <v>0</v>
      </c>
    </row>
    <row r="26" spans="1:10" s="11" customFormat="1" x14ac:dyDescent="0.2">
      <c r="H26" s="19" t="s">
        <v>34</v>
      </c>
      <c r="I26" s="31">
        <f>SUM(I25:I25)</f>
        <v>0</v>
      </c>
    </row>
    <row r="27" spans="1:10" x14ac:dyDescent="0.2">
      <c r="H27" s="27"/>
      <c r="I27" s="28"/>
    </row>
    <row r="28" spans="1:10" s="11" customForma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</row>
    <row r="30" spans="1:10" s="11" customForma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</row>
    <row r="32" spans="1:10" s="11" customForma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</row>
    <row r="39" spans="17:17" x14ac:dyDescent="0.2">
      <c r="Q39" s="32"/>
    </row>
  </sheetData>
  <hyperlinks>
    <hyperlink ref="J3" location="BOM!A1" display="FileLink1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zoomScale="80" zoomScaleNormal="80" workbookViewId="0">
      <selection activeCell="J15" sqref="J15"/>
    </sheetView>
  </sheetViews>
  <sheetFormatPr defaultColWidth="9.140625" defaultRowHeight="12.75" x14ac:dyDescent="0.2"/>
  <cols>
    <col min="1" max="1" width="10.7109375" style="3" customWidth="1"/>
    <col min="2" max="2" width="29.7109375" style="3" bestFit="1" customWidth="1"/>
    <col min="3" max="3" width="48" style="3" customWidth="1"/>
    <col min="4" max="4" width="10.42578125" style="3" customWidth="1"/>
    <col min="5" max="5" width="10" style="3" customWidth="1"/>
    <col min="6" max="6" width="12" style="3" bestFit="1" customWidth="1"/>
    <col min="7" max="7" width="10.140625" style="3" bestFit="1" customWidth="1"/>
    <col min="8" max="8" width="13.85546875" style="3" bestFit="1" customWidth="1"/>
    <col min="9" max="9" width="15.5703125" style="3" bestFit="1" customWidth="1"/>
    <col min="10" max="10" width="13.85546875" style="3" bestFit="1" customWidth="1"/>
    <col min="11" max="11" width="12.28515625" style="3" customWidth="1"/>
    <col min="12" max="12" width="11.28515625" style="3" bestFit="1" customWidth="1"/>
    <col min="13" max="13" width="13.85546875" style="3" bestFit="1" customWidth="1"/>
    <col min="14" max="14" width="15" style="3" bestFit="1" customWidth="1"/>
    <col min="15" max="15" width="9.140625" style="3"/>
    <col min="16" max="16" width="9.42578125" style="3" bestFit="1" customWidth="1"/>
    <col min="17" max="18" width="9.140625" style="3"/>
    <col min="19" max="19" width="10.42578125" style="3" bestFit="1" customWidth="1"/>
    <col min="20" max="20" width="9.42578125" style="3" bestFit="1" customWidth="1"/>
    <col min="21" max="21" width="9.140625" style="3"/>
    <col min="22" max="22" width="9.42578125" style="3" bestFit="1" customWidth="1"/>
    <col min="23" max="23" width="9.140625" style="3"/>
    <col min="24" max="25" width="10.140625" style="3" bestFit="1" customWidth="1"/>
    <col min="26" max="28" width="9.28515625" style="3" bestFit="1" customWidth="1"/>
    <col min="29" max="16384" width="9.140625" style="3"/>
  </cols>
  <sheetData>
    <row r="1" spans="1:14" x14ac:dyDescent="0.2">
      <c r="A1" s="1" t="s">
        <v>0</v>
      </c>
      <c r="B1" s="2" t="s">
        <v>1</v>
      </c>
      <c r="J1" s="4" t="s">
        <v>2</v>
      </c>
      <c r="K1" s="5">
        <v>254</v>
      </c>
      <c r="M1" s="1" t="s">
        <v>3</v>
      </c>
      <c r="N1" s="6">
        <f>N11+I20+J24+I28</f>
        <v>3.46713</v>
      </c>
    </row>
    <row r="2" spans="1:14" x14ac:dyDescent="0.2">
      <c r="A2" s="1" t="s">
        <v>4</v>
      </c>
      <c r="B2" s="2" t="s">
        <v>5</v>
      </c>
      <c r="D2" s="1" t="s">
        <v>6</v>
      </c>
      <c r="E2" s="2"/>
      <c r="M2" s="1" t="s">
        <v>7</v>
      </c>
      <c r="N2" s="7">
        <v>2</v>
      </c>
    </row>
    <row r="3" spans="1:14" x14ac:dyDescent="0.2">
      <c r="A3" s="1" t="s">
        <v>8</v>
      </c>
      <c r="B3" s="2" t="s">
        <v>221</v>
      </c>
      <c r="D3" s="1" t="s">
        <v>10</v>
      </c>
      <c r="E3" s="2"/>
      <c r="J3" s="8" t="s">
        <v>6</v>
      </c>
      <c r="K3" s="2" t="s">
        <v>11</v>
      </c>
    </row>
    <row r="4" spans="1:14" x14ac:dyDescent="0.2">
      <c r="A4" s="1" t="s">
        <v>12</v>
      </c>
      <c r="B4" s="9" t="s">
        <v>230</v>
      </c>
      <c r="D4" s="1" t="s">
        <v>14</v>
      </c>
      <c r="E4" s="2"/>
      <c r="J4" s="96" t="s">
        <v>10</v>
      </c>
      <c r="K4" s="2"/>
      <c r="M4" s="1" t="s">
        <v>15</v>
      </c>
      <c r="N4" s="6">
        <f>N1*N2</f>
        <v>6.9342600000000001</v>
      </c>
    </row>
    <row r="5" spans="1:14" x14ac:dyDescent="0.2">
      <c r="A5" s="1" t="s">
        <v>16</v>
      </c>
      <c r="B5" s="9"/>
      <c r="J5" s="1" t="s">
        <v>14</v>
      </c>
      <c r="K5" s="2"/>
    </row>
    <row r="6" spans="1:14" x14ac:dyDescent="0.2">
      <c r="A6" s="1" t="s">
        <v>17</v>
      </c>
      <c r="B6" s="2" t="s">
        <v>18</v>
      </c>
    </row>
    <row r="7" spans="1:14" x14ac:dyDescent="0.2">
      <c r="A7" s="1" t="s">
        <v>19</v>
      </c>
      <c r="B7" s="2" t="s">
        <v>231</v>
      </c>
    </row>
    <row r="9" spans="1:14" s="11" customFormat="1" x14ac:dyDescent="0.2">
      <c r="A9" s="1" t="s">
        <v>21</v>
      </c>
      <c r="B9" s="1" t="s">
        <v>22</v>
      </c>
      <c r="C9" s="1" t="s">
        <v>23</v>
      </c>
      <c r="D9" s="1" t="s">
        <v>24</v>
      </c>
      <c r="E9" s="1" t="s">
        <v>25</v>
      </c>
      <c r="F9" s="1" t="s">
        <v>26</v>
      </c>
      <c r="G9" s="1" t="s">
        <v>27</v>
      </c>
      <c r="H9" s="1" t="s">
        <v>28</v>
      </c>
      <c r="I9" s="1" t="s">
        <v>29</v>
      </c>
      <c r="J9" s="1" t="s">
        <v>30</v>
      </c>
      <c r="K9" s="1" t="s">
        <v>31</v>
      </c>
      <c r="L9" s="1" t="s">
        <v>32</v>
      </c>
      <c r="M9" s="1" t="s">
        <v>33</v>
      </c>
      <c r="N9" s="1" t="s">
        <v>34</v>
      </c>
    </row>
    <row r="10" spans="1:14" x14ac:dyDescent="0.2">
      <c r="A10" s="2">
        <v>1</v>
      </c>
      <c r="B10" s="97" t="s">
        <v>212</v>
      </c>
      <c r="C10" s="35" t="s">
        <v>215</v>
      </c>
      <c r="D10" s="12">
        <v>4.2</v>
      </c>
      <c r="E10" s="125">
        <f>J10*K10*L10</f>
        <v>5.2650000000000002E-2</v>
      </c>
      <c r="F10" s="2" t="s">
        <v>214</v>
      </c>
      <c r="G10" s="2"/>
      <c r="H10" s="14"/>
      <c r="I10" s="36" t="s">
        <v>213</v>
      </c>
      <c r="J10" s="16">
        <v>9.7499999999999996E-4</v>
      </c>
      <c r="K10" s="14">
        <v>0.02</v>
      </c>
      <c r="L10" s="14">
        <v>2700</v>
      </c>
      <c r="M10" s="18">
        <v>1</v>
      </c>
      <c r="N10" s="6">
        <f>IF(J10="",D10*M10,D10*J10*K10*L10*M10)</f>
        <v>0.22112999999999999</v>
      </c>
    </row>
    <row r="11" spans="1:14" s="11" customFormat="1" x14ac:dyDescent="0.2">
      <c r="M11" s="19" t="s">
        <v>34</v>
      </c>
      <c r="N11" s="24">
        <f>SUM(N10:N10)</f>
        <v>0.22112999999999999</v>
      </c>
    </row>
    <row r="13" spans="1:14" s="11" customFormat="1" x14ac:dyDescent="0.2">
      <c r="A13" s="1" t="s">
        <v>21</v>
      </c>
      <c r="B13" s="1" t="s">
        <v>38</v>
      </c>
      <c r="C13" s="1" t="s">
        <v>23</v>
      </c>
      <c r="D13" s="1" t="s">
        <v>24</v>
      </c>
      <c r="E13" s="1" t="s">
        <v>39</v>
      </c>
      <c r="F13" s="1" t="s">
        <v>33</v>
      </c>
      <c r="G13" s="1" t="s">
        <v>40</v>
      </c>
      <c r="H13" s="1" t="s">
        <v>41</v>
      </c>
      <c r="I13" s="1" t="s">
        <v>34</v>
      </c>
    </row>
    <row r="14" spans="1:14" ht="25.5" x14ac:dyDescent="0.2">
      <c r="A14" s="2">
        <v>1</v>
      </c>
      <c r="B14" s="23" t="s">
        <v>216</v>
      </c>
      <c r="C14" s="22" t="s">
        <v>217</v>
      </c>
      <c r="D14" s="12">
        <v>1.3</v>
      </c>
      <c r="E14" s="2" t="s">
        <v>48</v>
      </c>
      <c r="F14" s="2">
        <v>1</v>
      </c>
      <c r="G14" s="2" t="s">
        <v>49</v>
      </c>
      <c r="H14" s="2">
        <v>1</v>
      </c>
      <c r="I14" s="12">
        <v>1.3</v>
      </c>
    </row>
    <row r="15" spans="1:14" x14ac:dyDescent="0.2">
      <c r="A15" s="2">
        <v>2</v>
      </c>
      <c r="B15" s="2" t="s">
        <v>218</v>
      </c>
      <c r="C15" s="2" t="s">
        <v>222</v>
      </c>
      <c r="D15" s="30">
        <v>0.04</v>
      </c>
      <c r="E15" s="2" t="s">
        <v>52</v>
      </c>
      <c r="F15" s="2">
        <v>14.4</v>
      </c>
      <c r="G15" s="2" t="s">
        <v>220</v>
      </c>
      <c r="H15" s="2">
        <v>1</v>
      </c>
      <c r="I15" s="12">
        <f>F15*D15</f>
        <v>0.57600000000000007</v>
      </c>
    </row>
    <row r="16" spans="1:14" s="10" customFormat="1" x14ac:dyDescent="0.2">
      <c r="A16" s="135">
        <v>3</v>
      </c>
      <c r="B16" s="140" t="s">
        <v>233</v>
      </c>
      <c r="C16" s="141" t="s">
        <v>217</v>
      </c>
      <c r="D16" s="137">
        <v>0.65</v>
      </c>
      <c r="E16" s="135" t="s">
        <v>48</v>
      </c>
      <c r="F16" s="135">
        <v>1</v>
      </c>
      <c r="G16" s="135" t="s">
        <v>49</v>
      </c>
      <c r="H16" s="135">
        <v>1</v>
      </c>
      <c r="I16" s="137">
        <f>D16*F16*H16</f>
        <v>0.65</v>
      </c>
    </row>
    <row r="17" spans="1:10" s="11" customFormat="1" x14ac:dyDescent="0.2">
      <c r="A17" s="2">
        <v>4</v>
      </c>
      <c r="B17" s="2" t="s">
        <v>218</v>
      </c>
      <c r="C17" s="129" t="s">
        <v>219</v>
      </c>
      <c r="D17" s="30">
        <v>0.04</v>
      </c>
      <c r="E17" s="2" t="s">
        <v>52</v>
      </c>
      <c r="F17" s="2">
        <v>1.65</v>
      </c>
      <c r="G17" s="2" t="s">
        <v>220</v>
      </c>
      <c r="H17" s="2">
        <v>1</v>
      </c>
      <c r="I17" s="104">
        <f>D17*F17*H17</f>
        <v>6.6000000000000003E-2</v>
      </c>
    </row>
    <row r="18" spans="1:10" s="136" customFormat="1" x14ac:dyDescent="0.2">
      <c r="A18" s="135">
        <v>5</v>
      </c>
      <c r="B18" s="140" t="s">
        <v>233</v>
      </c>
      <c r="C18" s="141" t="s">
        <v>217</v>
      </c>
      <c r="D18" s="137">
        <v>0.65</v>
      </c>
      <c r="E18" s="135" t="s">
        <v>48</v>
      </c>
      <c r="F18" s="135">
        <v>1</v>
      </c>
      <c r="G18" s="135" t="s">
        <v>49</v>
      </c>
      <c r="H18" s="135">
        <v>1</v>
      </c>
      <c r="I18" s="137">
        <f>D18*F18*H18</f>
        <v>0.65</v>
      </c>
    </row>
    <row r="19" spans="1:10" s="11" customFormat="1" x14ac:dyDescent="0.2">
      <c r="A19" s="2">
        <v>6</v>
      </c>
      <c r="B19" s="2" t="s">
        <v>218</v>
      </c>
      <c r="C19" s="129" t="s">
        <v>219</v>
      </c>
      <c r="D19" s="30">
        <v>0.04</v>
      </c>
      <c r="E19" s="2" t="s">
        <v>52</v>
      </c>
      <c r="F19" s="2">
        <v>0.1</v>
      </c>
      <c r="G19" s="2" t="s">
        <v>220</v>
      </c>
      <c r="H19" s="2">
        <v>1</v>
      </c>
      <c r="I19" s="134">
        <f>D19*F19*H19</f>
        <v>4.0000000000000001E-3</v>
      </c>
    </row>
    <row r="20" spans="1:10" s="11" customFormat="1" x14ac:dyDescent="0.2">
      <c r="B20" s="3"/>
      <c r="C20" s="3"/>
      <c r="D20" s="3"/>
      <c r="E20" s="3"/>
      <c r="F20" s="3"/>
      <c r="G20" s="3"/>
      <c r="H20" s="42" t="s">
        <v>34</v>
      </c>
      <c r="I20" s="58">
        <f>SUM(I14:I19)</f>
        <v>3.246</v>
      </c>
      <c r="J20" s="3"/>
    </row>
    <row r="21" spans="1:10" s="11" customFormat="1" x14ac:dyDescent="0.2">
      <c r="A21" s="3"/>
      <c r="B21" s="3"/>
      <c r="C21" s="3"/>
      <c r="D21" s="3"/>
      <c r="E21" s="3"/>
      <c r="F21" s="3"/>
      <c r="G21" s="3"/>
      <c r="H21" s="126"/>
      <c r="I21" s="127"/>
      <c r="J21" s="3"/>
    </row>
    <row r="22" spans="1:10" s="11" customFormat="1" x14ac:dyDescent="0.2">
      <c r="A22" s="1" t="s">
        <v>21</v>
      </c>
      <c r="B22" s="1" t="s">
        <v>59</v>
      </c>
      <c r="C22" s="1" t="s">
        <v>23</v>
      </c>
      <c r="D22" s="1" t="s">
        <v>24</v>
      </c>
      <c r="E22" s="1" t="s">
        <v>25</v>
      </c>
      <c r="F22" s="1" t="s">
        <v>26</v>
      </c>
      <c r="G22" s="1" t="s">
        <v>27</v>
      </c>
      <c r="H22" s="1" t="s">
        <v>28</v>
      </c>
      <c r="I22" s="1" t="s">
        <v>33</v>
      </c>
      <c r="J22" s="1" t="s">
        <v>34</v>
      </c>
    </row>
    <row r="23" spans="1:10" s="11" customForma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s="11" customFormat="1" x14ac:dyDescent="0.2">
      <c r="I24" s="42" t="s">
        <v>34</v>
      </c>
      <c r="J24" s="58">
        <f>J23</f>
        <v>0</v>
      </c>
    </row>
    <row r="25" spans="1:10" s="11" customFormat="1" x14ac:dyDescent="0.2">
      <c r="A25" s="3"/>
      <c r="B25" s="3"/>
      <c r="C25" s="3"/>
      <c r="D25" s="3"/>
      <c r="E25" s="3"/>
      <c r="F25" s="3"/>
      <c r="G25" s="3"/>
      <c r="H25" s="27"/>
      <c r="I25" s="28"/>
      <c r="J25" s="3"/>
    </row>
    <row r="26" spans="1:10" x14ac:dyDescent="0.2">
      <c r="A26" s="1" t="s">
        <v>21</v>
      </c>
      <c r="B26" s="1" t="s">
        <v>60</v>
      </c>
      <c r="C26" s="1" t="s">
        <v>23</v>
      </c>
      <c r="D26" s="1" t="s">
        <v>24</v>
      </c>
      <c r="E26" s="1" t="s">
        <v>39</v>
      </c>
      <c r="F26" s="1" t="s">
        <v>33</v>
      </c>
      <c r="G26" s="1" t="s">
        <v>61</v>
      </c>
      <c r="H26" s="1" t="s">
        <v>62</v>
      </c>
      <c r="I26" s="1" t="s">
        <v>34</v>
      </c>
      <c r="J26" s="11"/>
    </row>
    <row r="27" spans="1:10" x14ac:dyDescent="0.2">
      <c r="A27" s="2"/>
      <c r="B27" s="2"/>
      <c r="C27" s="2"/>
      <c r="D27" s="12"/>
      <c r="E27" s="2"/>
      <c r="F27" s="2"/>
      <c r="G27" s="2"/>
      <c r="H27" s="2"/>
      <c r="I27" s="12">
        <f>IF(G27="",D27*F27,D27*F27/(G27*H27))</f>
        <v>0</v>
      </c>
    </row>
    <row r="28" spans="1:10" s="11" customFormat="1" x14ac:dyDescent="0.2">
      <c r="H28" s="19" t="s">
        <v>34</v>
      </c>
      <c r="I28" s="31">
        <f>SUM(I27:I27)</f>
        <v>0</v>
      </c>
    </row>
    <row r="29" spans="1:10" x14ac:dyDescent="0.2">
      <c r="H29" s="27"/>
      <c r="I29" s="28"/>
    </row>
    <row r="30" spans="1:10" s="11" customForma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</row>
    <row r="32" spans="1:10" s="11" customForma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</row>
    <row r="34" spans="1:17" s="11" customForma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</row>
    <row r="41" spans="1:17" x14ac:dyDescent="0.2">
      <c r="Q41" s="32"/>
    </row>
  </sheetData>
  <hyperlinks>
    <hyperlink ref="J3" location="BOM!A1" display="FileLink1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E19" sqref="E19"/>
    </sheetView>
  </sheetViews>
  <sheetFormatPr defaultRowHeight="12.75" x14ac:dyDescent="0.2"/>
  <cols>
    <col min="1" max="1" width="10.7109375" style="3" customWidth="1"/>
    <col min="2" max="2" width="28.85546875" style="3" customWidth="1"/>
    <col min="3" max="3" width="27.7109375" style="3" customWidth="1"/>
    <col min="4" max="4" width="10.42578125" style="3" customWidth="1"/>
    <col min="5" max="5" width="10" style="3" customWidth="1"/>
    <col min="6" max="6" width="12" style="3" bestFit="1" customWidth="1"/>
    <col min="7" max="7" width="10.140625" style="3" bestFit="1" customWidth="1"/>
    <col min="8" max="8" width="13.85546875" style="3" bestFit="1" customWidth="1"/>
    <col min="9" max="9" width="15.5703125" style="3" bestFit="1" customWidth="1"/>
    <col min="10" max="10" width="13.85546875" style="3" bestFit="1" customWidth="1"/>
    <col min="11" max="11" width="12.28515625" style="3" customWidth="1"/>
    <col min="12" max="12" width="11.28515625" style="3" bestFit="1" customWidth="1"/>
    <col min="13" max="13" width="13.85546875" style="3" bestFit="1" customWidth="1"/>
    <col min="14" max="14" width="15" style="3" bestFit="1" customWidth="1"/>
    <col min="15" max="15" width="9.140625" style="3"/>
    <col min="16" max="16" width="9.42578125" style="3" bestFit="1" customWidth="1"/>
    <col min="17" max="18" width="9.140625" style="3"/>
    <col min="19" max="19" width="10.42578125" style="3" bestFit="1" customWidth="1"/>
    <col min="20" max="20" width="9.42578125" style="3" bestFit="1" customWidth="1"/>
    <col min="21" max="21" width="9.140625" style="3"/>
    <col min="22" max="22" width="9.42578125" style="3" bestFit="1" customWidth="1"/>
    <col min="23" max="23" width="9.140625" style="3"/>
    <col min="24" max="25" width="10.140625" style="3" bestFit="1" customWidth="1"/>
    <col min="26" max="28" width="9.28515625" style="3" bestFit="1" customWidth="1"/>
    <col min="29" max="16384" width="9.140625" style="3"/>
  </cols>
  <sheetData>
    <row r="1" spans="1:14" x14ac:dyDescent="0.2">
      <c r="A1" s="153" t="s">
        <v>0</v>
      </c>
      <c r="B1" s="2" t="s">
        <v>1</v>
      </c>
      <c r="J1" s="154" t="s">
        <v>2</v>
      </c>
      <c r="K1" s="5">
        <v>254</v>
      </c>
      <c r="M1" s="153" t="s">
        <v>3</v>
      </c>
      <c r="N1" s="6">
        <f>N10</f>
        <v>197.5</v>
      </c>
    </row>
    <row r="2" spans="1:14" x14ac:dyDescent="0.2">
      <c r="A2" s="153" t="s">
        <v>4</v>
      </c>
      <c r="B2" s="2" t="s">
        <v>5</v>
      </c>
      <c r="D2" s="153" t="s">
        <v>6</v>
      </c>
      <c r="E2" s="2"/>
      <c r="M2" s="153" t="s">
        <v>7</v>
      </c>
      <c r="N2" s="7">
        <v>2</v>
      </c>
    </row>
    <row r="3" spans="1:14" x14ac:dyDescent="0.2">
      <c r="A3" s="153" t="s">
        <v>8</v>
      </c>
      <c r="B3" s="2" t="s">
        <v>242</v>
      </c>
      <c r="D3" s="153" t="s">
        <v>10</v>
      </c>
      <c r="E3" s="2"/>
      <c r="J3" s="155" t="s">
        <v>6</v>
      </c>
      <c r="K3" s="2" t="s">
        <v>11</v>
      </c>
    </row>
    <row r="4" spans="1:14" x14ac:dyDescent="0.2">
      <c r="A4" s="153" t="s">
        <v>12</v>
      </c>
      <c r="B4" s="9" t="s">
        <v>243</v>
      </c>
      <c r="D4" s="153" t="s">
        <v>14</v>
      </c>
      <c r="E4" s="2"/>
      <c r="J4" s="156" t="s">
        <v>10</v>
      </c>
      <c r="K4" s="2"/>
      <c r="M4" s="153" t="s">
        <v>15</v>
      </c>
      <c r="N4" s="6">
        <f>N1*N2</f>
        <v>395</v>
      </c>
    </row>
    <row r="5" spans="1:14" x14ac:dyDescent="0.2">
      <c r="A5" s="153" t="s">
        <v>16</v>
      </c>
      <c r="B5" s="9"/>
      <c r="J5" s="153" t="s">
        <v>14</v>
      </c>
      <c r="K5" s="2"/>
    </row>
    <row r="6" spans="1:14" x14ac:dyDescent="0.2">
      <c r="A6" s="153" t="s">
        <v>17</v>
      </c>
      <c r="B6" s="2" t="s">
        <v>18</v>
      </c>
    </row>
    <row r="7" spans="1:14" x14ac:dyDescent="0.2">
      <c r="A7" s="153" t="s">
        <v>19</v>
      </c>
      <c r="B7" s="2" t="s">
        <v>244</v>
      </c>
    </row>
    <row r="9" spans="1:14" s="11" customFormat="1" x14ac:dyDescent="0.2">
      <c r="A9" s="153" t="s">
        <v>21</v>
      </c>
      <c r="B9" s="153" t="s">
        <v>22</v>
      </c>
      <c r="C9" s="153" t="s">
        <v>23</v>
      </c>
      <c r="D9" s="153" t="s">
        <v>24</v>
      </c>
      <c r="E9" s="153" t="s">
        <v>25</v>
      </c>
      <c r="F9" s="153" t="s">
        <v>26</v>
      </c>
      <c r="G9" s="153" t="s">
        <v>27</v>
      </c>
      <c r="H9" s="153" t="s">
        <v>28</v>
      </c>
      <c r="I9" s="153" t="s">
        <v>29</v>
      </c>
      <c r="J9" s="153" t="s">
        <v>30</v>
      </c>
      <c r="K9" s="153" t="s">
        <v>31</v>
      </c>
      <c r="L9" s="153" t="s">
        <v>32</v>
      </c>
      <c r="M9" s="153" t="s">
        <v>33</v>
      </c>
      <c r="N9" s="153" t="s">
        <v>34</v>
      </c>
    </row>
    <row r="10" spans="1:14" x14ac:dyDescent="0.2">
      <c r="A10" s="2">
        <v>1</v>
      </c>
      <c r="B10" s="97" t="s">
        <v>245</v>
      </c>
      <c r="C10" s="35" t="s">
        <v>246</v>
      </c>
      <c r="D10" s="12">
        <v>197.5</v>
      </c>
      <c r="E10" s="2"/>
      <c r="F10" s="2"/>
      <c r="G10" s="2"/>
      <c r="H10" s="14"/>
      <c r="I10" s="36"/>
      <c r="J10" s="15"/>
      <c r="K10" s="14"/>
      <c r="L10" s="14"/>
      <c r="M10" s="18">
        <v>1</v>
      </c>
      <c r="N10" s="6">
        <f>D10</f>
        <v>197.5</v>
      </c>
    </row>
    <row r="11" spans="1:14" s="11" customFormat="1" x14ac:dyDescent="0.2">
      <c r="M11" s="157" t="s">
        <v>34</v>
      </c>
      <c r="N11" s="158">
        <f>N10</f>
        <v>197.5</v>
      </c>
    </row>
    <row r="13" spans="1:14" s="11" customFormat="1" x14ac:dyDescent="0.2">
      <c r="A13" s="153" t="s">
        <v>21</v>
      </c>
      <c r="B13" s="153" t="s">
        <v>38</v>
      </c>
      <c r="C13" s="153" t="s">
        <v>23</v>
      </c>
      <c r="D13" s="153" t="s">
        <v>24</v>
      </c>
      <c r="E13" s="153" t="s">
        <v>39</v>
      </c>
      <c r="F13" s="153" t="s">
        <v>33</v>
      </c>
      <c r="G13" s="153" t="s">
        <v>40</v>
      </c>
      <c r="H13" s="153" t="s">
        <v>41</v>
      </c>
      <c r="I13" s="153" t="s">
        <v>34</v>
      </c>
    </row>
    <row r="14" spans="1:14" x14ac:dyDescent="0.2">
      <c r="A14" s="2"/>
      <c r="B14" s="22"/>
      <c r="C14" s="22"/>
      <c r="D14" s="12"/>
      <c r="E14" s="2"/>
      <c r="F14" s="2"/>
      <c r="G14" s="2"/>
      <c r="H14" s="2"/>
      <c r="I14" s="12">
        <v>0</v>
      </c>
    </row>
    <row r="15" spans="1:14" s="11" customFormat="1" x14ac:dyDescent="0.2">
      <c r="H15" s="157" t="s">
        <v>34</v>
      </c>
      <c r="I15" s="158">
        <v>0</v>
      </c>
    </row>
    <row r="17" spans="1:17" s="11" customFormat="1" x14ac:dyDescent="0.2">
      <c r="A17" s="153" t="s">
        <v>21</v>
      </c>
      <c r="B17" s="153" t="s">
        <v>59</v>
      </c>
      <c r="C17" s="153" t="s">
        <v>23</v>
      </c>
      <c r="D17" s="153" t="s">
        <v>24</v>
      </c>
      <c r="E17" s="153" t="s">
        <v>25</v>
      </c>
      <c r="F17" s="153" t="s">
        <v>26</v>
      </c>
      <c r="G17" s="153" t="s">
        <v>27</v>
      </c>
      <c r="H17" s="153" t="s">
        <v>28</v>
      </c>
      <c r="I17" s="153" t="s">
        <v>33</v>
      </c>
      <c r="J17" s="153" t="s">
        <v>34</v>
      </c>
    </row>
    <row r="18" spans="1:17" x14ac:dyDescent="0.2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7" s="11" customFormat="1" x14ac:dyDescent="0.2">
      <c r="I19" s="159" t="s">
        <v>34</v>
      </c>
      <c r="J19" s="160">
        <v>0</v>
      </c>
    </row>
    <row r="20" spans="1:17" x14ac:dyDescent="0.2">
      <c r="H20" s="27"/>
      <c r="I20" s="28"/>
    </row>
    <row r="21" spans="1:17" s="11" customFormat="1" x14ac:dyDescent="0.2">
      <c r="A21" s="153" t="s">
        <v>21</v>
      </c>
      <c r="B21" s="153" t="s">
        <v>60</v>
      </c>
      <c r="C21" s="153" t="s">
        <v>23</v>
      </c>
      <c r="D21" s="153" t="s">
        <v>24</v>
      </c>
      <c r="E21" s="153" t="s">
        <v>39</v>
      </c>
      <c r="F21" s="153" t="s">
        <v>33</v>
      </c>
      <c r="G21" s="153" t="s">
        <v>61</v>
      </c>
      <c r="H21" s="153" t="s">
        <v>62</v>
      </c>
      <c r="I21" s="153" t="s">
        <v>34</v>
      </c>
    </row>
    <row r="22" spans="1:17" x14ac:dyDescent="0.2">
      <c r="A22" s="2"/>
      <c r="B22" s="2"/>
      <c r="C22" s="2"/>
      <c r="D22" s="12"/>
      <c r="E22" s="2"/>
      <c r="F22" s="2"/>
      <c r="G22" s="2"/>
      <c r="H22" s="2"/>
      <c r="I22" s="12">
        <v>0</v>
      </c>
    </row>
    <row r="23" spans="1:17" s="11" customFormat="1" x14ac:dyDescent="0.2">
      <c r="H23" s="157" t="s">
        <v>34</v>
      </c>
      <c r="I23" s="161">
        <v>0</v>
      </c>
    </row>
    <row r="24" spans="1:17" x14ac:dyDescent="0.2">
      <c r="H24" s="27"/>
      <c r="I24" s="28"/>
    </row>
    <row r="30" spans="1:17" x14ac:dyDescent="0.2">
      <c r="Q30" s="32"/>
    </row>
  </sheetData>
  <hyperlinks>
    <hyperlink ref="J3" location="BOM!A1" display="FileLink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topLeftCell="D1" workbookViewId="0">
      <selection activeCell="C24" sqref="C24"/>
    </sheetView>
  </sheetViews>
  <sheetFormatPr defaultRowHeight="12.75" x14ac:dyDescent="0.2"/>
  <cols>
    <col min="1" max="1" width="10.7109375" style="3" customWidth="1"/>
    <col min="2" max="2" width="28.85546875" style="3" customWidth="1"/>
    <col min="3" max="3" width="27.7109375" style="3" customWidth="1"/>
    <col min="4" max="4" width="10.42578125" style="3" customWidth="1"/>
    <col min="5" max="5" width="10" style="3" customWidth="1"/>
    <col min="6" max="6" width="12" style="3" bestFit="1" customWidth="1"/>
    <col min="7" max="7" width="10.140625" style="3" bestFit="1" customWidth="1"/>
    <col min="8" max="8" width="13.85546875" style="3" bestFit="1" customWidth="1"/>
    <col min="9" max="9" width="15.5703125" style="3" bestFit="1" customWidth="1"/>
    <col min="10" max="10" width="13.85546875" style="3" bestFit="1" customWidth="1"/>
    <col min="11" max="11" width="12.28515625" style="3" customWidth="1"/>
    <col min="12" max="12" width="11.28515625" style="3" bestFit="1" customWidth="1"/>
    <col min="13" max="13" width="13.85546875" style="3" bestFit="1" customWidth="1"/>
    <col min="14" max="14" width="15" style="3" bestFit="1" customWidth="1"/>
    <col min="15" max="15" width="9.140625" style="3"/>
    <col min="16" max="16" width="9.42578125" style="3" bestFit="1" customWidth="1"/>
    <col min="17" max="18" width="9.140625" style="3"/>
    <col min="19" max="19" width="10.42578125" style="3" bestFit="1" customWidth="1"/>
    <col min="20" max="20" width="9.42578125" style="3" bestFit="1" customWidth="1"/>
    <col min="21" max="21" width="9.140625" style="3"/>
    <col min="22" max="22" width="9.42578125" style="3" bestFit="1" customWidth="1"/>
    <col min="23" max="23" width="9.140625" style="3"/>
    <col min="24" max="25" width="10.140625" style="3" bestFit="1" customWidth="1"/>
    <col min="26" max="28" width="9.28515625" style="3" bestFit="1" customWidth="1"/>
    <col min="29" max="16384" width="9.140625" style="3"/>
  </cols>
  <sheetData>
    <row r="1" spans="1:14" x14ac:dyDescent="0.2">
      <c r="A1" s="153" t="s">
        <v>0</v>
      </c>
      <c r="B1" s="2" t="s">
        <v>1</v>
      </c>
      <c r="J1" s="154" t="s">
        <v>2</v>
      </c>
      <c r="K1" s="5">
        <v>254</v>
      </c>
      <c r="M1" s="153" t="s">
        <v>3</v>
      </c>
      <c r="N1" s="6">
        <f>N10</f>
        <v>96</v>
      </c>
    </row>
    <row r="2" spans="1:14" x14ac:dyDescent="0.2">
      <c r="A2" s="153" t="s">
        <v>4</v>
      </c>
      <c r="B2" s="2" t="s">
        <v>5</v>
      </c>
      <c r="D2" s="153" t="s">
        <v>6</v>
      </c>
      <c r="E2" s="2"/>
      <c r="M2" s="153" t="s">
        <v>7</v>
      </c>
      <c r="N2" s="7">
        <v>2</v>
      </c>
    </row>
    <row r="3" spans="1:14" x14ac:dyDescent="0.2">
      <c r="A3" s="153" t="s">
        <v>8</v>
      </c>
      <c r="B3" s="2" t="s">
        <v>9</v>
      </c>
      <c r="D3" s="153" t="s">
        <v>10</v>
      </c>
      <c r="E3" s="2"/>
      <c r="J3" s="155" t="s">
        <v>6</v>
      </c>
      <c r="K3" s="2" t="s">
        <v>11</v>
      </c>
    </row>
    <row r="4" spans="1:14" x14ac:dyDescent="0.2">
      <c r="A4" s="153" t="s">
        <v>12</v>
      </c>
      <c r="B4" s="9" t="s">
        <v>112</v>
      </c>
      <c r="D4" s="153" t="s">
        <v>14</v>
      </c>
      <c r="E4" s="2"/>
      <c r="J4" s="156" t="s">
        <v>10</v>
      </c>
      <c r="K4" s="2"/>
      <c r="M4" s="153" t="s">
        <v>15</v>
      </c>
      <c r="N4" s="6">
        <f>N1*N2</f>
        <v>192</v>
      </c>
    </row>
    <row r="5" spans="1:14" x14ac:dyDescent="0.2">
      <c r="A5" s="153" t="s">
        <v>16</v>
      </c>
      <c r="B5" s="9"/>
      <c r="J5" s="153" t="s">
        <v>14</v>
      </c>
      <c r="K5" s="2"/>
    </row>
    <row r="6" spans="1:14" x14ac:dyDescent="0.2">
      <c r="A6" s="153" t="s">
        <v>17</v>
      </c>
      <c r="B6" s="2" t="s">
        <v>18</v>
      </c>
    </row>
    <row r="7" spans="1:14" x14ac:dyDescent="0.2">
      <c r="A7" s="153" t="s">
        <v>19</v>
      </c>
      <c r="B7" s="2" t="s">
        <v>239</v>
      </c>
    </row>
    <row r="9" spans="1:14" s="11" customFormat="1" x14ac:dyDescent="0.2">
      <c r="A9" s="153" t="s">
        <v>21</v>
      </c>
      <c r="B9" s="153" t="s">
        <v>22</v>
      </c>
      <c r="C9" s="153" t="s">
        <v>23</v>
      </c>
      <c r="D9" s="153" t="s">
        <v>24</v>
      </c>
      <c r="E9" s="153" t="s">
        <v>25</v>
      </c>
      <c r="F9" s="153" t="s">
        <v>26</v>
      </c>
      <c r="G9" s="153" t="s">
        <v>27</v>
      </c>
      <c r="H9" s="153" t="s">
        <v>28</v>
      </c>
      <c r="I9" s="153" t="s">
        <v>29</v>
      </c>
      <c r="J9" s="153" t="s">
        <v>30</v>
      </c>
      <c r="K9" s="153" t="s">
        <v>31</v>
      </c>
      <c r="L9" s="153" t="s">
        <v>32</v>
      </c>
      <c r="M9" s="153" t="s">
        <v>33</v>
      </c>
      <c r="N9" s="153" t="s">
        <v>34</v>
      </c>
    </row>
    <row r="10" spans="1:14" x14ac:dyDescent="0.2">
      <c r="A10" s="2">
        <v>1</v>
      </c>
      <c r="B10" s="97" t="s">
        <v>241</v>
      </c>
      <c r="C10" s="35" t="s">
        <v>240</v>
      </c>
      <c r="D10" s="12">
        <v>96</v>
      </c>
      <c r="E10" s="2"/>
      <c r="F10" s="2"/>
      <c r="G10" s="2"/>
      <c r="H10" s="14"/>
      <c r="I10" s="36"/>
      <c r="J10" s="15"/>
      <c r="K10" s="14"/>
      <c r="L10" s="14"/>
      <c r="M10" s="18">
        <v>1</v>
      </c>
      <c r="N10" s="6">
        <f>D10</f>
        <v>96</v>
      </c>
    </row>
    <row r="11" spans="1:14" s="11" customFormat="1" x14ac:dyDescent="0.2">
      <c r="M11" s="157" t="s">
        <v>34</v>
      </c>
      <c r="N11" s="158">
        <f>N10</f>
        <v>96</v>
      </c>
    </row>
    <row r="13" spans="1:14" s="11" customFormat="1" x14ac:dyDescent="0.2">
      <c r="A13" s="153" t="s">
        <v>21</v>
      </c>
      <c r="B13" s="153" t="s">
        <v>38</v>
      </c>
      <c r="C13" s="153" t="s">
        <v>23</v>
      </c>
      <c r="D13" s="153" t="s">
        <v>24</v>
      </c>
      <c r="E13" s="153" t="s">
        <v>39</v>
      </c>
      <c r="F13" s="153" t="s">
        <v>33</v>
      </c>
      <c r="G13" s="153" t="s">
        <v>40</v>
      </c>
      <c r="H13" s="153" t="s">
        <v>41</v>
      </c>
      <c r="I13" s="153" t="s">
        <v>34</v>
      </c>
    </row>
    <row r="14" spans="1:14" x14ac:dyDescent="0.2">
      <c r="A14" s="2"/>
      <c r="B14" s="22"/>
      <c r="C14" s="22"/>
      <c r="D14" s="12"/>
      <c r="E14" s="2"/>
      <c r="F14" s="2"/>
      <c r="G14" s="2"/>
      <c r="H14" s="2"/>
      <c r="I14" s="12">
        <v>0</v>
      </c>
    </row>
    <row r="15" spans="1:14" s="11" customFormat="1" x14ac:dyDescent="0.2">
      <c r="H15" s="157" t="s">
        <v>34</v>
      </c>
      <c r="I15" s="158">
        <v>0</v>
      </c>
    </row>
    <row r="17" spans="1:17" s="11" customFormat="1" x14ac:dyDescent="0.2">
      <c r="A17" s="153" t="s">
        <v>21</v>
      </c>
      <c r="B17" s="153" t="s">
        <v>59</v>
      </c>
      <c r="C17" s="153" t="s">
        <v>23</v>
      </c>
      <c r="D17" s="153" t="s">
        <v>24</v>
      </c>
      <c r="E17" s="153" t="s">
        <v>25</v>
      </c>
      <c r="F17" s="153" t="s">
        <v>26</v>
      </c>
      <c r="G17" s="153" t="s">
        <v>27</v>
      </c>
      <c r="H17" s="153" t="s">
        <v>28</v>
      </c>
      <c r="I17" s="153" t="s">
        <v>33</v>
      </c>
      <c r="J17" s="153" t="s">
        <v>34</v>
      </c>
    </row>
    <row r="18" spans="1:17" x14ac:dyDescent="0.2">
      <c r="A18" s="2"/>
      <c r="B18" s="2"/>
      <c r="C18" s="2"/>
      <c r="D18" s="2"/>
      <c r="E18" s="2"/>
      <c r="F18" s="2"/>
      <c r="G18" s="2"/>
      <c r="H18" s="2"/>
      <c r="I18" s="2"/>
      <c r="J18" s="2"/>
    </row>
    <row r="19" spans="1:17" s="11" customFormat="1" x14ac:dyDescent="0.2">
      <c r="I19" s="159" t="s">
        <v>34</v>
      </c>
      <c r="J19" s="160">
        <v>0</v>
      </c>
    </row>
    <row r="20" spans="1:17" x14ac:dyDescent="0.2">
      <c r="H20" s="27"/>
      <c r="I20" s="28"/>
    </row>
    <row r="21" spans="1:17" s="11" customFormat="1" x14ac:dyDescent="0.2">
      <c r="A21" s="153" t="s">
        <v>21</v>
      </c>
      <c r="B21" s="153" t="s">
        <v>60</v>
      </c>
      <c r="C21" s="153" t="s">
        <v>23</v>
      </c>
      <c r="D21" s="153" t="s">
        <v>24</v>
      </c>
      <c r="E21" s="153" t="s">
        <v>39</v>
      </c>
      <c r="F21" s="153" t="s">
        <v>33</v>
      </c>
      <c r="G21" s="153" t="s">
        <v>61</v>
      </c>
      <c r="H21" s="153" t="s">
        <v>62</v>
      </c>
      <c r="I21" s="153" t="s">
        <v>34</v>
      </c>
    </row>
    <row r="22" spans="1:17" x14ac:dyDescent="0.2">
      <c r="A22" s="2"/>
      <c r="B22" s="2"/>
      <c r="C22" s="2"/>
      <c r="D22" s="12"/>
      <c r="E22" s="2"/>
      <c r="F22" s="2"/>
      <c r="G22" s="2"/>
      <c r="H22" s="2"/>
      <c r="I22" s="12">
        <v>0</v>
      </c>
    </row>
    <row r="23" spans="1:17" s="11" customFormat="1" x14ac:dyDescent="0.2">
      <c r="H23" s="157" t="s">
        <v>34</v>
      </c>
      <c r="I23" s="161">
        <v>0</v>
      </c>
    </row>
    <row r="24" spans="1:17" x14ac:dyDescent="0.2">
      <c r="H24" s="27"/>
      <c r="I24" s="28"/>
    </row>
    <row r="30" spans="1:17" x14ac:dyDescent="0.2">
      <c r="Q30" s="32"/>
    </row>
  </sheetData>
  <hyperlinks>
    <hyperlink ref="J3" location="BOM!A1" display="FileLink1"/>
  </hyperlink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G28" sqref="G28"/>
    </sheetView>
  </sheetViews>
  <sheetFormatPr defaultColWidth="9.140625" defaultRowHeight="12.75" x14ac:dyDescent="0.2"/>
  <cols>
    <col min="1" max="1" width="11" style="3" customWidth="1"/>
    <col min="2" max="2" width="28.28515625" style="3" customWidth="1"/>
    <col min="3" max="3" width="26.5703125" style="3" customWidth="1"/>
    <col min="4" max="4" width="8.85546875" style="3" customWidth="1"/>
    <col min="5" max="5" width="10" style="3" customWidth="1"/>
    <col min="6" max="6" width="12" style="3" bestFit="1" customWidth="1"/>
    <col min="7" max="7" width="10.140625" style="3" bestFit="1" customWidth="1"/>
    <col min="8" max="8" width="13.85546875" style="3" bestFit="1" customWidth="1"/>
    <col min="9" max="9" width="15.5703125" style="3" bestFit="1" customWidth="1"/>
    <col min="10" max="10" width="13.85546875" style="3" bestFit="1" customWidth="1"/>
    <col min="11" max="11" width="11.28515625" style="3" customWidth="1"/>
    <col min="12" max="12" width="11.28515625" style="3" bestFit="1" customWidth="1"/>
    <col min="13" max="13" width="13.85546875" style="3" bestFit="1" customWidth="1"/>
    <col min="14" max="14" width="15" style="3" bestFit="1" customWidth="1"/>
    <col min="15" max="15" width="9.140625" style="3"/>
    <col min="16" max="16" width="9.42578125" style="3" bestFit="1" customWidth="1"/>
    <col min="17" max="18" width="9.140625" style="3"/>
    <col min="19" max="19" width="10.42578125" style="3" bestFit="1" customWidth="1"/>
    <col min="20" max="20" width="9.42578125" style="3" bestFit="1" customWidth="1"/>
    <col min="21" max="21" width="9.140625" style="3"/>
    <col min="22" max="22" width="9.42578125" style="3" bestFit="1" customWidth="1"/>
    <col min="23" max="23" width="9.140625" style="3"/>
    <col min="24" max="25" width="10.140625" style="3" bestFit="1" customWidth="1"/>
    <col min="26" max="28" width="9.28515625" style="3" bestFit="1" customWidth="1"/>
    <col min="29" max="16384" width="9.140625" style="3"/>
  </cols>
  <sheetData>
    <row r="1" spans="1:14" x14ac:dyDescent="0.2">
      <c r="A1" s="1" t="s">
        <v>0</v>
      </c>
      <c r="B1" s="2" t="s">
        <v>1</v>
      </c>
      <c r="J1" s="4" t="s">
        <v>2</v>
      </c>
      <c r="K1" s="5">
        <v>254</v>
      </c>
      <c r="M1" s="1" t="s">
        <v>3</v>
      </c>
      <c r="N1" s="6">
        <f>N11+I15+J19+I23</f>
        <v>13.220659200000002</v>
      </c>
    </row>
    <row r="2" spans="1:14" x14ac:dyDescent="0.2">
      <c r="A2" s="1" t="s">
        <v>4</v>
      </c>
      <c r="B2" s="2" t="s">
        <v>5</v>
      </c>
      <c r="D2" s="1" t="s">
        <v>6</v>
      </c>
      <c r="E2" s="2"/>
      <c r="M2" s="1" t="s">
        <v>7</v>
      </c>
      <c r="N2" s="7">
        <v>2</v>
      </c>
    </row>
    <row r="3" spans="1:14" ht="12.75" customHeight="1" x14ac:dyDescent="0.25">
      <c r="A3" s="1" t="s">
        <v>8</v>
      </c>
      <c r="B3" s="2" t="s">
        <v>9</v>
      </c>
      <c r="D3" s="1" t="s">
        <v>10</v>
      </c>
      <c r="E3" s="2"/>
      <c r="J3" s="98" t="s">
        <v>6</v>
      </c>
      <c r="K3" s="2" t="s">
        <v>11</v>
      </c>
    </row>
    <row r="4" spans="1:14" x14ac:dyDescent="0.2">
      <c r="A4" s="1" t="s">
        <v>12</v>
      </c>
      <c r="B4" s="9" t="s">
        <v>113</v>
      </c>
      <c r="D4" s="1" t="s">
        <v>14</v>
      </c>
      <c r="E4" s="2"/>
      <c r="J4" s="1" t="s">
        <v>10</v>
      </c>
      <c r="K4" s="2"/>
      <c r="M4" s="1" t="s">
        <v>15</v>
      </c>
      <c r="N4" s="6">
        <f>N1*N2</f>
        <v>26.441318400000004</v>
      </c>
    </row>
    <row r="5" spans="1:14" x14ac:dyDescent="0.2">
      <c r="A5" s="1" t="s">
        <v>16</v>
      </c>
      <c r="B5" s="9"/>
      <c r="J5" s="1" t="s">
        <v>14</v>
      </c>
      <c r="K5" s="2"/>
    </row>
    <row r="6" spans="1:14" x14ac:dyDescent="0.2">
      <c r="A6" s="1" t="s">
        <v>17</v>
      </c>
      <c r="B6" s="2" t="s">
        <v>18</v>
      </c>
    </row>
    <row r="7" spans="1:14" x14ac:dyDescent="0.2">
      <c r="A7" s="1" t="s">
        <v>19</v>
      </c>
      <c r="B7" s="2" t="s">
        <v>138</v>
      </c>
    </row>
    <row r="9" spans="1:14" s="11" customFormat="1" x14ac:dyDescent="0.2">
      <c r="A9" s="1" t="s">
        <v>21</v>
      </c>
      <c r="B9" s="1" t="s">
        <v>22</v>
      </c>
      <c r="C9" s="1" t="s">
        <v>23</v>
      </c>
      <c r="D9" s="1" t="s">
        <v>24</v>
      </c>
      <c r="E9" s="1" t="s">
        <v>25</v>
      </c>
      <c r="F9" s="1" t="s">
        <v>26</v>
      </c>
      <c r="G9" s="1" t="s">
        <v>27</v>
      </c>
      <c r="H9" s="1" t="s">
        <v>28</v>
      </c>
      <c r="I9" s="1" t="s">
        <v>29</v>
      </c>
      <c r="J9" s="1" t="s">
        <v>30</v>
      </c>
      <c r="K9" s="1" t="s">
        <v>31</v>
      </c>
      <c r="L9" s="1" t="s">
        <v>32</v>
      </c>
      <c r="M9" s="1" t="s">
        <v>33</v>
      </c>
      <c r="N9" s="1" t="s">
        <v>34</v>
      </c>
    </row>
    <row r="10" spans="1:14" s="10" customFormat="1" x14ac:dyDescent="0.2">
      <c r="A10" s="135">
        <v>1</v>
      </c>
      <c r="B10" s="135" t="s">
        <v>135</v>
      </c>
      <c r="C10" s="135" t="s">
        <v>136</v>
      </c>
      <c r="D10" s="162">
        <v>2.0000000000000001E-4</v>
      </c>
      <c r="E10" s="163">
        <v>33051.648000000001</v>
      </c>
      <c r="F10" s="135" t="s">
        <v>137</v>
      </c>
      <c r="G10" s="135"/>
      <c r="H10" s="148"/>
      <c r="I10" s="149" t="s">
        <v>37</v>
      </c>
      <c r="J10" s="135">
        <v>2951.04</v>
      </c>
      <c r="K10" s="148">
        <v>11.2</v>
      </c>
      <c r="L10" s="148"/>
      <c r="M10" s="152">
        <v>2</v>
      </c>
      <c r="N10" s="145">
        <f>D10*E10*M10</f>
        <v>13.220659200000002</v>
      </c>
    </row>
    <row r="11" spans="1:14" s="11" customFormat="1" x14ac:dyDescent="0.2">
      <c r="M11" s="19" t="s">
        <v>34</v>
      </c>
      <c r="N11" s="20">
        <f>SUM(N10:N10)</f>
        <v>13.220659200000002</v>
      </c>
    </row>
    <row r="13" spans="1:14" s="11" customFormat="1" x14ac:dyDescent="0.2">
      <c r="A13" s="1" t="s">
        <v>21</v>
      </c>
      <c r="B13" s="1" t="s">
        <v>38</v>
      </c>
      <c r="C13" s="1" t="s">
        <v>23</v>
      </c>
      <c r="D13" s="1" t="s">
        <v>24</v>
      </c>
      <c r="E13" s="1" t="s">
        <v>39</v>
      </c>
      <c r="F13" s="1" t="s">
        <v>33</v>
      </c>
      <c r="G13" s="1" t="s">
        <v>40</v>
      </c>
      <c r="H13" s="1" t="s">
        <v>41</v>
      </c>
      <c r="I13" s="1" t="s">
        <v>34</v>
      </c>
    </row>
    <row r="14" spans="1:14" x14ac:dyDescent="0.2">
      <c r="A14" s="2"/>
      <c r="B14" s="22"/>
      <c r="C14" s="22"/>
      <c r="D14" s="12"/>
      <c r="E14" s="2"/>
      <c r="F14" s="2"/>
      <c r="G14" s="2"/>
      <c r="H14" s="2"/>
      <c r="I14" s="12">
        <f>IF('[1]Front Brake Pad'!$H14&lt;&gt;"",'[1]Front Brake Pad'!$D14*'[1]Front Brake Pad'!$F14*'[1]Front Brake Pad'!$H14,'[1]Front Brake Pad'!$D14*'[1]Front Brake Pad'!$F14)</f>
        <v>0</v>
      </c>
    </row>
    <row r="15" spans="1:14" s="11" customFormat="1" x14ac:dyDescent="0.2">
      <c r="H15" s="19" t="s">
        <v>34</v>
      </c>
      <c r="I15" s="24">
        <f>SUM(I14:I14)</f>
        <v>0</v>
      </c>
    </row>
    <row r="17" spans="1:17" s="11" customFormat="1" x14ac:dyDescent="0.2">
      <c r="A17" s="1" t="s">
        <v>21</v>
      </c>
      <c r="B17" s="1" t="s">
        <v>59</v>
      </c>
      <c r="C17" s="1" t="s">
        <v>23</v>
      </c>
      <c r="D17" s="1" t="s">
        <v>24</v>
      </c>
      <c r="E17" s="1" t="s">
        <v>25</v>
      </c>
      <c r="F17" s="1" t="s">
        <v>26</v>
      </c>
      <c r="G17" s="1" t="s">
        <v>27</v>
      </c>
      <c r="H17" s="1" t="s">
        <v>28</v>
      </c>
      <c r="I17" s="1" t="s">
        <v>33</v>
      </c>
      <c r="J17" s="1" t="s">
        <v>34</v>
      </c>
    </row>
    <row r="18" spans="1:17" x14ac:dyDescent="0.2">
      <c r="A18" s="2"/>
      <c r="B18" s="2"/>
      <c r="C18" s="2"/>
      <c r="D18" s="2"/>
      <c r="E18" s="2"/>
      <c r="F18" s="25"/>
      <c r="G18" s="2"/>
      <c r="H18" s="22"/>
      <c r="I18" s="26"/>
      <c r="J18" s="12">
        <f>D18*I18</f>
        <v>0</v>
      </c>
    </row>
    <row r="19" spans="1:17" s="11" customFormat="1" x14ac:dyDescent="0.2">
      <c r="I19" s="19" t="s">
        <v>34</v>
      </c>
      <c r="J19" s="24">
        <f>SUM(J18:J18)</f>
        <v>0</v>
      </c>
    </row>
    <row r="20" spans="1:17" x14ac:dyDescent="0.2">
      <c r="H20" s="27"/>
      <c r="I20" s="28"/>
    </row>
    <row r="21" spans="1:17" s="11" customFormat="1" x14ac:dyDescent="0.2">
      <c r="A21" s="1" t="s">
        <v>21</v>
      </c>
      <c r="B21" s="1" t="s">
        <v>60</v>
      </c>
      <c r="C21" s="1" t="s">
        <v>23</v>
      </c>
      <c r="D21" s="1" t="s">
        <v>24</v>
      </c>
      <c r="E21" s="1" t="s">
        <v>39</v>
      </c>
      <c r="F21" s="1" t="s">
        <v>33</v>
      </c>
      <c r="G21" s="1" t="s">
        <v>61</v>
      </c>
      <c r="H21" s="1" t="s">
        <v>62</v>
      </c>
      <c r="I21" s="1" t="s">
        <v>34</v>
      </c>
    </row>
    <row r="22" spans="1:17" x14ac:dyDescent="0.2">
      <c r="A22" s="2"/>
      <c r="B22" s="2"/>
      <c r="C22" s="2"/>
      <c r="D22" s="12"/>
      <c r="E22" s="2"/>
      <c r="F22" s="2"/>
      <c r="G22" s="2"/>
      <c r="H22" s="2"/>
      <c r="I22" s="12">
        <f>IF(G22="",D22*F22,D22*F22/(G22*H22))</f>
        <v>0</v>
      </c>
    </row>
    <row r="23" spans="1:17" s="11" customFormat="1" x14ac:dyDescent="0.2">
      <c r="H23" s="19" t="s">
        <v>34</v>
      </c>
      <c r="I23" s="31">
        <f>SUM(I22:I22)</f>
        <v>0</v>
      </c>
    </row>
    <row r="24" spans="1:17" x14ac:dyDescent="0.2">
      <c r="H24" s="27"/>
      <c r="I24" s="28"/>
    </row>
    <row r="30" spans="1:17" x14ac:dyDescent="0.2">
      <c r="Q30" s="32"/>
    </row>
  </sheetData>
  <hyperlinks>
    <hyperlink ref="J3" location="BOM!A1" display="FileLink1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N10" sqref="N10"/>
    </sheetView>
  </sheetViews>
  <sheetFormatPr defaultColWidth="9.140625" defaultRowHeight="12.75" x14ac:dyDescent="0.2"/>
  <cols>
    <col min="1" max="1" width="12" style="3" customWidth="1"/>
    <col min="2" max="2" width="35.5703125" style="3" bestFit="1" customWidth="1"/>
    <col min="3" max="3" width="35.42578125" style="3" customWidth="1"/>
    <col min="4" max="4" width="13.5703125" style="3" bestFit="1" customWidth="1"/>
    <col min="5" max="5" width="14.140625" style="3" bestFit="1" customWidth="1"/>
    <col min="6" max="6" width="12" style="3" bestFit="1" customWidth="1"/>
    <col min="7" max="7" width="10.140625" style="3" bestFit="1" customWidth="1"/>
    <col min="8" max="8" width="13.85546875" style="3" bestFit="1" customWidth="1"/>
    <col min="9" max="9" width="15.5703125" style="3" bestFit="1" customWidth="1"/>
    <col min="10" max="10" width="13.85546875" style="3" bestFit="1" customWidth="1"/>
    <col min="11" max="11" width="11.140625" style="3" customWidth="1"/>
    <col min="12" max="12" width="11.28515625" style="3" bestFit="1" customWidth="1"/>
    <col min="13" max="13" width="13.85546875" style="3" bestFit="1" customWidth="1"/>
    <col min="14" max="14" width="15" style="3" bestFit="1" customWidth="1"/>
    <col min="15" max="15" width="9.140625" style="3"/>
    <col min="16" max="16" width="9.42578125" style="3" bestFit="1" customWidth="1"/>
    <col min="17" max="18" width="9.140625" style="3"/>
    <col min="19" max="19" width="10.42578125" style="3" bestFit="1" customWidth="1"/>
    <col min="20" max="20" width="9.42578125" style="3" bestFit="1" customWidth="1"/>
    <col min="21" max="21" width="9.140625" style="3"/>
    <col min="22" max="22" width="9.42578125" style="3" bestFit="1" customWidth="1"/>
    <col min="23" max="23" width="9.140625" style="3"/>
    <col min="24" max="25" width="10.140625" style="3" bestFit="1" customWidth="1"/>
    <col min="26" max="28" width="9.28515625" style="3" bestFit="1" customWidth="1"/>
    <col min="29" max="16384" width="9.140625" style="3"/>
  </cols>
  <sheetData>
    <row r="1" spans="1:14" x14ac:dyDescent="0.2">
      <c r="A1" s="1" t="s">
        <v>0</v>
      </c>
      <c r="B1" s="2" t="s">
        <v>1</v>
      </c>
      <c r="J1" s="4" t="s">
        <v>2</v>
      </c>
      <c r="K1" s="5">
        <v>254</v>
      </c>
      <c r="M1" s="1" t="s">
        <v>3</v>
      </c>
      <c r="N1" s="6">
        <f>(N11+I22+J26+I30)</f>
        <v>11.568759999999997</v>
      </c>
    </row>
    <row r="2" spans="1:14" x14ac:dyDescent="0.2">
      <c r="A2" s="1" t="s">
        <v>4</v>
      </c>
      <c r="B2" s="2" t="s">
        <v>5</v>
      </c>
      <c r="D2" s="1" t="s">
        <v>6</v>
      </c>
      <c r="E2" s="2"/>
      <c r="M2" s="1" t="s">
        <v>7</v>
      </c>
      <c r="N2" s="7">
        <v>1</v>
      </c>
    </row>
    <row r="3" spans="1:14" x14ac:dyDescent="0.2">
      <c r="A3" s="1" t="s">
        <v>8</v>
      </c>
      <c r="B3" s="2" t="s">
        <v>9</v>
      </c>
      <c r="D3" s="1" t="s">
        <v>10</v>
      </c>
      <c r="E3" s="2"/>
      <c r="J3" s="8" t="s">
        <v>6</v>
      </c>
      <c r="K3" s="2" t="s">
        <v>11</v>
      </c>
    </row>
    <row r="4" spans="1:14" x14ac:dyDescent="0.2">
      <c r="A4" s="1" t="s">
        <v>12</v>
      </c>
      <c r="B4" s="9" t="s">
        <v>13</v>
      </c>
      <c r="D4" s="1" t="s">
        <v>14</v>
      </c>
      <c r="E4" s="2"/>
      <c r="J4" s="1" t="s">
        <v>10</v>
      </c>
      <c r="K4" s="2"/>
      <c r="M4" s="1" t="s">
        <v>15</v>
      </c>
      <c r="N4" s="6">
        <f>N1*N2</f>
        <v>11.568759999999997</v>
      </c>
    </row>
    <row r="5" spans="1:14" x14ac:dyDescent="0.2">
      <c r="A5" s="1" t="s">
        <v>16</v>
      </c>
      <c r="B5" s="9"/>
      <c r="C5" s="10"/>
      <c r="J5" s="1" t="s">
        <v>14</v>
      </c>
      <c r="K5" s="2"/>
    </row>
    <row r="6" spans="1:14" x14ac:dyDescent="0.2">
      <c r="A6" s="1" t="s">
        <v>17</v>
      </c>
      <c r="B6" s="2" t="s">
        <v>18</v>
      </c>
    </row>
    <row r="7" spans="1:14" x14ac:dyDescent="0.2">
      <c r="A7" s="1" t="s">
        <v>19</v>
      </c>
      <c r="B7" s="2" t="s">
        <v>20</v>
      </c>
    </row>
    <row r="9" spans="1:14" s="11" customFormat="1" x14ac:dyDescent="0.2">
      <c r="A9" s="1" t="s">
        <v>21</v>
      </c>
      <c r="B9" s="1" t="s">
        <v>22</v>
      </c>
      <c r="C9" s="1" t="s">
        <v>23</v>
      </c>
      <c r="D9" s="1" t="s">
        <v>24</v>
      </c>
      <c r="E9" s="1" t="s">
        <v>25</v>
      </c>
      <c r="F9" s="1" t="s">
        <v>26</v>
      </c>
      <c r="G9" s="1" t="s">
        <v>27</v>
      </c>
      <c r="H9" s="1" t="s">
        <v>28</v>
      </c>
      <c r="I9" s="1" t="s">
        <v>29</v>
      </c>
      <c r="J9" s="1" t="s">
        <v>30</v>
      </c>
      <c r="K9" s="1" t="s">
        <v>31</v>
      </c>
      <c r="L9" s="1" t="s">
        <v>32</v>
      </c>
      <c r="M9" s="1" t="s">
        <v>33</v>
      </c>
      <c r="N9" s="1" t="s">
        <v>34</v>
      </c>
    </row>
    <row r="10" spans="1:14" x14ac:dyDescent="0.2">
      <c r="A10" s="2">
        <v>1</v>
      </c>
      <c r="B10" s="97" t="s">
        <v>212</v>
      </c>
      <c r="C10" s="35" t="s">
        <v>215</v>
      </c>
      <c r="D10" s="12">
        <v>4.2</v>
      </c>
      <c r="E10" s="125">
        <f>J10*K10*L10</f>
        <v>1.3445999999999998</v>
      </c>
      <c r="F10" s="2" t="s">
        <v>214</v>
      </c>
      <c r="G10" s="2"/>
      <c r="H10" s="14"/>
      <c r="I10" s="36" t="s">
        <v>213</v>
      </c>
      <c r="J10" s="17">
        <v>8.3000000000000001E-3</v>
      </c>
      <c r="K10" s="14">
        <v>0.06</v>
      </c>
      <c r="L10" s="14">
        <v>2700</v>
      </c>
      <c r="M10" s="18">
        <v>1</v>
      </c>
      <c r="N10" s="6">
        <f>IF(J10="",D10*M10,D10*J10*K10*L10*M10)</f>
        <v>5.6473199999999997</v>
      </c>
    </row>
    <row r="11" spans="1:14" s="11" customFormat="1" x14ac:dyDescent="0.2">
      <c r="M11" s="19" t="s">
        <v>34</v>
      </c>
      <c r="N11" s="20">
        <f>SUM(N10:N10)</f>
        <v>5.6473199999999997</v>
      </c>
    </row>
    <row r="13" spans="1:14" s="11" customFormat="1" x14ac:dyDescent="0.2">
      <c r="A13" s="1" t="s">
        <v>21</v>
      </c>
      <c r="B13" s="1" t="s">
        <v>38</v>
      </c>
      <c r="C13" s="1" t="s">
        <v>23</v>
      </c>
      <c r="D13" s="1" t="s">
        <v>24</v>
      </c>
      <c r="E13" s="1" t="s">
        <v>39</v>
      </c>
      <c r="F13" s="1" t="s">
        <v>33</v>
      </c>
      <c r="G13" s="1" t="s">
        <v>40</v>
      </c>
      <c r="H13" s="1" t="s">
        <v>41</v>
      </c>
      <c r="I13" s="1" t="s">
        <v>34</v>
      </c>
    </row>
    <row r="14" spans="1:14" s="11" customFormat="1" x14ac:dyDescent="0.2">
      <c r="A14" s="2">
        <v>1</v>
      </c>
      <c r="B14" s="21" t="s">
        <v>42</v>
      </c>
      <c r="C14" s="22" t="s">
        <v>43</v>
      </c>
      <c r="D14" s="12">
        <v>0.35</v>
      </c>
      <c r="E14" s="2" t="s">
        <v>44</v>
      </c>
      <c r="F14" s="2">
        <v>1</v>
      </c>
      <c r="G14" s="2" t="s">
        <v>45</v>
      </c>
      <c r="H14" s="2">
        <v>1</v>
      </c>
      <c r="I14" s="6">
        <f t="shared" ref="I14:I21" si="0">D14*F14*H14</f>
        <v>0.35</v>
      </c>
    </row>
    <row r="15" spans="1:14" x14ac:dyDescent="0.2">
      <c r="A15" s="2">
        <v>2</v>
      </c>
      <c r="B15" s="21" t="s">
        <v>46</v>
      </c>
      <c r="C15" s="22" t="s">
        <v>47</v>
      </c>
      <c r="D15" s="12">
        <v>1.3</v>
      </c>
      <c r="E15" s="2" t="s">
        <v>48</v>
      </c>
      <c r="F15" s="2">
        <v>1</v>
      </c>
      <c r="G15" s="2" t="s">
        <v>49</v>
      </c>
      <c r="H15" s="2">
        <v>1</v>
      </c>
      <c r="I15" s="6">
        <f t="shared" si="0"/>
        <v>1.3</v>
      </c>
    </row>
    <row r="16" spans="1:14" x14ac:dyDescent="0.2">
      <c r="A16" s="2">
        <v>3</v>
      </c>
      <c r="B16" s="21" t="s">
        <v>50</v>
      </c>
      <c r="C16" s="22" t="s">
        <v>51</v>
      </c>
      <c r="D16" s="12">
        <v>0.04</v>
      </c>
      <c r="E16" s="2" t="s">
        <v>52</v>
      </c>
      <c r="F16" s="2">
        <f>3.298+4.47</f>
        <v>7.7679999999999998</v>
      </c>
      <c r="G16" s="135" t="s">
        <v>235</v>
      </c>
      <c r="H16" s="2">
        <v>1</v>
      </c>
      <c r="I16" s="6">
        <f t="shared" si="0"/>
        <v>0.31072</v>
      </c>
    </row>
    <row r="17" spans="1:17" x14ac:dyDescent="0.2">
      <c r="A17" s="2">
        <v>4</v>
      </c>
      <c r="B17" s="21" t="s">
        <v>54</v>
      </c>
      <c r="C17" s="22" t="s">
        <v>55</v>
      </c>
      <c r="D17" s="12">
        <v>0.65</v>
      </c>
      <c r="E17" s="2" t="s">
        <v>48</v>
      </c>
      <c r="F17" s="2">
        <v>1</v>
      </c>
      <c r="G17" s="2" t="s">
        <v>49</v>
      </c>
      <c r="H17" s="2">
        <v>1</v>
      </c>
      <c r="I17" s="6">
        <f t="shared" si="0"/>
        <v>0.65</v>
      </c>
    </row>
    <row r="18" spans="1:17" x14ac:dyDescent="0.2">
      <c r="A18" s="2">
        <v>5</v>
      </c>
      <c r="B18" s="21" t="s">
        <v>50</v>
      </c>
      <c r="C18" s="22" t="s">
        <v>56</v>
      </c>
      <c r="D18" s="12">
        <v>0.04</v>
      </c>
      <c r="E18" s="2" t="s">
        <v>52</v>
      </c>
      <c r="F18" s="2">
        <f>3.298+4.47</f>
        <v>7.7679999999999998</v>
      </c>
      <c r="G18" s="135" t="s">
        <v>235</v>
      </c>
      <c r="H18" s="2">
        <v>1</v>
      </c>
      <c r="I18" s="6">
        <f t="shared" si="0"/>
        <v>0.31072</v>
      </c>
    </row>
    <row r="19" spans="1:17" x14ac:dyDescent="0.2">
      <c r="A19" s="2">
        <v>6</v>
      </c>
      <c r="B19" s="21" t="s">
        <v>54</v>
      </c>
      <c r="C19" s="22" t="s">
        <v>71</v>
      </c>
      <c r="D19" s="12">
        <v>1.3</v>
      </c>
      <c r="E19" s="2" t="s">
        <v>48</v>
      </c>
      <c r="F19" s="2">
        <v>1</v>
      </c>
      <c r="G19" s="2" t="s">
        <v>49</v>
      </c>
      <c r="H19" s="2">
        <v>1</v>
      </c>
      <c r="I19" s="6">
        <v>1.3</v>
      </c>
    </row>
    <row r="20" spans="1:17" x14ac:dyDescent="0.2">
      <c r="A20" s="2">
        <v>7</v>
      </c>
      <c r="B20" s="21" t="s">
        <v>42</v>
      </c>
      <c r="C20" s="22" t="s">
        <v>72</v>
      </c>
      <c r="D20" s="12">
        <v>0.35</v>
      </c>
      <c r="E20" s="2" t="s">
        <v>44</v>
      </c>
      <c r="F20" s="2">
        <v>1</v>
      </c>
      <c r="G20" s="2" t="s">
        <v>49</v>
      </c>
      <c r="H20" s="2">
        <v>1</v>
      </c>
      <c r="I20" s="6">
        <f>(D20*F20*H20)</f>
        <v>0.35</v>
      </c>
    </row>
    <row r="21" spans="1:17" ht="25.5" x14ac:dyDescent="0.2">
      <c r="A21" s="2">
        <v>8</v>
      </c>
      <c r="B21" s="21" t="s">
        <v>57</v>
      </c>
      <c r="C21" s="23" t="s">
        <v>73</v>
      </c>
      <c r="D21" s="12">
        <v>0.15</v>
      </c>
      <c r="E21" s="2" t="s">
        <v>58</v>
      </c>
      <c r="F21" s="135">
        <v>1</v>
      </c>
      <c r="G21" s="2" t="s">
        <v>236</v>
      </c>
      <c r="H21" s="2">
        <v>9</v>
      </c>
      <c r="I21" s="6">
        <f t="shared" si="0"/>
        <v>1.3499999999999999</v>
      </c>
    </row>
    <row r="22" spans="1:17" x14ac:dyDescent="0.2">
      <c r="B22" s="11"/>
      <c r="C22" s="11"/>
      <c r="D22" s="11"/>
      <c r="E22" s="11"/>
      <c r="F22" s="11"/>
      <c r="G22" s="11"/>
      <c r="H22" s="19" t="s">
        <v>34</v>
      </c>
      <c r="I22" s="24">
        <f>SUM(I14:I21)</f>
        <v>5.9214399999999987</v>
      </c>
      <c r="J22" s="11"/>
      <c r="K22" s="11"/>
      <c r="L22" s="11"/>
    </row>
    <row r="23" spans="1:17" s="11" customFormat="1" x14ac:dyDescent="0.2"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</row>
    <row r="24" spans="1:17" x14ac:dyDescent="0.2">
      <c r="A24" s="1" t="s">
        <v>21</v>
      </c>
      <c r="B24" s="1" t="s">
        <v>59</v>
      </c>
      <c r="C24" s="1" t="s">
        <v>23</v>
      </c>
      <c r="D24" s="1" t="s">
        <v>24</v>
      </c>
      <c r="E24" s="1" t="s">
        <v>25</v>
      </c>
      <c r="F24" s="1" t="s">
        <v>26</v>
      </c>
      <c r="G24" s="1" t="s">
        <v>27</v>
      </c>
      <c r="H24" s="1" t="s">
        <v>28</v>
      </c>
      <c r="I24" s="1" t="s">
        <v>33</v>
      </c>
      <c r="J24" s="1" t="s">
        <v>34</v>
      </c>
      <c r="K24" s="11"/>
      <c r="L24" s="11"/>
    </row>
    <row r="25" spans="1:17" s="11" customFormat="1" x14ac:dyDescent="0.2">
      <c r="A25" s="2"/>
      <c r="B25" s="2"/>
      <c r="C25" s="2"/>
      <c r="D25" s="2"/>
      <c r="E25" s="2"/>
      <c r="F25" s="25"/>
      <c r="G25" s="2"/>
      <c r="H25" s="22"/>
      <c r="I25" s="26"/>
      <c r="J25" s="12">
        <f>D25*I25</f>
        <v>0</v>
      </c>
      <c r="K25" s="3"/>
      <c r="L25" s="3"/>
    </row>
    <row r="26" spans="1:17" x14ac:dyDescent="0.2">
      <c r="A26" s="11"/>
      <c r="B26" s="11"/>
      <c r="C26" s="11"/>
      <c r="D26" s="11"/>
      <c r="E26" s="11"/>
      <c r="F26" s="11"/>
      <c r="G26" s="11"/>
      <c r="H26" s="11"/>
      <c r="I26" s="19" t="s">
        <v>34</v>
      </c>
      <c r="J26" s="24">
        <f>SUM(J25:J25)</f>
        <v>0</v>
      </c>
      <c r="K26" s="11"/>
      <c r="L26" s="11"/>
    </row>
    <row r="27" spans="1:17" s="11" customFormat="1" x14ac:dyDescent="0.2">
      <c r="A27" s="3"/>
      <c r="B27" s="3"/>
      <c r="C27" s="3"/>
      <c r="D27" s="3"/>
      <c r="E27" s="3"/>
      <c r="F27" s="3"/>
      <c r="G27" s="3"/>
      <c r="H27" s="27"/>
      <c r="I27" s="28"/>
      <c r="J27" s="3"/>
      <c r="K27" s="3"/>
      <c r="L27" s="3"/>
    </row>
    <row r="28" spans="1:17" x14ac:dyDescent="0.2">
      <c r="A28" s="1" t="s">
        <v>21</v>
      </c>
      <c r="B28" s="1" t="s">
        <v>60</v>
      </c>
      <c r="C28" s="1" t="s">
        <v>23</v>
      </c>
      <c r="D28" s="1" t="s">
        <v>24</v>
      </c>
      <c r="E28" s="1" t="s">
        <v>39</v>
      </c>
      <c r="F28" s="1" t="s">
        <v>33</v>
      </c>
      <c r="G28" s="1" t="s">
        <v>61</v>
      </c>
      <c r="H28" s="1" t="s">
        <v>62</v>
      </c>
      <c r="I28" s="1" t="s">
        <v>34</v>
      </c>
      <c r="J28" s="11"/>
      <c r="K28" s="11"/>
      <c r="L28" s="11"/>
    </row>
    <row r="29" spans="1:17" s="11" customFormat="1" x14ac:dyDescent="0.2">
      <c r="A29" s="2"/>
      <c r="B29" s="2"/>
      <c r="C29" s="2"/>
      <c r="D29" s="29"/>
      <c r="E29" s="2"/>
      <c r="F29" s="2"/>
      <c r="G29" s="2"/>
      <c r="H29" s="2"/>
      <c r="I29" s="30">
        <f>IF(G29="",D29*F29,D29*F29/(G29*H29))</f>
        <v>0</v>
      </c>
      <c r="J29" s="3"/>
      <c r="K29" s="3"/>
      <c r="L29" s="3"/>
    </row>
    <row r="30" spans="1:17" x14ac:dyDescent="0.2">
      <c r="A30" s="11"/>
      <c r="B30" s="11"/>
      <c r="C30" s="11"/>
      <c r="D30" s="11"/>
      <c r="E30" s="11"/>
      <c r="F30" s="11"/>
      <c r="G30" s="11"/>
      <c r="H30" s="19" t="s">
        <v>34</v>
      </c>
      <c r="I30" s="31">
        <f>SUM(I29:I29)</f>
        <v>0</v>
      </c>
      <c r="J30" s="11"/>
      <c r="K30" s="11"/>
      <c r="L30" s="11"/>
    </row>
    <row r="31" spans="1:17" s="11" customFormat="1" x14ac:dyDescent="0.2">
      <c r="A31" s="3"/>
      <c r="B31" s="3"/>
      <c r="C31" s="3"/>
      <c r="D31" s="3"/>
      <c r="E31" s="3"/>
      <c r="F31" s="3"/>
      <c r="G31" s="3"/>
      <c r="H31" s="27"/>
      <c r="I31" s="28"/>
      <c r="J31" s="3"/>
      <c r="K31" s="3"/>
      <c r="L31" s="3"/>
    </row>
    <row r="32" spans="1:17" x14ac:dyDescent="0.2">
      <c r="Q32" s="32"/>
    </row>
  </sheetData>
  <hyperlinks>
    <hyperlink ref="J3" location="BOM!A1" display="FileLink1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17" workbookViewId="0">
      <selection activeCell="A42" sqref="A42"/>
    </sheetView>
  </sheetViews>
  <sheetFormatPr defaultColWidth="9.140625" defaultRowHeight="12.75" x14ac:dyDescent="0.2"/>
  <cols>
    <col min="1" max="1" width="10.5703125" style="3" bestFit="1" customWidth="1"/>
    <col min="2" max="2" width="28.85546875" style="3" customWidth="1"/>
    <col min="3" max="3" width="38.140625" style="3" customWidth="1"/>
    <col min="4" max="4" width="11" style="3" bestFit="1" customWidth="1"/>
    <col min="5" max="5" width="10.28515625" style="3" bestFit="1" customWidth="1"/>
    <col min="6" max="6" width="9.7109375" style="3" customWidth="1"/>
    <col min="7" max="7" width="10.42578125" style="3" bestFit="1" customWidth="1"/>
    <col min="8" max="8" width="13.85546875" style="3" bestFit="1" customWidth="1"/>
    <col min="9" max="9" width="12.140625" style="3" bestFit="1" customWidth="1"/>
    <col min="10" max="10" width="11.28515625" style="3" customWidth="1"/>
    <col min="11" max="11" width="10.85546875" style="3" customWidth="1"/>
    <col min="12" max="12" width="9.28515625" style="3" bestFit="1" customWidth="1"/>
    <col min="13" max="13" width="13.140625" style="3" customWidth="1"/>
    <col min="14" max="14" width="11.7109375" style="3" customWidth="1"/>
    <col min="15" max="16384" width="9.140625" style="3"/>
  </cols>
  <sheetData>
    <row r="1" spans="1:14" x14ac:dyDescent="0.2">
      <c r="A1" s="1" t="s">
        <v>0</v>
      </c>
      <c r="B1" s="2" t="s">
        <v>1</v>
      </c>
      <c r="J1" s="1" t="s">
        <v>2</v>
      </c>
      <c r="K1" s="5">
        <v>254</v>
      </c>
      <c r="M1" s="1" t="s">
        <v>109</v>
      </c>
      <c r="N1" s="6">
        <f>E13+N17+I33+J39+I43</f>
        <v>50.779599999999995</v>
      </c>
    </row>
    <row r="2" spans="1:14" x14ac:dyDescent="0.2">
      <c r="A2" s="1" t="s">
        <v>4</v>
      </c>
      <c r="B2" s="2" t="s">
        <v>5</v>
      </c>
      <c r="M2" s="1" t="s">
        <v>7</v>
      </c>
      <c r="N2" s="7">
        <v>1</v>
      </c>
    </row>
    <row r="3" spans="1:14" ht="15" x14ac:dyDescent="0.25">
      <c r="A3" s="1" t="s">
        <v>8</v>
      </c>
      <c r="B3" s="2" t="s">
        <v>140</v>
      </c>
      <c r="J3" s="98" t="s">
        <v>6</v>
      </c>
      <c r="K3" s="2" t="s">
        <v>11</v>
      </c>
    </row>
    <row r="4" spans="1:14" x14ac:dyDescent="0.2">
      <c r="A4" s="1" t="s">
        <v>16</v>
      </c>
      <c r="B4" s="101" t="s">
        <v>141</v>
      </c>
      <c r="J4" s="1" t="s">
        <v>10</v>
      </c>
      <c r="K4" s="2"/>
      <c r="M4" s="1" t="s">
        <v>15</v>
      </c>
      <c r="N4" s="6">
        <f>N1*N2</f>
        <v>50.779599999999995</v>
      </c>
    </row>
    <row r="5" spans="1:14" x14ac:dyDescent="0.2">
      <c r="A5" s="1" t="s">
        <v>17</v>
      </c>
      <c r="B5" s="2" t="s">
        <v>18</v>
      </c>
      <c r="J5" s="1" t="s">
        <v>14</v>
      </c>
      <c r="K5" s="2"/>
    </row>
    <row r="6" spans="1:14" ht="26.25" customHeight="1" x14ac:dyDescent="0.2">
      <c r="A6" s="102" t="s">
        <v>19</v>
      </c>
      <c r="B6" s="103" t="s">
        <v>142</v>
      </c>
    </row>
    <row r="8" spans="1:14" x14ac:dyDescent="0.2">
      <c r="A8" s="1" t="s">
        <v>21</v>
      </c>
      <c r="B8" s="1" t="s">
        <v>12</v>
      </c>
      <c r="C8" s="1" t="s">
        <v>3</v>
      </c>
      <c r="D8" s="1" t="s">
        <v>33</v>
      </c>
      <c r="E8" s="1" t="s">
        <v>34</v>
      </c>
    </row>
    <row r="9" spans="1:14" x14ac:dyDescent="0.2">
      <c r="A9" s="2">
        <v>1</v>
      </c>
      <c r="B9" s="2" t="s">
        <v>143</v>
      </c>
      <c r="C9" s="104">
        <v>1.07</v>
      </c>
      <c r="D9" s="2">
        <v>8</v>
      </c>
      <c r="E9" s="6">
        <f>C9*D9</f>
        <v>8.56</v>
      </c>
    </row>
    <row r="10" spans="1:14" x14ac:dyDescent="0.2">
      <c r="A10" s="2">
        <v>2</v>
      </c>
      <c r="B10" s="2" t="s">
        <v>144</v>
      </c>
      <c r="C10" s="12"/>
      <c r="D10" s="22">
        <v>2</v>
      </c>
      <c r="E10" s="6">
        <f>C10*D10</f>
        <v>0</v>
      </c>
    </row>
    <row r="11" spans="1:14" x14ac:dyDescent="0.2">
      <c r="A11" s="2">
        <v>3</v>
      </c>
      <c r="B11" s="2" t="s">
        <v>145</v>
      </c>
      <c r="C11" s="12">
        <v>15.19</v>
      </c>
      <c r="D11" s="22">
        <v>2</v>
      </c>
      <c r="E11" s="6">
        <f>C11*D11</f>
        <v>30.38</v>
      </c>
    </row>
    <row r="12" spans="1:14" x14ac:dyDescent="0.2">
      <c r="A12" s="2">
        <v>4</v>
      </c>
      <c r="B12" s="2" t="s">
        <v>146</v>
      </c>
      <c r="C12" s="12">
        <f>'[1]Rear Brake Pad'!N1</f>
        <v>5.2198000000000002</v>
      </c>
      <c r="D12" s="22">
        <v>2</v>
      </c>
      <c r="E12" s="6">
        <f>C12*D12</f>
        <v>10.4396</v>
      </c>
    </row>
    <row r="13" spans="1:14" x14ac:dyDescent="0.2">
      <c r="D13" s="19" t="s">
        <v>34</v>
      </c>
      <c r="E13" s="24">
        <f>SUM(E9:E12)</f>
        <v>49.379599999999996</v>
      </c>
    </row>
    <row r="15" spans="1:14" x14ac:dyDescent="0.2">
      <c r="A15" s="1" t="s">
        <v>21</v>
      </c>
      <c r="B15" s="1" t="s">
        <v>22</v>
      </c>
      <c r="C15" s="1" t="s">
        <v>23</v>
      </c>
      <c r="D15" s="1" t="s">
        <v>24</v>
      </c>
      <c r="E15" s="1" t="s">
        <v>25</v>
      </c>
      <c r="F15" s="1" t="s">
        <v>26</v>
      </c>
      <c r="G15" s="1" t="s">
        <v>27</v>
      </c>
      <c r="H15" s="1" t="s">
        <v>28</v>
      </c>
      <c r="I15" s="1" t="s">
        <v>29</v>
      </c>
      <c r="J15" s="1" t="s">
        <v>30</v>
      </c>
      <c r="K15" s="1" t="s">
        <v>31</v>
      </c>
      <c r="L15" s="1" t="s">
        <v>32</v>
      </c>
      <c r="M15" s="1" t="s">
        <v>33</v>
      </c>
      <c r="N15" s="1" t="s">
        <v>34</v>
      </c>
    </row>
    <row r="16" spans="1:14" x14ac:dyDescent="0.2">
      <c r="A16" s="2"/>
      <c r="B16" s="2"/>
      <c r="C16" s="2"/>
      <c r="D16" s="12"/>
      <c r="E16" s="2"/>
      <c r="F16" s="2"/>
      <c r="G16" s="2"/>
      <c r="H16" s="14"/>
      <c r="I16" s="36"/>
      <c r="J16" s="15"/>
      <c r="K16" s="14"/>
      <c r="L16" s="14"/>
      <c r="M16" s="38"/>
      <c r="N16" s="6"/>
    </row>
    <row r="17" spans="1:19" s="11" customFormat="1" x14ac:dyDescent="0.2">
      <c r="M17" s="19" t="s">
        <v>34</v>
      </c>
      <c r="N17" s="20">
        <f>SUM(N16:N16)</f>
        <v>0</v>
      </c>
    </row>
    <row r="18" spans="1:19" x14ac:dyDescent="0.2">
      <c r="M18" s="10"/>
    </row>
    <row r="19" spans="1:19" s="11" customFormat="1" x14ac:dyDescent="0.2">
      <c r="A19" s="1" t="s">
        <v>21</v>
      </c>
      <c r="B19" s="1" t="s">
        <v>38</v>
      </c>
      <c r="C19" s="1" t="s">
        <v>23</v>
      </c>
      <c r="D19" s="1" t="s">
        <v>24</v>
      </c>
      <c r="E19" s="1" t="s">
        <v>39</v>
      </c>
      <c r="F19" s="1" t="s">
        <v>33</v>
      </c>
      <c r="G19" s="1" t="s">
        <v>40</v>
      </c>
      <c r="H19" s="1" t="s">
        <v>41</v>
      </c>
      <c r="I19" s="1" t="s">
        <v>34</v>
      </c>
    </row>
    <row r="20" spans="1:19" x14ac:dyDescent="0.2">
      <c r="A20" s="2">
        <v>1</v>
      </c>
      <c r="B20" s="33" t="s">
        <v>114</v>
      </c>
      <c r="C20" s="2" t="s">
        <v>147</v>
      </c>
      <c r="D20" s="105">
        <v>0.13</v>
      </c>
      <c r="E20" s="35" t="s">
        <v>48</v>
      </c>
      <c r="F20" s="2">
        <v>1</v>
      </c>
      <c r="G20" s="2" t="s">
        <v>97</v>
      </c>
      <c r="H20" s="2">
        <v>2</v>
      </c>
      <c r="I20" s="12">
        <f>D20*F20*H20</f>
        <v>0.26</v>
      </c>
    </row>
    <row r="21" spans="1:19" x14ac:dyDescent="0.2">
      <c r="A21" s="2">
        <v>2</v>
      </c>
      <c r="B21" s="33" t="s">
        <v>114</v>
      </c>
      <c r="C21" s="2" t="s">
        <v>116</v>
      </c>
      <c r="D21" s="105">
        <v>0.13</v>
      </c>
      <c r="E21" s="35" t="s">
        <v>48</v>
      </c>
      <c r="F21" s="2">
        <v>4</v>
      </c>
      <c r="G21" s="2" t="s">
        <v>97</v>
      </c>
      <c r="H21" s="2">
        <v>2</v>
      </c>
      <c r="I21" s="12">
        <f>D21*F21*H21</f>
        <v>1.04</v>
      </c>
    </row>
    <row r="22" spans="1:19" x14ac:dyDescent="0.2">
      <c r="A22" s="2"/>
      <c r="B22" s="33" t="s">
        <v>114</v>
      </c>
      <c r="C22" s="2" t="s">
        <v>285</v>
      </c>
      <c r="D22" s="105">
        <v>0.13</v>
      </c>
      <c r="E22" s="35" t="s">
        <v>48</v>
      </c>
      <c r="F22" s="2">
        <v>4</v>
      </c>
      <c r="G22" s="2" t="s">
        <v>178</v>
      </c>
      <c r="H22" s="2">
        <v>2</v>
      </c>
      <c r="I22" s="12">
        <f>D22*F22*H22</f>
        <v>1.04</v>
      </c>
    </row>
    <row r="23" spans="1:19" x14ac:dyDescent="0.2">
      <c r="A23" s="2">
        <v>3</v>
      </c>
      <c r="B23" s="33" t="s">
        <v>114</v>
      </c>
      <c r="C23" s="2" t="s">
        <v>152</v>
      </c>
      <c r="D23" s="105">
        <v>0.13</v>
      </c>
      <c r="E23" s="35" t="s">
        <v>48</v>
      </c>
      <c r="F23" s="2">
        <v>4</v>
      </c>
      <c r="G23" s="2" t="s">
        <v>97</v>
      </c>
      <c r="H23" s="2">
        <v>2</v>
      </c>
      <c r="I23" s="12">
        <f>D23*F23*H23</f>
        <v>1.04</v>
      </c>
    </row>
    <row r="24" spans="1:19" x14ac:dyDescent="0.2">
      <c r="A24" s="2">
        <v>4</v>
      </c>
      <c r="B24" s="33" t="s">
        <v>114</v>
      </c>
      <c r="C24" s="23" t="s">
        <v>117</v>
      </c>
      <c r="D24" s="105">
        <v>0.13</v>
      </c>
      <c r="E24" s="35" t="s">
        <v>48</v>
      </c>
      <c r="F24" s="35">
        <v>2</v>
      </c>
      <c r="G24" s="35" t="s">
        <v>97</v>
      </c>
      <c r="H24" s="35">
        <v>2</v>
      </c>
      <c r="I24" s="12">
        <f t="shared" ref="I24:I31" si="0">D24*F24*H24</f>
        <v>0.52</v>
      </c>
      <c r="L24" s="106"/>
      <c r="M24" s="107"/>
      <c r="N24" s="108"/>
      <c r="O24" s="109"/>
      <c r="P24" s="109"/>
      <c r="Q24" s="109"/>
      <c r="R24" s="109"/>
      <c r="S24" s="110"/>
    </row>
    <row r="25" spans="1:19" x14ac:dyDescent="0.2">
      <c r="A25" s="2">
        <v>5</v>
      </c>
      <c r="B25" s="33" t="s">
        <v>114</v>
      </c>
      <c r="C25" s="23" t="s">
        <v>118</v>
      </c>
      <c r="D25" s="105">
        <v>0.13</v>
      </c>
      <c r="E25" s="35" t="s">
        <v>48</v>
      </c>
      <c r="F25" s="35">
        <v>1</v>
      </c>
      <c r="G25" s="35" t="s">
        <v>97</v>
      </c>
      <c r="H25" s="35">
        <v>2</v>
      </c>
      <c r="I25" s="12">
        <f t="shared" si="0"/>
        <v>0.26</v>
      </c>
    </row>
    <row r="26" spans="1:19" x14ac:dyDescent="0.2">
      <c r="A26" s="2">
        <v>6</v>
      </c>
      <c r="B26" s="33" t="s">
        <v>114</v>
      </c>
      <c r="C26" s="23" t="s">
        <v>119</v>
      </c>
      <c r="D26" s="105">
        <v>0.13</v>
      </c>
      <c r="E26" s="35" t="s">
        <v>48</v>
      </c>
      <c r="F26" s="35">
        <v>2</v>
      </c>
      <c r="G26" s="35" t="s">
        <v>97</v>
      </c>
      <c r="H26" s="35">
        <v>2</v>
      </c>
      <c r="I26" s="12">
        <f t="shared" si="0"/>
        <v>0.52</v>
      </c>
    </row>
    <row r="27" spans="1:19" x14ac:dyDescent="0.2">
      <c r="A27" s="2">
        <v>7</v>
      </c>
      <c r="B27" s="33" t="s">
        <v>120</v>
      </c>
      <c r="C27" s="23" t="s">
        <v>148</v>
      </c>
      <c r="D27" s="105">
        <v>0.13</v>
      </c>
      <c r="E27" s="35" t="s">
        <v>48</v>
      </c>
      <c r="F27" s="35">
        <v>2</v>
      </c>
      <c r="G27" s="35" t="s">
        <v>97</v>
      </c>
      <c r="H27" s="35">
        <v>2</v>
      </c>
      <c r="I27" s="12">
        <f t="shared" si="0"/>
        <v>0.52</v>
      </c>
    </row>
    <row r="28" spans="1:19" x14ac:dyDescent="0.2">
      <c r="A28" s="2">
        <v>8</v>
      </c>
      <c r="B28" s="33" t="s">
        <v>120</v>
      </c>
      <c r="C28" s="23" t="s">
        <v>149</v>
      </c>
      <c r="D28" s="105">
        <v>0.13</v>
      </c>
      <c r="E28" s="35" t="s">
        <v>48</v>
      </c>
      <c r="F28" s="35">
        <v>2</v>
      </c>
      <c r="G28" s="35" t="s">
        <v>97</v>
      </c>
      <c r="H28" s="35">
        <v>2</v>
      </c>
      <c r="I28" s="12">
        <f t="shared" si="0"/>
        <v>0.52</v>
      </c>
    </row>
    <row r="29" spans="1:19" x14ac:dyDescent="0.2">
      <c r="A29" s="2">
        <v>9</v>
      </c>
      <c r="B29" s="33" t="s">
        <v>123</v>
      </c>
      <c r="C29" s="23" t="s">
        <v>124</v>
      </c>
      <c r="D29" s="111">
        <v>0.12</v>
      </c>
      <c r="E29" s="35" t="s">
        <v>48</v>
      </c>
      <c r="F29" s="35">
        <v>2</v>
      </c>
      <c r="G29" s="35" t="s">
        <v>97</v>
      </c>
      <c r="H29" s="35">
        <v>2</v>
      </c>
      <c r="I29" s="12">
        <f t="shared" si="0"/>
        <v>0.48</v>
      </c>
    </row>
    <row r="30" spans="1:19" x14ac:dyDescent="0.2">
      <c r="A30" s="2">
        <v>10</v>
      </c>
      <c r="B30" s="33" t="s">
        <v>125</v>
      </c>
      <c r="C30" s="21" t="s">
        <v>126</v>
      </c>
      <c r="D30" s="111">
        <v>0.75</v>
      </c>
      <c r="E30" s="35" t="s">
        <v>48</v>
      </c>
      <c r="F30" s="35">
        <v>2</v>
      </c>
      <c r="G30" s="35" t="s">
        <v>97</v>
      </c>
      <c r="H30" s="35">
        <v>2</v>
      </c>
      <c r="I30" s="12">
        <f t="shared" si="0"/>
        <v>3</v>
      </c>
    </row>
    <row r="31" spans="1:19" x14ac:dyDescent="0.2">
      <c r="A31" s="2">
        <v>11</v>
      </c>
      <c r="B31" s="33" t="s">
        <v>127</v>
      </c>
      <c r="C31" s="23" t="s">
        <v>128</v>
      </c>
      <c r="D31" s="112">
        <v>2.5</v>
      </c>
      <c r="E31" s="35" t="s">
        <v>39</v>
      </c>
      <c r="F31" s="35">
        <v>1</v>
      </c>
      <c r="G31" s="35" t="s">
        <v>97</v>
      </c>
      <c r="H31" s="35">
        <v>2</v>
      </c>
      <c r="I31" s="12">
        <f t="shared" si="0"/>
        <v>5</v>
      </c>
    </row>
    <row r="32" spans="1:19" x14ac:dyDescent="0.2">
      <c r="A32" s="11"/>
      <c r="B32" s="11"/>
      <c r="C32" s="11"/>
      <c r="D32" s="11"/>
      <c r="E32" s="11"/>
      <c r="F32" s="11"/>
      <c r="G32" s="11"/>
      <c r="H32" s="42" t="s">
        <v>34</v>
      </c>
      <c r="I32" s="85">
        <f>SUM(I20:I31)</f>
        <v>14.2</v>
      </c>
      <c r="J32" s="11"/>
    </row>
    <row r="33" spans="1:10" s="11" customForma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</row>
    <row r="34" spans="1:10" x14ac:dyDescent="0.2">
      <c r="A34" s="1" t="s">
        <v>21</v>
      </c>
      <c r="B34" s="1" t="s">
        <v>59</v>
      </c>
      <c r="C34" s="1" t="s">
        <v>23</v>
      </c>
      <c r="D34" s="1" t="s">
        <v>24</v>
      </c>
      <c r="E34" s="1" t="s">
        <v>25</v>
      </c>
      <c r="F34" s="1" t="s">
        <v>26</v>
      </c>
      <c r="G34" s="1" t="s">
        <v>27</v>
      </c>
      <c r="H34" s="1" t="s">
        <v>28</v>
      </c>
      <c r="I34" s="1" t="s">
        <v>33</v>
      </c>
      <c r="J34" s="1" t="s">
        <v>34</v>
      </c>
    </row>
    <row r="35" spans="1:10" s="10" customFormat="1" x14ac:dyDescent="0.2">
      <c r="A35" s="170">
        <v>1</v>
      </c>
      <c r="B35" s="135" t="s">
        <v>286</v>
      </c>
      <c r="C35" s="135" t="s">
        <v>287</v>
      </c>
      <c r="D35" s="90">
        <v>4.2000000000000003E-2</v>
      </c>
      <c r="E35" s="135">
        <v>12</v>
      </c>
      <c r="F35" s="135" t="s">
        <v>79</v>
      </c>
      <c r="G35" s="170"/>
      <c r="H35" s="170"/>
      <c r="I35" s="135">
        <v>8</v>
      </c>
      <c r="J35" s="12">
        <f>D35*I35</f>
        <v>0.33600000000000002</v>
      </c>
    </row>
    <row r="36" spans="1:10" x14ac:dyDescent="0.2">
      <c r="A36" s="35">
        <v>2</v>
      </c>
      <c r="B36" s="97" t="s">
        <v>129</v>
      </c>
      <c r="C36" s="35" t="s">
        <v>150</v>
      </c>
      <c r="D36" s="100">
        <v>0.22</v>
      </c>
      <c r="E36" s="35">
        <v>8</v>
      </c>
      <c r="F36" s="95" t="s">
        <v>79</v>
      </c>
      <c r="G36" s="35">
        <v>35</v>
      </c>
      <c r="H36" s="23" t="s">
        <v>79</v>
      </c>
      <c r="I36" s="93">
        <v>4</v>
      </c>
      <c r="J36" s="12">
        <f>D36*I36</f>
        <v>0.88</v>
      </c>
    </row>
    <row r="37" spans="1:10" x14ac:dyDescent="0.2">
      <c r="A37" s="35">
        <v>3</v>
      </c>
      <c r="B37" s="45" t="s">
        <v>106</v>
      </c>
      <c r="C37" s="35" t="s">
        <v>131</v>
      </c>
      <c r="D37" s="90">
        <v>0.04</v>
      </c>
      <c r="E37" s="91">
        <v>8</v>
      </c>
      <c r="F37" s="92" t="s">
        <v>79</v>
      </c>
      <c r="G37" s="91"/>
      <c r="H37" s="23"/>
      <c r="I37" s="93">
        <v>4</v>
      </c>
      <c r="J37" s="12">
        <f>D37*I37</f>
        <v>0.16</v>
      </c>
    </row>
    <row r="38" spans="1:10" x14ac:dyDescent="0.2">
      <c r="A38" s="35">
        <v>4</v>
      </c>
      <c r="B38" s="97" t="s">
        <v>139</v>
      </c>
      <c r="C38" s="35" t="s">
        <v>151</v>
      </c>
      <c r="D38" s="90">
        <v>0.03</v>
      </c>
      <c r="E38" s="91">
        <v>8</v>
      </c>
      <c r="F38" s="92" t="s">
        <v>79</v>
      </c>
      <c r="G38" s="91"/>
      <c r="H38" s="23"/>
      <c r="I38" s="93">
        <v>12</v>
      </c>
      <c r="J38" s="12">
        <f>D38*I38</f>
        <v>0.36</v>
      </c>
    </row>
    <row r="39" spans="1:10" s="11" customFormat="1" x14ac:dyDescent="0.2">
      <c r="I39" s="42" t="s">
        <v>34</v>
      </c>
      <c r="J39" s="58">
        <f>SUM(J36:J38)</f>
        <v>1.4</v>
      </c>
    </row>
    <row r="40" spans="1:10" x14ac:dyDescent="0.2">
      <c r="H40" s="27"/>
      <c r="I40" s="28"/>
    </row>
    <row r="41" spans="1:10" s="11" customFormat="1" x14ac:dyDescent="0.2">
      <c r="A41" s="1" t="s">
        <v>21</v>
      </c>
      <c r="B41" s="1" t="s">
        <v>60</v>
      </c>
      <c r="C41" s="1" t="s">
        <v>23</v>
      </c>
      <c r="D41" s="1" t="s">
        <v>24</v>
      </c>
      <c r="E41" s="1" t="s">
        <v>39</v>
      </c>
      <c r="F41" s="1" t="s">
        <v>33</v>
      </c>
      <c r="G41" s="1" t="s">
        <v>61</v>
      </c>
      <c r="H41" s="1" t="s">
        <v>62</v>
      </c>
      <c r="I41" s="1" t="s">
        <v>34</v>
      </c>
    </row>
    <row r="42" spans="1:10" x14ac:dyDescent="0.2">
      <c r="A42" s="2"/>
      <c r="B42" s="2"/>
      <c r="C42" s="2"/>
      <c r="D42" s="12"/>
      <c r="E42" s="2"/>
      <c r="F42" s="2"/>
      <c r="G42" s="2"/>
      <c r="H42" s="2"/>
      <c r="I42" s="12">
        <f>IF(G42="",D42*F42,D42*F42/(G42*H42))</f>
        <v>0</v>
      </c>
    </row>
    <row r="43" spans="1:10" s="11" customFormat="1" x14ac:dyDescent="0.2">
      <c r="H43" s="19" t="s">
        <v>34</v>
      </c>
      <c r="I43" s="24">
        <f>SUM(I42:I42)</f>
        <v>0</v>
      </c>
    </row>
  </sheetData>
  <hyperlinks>
    <hyperlink ref="J3" location="BOM!A1" display="FileLink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workbookViewId="0">
      <selection activeCell="B5" sqref="B5"/>
    </sheetView>
  </sheetViews>
  <sheetFormatPr defaultColWidth="9.140625" defaultRowHeight="12.75" x14ac:dyDescent="0.2"/>
  <cols>
    <col min="1" max="1" width="12" style="3" customWidth="1"/>
    <col min="2" max="2" width="36.5703125" style="3" customWidth="1"/>
    <col min="3" max="3" width="31.5703125" style="3" customWidth="1"/>
    <col min="4" max="4" width="13.5703125" style="3" bestFit="1" customWidth="1"/>
    <col min="5" max="5" width="14.140625" style="3" bestFit="1" customWidth="1"/>
    <col min="6" max="6" width="12" style="3" bestFit="1" customWidth="1"/>
    <col min="7" max="7" width="10.140625" style="3" bestFit="1" customWidth="1"/>
    <col min="8" max="8" width="13.85546875" style="3" bestFit="1" customWidth="1"/>
    <col min="9" max="9" width="15.5703125" style="3" bestFit="1" customWidth="1"/>
    <col min="10" max="10" width="13.85546875" style="3" bestFit="1" customWidth="1"/>
    <col min="11" max="11" width="11.5703125" style="3" customWidth="1"/>
    <col min="12" max="12" width="11.28515625" style="3" bestFit="1" customWidth="1"/>
    <col min="13" max="13" width="13.85546875" style="3" bestFit="1" customWidth="1"/>
    <col min="14" max="14" width="15" style="3" bestFit="1" customWidth="1"/>
    <col min="15" max="15" width="9.140625" style="3"/>
    <col min="16" max="16" width="9.42578125" style="3" bestFit="1" customWidth="1"/>
    <col min="17" max="18" width="9.140625" style="3"/>
    <col min="19" max="19" width="10.42578125" style="3" bestFit="1" customWidth="1"/>
    <col min="20" max="20" width="9.42578125" style="3" bestFit="1" customWidth="1"/>
    <col min="21" max="21" width="9.140625" style="3"/>
    <col min="22" max="22" width="9.42578125" style="3" bestFit="1" customWidth="1"/>
    <col min="23" max="23" width="9.140625" style="3"/>
    <col min="24" max="25" width="10.140625" style="3" bestFit="1" customWidth="1"/>
    <col min="26" max="28" width="9.28515625" style="3" bestFit="1" customWidth="1"/>
    <col min="29" max="16384" width="9.140625" style="3"/>
  </cols>
  <sheetData>
    <row r="1" spans="1:14" x14ac:dyDescent="0.2">
      <c r="A1" s="1" t="s">
        <v>0</v>
      </c>
      <c r="B1" s="2" t="s">
        <v>1</v>
      </c>
      <c r="J1" s="4" t="s">
        <v>2</v>
      </c>
      <c r="K1" s="5">
        <v>254</v>
      </c>
      <c r="M1" s="1" t="s">
        <v>3</v>
      </c>
      <c r="N1" s="6">
        <f>(N11+I16+J20+I24)</f>
        <v>15.9854995</v>
      </c>
    </row>
    <row r="2" spans="1:14" x14ac:dyDescent="0.2">
      <c r="A2" s="1" t="s">
        <v>4</v>
      </c>
      <c r="B2" s="2" t="s">
        <v>5</v>
      </c>
      <c r="D2" s="1" t="s">
        <v>6</v>
      </c>
      <c r="E2" s="2"/>
      <c r="M2" s="1" t="s">
        <v>7</v>
      </c>
      <c r="N2" s="7">
        <v>1</v>
      </c>
    </row>
    <row r="3" spans="1:14" x14ac:dyDescent="0.2">
      <c r="A3" s="1" t="s">
        <v>8</v>
      </c>
      <c r="B3" s="2" t="s">
        <v>69</v>
      </c>
      <c r="D3" s="1" t="s">
        <v>10</v>
      </c>
      <c r="E3" s="2"/>
      <c r="J3" s="8" t="s">
        <v>6</v>
      </c>
      <c r="K3" s="2" t="s">
        <v>11</v>
      </c>
    </row>
    <row r="4" spans="1:14" x14ac:dyDescent="0.2">
      <c r="A4" s="1" t="s">
        <v>12</v>
      </c>
      <c r="B4" s="9" t="s">
        <v>234</v>
      </c>
      <c r="D4" s="1" t="s">
        <v>14</v>
      </c>
      <c r="E4" s="2"/>
      <c r="J4" s="1" t="s">
        <v>10</v>
      </c>
      <c r="K4" s="2"/>
      <c r="M4" s="1" t="s">
        <v>15</v>
      </c>
      <c r="N4" s="6">
        <f>N1*N2</f>
        <v>15.9854995</v>
      </c>
    </row>
    <row r="5" spans="1:14" x14ac:dyDescent="0.2">
      <c r="A5" s="1" t="s">
        <v>16</v>
      </c>
      <c r="B5" s="9"/>
      <c r="C5" s="10"/>
      <c r="J5" s="1" t="s">
        <v>14</v>
      </c>
      <c r="K5" s="2"/>
    </row>
    <row r="6" spans="1:14" x14ac:dyDescent="0.2">
      <c r="A6" s="1" t="s">
        <v>17</v>
      </c>
      <c r="B6" s="2"/>
    </row>
    <row r="7" spans="1:14" x14ac:dyDescent="0.2">
      <c r="A7" s="1" t="s">
        <v>19</v>
      </c>
      <c r="B7" s="2" t="s">
        <v>70</v>
      </c>
    </row>
    <row r="9" spans="1:14" s="11" customFormat="1" x14ac:dyDescent="0.2">
      <c r="A9" s="1" t="s">
        <v>21</v>
      </c>
      <c r="B9" s="1" t="s">
        <v>22</v>
      </c>
      <c r="C9" s="1" t="s">
        <v>23</v>
      </c>
      <c r="D9" s="1" t="s">
        <v>24</v>
      </c>
      <c r="E9" s="1" t="s">
        <v>25</v>
      </c>
      <c r="F9" s="1" t="s">
        <v>26</v>
      </c>
      <c r="G9" s="1" t="s">
        <v>27</v>
      </c>
      <c r="H9" s="1" t="s">
        <v>28</v>
      </c>
      <c r="I9" s="1" t="s">
        <v>29</v>
      </c>
      <c r="J9" s="1" t="s">
        <v>30</v>
      </c>
      <c r="K9" s="1" t="s">
        <v>31</v>
      </c>
      <c r="L9" s="1" t="s">
        <v>32</v>
      </c>
      <c r="M9" s="1" t="s">
        <v>33</v>
      </c>
      <c r="N9" s="1" t="s">
        <v>34</v>
      </c>
    </row>
    <row r="10" spans="1:14" x14ac:dyDescent="0.2">
      <c r="A10" s="2">
        <v>1</v>
      </c>
      <c r="B10" s="2" t="s">
        <v>35</v>
      </c>
      <c r="C10" s="2" t="s">
        <v>65</v>
      </c>
      <c r="D10" s="12">
        <v>2.25</v>
      </c>
      <c r="E10" s="13">
        <f>J10*K10*L10</f>
        <v>1.4202219999999999</v>
      </c>
      <c r="F10" s="2" t="s">
        <v>36</v>
      </c>
      <c r="G10" s="2"/>
      <c r="H10" s="14"/>
      <c r="I10" s="15" t="s">
        <v>37</v>
      </c>
      <c r="J10" s="132">
        <v>4.5229999999999999E-2</v>
      </c>
      <c r="K10" s="17">
        <v>4.0000000000000001E-3</v>
      </c>
      <c r="L10" s="14">
        <v>7850</v>
      </c>
      <c r="M10" s="18">
        <v>1</v>
      </c>
      <c r="N10" s="6">
        <f>M10*E10*D10</f>
        <v>3.1954994999999995</v>
      </c>
    </row>
    <row r="11" spans="1:14" s="11" customFormat="1" x14ac:dyDescent="0.2">
      <c r="M11" s="19" t="s">
        <v>34</v>
      </c>
      <c r="N11" s="20">
        <f>SUM(N10:N10)</f>
        <v>3.1954994999999995</v>
      </c>
    </row>
    <row r="13" spans="1:14" s="11" customFormat="1" x14ac:dyDescent="0.2">
      <c r="A13" s="1" t="s">
        <v>21</v>
      </c>
      <c r="B13" s="1" t="s">
        <v>38</v>
      </c>
      <c r="C13" s="1" t="s">
        <v>23</v>
      </c>
      <c r="D13" s="1" t="s">
        <v>24</v>
      </c>
      <c r="E13" s="1" t="s">
        <v>39</v>
      </c>
      <c r="F13" s="1" t="s">
        <v>33</v>
      </c>
      <c r="G13" s="1" t="s">
        <v>40</v>
      </c>
      <c r="H13" s="1" t="s">
        <v>41</v>
      </c>
      <c r="I13" s="1" t="s">
        <v>34</v>
      </c>
    </row>
    <row r="14" spans="1:14" x14ac:dyDescent="0.2">
      <c r="A14" s="2">
        <v>1</v>
      </c>
      <c r="B14" s="21" t="s">
        <v>46</v>
      </c>
      <c r="C14" s="22" t="s">
        <v>66</v>
      </c>
      <c r="D14" s="12">
        <v>1.3</v>
      </c>
      <c r="E14" s="2" t="s">
        <v>49</v>
      </c>
      <c r="F14" s="2">
        <v>1</v>
      </c>
      <c r="G14" s="2" t="s">
        <v>49</v>
      </c>
      <c r="H14" s="2">
        <v>1</v>
      </c>
      <c r="I14" s="6">
        <f>D14*F14*H14</f>
        <v>1.3</v>
      </c>
    </row>
    <row r="15" spans="1:14" x14ac:dyDescent="0.2">
      <c r="A15" s="2">
        <v>2</v>
      </c>
      <c r="B15" s="33" t="s">
        <v>67</v>
      </c>
      <c r="C15" s="22" t="s">
        <v>68</v>
      </c>
      <c r="D15" s="12">
        <v>0.01</v>
      </c>
      <c r="E15" s="2" t="s">
        <v>58</v>
      </c>
      <c r="F15" s="2">
        <v>383</v>
      </c>
      <c r="G15" s="2" t="s">
        <v>53</v>
      </c>
      <c r="H15" s="2">
        <v>3</v>
      </c>
      <c r="I15" s="6">
        <f>D15*F15*H15</f>
        <v>11.49</v>
      </c>
    </row>
    <row r="16" spans="1:14" x14ac:dyDescent="0.2">
      <c r="B16" s="11"/>
      <c r="C16" s="11"/>
      <c r="D16" s="11"/>
      <c r="E16" s="11"/>
      <c r="F16" s="11"/>
      <c r="G16" s="11"/>
      <c r="H16" s="19" t="s">
        <v>34</v>
      </c>
      <c r="I16" s="24">
        <f>SUM(I14:I15)</f>
        <v>12.790000000000001</v>
      </c>
      <c r="J16" s="11"/>
      <c r="K16" s="11"/>
      <c r="L16" s="11"/>
    </row>
    <row r="17" spans="1:17" s="11" customFormat="1" x14ac:dyDescent="0.2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</row>
    <row r="18" spans="1:17" x14ac:dyDescent="0.2">
      <c r="A18" s="1" t="s">
        <v>21</v>
      </c>
      <c r="B18" s="1" t="s">
        <v>59</v>
      </c>
      <c r="C18" s="1" t="s">
        <v>23</v>
      </c>
      <c r="D18" s="1" t="s">
        <v>24</v>
      </c>
      <c r="E18" s="1" t="s">
        <v>25</v>
      </c>
      <c r="F18" s="1" t="s">
        <v>26</v>
      </c>
      <c r="G18" s="1" t="s">
        <v>27</v>
      </c>
      <c r="H18" s="1" t="s">
        <v>28</v>
      </c>
      <c r="I18" s="1" t="s">
        <v>33</v>
      </c>
      <c r="J18" s="1" t="s">
        <v>34</v>
      </c>
      <c r="K18" s="11"/>
      <c r="L18" s="11"/>
    </row>
    <row r="19" spans="1:17" s="11" customFormat="1" x14ac:dyDescent="0.2">
      <c r="A19" s="2"/>
      <c r="B19" s="2"/>
      <c r="C19" s="2"/>
      <c r="D19" s="2"/>
      <c r="E19" s="2"/>
      <c r="F19" s="25"/>
      <c r="G19" s="2"/>
      <c r="H19" s="22"/>
      <c r="I19" s="26"/>
      <c r="J19" s="12">
        <f>D19*I19</f>
        <v>0</v>
      </c>
      <c r="K19" s="3"/>
      <c r="L19" s="3"/>
    </row>
    <row r="20" spans="1:17" x14ac:dyDescent="0.2">
      <c r="A20" s="11"/>
      <c r="B20" s="11"/>
      <c r="C20" s="11"/>
      <c r="D20" s="11"/>
      <c r="E20" s="11"/>
      <c r="F20" s="11"/>
      <c r="G20" s="11"/>
      <c r="H20" s="11"/>
      <c r="I20" s="19" t="s">
        <v>34</v>
      </c>
      <c r="J20" s="24">
        <f>SUM(J19:J19)</f>
        <v>0</v>
      </c>
      <c r="K20" s="11"/>
      <c r="L20" s="11"/>
    </row>
    <row r="21" spans="1:17" s="11" customFormat="1" x14ac:dyDescent="0.2">
      <c r="A21" s="3"/>
      <c r="B21" s="3"/>
      <c r="C21" s="3"/>
      <c r="D21" s="3"/>
      <c r="E21" s="3"/>
      <c r="F21" s="3"/>
      <c r="G21" s="3"/>
      <c r="H21" s="27"/>
      <c r="I21" s="28"/>
      <c r="J21" s="3"/>
      <c r="K21" s="3"/>
      <c r="L21" s="3"/>
    </row>
    <row r="22" spans="1:17" x14ac:dyDescent="0.2">
      <c r="A22" s="1" t="s">
        <v>21</v>
      </c>
      <c r="B22" s="1" t="s">
        <v>60</v>
      </c>
      <c r="C22" s="1" t="s">
        <v>23</v>
      </c>
      <c r="D22" s="1" t="s">
        <v>24</v>
      </c>
      <c r="E22" s="1" t="s">
        <v>39</v>
      </c>
      <c r="F22" s="1" t="s">
        <v>33</v>
      </c>
      <c r="G22" s="1" t="s">
        <v>61</v>
      </c>
      <c r="H22" s="1" t="s">
        <v>62</v>
      </c>
      <c r="I22" s="1" t="s">
        <v>34</v>
      </c>
      <c r="J22" s="11"/>
      <c r="K22" s="11"/>
      <c r="L22" s="11"/>
    </row>
    <row r="23" spans="1:17" s="11" customFormat="1" x14ac:dyDescent="0.2">
      <c r="A23" s="2"/>
      <c r="B23" s="2"/>
      <c r="C23" s="2"/>
      <c r="D23" s="29"/>
      <c r="E23" s="2"/>
      <c r="F23" s="2"/>
      <c r="G23" s="2"/>
      <c r="H23" s="2"/>
      <c r="I23" s="30">
        <f>IF(G23="",D23*F23,D23*F23/(G23*H23))</f>
        <v>0</v>
      </c>
      <c r="J23" s="3"/>
      <c r="K23" s="3"/>
      <c r="L23" s="3"/>
    </row>
    <row r="24" spans="1:17" x14ac:dyDescent="0.2">
      <c r="A24" s="11"/>
      <c r="B24" s="11"/>
      <c r="C24" s="11"/>
      <c r="D24" s="11"/>
      <c r="E24" s="11"/>
      <c r="F24" s="11"/>
      <c r="G24" s="11"/>
      <c r="H24" s="19" t="s">
        <v>34</v>
      </c>
      <c r="I24" s="31">
        <f>SUM(I23:I23)</f>
        <v>0</v>
      </c>
      <c r="J24" s="11"/>
      <c r="K24" s="11"/>
      <c r="L24" s="11"/>
    </row>
    <row r="25" spans="1:17" s="11" customFormat="1" x14ac:dyDescent="0.2">
      <c r="A25" s="3"/>
      <c r="B25" s="3"/>
      <c r="C25" s="3"/>
      <c r="D25" s="3"/>
      <c r="E25" s="3"/>
      <c r="F25" s="3"/>
      <c r="G25" s="3"/>
      <c r="H25" s="27"/>
      <c r="I25" s="28"/>
      <c r="J25" s="3"/>
      <c r="K25" s="3"/>
      <c r="L25" s="3"/>
    </row>
    <row r="30" spans="1:17" x14ac:dyDescent="0.2">
      <c r="Q30" s="32"/>
    </row>
  </sheetData>
  <hyperlinks>
    <hyperlink ref="J3" location="BOM!A1" display="FileLink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opLeftCell="A8" workbookViewId="0">
      <selection activeCell="C22" sqref="C22"/>
    </sheetView>
  </sheetViews>
  <sheetFormatPr defaultRowHeight="12.75" x14ac:dyDescent="0.2"/>
  <cols>
    <col min="1" max="1" width="10.7109375" style="3" customWidth="1"/>
    <col min="2" max="2" width="28.85546875" style="3" customWidth="1"/>
    <col min="3" max="3" width="48" style="3" customWidth="1"/>
    <col min="4" max="4" width="10.42578125" style="3" customWidth="1"/>
    <col min="5" max="5" width="10" style="3" customWidth="1"/>
    <col min="6" max="6" width="12" style="3" bestFit="1" customWidth="1"/>
    <col min="7" max="7" width="10.140625" style="3" bestFit="1" customWidth="1"/>
    <col min="8" max="8" width="13.85546875" style="3" bestFit="1" customWidth="1"/>
    <col min="9" max="9" width="15.5703125" style="3" bestFit="1" customWidth="1"/>
    <col min="10" max="10" width="13.85546875" style="3" bestFit="1" customWidth="1"/>
    <col min="11" max="11" width="12.28515625" style="3" customWidth="1"/>
    <col min="12" max="12" width="11.28515625" style="3" bestFit="1" customWidth="1"/>
    <col min="13" max="13" width="13.85546875" style="3" bestFit="1" customWidth="1"/>
    <col min="14" max="14" width="15" style="3" bestFit="1" customWidth="1"/>
    <col min="15" max="15" width="9.140625" style="3"/>
    <col min="16" max="16" width="9.42578125" style="3" bestFit="1" customWidth="1"/>
    <col min="17" max="18" width="9.140625" style="3"/>
    <col min="19" max="19" width="10.42578125" style="3" bestFit="1" customWidth="1"/>
    <col min="20" max="20" width="9.42578125" style="3" bestFit="1" customWidth="1"/>
    <col min="21" max="21" width="9.140625" style="3"/>
    <col min="22" max="22" width="9.42578125" style="3" bestFit="1" customWidth="1"/>
    <col min="23" max="23" width="9.140625" style="3"/>
    <col min="24" max="25" width="10.140625" style="3" bestFit="1" customWidth="1"/>
    <col min="26" max="28" width="9.28515625" style="3" bestFit="1" customWidth="1"/>
    <col min="29" max="16384" width="9.140625" style="3"/>
  </cols>
  <sheetData>
    <row r="1" spans="1:14" x14ac:dyDescent="0.2">
      <c r="A1" s="1" t="s">
        <v>0</v>
      </c>
      <c r="B1" s="2" t="s">
        <v>1</v>
      </c>
      <c r="J1" s="4" t="s">
        <v>2</v>
      </c>
      <c r="K1" s="5">
        <v>254</v>
      </c>
      <c r="M1" s="1" t="s">
        <v>3</v>
      </c>
      <c r="N1" s="6">
        <f>N11+I22+J26+I30</f>
        <v>8.5779190000000014</v>
      </c>
    </row>
    <row r="2" spans="1:14" x14ac:dyDescent="0.2">
      <c r="A2" s="1" t="s">
        <v>4</v>
      </c>
      <c r="B2" s="2" t="s">
        <v>5</v>
      </c>
      <c r="D2" s="1" t="s">
        <v>6</v>
      </c>
      <c r="E2" s="2"/>
      <c r="M2" s="1" t="s">
        <v>7</v>
      </c>
      <c r="N2" s="7">
        <v>1</v>
      </c>
    </row>
    <row r="3" spans="1:14" x14ac:dyDescent="0.2">
      <c r="A3" s="1" t="s">
        <v>8</v>
      </c>
      <c r="B3" s="2" t="s">
        <v>69</v>
      </c>
      <c r="D3" s="1" t="s">
        <v>10</v>
      </c>
      <c r="E3" s="2"/>
      <c r="J3" s="8" t="s">
        <v>6</v>
      </c>
      <c r="K3" s="2" t="s">
        <v>11</v>
      </c>
    </row>
    <row r="4" spans="1:14" x14ac:dyDescent="0.2">
      <c r="A4" s="1" t="s">
        <v>12</v>
      </c>
      <c r="B4" s="9" t="s">
        <v>237</v>
      </c>
      <c r="D4" s="1" t="s">
        <v>14</v>
      </c>
      <c r="E4" s="2"/>
      <c r="J4" s="96" t="s">
        <v>10</v>
      </c>
      <c r="K4" s="2"/>
      <c r="M4" s="1" t="s">
        <v>15</v>
      </c>
      <c r="N4" s="6">
        <f>N1*N2</f>
        <v>8.5779190000000014</v>
      </c>
    </row>
    <row r="5" spans="1:14" x14ac:dyDescent="0.2">
      <c r="A5" s="1" t="s">
        <v>16</v>
      </c>
      <c r="B5" s="9" t="s">
        <v>238</v>
      </c>
      <c r="J5" s="1" t="s">
        <v>14</v>
      </c>
      <c r="K5" s="2"/>
    </row>
    <row r="6" spans="1:14" x14ac:dyDescent="0.2">
      <c r="A6" s="1" t="s">
        <v>17</v>
      </c>
      <c r="B6" s="2" t="s">
        <v>18</v>
      </c>
    </row>
    <row r="7" spans="1:14" x14ac:dyDescent="0.2">
      <c r="A7" s="1" t="s">
        <v>19</v>
      </c>
      <c r="B7" s="2"/>
    </row>
    <row r="9" spans="1:14" s="11" customFormat="1" x14ac:dyDescent="0.2">
      <c r="A9" s="1" t="s">
        <v>21</v>
      </c>
      <c r="B9" s="1" t="s">
        <v>22</v>
      </c>
      <c r="C9" s="1" t="s">
        <v>23</v>
      </c>
      <c r="D9" s="1" t="s">
        <v>24</v>
      </c>
      <c r="E9" s="1" t="s">
        <v>25</v>
      </c>
      <c r="F9" s="1" t="s">
        <v>26</v>
      </c>
      <c r="G9" s="1" t="s">
        <v>27</v>
      </c>
      <c r="H9" s="1" t="s">
        <v>28</v>
      </c>
      <c r="I9" s="1" t="s">
        <v>29</v>
      </c>
      <c r="J9" s="1" t="s">
        <v>30</v>
      </c>
      <c r="K9" s="1" t="s">
        <v>31</v>
      </c>
      <c r="L9" s="1" t="s">
        <v>32</v>
      </c>
      <c r="M9" s="1" t="s">
        <v>33</v>
      </c>
      <c r="N9" s="1" t="s">
        <v>34</v>
      </c>
    </row>
    <row r="10" spans="1:14" x14ac:dyDescent="0.2">
      <c r="A10" s="2">
        <v>1</v>
      </c>
      <c r="B10" s="97" t="s">
        <v>212</v>
      </c>
      <c r="C10" s="35" t="s">
        <v>215</v>
      </c>
      <c r="D10" s="12">
        <v>4.2</v>
      </c>
      <c r="E10" s="125">
        <f>J10*K10*L10</f>
        <v>0.33169500000000002</v>
      </c>
      <c r="F10" s="2" t="s">
        <v>214</v>
      </c>
      <c r="G10" s="2"/>
      <c r="H10" s="14"/>
      <c r="I10" s="36" t="s">
        <v>213</v>
      </c>
      <c r="J10" s="16">
        <v>3.5100000000000001E-3</v>
      </c>
      <c r="K10" s="17">
        <v>3.5000000000000003E-2</v>
      </c>
      <c r="L10" s="14">
        <v>2700</v>
      </c>
      <c r="M10" s="18">
        <v>1</v>
      </c>
      <c r="N10" s="6">
        <f>IF(J10="",D10*M10,D10*J10*K10*L10*M10)</f>
        <v>1.3931190000000004</v>
      </c>
    </row>
    <row r="11" spans="1:14" s="11" customFormat="1" x14ac:dyDescent="0.2">
      <c r="M11" s="19" t="s">
        <v>34</v>
      </c>
      <c r="N11" s="24">
        <f>SUM(N10:N10)</f>
        <v>1.3931190000000004</v>
      </c>
    </row>
    <row r="13" spans="1:14" s="11" customFormat="1" x14ac:dyDescent="0.2">
      <c r="A13" s="1" t="s">
        <v>21</v>
      </c>
      <c r="B13" s="1" t="s">
        <v>38</v>
      </c>
      <c r="C13" s="1" t="s">
        <v>23</v>
      </c>
      <c r="D13" s="1" t="s">
        <v>24</v>
      </c>
      <c r="E13" s="1" t="s">
        <v>39</v>
      </c>
      <c r="F13" s="1" t="s">
        <v>33</v>
      </c>
      <c r="G13" s="1" t="s">
        <v>40</v>
      </c>
      <c r="H13" s="1" t="s">
        <v>41</v>
      </c>
      <c r="I13" s="1" t="s">
        <v>34</v>
      </c>
    </row>
    <row r="14" spans="1:14" ht="25.5" x14ac:dyDescent="0.2">
      <c r="A14" s="2">
        <v>1</v>
      </c>
      <c r="B14" s="23" t="s">
        <v>216</v>
      </c>
      <c r="C14" s="22" t="s">
        <v>217</v>
      </c>
      <c r="D14" s="12">
        <v>1.3</v>
      </c>
      <c r="E14" s="2" t="s">
        <v>48</v>
      </c>
      <c r="F14" s="2">
        <v>1</v>
      </c>
      <c r="G14" s="2" t="s">
        <v>49</v>
      </c>
      <c r="H14" s="2">
        <v>1</v>
      </c>
      <c r="I14" s="12">
        <v>1.3</v>
      </c>
    </row>
    <row r="15" spans="1:14" x14ac:dyDescent="0.2">
      <c r="A15" s="11">
        <v>2</v>
      </c>
      <c r="B15" s="3" t="s">
        <v>218</v>
      </c>
      <c r="C15" s="3" t="s">
        <v>222</v>
      </c>
      <c r="D15" s="142">
        <v>0.04</v>
      </c>
      <c r="E15" s="3" t="s">
        <v>52</v>
      </c>
      <c r="F15" s="3">
        <v>64.2</v>
      </c>
      <c r="G15" s="3" t="s">
        <v>220</v>
      </c>
      <c r="H15" s="2">
        <v>1</v>
      </c>
      <c r="I15" s="12">
        <f>F15*D15</f>
        <v>2.5680000000000001</v>
      </c>
    </row>
    <row r="16" spans="1:14" x14ac:dyDescent="0.2">
      <c r="A16" s="2">
        <v>3</v>
      </c>
      <c r="B16" s="23" t="s">
        <v>233</v>
      </c>
      <c r="C16" s="22" t="s">
        <v>217</v>
      </c>
      <c r="D16" s="12">
        <v>0.65</v>
      </c>
      <c r="E16" s="2" t="s">
        <v>48</v>
      </c>
      <c r="F16" s="2">
        <v>1</v>
      </c>
      <c r="G16" s="2" t="s">
        <v>49</v>
      </c>
      <c r="H16" s="2">
        <v>1</v>
      </c>
      <c r="I16" s="12">
        <f>D16*F16*H16</f>
        <v>0.65</v>
      </c>
    </row>
    <row r="17" spans="1:10" s="11" customFormat="1" x14ac:dyDescent="0.2">
      <c r="A17" s="3">
        <v>4</v>
      </c>
      <c r="B17" s="3" t="s">
        <v>218</v>
      </c>
      <c r="C17" s="11" t="s">
        <v>219</v>
      </c>
      <c r="D17" s="142">
        <v>0.04</v>
      </c>
      <c r="E17" s="3" t="s">
        <v>52</v>
      </c>
      <c r="F17" s="3">
        <v>31.77</v>
      </c>
      <c r="G17" s="3" t="s">
        <v>220</v>
      </c>
      <c r="H17" s="3">
        <v>1</v>
      </c>
      <c r="I17" s="28">
        <f>D17*F17*H17</f>
        <v>1.2707999999999999</v>
      </c>
    </row>
    <row r="18" spans="1:10" s="11" customFormat="1" x14ac:dyDescent="0.2">
      <c r="A18" s="2">
        <v>5</v>
      </c>
      <c r="B18" s="23" t="s">
        <v>233</v>
      </c>
      <c r="C18" s="22" t="s">
        <v>217</v>
      </c>
      <c r="D18" s="12">
        <v>0.65</v>
      </c>
      <c r="E18" s="2" t="s">
        <v>48</v>
      </c>
      <c r="F18" s="2">
        <v>1</v>
      </c>
      <c r="G18" s="2" t="s">
        <v>49</v>
      </c>
      <c r="H18" s="2">
        <v>1</v>
      </c>
      <c r="I18" s="12">
        <f>D18*F18*H18</f>
        <v>0.65</v>
      </c>
    </row>
    <row r="19" spans="1:10" s="11" customFormat="1" x14ac:dyDescent="0.2">
      <c r="A19" s="11">
        <v>6</v>
      </c>
      <c r="B19" s="3" t="s">
        <v>218</v>
      </c>
      <c r="C19" s="3" t="s">
        <v>222</v>
      </c>
      <c r="D19" s="142">
        <v>0.04</v>
      </c>
      <c r="E19" s="3" t="s">
        <v>52</v>
      </c>
      <c r="F19" s="3">
        <v>0.5</v>
      </c>
      <c r="G19" s="3" t="s">
        <v>220</v>
      </c>
      <c r="H19" s="2">
        <v>1</v>
      </c>
      <c r="I19" s="12">
        <f>F19*D19</f>
        <v>0.02</v>
      </c>
    </row>
    <row r="20" spans="1:10" s="11" customFormat="1" x14ac:dyDescent="0.2">
      <c r="A20" s="11">
        <v>7</v>
      </c>
      <c r="B20" s="23" t="s">
        <v>233</v>
      </c>
      <c r="C20" s="22" t="s">
        <v>217</v>
      </c>
      <c r="D20" s="12">
        <v>0.65</v>
      </c>
      <c r="E20" s="2" t="s">
        <v>48</v>
      </c>
      <c r="F20" s="2">
        <v>1</v>
      </c>
      <c r="G20" s="2" t="s">
        <v>49</v>
      </c>
      <c r="H20" s="2">
        <v>1</v>
      </c>
      <c r="I20" s="12">
        <f>D20*F20*H20</f>
        <v>0.65</v>
      </c>
    </row>
    <row r="21" spans="1:10" s="11" customFormat="1" x14ac:dyDescent="0.2">
      <c r="A21" s="3">
        <v>8</v>
      </c>
      <c r="B21" s="3" t="s">
        <v>218</v>
      </c>
      <c r="C21" s="3" t="s">
        <v>222</v>
      </c>
      <c r="D21" s="142">
        <v>0.04</v>
      </c>
      <c r="E21" s="3" t="s">
        <v>52</v>
      </c>
      <c r="F21" s="3">
        <v>1.9</v>
      </c>
      <c r="G21" s="3" t="s">
        <v>220</v>
      </c>
      <c r="H21" s="2">
        <v>1</v>
      </c>
      <c r="I21" s="12">
        <f>D21*F21*H21</f>
        <v>7.5999999999999998E-2</v>
      </c>
    </row>
    <row r="22" spans="1:10" x14ac:dyDescent="0.2">
      <c r="A22" s="11"/>
      <c r="H22" s="19" t="s">
        <v>34</v>
      </c>
      <c r="I22" s="24">
        <f>SUM(I14:I21)</f>
        <v>7.1848000000000001</v>
      </c>
    </row>
    <row r="23" spans="1:10" x14ac:dyDescent="0.2">
      <c r="H23" s="138"/>
      <c r="I23" s="139"/>
    </row>
    <row r="24" spans="1:10" s="11" customFormat="1" x14ac:dyDescent="0.2">
      <c r="A24" s="1" t="s">
        <v>21</v>
      </c>
      <c r="B24" s="1" t="s">
        <v>59</v>
      </c>
      <c r="C24" s="1" t="s">
        <v>23</v>
      </c>
      <c r="D24" s="1" t="s">
        <v>24</v>
      </c>
      <c r="E24" s="1" t="s">
        <v>25</v>
      </c>
      <c r="F24" s="1" t="s">
        <v>26</v>
      </c>
      <c r="G24" s="1" t="s">
        <v>27</v>
      </c>
      <c r="H24" s="1" t="s">
        <v>28</v>
      </c>
      <c r="I24" s="1" t="s">
        <v>33</v>
      </c>
      <c r="J24" s="1" t="s">
        <v>34</v>
      </c>
    </row>
    <row r="25" spans="1:10" x14ac:dyDescent="0.2">
      <c r="A25" s="2"/>
      <c r="B25" s="2"/>
      <c r="C25" s="2"/>
      <c r="D25" s="2"/>
      <c r="E25" s="2"/>
      <c r="F25" s="2"/>
      <c r="G25" s="2"/>
      <c r="H25" s="2"/>
      <c r="I25" s="2"/>
      <c r="J25" s="2"/>
    </row>
    <row r="26" spans="1:10" s="11" customFormat="1" x14ac:dyDescent="0.2">
      <c r="I26" s="42" t="s">
        <v>34</v>
      </c>
      <c r="J26" s="58">
        <f>J25</f>
        <v>0</v>
      </c>
    </row>
    <row r="27" spans="1:10" x14ac:dyDescent="0.2">
      <c r="H27" s="27"/>
      <c r="I27" s="28"/>
    </row>
    <row r="28" spans="1:10" s="11" customFormat="1" x14ac:dyDescent="0.2">
      <c r="A28" s="1" t="s">
        <v>21</v>
      </c>
      <c r="B28" s="1" t="s">
        <v>60</v>
      </c>
      <c r="C28" s="1" t="s">
        <v>23</v>
      </c>
      <c r="D28" s="1" t="s">
        <v>24</v>
      </c>
      <c r="E28" s="1" t="s">
        <v>39</v>
      </c>
      <c r="F28" s="1" t="s">
        <v>33</v>
      </c>
      <c r="G28" s="1" t="s">
        <v>61</v>
      </c>
      <c r="H28" s="1" t="s">
        <v>62</v>
      </c>
      <c r="I28" s="1" t="s">
        <v>34</v>
      </c>
    </row>
    <row r="29" spans="1:10" x14ac:dyDescent="0.2">
      <c r="A29" s="2"/>
      <c r="B29" s="2"/>
      <c r="C29" s="2"/>
      <c r="D29" s="12"/>
      <c r="E29" s="2"/>
      <c r="F29" s="2"/>
      <c r="G29" s="2"/>
      <c r="H29" s="2"/>
      <c r="I29" s="12">
        <f>IF(G29="",D29*F29,D29*F29/(G29*H29))</f>
        <v>0</v>
      </c>
    </row>
    <row r="30" spans="1:10" s="11" customFormat="1" x14ac:dyDescent="0.2">
      <c r="H30" s="19" t="s">
        <v>34</v>
      </c>
      <c r="I30" s="31">
        <f>SUM(I29:I29)</f>
        <v>0</v>
      </c>
    </row>
    <row r="31" spans="1:10" x14ac:dyDescent="0.2">
      <c r="H31" s="27"/>
      <c r="I31" s="28"/>
    </row>
    <row r="37" spans="17:17" x14ac:dyDescent="0.2">
      <c r="Q37" s="32"/>
    </row>
  </sheetData>
  <hyperlinks>
    <hyperlink ref="J3" location="BOM!A1" display="FileLink1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opLeftCell="A8" workbookViewId="0">
      <selection activeCell="L16" sqref="L16"/>
    </sheetView>
  </sheetViews>
  <sheetFormatPr defaultRowHeight="15" x14ac:dyDescent="0.2"/>
  <cols>
    <col min="1" max="1" width="10.7109375" style="3" customWidth="1"/>
    <col min="2" max="2" width="28.85546875" style="3" customWidth="1"/>
    <col min="3" max="3" width="48" style="3" customWidth="1"/>
    <col min="4" max="4" width="10.42578125" style="3" customWidth="1"/>
    <col min="5" max="5" width="10" style="3" customWidth="1"/>
    <col min="6" max="6" width="12" style="3" bestFit="1" customWidth="1"/>
    <col min="7" max="7" width="10.140625" style="3" bestFit="1" customWidth="1"/>
    <col min="8" max="8" width="13.85546875" style="3" bestFit="1" customWidth="1"/>
    <col min="9" max="9" width="15.5703125" style="3" bestFit="1" customWidth="1"/>
    <col min="10" max="10" width="13.85546875" style="3" bestFit="1" customWidth="1"/>
    <col min="11" max="11" width="12.28515625" style="3" customWidth="1"/>
    <col min="12" max="12" width="11.28515625" style="3" bestFit="1" customWidth="1"/>
    <col min="13" max="13" width="13.85546875" style="3" bestFit="1" customWidth="1"/>
    <col min="14" max="14" width="15" style="3" bestFit="1" customWidth="1"/>
    <col min="15" max="15" width="9.140625" style="3"/>
    <col min="16" max="16" width="9.42578125" style="3" bestFit="1" customWidth="1"/>
    <col min="17" max="18" width="9.140625" style="3"/>
    <col min="19" max="19" width="10.42578125" style="3" bestFit="1" customWidth="1"/>
    <col min="20" max="20" width="9.42578125" style="3" bestFit="1" customWidth="1"/>
    <col min="21" max="21" width="9.140625" style="3"/>
    <col min="22" max="22" width="9.42578125" style="3" bestFit="1" customWidth="1"/>
    <col min="23" max="23" width="9.140625" style="3"/>
    <col min="24" max="25" width="10.140625" style="3" bestFit="1" customWidth="1"/>
    <col min="26" max="28" width="9.28515625" style="3" bestFit="1" customWidth="1"/>
    <col min="29" max="16384" width="9.140625" style="3"/>
  </cols>
  <sheetData>
    <row r="1" spans="1:14" ht="12.75" x14ac:dyDescent="0.2">
      <c r="A1" s="1" t="s">
        <v>0</v>
      </c>
      <c r="B1" s="2" t="s">
        <v>1</v>
      </c>
      <c r="J1" s="4" t="s">
        <v>2</v>
      </c>
      <c r="K1" s="5">
        <v>254</v>
      </c>
      <c r="M1" s="1" t="s">
        <v>3</v>
      </c>
      <c r="N1" s="6">
        <f>N11+I20+J24+I28</f>
        <v>13.434649999999998</v>
      </c>
    </row>
    <row r="2" spans="1:14" ht="12.75" x14ac:dyDescent="0.2">
      <c r="A2" s="1" t="s">
        <v>4</v>
      </c>
      <c r="B2" s="2" t="s">
        <v>5</v>
      </c>
      <c r="D2" s="1" t="s">
        <v>6</v>
      </c>
      <c r="E2" s="2"/>
      <c r="M2" s="1" t="s">
        <v>7</v>
      </c>
      <c r="N2" s="7">
        <v>1</v>
      </c>
    </row>
    <row r="3" spans="1:14" ht="12.75" x14ac:dyDescent="0.2">
      <c r="A3" s="1" t="s">
        <v>8</v>
      </c>
      <c r="B3" s="2" t="s">
        <v>69</v>
      </c>
      <c r="D3" s="1" t="s">
        <v>10</v>
      </c>
      <c r="E3" s="2"/>
      <c r="J3" s="8" t="s">
        <v>6</v>
      </c>
      <c r="K3" s="2" t="s">
        <v>11</v>
      </c>
    </row>
    <row r="4" spans="1:14" ht="12.75" x14ac:dyDescent="0.2">
      <c r="A4" s="1" t="s">
        <v>12</v>
      </c>
      <c r="B4" s="9" t="s">
        <v>237</v>
      </c>
      <c r="D4" s="1" t="s">
        <v>14</v>
      </c>
      <c r="E4" s="2"/>
      <c r="J4" s="96" t="s">
        <v>10</v>
      </c>
      <c r="K4" s="2"/>
      <c r="M4" s="1" t="s">
        <v>15</v>
      </c>
      <c r="N4" s="6">
        <f>N1*N2</f>
        <v>13.434649999999998</v>
      </c>
    </row>
    <row r="5" spans="1:14" ht="12.75" x14ac:dyDescent="0.2">
      <c r="A5" s="1" t="s">
        <v>16</v>
      </c>
      <c r="B5" s="9" t="s">
        <v>238</v>
      </c>
      <c r="J5" s="1" t="s">
        <v>14</v>
      </c>
      <c r="K5" s="2"/>
    </row>
    <row r="6" spans="1:14" ht="12.75" x14ac:dyDescent="0.2">
      <c r="A6" s="1" t="s">
        <v>17</v>
      </c>
      <c r="B6" s="2" t="s">
        <v>18</v>
      </c>
    </row>
    <row r="7" spans="1:14" ht="12.75" x14ac:dyDescent="0.2">
      <c r="A7" s="1" t="s">
        <v>19</v>
      </c>
      <c r="B7" s="2"/>
    </row>
    <row r="9" spans="1:14" s="11" customFormat="1" ht="12.75" x14ac:dyDescent="0.2">
      <c r="A9" s="1" t="s">
        <v>21</v>
      </c>
      <c r="B9" s="1" t="s">
        <v>22</v>
      </c>
      <c r="C9" s="1" t="s">
        <v>23</v>
      </c>
      <c r="D9" s="1" t="s">
        <v>24</v>
      </c>
      <c r="E9" s="1" t="s">
        <v>25</v>
      </c>
      <c r="F9" s="1" t="s">
        <v>26</v>
      </c>
      <c r="G9" s="1" t="s">
        <v>27</v>
      </c>
      <c r="H9" s="1" t="s">
        <v>28</v>
      </c>
      <c r="I9" s="1" t="s">
        <v>29</v>
      </c>
      <c r="J9" s="1" t="s">
        <v>30</v>
      </c>
      <c r="K9" s="1" t="s">
        <v>31</v>
      </c>
      <c r="L9" s="1" t="s">
        <v>32</v>
      </c>
      <c r="M9" s="1" t="s">
        <v>33</v>
      </c>
      <c r="N9" s="1" t="s">
        <v>34</v>
      </c>
    </row>
    <row r="10" spans="1:14" ht="12.75" x14ac:dyDescent="0.2">
      <c r="A10" s="2">
        <v>1</v>
      </c>
      <c r="B10" s="97" t="s">
        <v>212</v>
      </c>
      <c r="C10" s="35" t="s">
        <v>215</v>
      </c>
      <c r="D10" s="12">
        <v>4.2</v>
      </c>
      <c r="E10" s="125">
        <f>J10*K10*L10</f>
        <v>0.66825000000000001</v>
      </c>
      <c r="F10" s="2" t="s">
        <v>214</v>
      </c>
      <c r="G10" s="2"/>
      <c r="H10" s="14"/>
      <c r="I10" s="36" t="s">
        <v>213</v>
      </c>
      <c r="J10" s="16">
        <v>5.4999999999999997E-3</v>
      </c>
      <c r="K10" s="17">
        <v>4.4999999999999998E-2</v>
      </c>
      <c r="L10" s="14">
        <v>2700</v>
      </c>
      <c r="M10" s="18">
        <v>1</v>
      </c>
      <c r="N10" s="6">
        <f>IF(J10="",D10*M10,D10*J10*K10*L10*M10)</f>
        <v>2.8066499999999994</v>
      </c>
    </row>
    <row r="11" spans="1:14" s="11" customFormat="1" ht="12.75" x14ac:dyDescent="0.2">
      <c r="M11" s="19" t="s">
        <v>34</v>
      </c>
      <c r="N11" s="24">
        <f>SUM(N10:N10)</f>
        <v>2.8066499999999994</v>
      </c>
    </row>
    <row r="13" spans="1:14" s="11" customFormat="1" ht="12.75" x14ac:dyDescent="0.2">
      <c r="A13" s="1" t="s">
        <v>21</v>
      </c>
      <c r="B13" s="1" t="s">
        <v>38</v>
      </c>
      <c r="C13" s="1" t="s">
        <v>23</v>
      </c>
      <c r="D13" s="1" t="s">
        <v>24</v>
      </c>
      <c r="E13" s="1" t="s">
        <v>39</v>
      </c>
      <c r="F13" s="1" t="s">
        <v>33</v>
      </c>
      <c r="G13" s="1" t="s">
        <v>40</v>
      </c>
      <c r="H13" s="1" t="s">
        <v>41</v>
      </c>
      <c r="I13" s="1" t="s">
        <v>34</v>
      </c>
    </row>
    <row r="14" spans="1:14" ht="25.5" x14ac:dyDescent="0.2">
      <c r="A14" s="2">
        <v>1</v>
      </c>
      <c r="B14" s="23" t="s">
        <v>216</v>
      </c>
      <c r="C14" s="22" t="s">
        <v>217</v>
      </c>
      <c r="D14" s="12">
        <v>1.3</v>
      </c>
      <c r="E14" s="2" t="s">
        <v>48</v>
      </c>
      <c r="F14" s="2">
        <v>1</v>
      </c>
      <c r="G14" s="2" t="s">
        <v>49</v>
      </c>
      <c r="H14" s="2">
        <v>1</v>
      </c>
      <c r="I14" s="12">
        <v>1.3</v>
      </c>
    </row>
    <row r="15" spans="1:14" ht="12.75" x14ac:dyDescent="0.2">
      <c r="A15" s="11">
        <v>2</v>
      </c>
      <c r="B15" s="3" t="s">
        <v>218</v>
      </c>
      <c r="C15" s="3" t="s">
        <v>222</v>
      </c>
      <c r="D15" s="142">
        <v>0.04</v>
      </c>
      <c r="E15" s="3" t="s">
        <v>52</v>
      </c>
      <c r="F15" s="3">
        <v>154.19999999999999</v>
      </c>
      <c r="G15" s="3" t="s">
        <v>220</v>
      </c>
      <c r="H15" s="2">
        <v>1</v>
      </c>
      <c r="I15" s="12">
        <f>F15*D15</f>
        <v>6.1679999999999993</v>
      </c>
    </row>
    <row r="16" spans="1:14" ht="12.75" x14ac:dyDescent="0.2">
      <c r="A16" s="2">
        <v>3</v>
      </c>
      <c r="B16" s="23" t="s">
        <v>233</v>
      </c>
      <c r="C16" s="22" t="s">
        <v>217</v>
      </c>
      <c r="D16" s="12">
        <v>0.65</v>
      </c>
      <c r="E16" s="2" t="s">
        <v>48</v>
      </c>
      <c r="F16" s="2">
        <v>1</v>
      </c>
      <c r="G16" s="2" t="s">
        <v>49</v>
      </c>
      <c r="H16" s="2">
        <v>1</v>
      </c>
      <c r="I16" s="12">
        <f>D16*F16*H16</f>
        <v>0.65</v>
      </c>
    </row>
    <row r="17" spans="1:10" s="11" customFormat="1" ht="12.75" x14ac:dyDescent="0.2">
      <c r="A17" s="3">
        <v>4</v>
      </c>
      <c r="B17" s="3" t="s">
        <v>218</v>
      </c>
      <c r="C17" s="11" t="s">
        <v>219</v>
      </c>
      <c r="D17" s="142">
        <v>0.04</v>
      </c>
      <c r="E17" s="3" t="s">
        <v>52</v>
      </c>
      <c r="F17" s="3">
        <v>46</v>
      </c>
      <c r="G17" s="3" t="s">
        <v>220</v>
      </c>
      <c r="H17" s="3">
        <v>1</v>
      </c>
      <c r="I17" s="28">
        <f>D17*F17*H17</f>
        <v>1.84</v>
      </c>
    </row>
    <row r="18" spans="1:10" s="11" customFormat="1" ht="12.75" x14ac:dyDescent="0.2">
      <c r="A18" s="2">
        <v>5</v>
      </c>
      <c r="B18" s="23" t="s">
        <v>233</v>
      </c>
      <c r="C18" s="22" t="s">
        <v>217</v>
      </c>
      <c r="D18" s="12">
        <v>0.65</v>
      </c>
      <c r="E18" s="2" t="s">
        <v>48</v>
      </c>
      <c r="F18" s="2">
        <v>1</v>
      </c>
      <c r="G18" s="2" t="s">
        <v>49</v>
      </c>
      <c r="H18" s="2">
        <v>1</v>
      </c>
      <c r="I18" s="12">
        <f>D18*F18*H18</f>
        <v>0.65</v>
      </c>
    </row>
    <row r="19" spans="1:10" s="11" customFormat="1" ht="12.75" x14ac:dyDescent="0.2">
      <c r="A19" s="11">
        <v>6</v>
      </c>
      <c r="B19" s="3" t="s">
        <v>218</v>
      </c>
      <c r="C19" s="3" t="s">
        <v>222</v>
      </c>
      <c r="D19" s="142">
        <v>0.04</v>
      </c>
      <c r="E19" s="3" t="s">
        <v>52</v>
      </c>
      <c r="F19" s="3">
        <v>0.5</v>
      </c>
      <c r="G19" s="3" t="s">
        <v>220</v>
      </c>
      <c r="H19" s="2">
        <v>1</v>
      </c>
      <c r="I19" s="12">
        <f>F19*D19</f>
        <v>0.02</v>
      </c>
    </row>
    <row r="20" spans="1:10" ht="12.75" x14ac:dyDescent="0.2">
      <c r="A20" s="11"/>
      <c r="H20" s="19" t="s">
        <v>34</v>
      </c>
      <c r="I20" s="24">
        <f>SUM(I14:I19)</f>
        <v>10.627999999999998</v>
      </c>
    </row>
    <row r="21" spans="1:10" ht="12.75" x14ac:dyDescent="0.2">
      <c r="H21" s="138"/>
      <c r="I21" s="139"/>
    </row>
    <row r="22" spans="1:10" s="11" customFormat="1" ht="12.75" x14ac:dyDescent="0.2">
      <c r="A22" s="1" t="s">
        <v>21</v>
      </c>
      <c r="B22" s="1" t="s">
        <v>59</v>
      </c>
      <c r="C22" s="1" t="s">
        <v>23</v>
      </c>
      <c r="D22" s="1" t="s">
        <v>24</v>
      </c>
      <c r="E22" s="1" t="s">
        <v>25</v>
      </c>
      <c r="F22" s="1" t="s">
        <v>26</v>
      </c>
      <c r="G22" s="1" t="s">
        <v>27</v>
      </c>
      <c r="H22" s="1" t="s">
        <v>28</v>
      </c>
      <c r="I22" s="1" t="s">
        <v>33</v>
      </c>
      <c r="J22" s="1" t="s">
        <v>34</v>
      </c>
    </row>
    <row r="23" spans="1:10" ht="12.75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s="11" customFormat="1" ht="12.75" x14ac:dyDescent="0.2">
      <c r="I24" s="42" t="s">
        <v>34</v>
      </c>
      <c r="J24" s="58">
        <f>J23</f>
        <v>0</v>
      </c>
    </row>
    <row r="25" spans="1:10" ht="12.75" x14ac:dyDescent="0.2">
      <c r="H25" s="27"/>
      <c r="I25" s="28"/>
    </row>
    <row r="26" spans="1:10" s="11" customFormat="1" ht="12.75" x14ac:dyDescent="0.2">
      <c r="A26" s="1" t="s">
        <v>21</v>
      </c>
      <c r="B26" s="1" t="s">
        <v>60</v>
      </c>
      <c r="C26" s="1" t="s">
        <v>23</v>
      </c>
      <c r="D26" s="1" t="s">
        <v>24</v>
      </c>
      <c r="E26" s="1" t="s">
        <v>39</v>
      </c>
      <c r="F26" s="1" t="s">
        <v>33</v>
      </c>
      <c r="G26" s="1" t="s">
        <v>61</v>
      </c>
      <c r="H26" s="1" t="s">
        <v>62</v>
      </c>
      <c r="I26" s="1" t="s">
        <v>34</v>
      </c>
    </row>
    <row r="27" spans="1:10" ht="12.75" x14ac:dyDescent="0.2">
      <c r="A27" s="2"/>
      <c r="B27" s="2"/>
      <c r="C27" s="2"/>
      <c r="D27" s="12"/>
      <c r="E27" s="2"/>
      <c r="F27" s="2"/>
      <c r="G27" s="2"/>
      <c r="H27" s="2"/>
      <c r="I27" s="12">
        <f>IF(G27="",D27*F27,D27*F27/(G27*H27))</f>
        <v>0</v>
      </c>
    </row>
    <row r="28" spans="1:10" s="11" customFormat="1" ht="12.75" x14ac:dyDescent="0.2">
      <c r="H28" s="19" t="s">
        <v>34</v>
      </c>
      <c r="I28" s="31">
        <f>SUM(I27:I27)</f>
        <v>0</v>
      </c>
    </row>
    <row r="29" spans="1:10" ht="12.75" x14ac:dyDescent="0.2">
      <c r="H29" s="27"/>
      <c r="I29" s="28"/>
    </row>
    <row r="35" spans="17:17" ht="12.75" x14ac:dyDescent="0.2">
      <c r="Q35" s="32"/>
    </row>
  </sheetData>
  <hyperlinks>
    <hyperlink ref="J3" location="BOM!A1" display="FileLink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24</vt:i4>
      </vt:variant>
      <vt:variant>
        <vt:lpstr>Named Ranges</vt:lpstr>
      </vt:variant>
      <vt:variant>
        <vt:i4>1</vt:i4>
      </vt:variant>
    </vt:vector>
  </HeadingPairs>
  <TitlesOfParts>
    <vt:vector size="25" baseType="lpstr">
      <vt:lpstr>Front Brake assembly</vt:lpstr>
      <vt:lpstr>Front Brake Disc</vt:lpstr>
      <vt:lpstr>Front Callipers</vt:lpstr>
      <vt:lpstr>Front Brake Pads</vt:lpstr>
      <vt:lpstr>Front Brake Bobins</vt:lpstr>
      <vt:lpstr>Rear Brake Assembly</vt:lpstr>
      <vt:lpstr>Rear Brake Disc</vt:lpstr>
      <vt:lpstr>Rear calliper upper</vt:lpstr>
      <vt:lpstr>Rear calliper lower</vt:lpstr>
      <vt:lpstr>Rear Brake pads</vt:lpstr>
      <vt:lpstr>Rear Brake bobbin</vt:lpstr>
      <vt:lpstr>Brake actuation</vt:lpstr>
      <vt:lpstr>Brake Circuit</vt:lpstr>
      <vt:lpstr>Fluid Storage</vt:lpstr>
      <vt:lpstr>Brake Pedal assembly</vt:lpstr>
      <vt:lpstr>Balance bar</vt:lpstr>
      <vt:lpstr>Brake Pedal</vt:lpstr>
      <vt:lpstr>Throttle pedal</vt:lpstr>
      <vt:lpstr>Throttle pedal base</vt:lpstr>
      <vt:lpstr>Clutch pedal</vt:lpstr>
      <vt:lpstr>Brake Pedal Base</vt:lpstr>
      <vt:lpstr>Clutch pedal base</vt:lpstr>
      <vt:lpstr>Pedal Tabs</vt:lpstr>
      <vt:lpstr>master cylinder</vt:lpstr>
      <vt:lpstr>To_cut_the_material_into_10_bobbins_using_parting_tool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 pc</dc:creator>
  <cp:lastModifiedBy>user pc</cp:lastModifiedBy>
  <dcterms:created xsi:type="dcterms:W3CDTF">2018-05-02T13:00:48Z</dcterms:created>
  <dcterms:modified xsi:type="dcterms:W3CDTF">2018-09-09T17:41:20Z</dcterms:modified>
</cp:coreProperties>
</file>