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_raut/Desktop/Files/Pravega Work/"/>
    </mc:Choice>
  </mc:AlternateContent>
  <xr:revisionPtr revIDLastSave="0" documentId="13_ncr:1_{48FA9840-1AE3-8541-AEEF-CE3F63696ADF}" xr6:coauthVersionLast="47" xr6:coauthVersionMax="47" xr10:uidLastSave="{00000000-0000-0000-0000-000000000000}"/>
  <bookViews>
    <workbookView xWindow="0" yWindow="0" windowWidth="28800" windowHeight="18000" tabRatio="780" firstSheet="6" activeTab="16" xr2:uid="{00000000-000D-0000-FFFF-FFFF00000000}"/>
  </bookViews>
  <sheets>
    <sheet name="Wheels " sheetId="9" r:id="rId1"/>
    <sheet name="Wheel Draft " sheetId="16" r:id="rId2"/>
    <sheet name="Tire" sheetId="2" r:id="rId3"/>
    <sheet name="Tire Draft" sheetId="17" r:id="rId4"/>
    <sheet name="Wheel Centre " sheetId="24" r:id="rId5"/>
    <sheet name="Valve Stems" sheetId="3" r:id="rId6"/>
    <sheet name="Wheel Weights " sheetId="4" r:id="rId7"/>
    <sheet name="Front Wheel Bearing" sheetId="10" r:id="rId8"/>
    <sheet name="Rear Wheel Bearing" sheetId="5" r:id="rId9"/>
    <sheet name="Rear Hub " sheetId="7" r:id="rId10"/>
    <sheet name="Rear Hub Draft" sheetId="22" r:id="rId11"/>
    <sheet name="Front Hub " sheetId="8" r:id="rId12"/>
    <sheet name="Front Hub Draft " sheetId="23" r:id="rId13"/>
    <sheet name="Wheel Studs " sheetId="26" r:id="rId14"/>
    <sheet name="Lug Nuts " sheetId="27" r:id="rId15"/>
    <sheet name="Hub washer " sheetId="29" r:id="rId16"/>
    <sheet name="Front Hub Locker " sheetId="30" r:id="rId17"/>
    <sheet name="Rear Hub Locker " sheetId="31" r:id="rId18"/>
    <sheet name="Wheel Speed Sprocket " sheetId="32" r:id="rId19"/>
    <sheet name="Assembly_Wheel" sheetId="33" r:id="rId20"/>
    <sheet name="Assembly_Steerng Rack " sheetId="11" r:id="rId21"/>
    <sheet name="Assembly_tie rod" sheetId="12" r:id="rId22"/>
    <sheet name="Assembly_Steering Column" sheetId="13" r:id="rId23"/>
    <sheet name="Assembly_steering wheel" sheetId="14" r:id="rId24"/>
  </sheets>
  <externalReferences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33" l="1"/>
  <c r="J61" i="33"/>
  <c r="J62" i="33"/>
  <c r="I41" i="33"/>
  <c r="I50" i="33"/>
  <c r="E20" i="33"/>
  <c r="I42" i="33" l="1"/>
  <c r="I43" i="33"/>
  <c r="I44" i="33"/>
  <c r="I45" i="33"/>
  <c r="I46" i="33"/>
  <c r="I47" i="33"/>
  <c r="I48" i="33"/>
  <c r="I49" i="33"/>
  <c r="I51" i="33"/>
  <c r="I52" i="33"/>
  <c r="I33" i="33"/>
  <c r="I34" i="33"/>
  <c r="I35" i="33"/>
  <c r="I36" i="33"/>
  <c r="I37" i="33"/>
  <c r="I38" i="33"/>
  <c r="I39" i="33"/>
  <c r="I40" i="33"/>
  <c r="I67" i="33" l="1"/>
  <c r="I68" i="33" s="1"/>
  <c r="I32" i="33"/>
  <c r="N27" i="33"/>
  <c r="N29" i="33" s="1"/>
  <c r="E19" i="33"/>
  <c r="E18" i="33"/>
  <c r="C17" i="33"/>
  <c r="E17" i="33" s="1"/>
  <c r="C16" i="33"/>
  <c r="E16" i="33" s="1"/>
  <c r="C15" i="33"/>
  <c r="E15" i="33" s="1"/>
  <c r="C14" i="33"/>
  <c r="E14" i="33" s="1"/>
  <c r="E13" i="33"/>
  <c r="C12" i="33"/>
  <c r="E12" i="33" s="1"/>
  <c r="C11" i="33"/>
  <c r="E11" i="33" s="1"/>
  <c r="E10" i="33"/>
  <c r="C9" i="33"/>
  <c r="E9" i="33" s="1"/>
  <c r="I57" i="33" l="1"/>
  <c r="J64" i="33"/>
  <c r="E22" i="33"/>
  <c r="N1" i="33" l="1"/>
  <c r="N4" i="33" s="1"/>
  <c r="I15" i="32" l="1"/>
  <c r="I16" i="32" s="1"/>
  <c r="I23" i="32"/>
  <c r="I24" i="32" s="1"/>
  <c r="J19" i="32"/>
  <c r="J20" i="32" s="1"/>
  <c r="N10" i="32"/>
  <c r="N11" i="32" s="1"/>
  <c r="I15" i="30"/>
  <c r="I19" i="30" s="1"/>
  <c r="I16" i="30"/>
  <c r="I17" i="30"/>
  <c r="I18" i="30"/>
  <c r="I17" i="31"/>
  <c r="I25" i="31"/>
  <c r="I26" i="31" s="1"/>
  <c r="J21" i="31"/>
  <c r="J22" i="31" s="1"/>
  <c r="I16" i="31"/>
  <c r="I15" i="31"/>
  <c r="N10" i="31"/>
  <c r="N11" i="31" s="1"/>
  <c r="I26" i="30"/>
  <c r="I27" i="30" s="1"/>
  <c r="J22" i="30"/>
  <c r="J23" i="30" s="1"/>
  <c r="N10" i="30"/>
  <c r="N11" i="30" s="1"/>
  <c r="I15" i="29"/>
  <c r="I16" i="29" s="1"/>
  <c r="I23" i="29"/>
  <c r="I24" i="29" s="1"/>
  <c r="J19" i="29"/>
  <c r="J20" i="29" s="1"/>
  <c r="N10" i="29"/>
  <c r="N11" i="29" s="1"/>
  <c r="I22" i="27"/>
  <c r="I23" i="27" s="1"/>
  <c r="J18" i="27"/>
  <c r="J19" i="27" s="1"/>
  <c r="N10" i="27"/>
  <c r="N11" i="27" s="1"/>
  <c r="I22" i="26"/>
  <c r="I23" i="26" s="1"/>
  <c r="J18" i="26"/>
  <c r="J19" i="26" s="1"/>
  <c r="N10" i="26"/>
  <c r="N11" i="26" s="1"/>
  <c r="I18" i="8"/>
  <c r="I19" i="8"/>
  <c r="I19" i="7"/>
  <c r="I18" i="7"/>
  <c r="I22" i="24"/>
  <c r="I23" i="24" s="1"/>
  <c r="J18" i="24"/>
  <c r="J19" i="24" s="1"/>
  <c r="N10" i="24"/>
  <c r="N11" i="24" s="1"/>
  <c r="N1" i="27" l="1"/>
  <c r="N4" i="27" s="1"/>
  <c r="N1" i="26"/>
  <c r="N4" i="26" s="1"/>
  <c r="N1" i="24"/>
  <c r="N4" i="24" s="1"/>
  <c r="N1" i="32"/>
  <c r="N4" i="32" s="1"/>
  <c r="I18" i="31"/>
  <c r="N1" i="31" s="1"/>
  <c r="N4" i="31" s="1"/>
  <c r="N1" i="30"/>
  <c r="N4" i="30" s="1"/>
  <c r="N1" i="29"/>
  <c r="N4" i="29" s="1"/>
  <c r="I45" i="11" l="1"/>
  <c r="I44" i="11"/>
  <c r="I43" i="11"/>
  <c r="I42" i="11"/>
  <c r="I41" i="11"/>
  <c r="I40" i="11"/>
  <c r="I39" i="11"/>
  <c r="I38" i="11"/>
  <c r="I37" i="11"/>
  <c r="I36" i="11"/>
  <c r="I35" i="11"/>
  <c r="I34" i="11"/>
  <c r="I30" i="14" l="1"/>
  <c r="I29" i="14"/>
  <c r="I28" i="14"/>
  <c r="I27" i="14"/>
  <c r="I48" i="14"/>
  <c r="J43" i="14"/>
  <c r="J42" i="14"/>
  <c r="J41" i="14"/>
  <c r="I37" i="14"/>
  <c r="I36" i="14"/>
  <c r="I35" i="14"/>
  <c r="I34" i="14"/>
  <c r="I33" i="14"/>
  <c r="I32" i="14"/>
  <c r="I31" i="14"/>
  <c r="E19" i="14"/>
  <c r="I32" i="13"/>
  <c r="I31" i="13"/>
  <c r="I30" i="13"/>
  <c r="I29" i="13"/>
  <c r="I67" i="13"/>
  <c r="I68" i="13" s="1"/>
  <c r="J63" i="13"/>
  <c r="J62" i="13"/>
  <c r="J61" i="13"/>
  <c r="J60" i="13"/>
  <c r="J59" i="13"/>
  <c r="J58" i="13"/>
  <c r="J57" i="13"/>
  <c r="J56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28" i="13"/>
  <c r="I27" i="13"/>
  <c r="I26" i="13"/>
  <c r="I25" i="13"/>
  <c r="N21" i="13"/>
  <c r="N20" i="13"/>
  <c r="E13" i="13"/>
  <c r="E12" i="13"/>
  <c r="E11" i="13"/>
  <c r="E10" i="13"/>
  <c r="E9" i="13"/>
  <c r="I22" i="12"/>
  <c r="E11" i="12"/>
  <c r="I46" i="12"/>
  <c r="J41" i="12"/>
  <c r="J40" i="12"/>
  <c r="J39" i="12"/>
  <c r="J38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1" i="12"/>
  <c r="I20" i="12"/>
  <c r="N16" i="12"/>
  <c r="N17" i="12" s="1"/>
  <c r="E9" i="12"/>
  <c r="J78" i="11"/>
  <c r="J77" i="11"/>
  <c r="J76" i="11"/>
  <c r="J75" i="11"/>
  <c r="J74" i="11"/>
  <c r="E23" i="11"/>
  <c r="E22" i="11"/>
  <c r="E21" i="11"/>
  <c r="E13" i="12" l="1"/>
  <c r="I38" i="14"/>
  <c r="E20" i="14"/>
  <c r="J42" i="12"/>
  <c r="J44" i="14"/>
  <c r="N22" i="13"/>
  <c r="I53" i="13"/>
  <c r="J64" i="13"/>
  <c r="E17" i="13"/>
  <c r="I35" i="12"/>
  <c r="N1" i="14" l="1"/>
  <c r="N4" i="14" s="1"/>
  <c r="N1" i="12"/>
  <c r="N4" i="12" s="1"/>
  <c r="N1" i="13"/>
  <c r="N4" i="13" s="1"/>
  <c r="I82" i="11" l="1"/>
  <c r="I83" i="11" s="1"/>
  <c r="J79" i="11"/>
  <c r="I71" i="11"/>
  <c r="N3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I15" i="5"/>
  <c r="I15" i="3"/>
  <c r="E24" i="11" l="1"/>
  <c r="N1" i="11" s="1"/>
  <c r="N4" i="11" s="1"/>
  <c r="I15" i="2"/>
  <c r="I20" i="7"/>
  <c r="I20" i="8" l="1"/>
  <c r="N10" i="10"/>
  <c r="N11" i="10" s="1"/>
  <c r="I27" i="8"/>
  <c r="I28" i="8" s="1"/>
  <c r="J23" i="8"/>
  <c r="J24" i="8" s="1"/>
  <c r="N10" i="8"/>
  <c r="N11" i="8" s="1"/>
  <c r="N1" i="8" l="1"/>
  <c r="N4" i="8" s="1"/>
  <c r="I27" i="7"/>
  <c r="I28" i="7" s="1"/>
  <c r="J23" i="7"/>
  <c r="J24" i="7" s="1"/>
  <c r="N10" i="7"/>
  <c r="N11" i="7" s="1"/>
  <c r="N1" i="7" s="1"/>
  <c r="N4" i="7" s="1"/>
  <c r="I21" i="10"/>
  <c r="I22" i="10" s="1"/>
  <c r="J17" i="10"/>
  <c r="J18" i="10" s="1"/>
  <c r="N4" i="10"/>
  <c r="I22" i="9" l="1"/>
  <c r="I23" i="9" s="1"/>
  <c r="J18" i="9"/>
  <c r="J19" i="9" s="1"/>
  <c r="N10" i="9"/>
  <c r="N11" i="9" s="1"/>
  <c r="I22" i="5"/>
  <c r="I23" i="5" s="1"/>
  <c r="J18" i="5"/>
  <c r="J19" i="5" s="1"/>
  <c r="N10" i="5"/>
  <c r="N11" i="5" s="1"/>
  <c r="I22" i="4"/>
  <c r="I23" i="4" s="1"/>
  <c r="J18" i="4"/>
  <c r="J19" i="4" s="1"/>
  <c r="N10" i="4"/>
  <c r="N11" i="4" s="1"/>
  <c r="I22" i="3"/>
  <c r="I23" i="3" s="1"/>
  <c r="J18" i="3"/>
  <c r="J19" i="3" s="1"/>
  <c r="N10" i="3"/>
  <c r="N11" i="3" s="1"/>
  <c r="I22" i="2"/>
  <c r="I23" i="2" s="1"/>
  <c r="J18" i="2"/>
  <c r="J19" i="2" s="1"/>
  <c r="N10" i="2"/>
  <c r="N11" i="2" s="1"/>
  <c r="N1" i="4" l="1"/>
  <c r="N4" i="4" s="1"/>
  <c r="N1" i="5"/>
  <c r="N4" i="5" s="1"/>
  <c r="N1" i="3"/>
  <c r="N4" i="3" s="1"/>
  <c r="N1" i="9"/>
  <c r="N4" i="9" s="1"/>
  <c r="N1" i="2"/>
  <c r="N4" i="2" s="1"/>
</calcChain>
</file>

<file path=xl/sharedStrings.xml><?xml version="1.0" encoding="utf-8"?>
<sst xmlns="http://schemas.openxmlformats.org/spreadsheetml/2006/main" count="2136" uniqueCount="338">
  <si>
    <t>University</t>
  </si>
  <si>
    <t>VIT University</t>
  </si>
  <si>
    <t>Car #</t>
  </si>
  <si>
    <t>Part Cost</t>
  </si>
  <si>
    <t>System</t>
  </si>
  <si>
    <t>FileLink1</t>
  </si>
  <si>
    <t>Qty</t>
  </si>
  <si>
    <t>Assembly</t>
  </si>
  <si>
    <t>FileLink2</t>
  </si>
  <si>
    <t>Back to BOM</t>
  </si>
  <si>
    <t>Part</t>
  </si>
  <si>
    <t>FileLink3</t>
  </si>
  <si>
    <t>Extended Cost</t>
  </si>
  <si>
    <t>P/N Base</t>
  </si>
  <si>
    <t>Suffix</t>
  </si>
  <si>
    <t>AA</t>
  </si>
  <si>
    <t>Details</t>
  </si>
  <si>
    <t>ItemOrder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</si>
  <si>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</si>
  <si>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</si>
  <si>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</si>
  <si>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</si>
  <si>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</si>
  <si>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</si>
  <si>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</si>
  <si>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</si>
  <si>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</si>
  <si>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</si>
  <si>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</si>
  <si>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Quantity</t>
  </si>
  <si>
    <t>Sub Total</t>
  </si>
  <si>
    <t>Process</t>
  </si>
  <si>
    <t>Unit</t>
  </si>
  <si>
    <t>Multiplier</t>
  </si>
  <si>
    <t>Mult. Val.</t>
  </si>
  <si>
    <t>None</t>
  </si>
  <si>
    <t>cm</t>
  </si>
  <si>
    <t>cm^3</t>
  </si>
  <si>
    <t>Fastener</t>
  </si>
  <si>
    <t>Tooling</t>
  </si>
  <si>
    <t>PVF</t>
  </si>
  <si>
    <t>FracIncld</t>
  </si>
  <si>
    <t xml:space="preserve">Wheels &amp; Tires </t>
  </si>
  <si>
    <t xml:space="preserve">Wheel Assembly </t>
  </si>
  <si>
    <t>Wheel</t>
  </si>
  <si>
    <t xml:space="preserve">Tire </t>
  </si>
  <si>
    <t xml:space="preserve">To transfer the axle load from wheels to the ground </t>
  </si>
  <si>
    <t>Tire , Continental , 13''</t>
  </si>
  <si>
    <t>mm</t>
  </si>
  <si>
    <t xml:space="preserve">Valve Stem </t>
  </si>
  <si>
    <t xml:space="preserve">To inflate a tire </t>
  </si>
  <si>
    <t>Valve Stem (and Tire Inflation)</t>
  </si>
  <si>
    <t xml:space="preserve">None </t>
  </si>
  <si>
    <t xml:space="preserve">To balance both sides of wheel assembly </t>
  </si>
  <si>
    <t xml:space="preserve">Wheel Weights </t>
  </si>
  <si>
    <t>Wheel Weights (and Balancing )</t>
  </si>
  <si>
    <t xml:space="preserve">To provide friction free movement and rotation of hub assembly </t>
  </si>
  <si>
    <t xml:space="preserve">Wheel Bearing, Ball, Deep Groove </t>
  </si>
  <si>
    <t xml:space="preserve">Wheel Bearing, Tapered Roller </t>
  </si>
  <si>
    <t xml:space="preserve">Higher load capacity bearings </t>
  </si>
  <si>
    <t>Rear Hub</t>
  </si>
  <si>
    <t xml:space="preserve">To assist the wheels in turning smoothly </t>
  </si>
  <si>
    <t>Aluminium , Premium (per kg )</t>
  </si>
  <si>
    <t xml:space="preserve">Raw material for the machining hub </t>
  </si>
  <si>
    <t>kg</t>
  </si>
  <si>
    <t xml:space="preserve">Machining Setup, Install and remove </t>
  </si>
  <si>
    <t xml:space="preserve">Machining </t>
  </si>
  <si>
    <t xml:space="preserve">Machining Setup, change </t>
  </si>
  <si>
    <t xml:space="preserve">To fix the billet vertically on the machine </t>
  </si>
  <si>
    <t xml:space="preserve">To drill the hole for press fit of lug nuts </t>
  </si>
  <si>
    <t>Threading , external (machining )</t>
  </si>
  <si>
    <t xml:space="preserve">Facing, turning, boring  the billet to get required profile </t>
  </si>
  <si>
    <t xml:space="preserve">End Milling, Milling  the billet to get required profile </t>
  </si>
  <si>
    <t xml:space="preserve">unit </t>
  </si>
  <si>
    <t>Aluminium</t>
  </si>
  <si>
    <t xml:space="preserve">To facilitate the movement of the vehicle while supporting a load </t>
  </si>
  <si>
    <t>Wheel Shells, 13", 2 Piece, Keizer, Aluminum</t>
  </si>
  <si>
    <t>Cross Section</t>
  </si>
  <si>
    <t xml:space="preserve">Cross Section </t>
  </si>
  <si>
    <t>To inflate the tire</t>
  </si>
  <si>
    <t xml:space="preserve">External threading on hub </t>
  </si>
  <si>
    <t>Asm Cost</t>
  </si>
  <si>
    <t>Steering</t>
  </si>
  <si>
    <t xml:space="preserve">Steering Rack Assembly </t>
  </si>
  <si>
    <t>Bearing, Ball, Deep Groove</t>
  </si>
  <si>
    <t>Used in rack assembly</t>
  </si>
  <si>
    <t>Spring, Compression (General)</t>
  </si>
  <si>
    <t>Assemble, 1 kg, Interference</t>
  </si>
  <si>
    <t>unit</t>
  </si>
  <si>
    <t>Assemble, 1 kg, Line-on-Line</t>
  </si>
  <si>
    <t>Repeat 3</t>
  </si>
  <si>
    <t>Hand - Start Only</t>
  </si>
  <si>
    <t>Ratchet &lt;= 6.35 mm</t>
  </si>
  <si>
    <t>To tighten the bolt</t>
  </si>
  <si>
    <t>Repeat 2</t>
  </si>
  <si>
    <t>To place the washer and bolt</t>
  </si>
  <si>
    <t>Repeat 4</t>
  </si>
  <si>
    <t>To start tightening the nut</t>
  </si>
  <si>
    <t>Reaction Tool &lt;= 6.35 mm</t>
  </si>
  <si>
    <t>Bolt, Grade 12.9</t>
  </si>
  <si>
    <t>To tighten the clevis to the rack and tighten the dust cover</t>
  </si>
  <si>
    <t>To tighten the clamps</t>
  </si>
  <si>
    <t>Nut, Grade 8.8 (SAE 5)</t>
  </si>
  <si>
    <t>To fasten the clamps</t>
  </si>
  <si>
    <t>Washer, Grade 8.8 (SAE 5)</t>
  </si>
  <si>
    <t>To distribute the pressure evenly</t>
  </si>
  <si>
    <t>Retaining Ring, Internal</t>
  </si>
  <si>
    <t>To hold the pinion assembly</t>
  </si>
  <si>
    <t>FractionIncluded</t>
  </si>
  <si>
    <t>To transmit the motiom of steering wheel to the wheels.</t>
  </si>
  <si>
    <t xml:space="preserve">Rack Centre Housing </t>
  </si>
  <si>
    <t xml:space="preserve">Rack Tube </t>
  </si>
  <si>
    <t xml:space="preserve">Pinion gear shaft </t>
  </si>
  <si>
    <t xml:space="preserve">Front low Friction Bushings </t>
  </si>
  <si>
    <t xml:space="preserve">Rear low friction Bushings </t>
  </si>
  <si>
    <t xml:space="preserve">Rack seals </t>
  </si>
  <si>
    <t xml:space="preserve">Rack Stops </t>
  </si>
  <si>
    <t xml:space="preserve">Upper Dust cover </t>
  </si>
  <si>
    <t xml:space="preserve">Lower dust cover </t>
  </si>
  <si>
    <t xml:space="preserve">Clevis </t>
  </si>
  <si>
    <t xml:space="preserve">Pinion adapter </t>
  </si>
  <si>
    <t xml:space="preserve">Coupler </t>
  </si>
  <si>
    <t xml:space="preserve">Lower rack clamps </t>
  </si>
  <si>
    <t xml:space="preserve">upper rack clamps </t>
  </si>
  <si>
    <t xml:space="preserve">Custom made Rack bolts </t>
  </si>
  <si>
    <t xml:space="preserve">To press fit the bearing in the bottom part of the housing </t>
  </si>
  <si>
    <t xml:space="preserve">To attach the circlip on the housing </t>
  </si>
  <si>
    <t xml:space="preserve">Assemble , 1kg , Line on Line </t>
  </si>
  <si>
    <t xml:space="preserve">To place the lower dust cover on the bottom part of housing </t>
  </si>
  <si>
    <t xml:space="preserve">Assemble ,, 1kg , Line on Line </t>
  </si>
  <si>
    <t xml:space="preserve">To assemble the bolt on the lower dust cover </t>
  </si>
  <si>
    <t xml:space="preserve">To start tightening the bolt </t>
  </si>
  <si>
    <t xml:space="preserve">To tighten the bolt </t>
  </si>
  <si>
    <t xml:space="preserve">To place rack bar inside the rack housing </t>
  </si>
  <si>
    <t xml:space="preserve">To press fit the pinion adapter on the pinion </t>
  </si>
  <si>
    <t xml:space="preserve">To press fit the pinion in the housing </t>
  </si>
  <si>
    <t xml:space="preserve">To press fit the bearing in the upper part of the housing </t>
  </si>
  <si>
    <t xml:space="preserve">Assemble , 1kg , Interference </t>
  </si>
  <si>
    <t xml:space="preserve">To attach the spring to hold rack bar against the pinion </t>
  </si>
  <si>
    <t xml:space="preserve">Assemble ,1kg , Line on Line </t>
  </si>
  <si>
    <t xml:space="preserve">Hand - Start Only </t>
  </si>
  <si>
    <t xml:space="preserve">To assemble the bolt on the upper dust cover </t>
  </si>
  <si>
    <t xml:space="preserve">To place the clamps on the base plate </t>
  </si>
  <si>
    <t xml:space="preserve">To assemble rack stopper with housing </t>
  </si>
  <si>
    <t xml:space="preserve">To attach clevis with rack stopper </t>
  </si>
  <si>
    <t xml:space="preserve">To assemble the bolt with clevis </t>
  </si>
  <si>
    <t xml:space="preserve">To attach rack seal on the pinion </t>
  </si>
  <si>
    <t xml:space="preserve">To place the rack on lower clamps </t>
  </si>
  <si>
    <t xml:space="preserve">To place the upper clamp </t>
  </si>
  <si>
    <t xml:space="preserve">To place washer and bolt in place </t>
  </si>
  <si>
    <t xml:space="preserve">To place washer and nut in place </t>
  </si>
  <si>
    <t xml:space="preserve">Repeat 1 </t>
  </si>
  <si>
    <t xml:space="preserve">Repeat 2 </t>
  </si>
  <si>
    <t xml:space="preserve">Repeat 4 </t>
  </si>
  <si>
    <t>Tie Rod Assembly</t>
  </si>
  <si>
    <t>To connect steering assembly to wheel assembly</t>
  </si>
  <si>
    <t>Tie rod tube</t>
  </si>
  <si>
    <t>Inserts</t>
  </si>
  <si>
    <t>Spacers( cost included in the a arm assembly)</t>
  </si>
  <si>
    <t>To assemble the insert in the tube</t>
  </si>
  <si>
    <t>Weld</t>
  </si>
  <si>
    <t>To weld the inserts</t>
  </si>
  <si>
    <t>Ratchet &lt;= 25.4 mm</t>
  </si>
  <si>
    <t>To tighten the nut</t>
  </si>
  <si>
    <t>To start tightening the rod end</t>
  </si>
  <si>
    <t xml:space="preserve">Hand, Tight </t>
  </si>
  <si>
    <t>To tighten the rod end</t>
  </si>
  <si>
    <t>To insert the spacers in the bearing</t>
  </si>
  <si>
    <t>To place the tie rod in between the clevis and upright</t>
  </si>
  <si>
    <t>To place the nut and washer</t>
  </si>
  <si>
    <t>To provide the necessary reaction</t>
  </si>
  <si>
    <t>To tighten the Bolts</t>
  </si>
  <si>
    <t>To jam the studs</t>
  </si>
  <si>
    <t>To fasten the tie rod with the rack and upright</t>
  </si>
  <si>
    <t xml:space="preserve">Rod end , Suspension </t>
  </si>
  <si>
    <t xml:space="preserve">Rod End, Suspension </t>
  </si>
  <si>
    <t xml:space="preserve">To transfer load to make wheel turn </t>
  </si>
  <si>
    <t xml:space="preserve">To place the jam nut on the rod end </t>
  </si>
  <si>
    <t>Steering Column Assembly</t>
  </si>
  <si>
    <t>Bevel Casing</t>
  </si>
  <si>
    <t>Bevel</t>
  </si>
  <si>
    <t>Bevel Mounts</t>
  </si>
  <si>
    <t>Pinion shaft</t>
  </si>
  <si>
    <t xml:space="preserve">To transmit motion </t>
  </si>
  <si>
    <t>Seal, Radial Lip Seal</t>
  </si>
  <si>
    <t>To prevent oil leak</t>
  </si>
  <si>
    <t>To press fit the bearing in the bevel casing</t>
  </si>
  <si>
    <t>Assemble,1Kg,Line on Line</t>
  </si>
  <si>
    <t>To place the oil seal</t>
  </si>
  <si>
    <t>To press fit the bevel in the casing</t>
  </si>
  <si>
    <t>To assemble the mount with the bevel</t>
  </si>
  <si>
    <t>To place the washer and bolt in place</t>
  </si>
  <si>
    <t>To place the washer and nut in place</t>
  </si>
  <si>
    <t>To insert the coupler over the pinion adapter</t>
  </si>
  <si>
    <t>To start tightening the bolt</t>
  </si>
  <si>
    <t>To tighten the nut ( Coupler )</t>
  </si>
  <si>
    <t>To allign the mounts with the tabs</t>
  </si>
  <si>
    <t>To place the washer and bolts in place</t>
  </si>
  <si>
    <t>To insert the QR shaft in the bevel</t>
  </si>
  <si>
    <t xml:space="preserve">To insert the bolt </t>
  </si>
  <si>
    <t>To fasten the shafts and the bevel</t>
  </si>
  <si>
    <t>To fasten the pinion shaft to the coupler</t>
  </si>
  <si>
    <t>To fasten the bevel casing</t>
  </si>
  <si>
    <t>To fasten the mount over the bevel casing and to the tabs</t>
  </si>
  <si>
    <t>To distribute pressure evenly</t>
  </si>
  <si>
    <t>To transmit steering wheel motion to steering rack</t>
  </si>
  <si>
    <t xml:space="preserve">Steering shaft </t>
  </si>
  <si>
    <t xml:space="preserve">O clamp mount </t>
  </si>
  <si>
    <t xml:space="preserve">Steering T connector </t>
  </si>
  <si>
    <t>O clamp</t>
  </si>
  <si>
    <t>To align the two halves of the casing over each other</t>
  </si>
  <si>
    <t xml:space="preserve">To place bolt in place </t>
  </si>
  <si>
    <t xml:space="preserve">Repeat 3 </t>
  </si>
  <si>
    <t>To place the bolt in the bevel and pinion shaft</t>
  </si>
  <si>
    <t>To insert the pinion shaft in the coupler along with key</t>
  </si>
  <si>
    <t>To insert the pinion shaft in the bevel</t>
  </si>
  <si>
    <t>Steering Wheel Assembly</t>
  </si>
  <si>
    <t>Quick Release</t>
  </si>
  <si>
    <t>Assemble, 1 kg, Line On Line</t>
  </si>
  <si>
    <t>Place the Quick Release on the Steering Wheel</t>
  </si>
  <si>
    <t xml:space="preserve">To start tightening the nut </t>
  </si>
  <si>
    <t>Tighten the nut on the Bolt</t>
  </si>
  <si>
    <t>Reaction Tool &lt;= 25.4 mm</t>
  </si>
  <si>
    <t>Tighten the nut securing the Bolt in place</t>
  </si>
  <si>
    <t>To assemble the wheel on the QR shaft</t>
  </si>
  <si>
    <t>To fasten the QR on the steering wheel</t>
  </si>
  <si>
    <t xml:space="preserve">To assemble the grip on the steering wheel </t>
  </si>
  <si>
    <t xml:space="preserve">Dry Tire </t>
  </si>
  <si>
    <t xml:space="preserve">Raw material for the making hub </t>
  </si>
  <si>
    <t xml:space="preserve">To fix the cylindrical billet on the CNC machine </t>
  </si>
  <si>
    <t>Drilled holes &lt; 25.4 mm dia</t>
  </si>
  <si>
    <t>hole</t>
  </si>
  <si>
    <t>Drilled holes &lt; 25.4 mm dia.</t>
  </si>
  <si>
    <t xml:space="preserve">To place rod end over the insert </t>
  </si>
  <si>
    <t>Wheel Shells to support the load</t>
  </si>
  <si>
    <t>Wheel Rims</t>
  </si>
  <si>
    <t>Rear Wheel Bearing</t>
  </si>
  <si>
    <t>Front Wheel Bearing</t>
  </si>
  <si>
    <t>cylindrical</t>
  </si>
  <si>
    <t>Hole length &gt;=4D</t>
  </si>
  <si>
    <t>Front Hub</t>
  </si>
  <si>
    <t>Cylindrical</t>
  </si>
  <si>
    <t xml:space="preserve">Wheel Studs </t>
  </si>
  <si>
    <t>Wheel Studs</t>
  </si>
  <si>
    <t xml:space="preserve">Lug Nuts </t>
  </si>
  <si>
    <t xml:space="preserve">Hub Washer </t>
  </si>
  <si>
    <t xml:space="preserve">To maintain the required distance between upright and hub for interference fit </t>
  </si>
  <si>
    <t>Aluminum ,Premium (per kg)</t>
  </si>
  <si>
    <t xml:space="preserve">Raw material to make hub washer </t>
  </si>
  <si>
    <t xml:space="preserve">To fix the rectangular plate on laser cut machine </t>
  </si>
  <si>
    <t xml:space="preserve">Rectangular sheet </t>
  </si>
  <si>
    <t xml:space="preserve">Cross Section area </t>
  </si>
  <si>
    <t xml:space="preserve">To cut washer into required profile </t>
  </si>
  <si>
    <t xml:space="preserve">cm </t>
  </si>
  <si>
    <t>Aluminum</t>
  </si>
  <si>
    <t xml:space="preserve">Laser Cut </t>
  </si>
  <si>
    <t xml:space="preserve">Front Hub Locker </t>
  </si>
  <si>
    <t xml:space="preserve">To secure the hub in position while running </t>
  </si>
  <si>
    <t>Aluminum , Premium (per kg )</t>
  </si>
  <si>
    <t xml:space="preserve">Raw material to make hub locker </t>
  </si>
  <si>
    <t xml:space="preserve">Rectangular </t>
  </si>
  <si>
    <t xml:space="preserve">To get outer hexagonal profile </t>
  </si>
  <si>
    <t xml:space="preserve">Boring to get </t>
  </si>
  <si>
    <t xml:space="preserve">Aluminum </t>
  </si>
  <si>
    <t xml:space="preserve">To obtain the teeth for locking mechanism </t>
  </si>
  <si>
    <t xml:space="preserve">Rear Hub Locker </t>
  </si>
  <si>
    <t xml:space="preserve">To fix the rectangular billet on the CNC machine </t>
  </si>
  <si>
    <t xml:space="preserve">Boring to get centre profile </t>
  </si>
  <si>
    <t>Threading , Internal (Machining)</t>
  </si>
  <si>
    <t xml:space="preserve">internal threading on hub locker </t>
  </si>
  <si>
    <t xml:space="preserve">Wheel Speed Sprocket </t>
  </si>
  <si>
    <t xml:space="preserve">To generate the magnetic flux to get instantaneous speed of wheel </t>
  </si>
  <si>
    <t xml:space="preserve">Steel </t>
  </si>
  <si>
    <t xml:space="preserve">Raw material to make sprocket </t>
  </si>
  <si>
    <t xml:space="preserve">Cross section </t>
  </si>
  <si>
    <t xml:space="preserve">To fix the rectangular plate on lasesr cut machine </t>
  </si>
  <si>
    <t>Laser Cut</t>
  </si>
  <si>
    <t xml:space="preserve">To get the required profile </t>
  </si>
  <si>
    <t>Wheel Assembly</t>
  </si>
  <si>
    <t>Wheel , Wheel bearings &amp; tires</t>
  </si>
  <si>
    <t>Wheel studs</t>
  </si>
  <si>
    <t>Hub locker</t>
  </si>
  <si>
    <t>Hub washer</t>
  </si>
  <si>
    <t>Wheel Centre</t>
  </si>
  <si>
    <t>Wheel shell</t>
  </si>
  <si>
    <t>Tire</t>
  </si>
  <si>
    <t>Wheel Speed Sprocket</t>
  </si>
  <si>
    <t>Front Wheel Bearings</t>
  </si>
  <si>
    <t>Valve Stems</t>
  </si>
  <si>
    <t>Wheel Weights</t>
  </si>
  <si>
    <t xml:space="preserve">Wheel Bearing , Tapered Roller </t>
  </si>
  <si>
    <t xml:space="preserve">Used in hub Upright Assembly </t>
  </si>
  <si>
    <t xml:space="preserve">To press fit the wheel studs on the wheel hub </t>
  </si>
  <si>
    <t xml:space="preserve">To press fit bearing on the hub </t>
  </si>
  <si>
    <t xml:space="preserve">To press fit bearing on the upright bearing sit </t>
  </si>
  <si>
    <t xml:space="preserve">Assemle, 1 Kg , Line on line </t>
  </si>
  <si>
    <t xml:space="preserve">To assemble wheel centre with outer shell </t>
  </si>
  <si>
    <t>To assemble bolt with wheel centre and rim</t>
  </si>
  <si>
    <t xml:space="preserve">To align the hub washer, sprocket with the hub </t>
  </si>
  <si>
    <t xml:space="preserve">To press fit upright with the hub </t>
  </si>
  <si>
    <t xml:space="preserve">To fasten the hub locker </t>
  </si>
  <si>
    <t>Hand Tight , &lt;6.35 mm</t>
  </si>
  <si>
    <t xml:space="preserve">To install split pin for positive locking </t>
  </si>
  <si>
    <t>Repeat 1</t>
  </si>
  <si>
    <t xml:space="preserve">To fit the valve stem on wheel rim </t>
  </si>
  <si>
    <t>Assemble ,1kg , interference</t>
  </si>
  <si>
    <t>To seat the tire on the wheel shell</t>
  </si>
  <si>
    <t xml:space="preserve">To start tightening the lug nuts </t>
  </si>
  <si>
    <t xml:space="preserve">To torque the wheel </t>
  </si>
  <si>
    <t xml:space="preserve">For positive locking of hub </t>
  </si>
  <si>
    <t>Bolt , Grade 12.9</t>
  </si>
  <si>
    <t xml:space="preserve">To tighten the wheel centre </t>
  </si>
  <si>
    <t xml:space="preserve">Steering wheel lower part </t>
  </si>
  <si>
    <t xml:space="preserve">Steering wheel upper part </t>
  </si>
  <si>
    <t xml:space="preserve">Buttons </t>
  </si>
  <si>
    <t xml:space="preserve">Steering PCB </t>
  </si>
  <si>
    <t>Steering Grip (leather)</t>
  </si>
  <si>
    <t xml:space="preserve">Pedal Shifter Mount </t>
  </si>
  <si>
    <t>Pedal Shifter</t>
  </si>
  <si>
    <t>Assembly of Quick Release and electrical systems onto the wheel</t>
  </si>
  <si>
    <t xml:space="preserve">Pedal Shifter Switch </t>
  </si>
  <si>
    <t xml:space="preserve">Torsion Spring </t>
  </si>
  <si>
    <t xml:space="preserve">Cost included in </t>
  </si>
  <si>
    <t>Lug Nuts</t>
  </si>
  <si>
    <t>Repeat 15</t>
  </si>
  <si>
    <t xml:space="preserve">Repeat 15 </t>
  </si>
  <si>
    <t>Hand  Tight , &lt;6.35 mm</t>
  </si>
  <si>
    <t>To remove the valve stem cover</t>
  </si>
  <si>
    <t xml:space="preserve">To check and decrease pressure </t>
  </si>
  <si>
    <t xml:space="preserve">To close the valve stem cover </t>
  </si>
  <si>
    <t>Pumping</t>
  </si>
  <si>
    <t xml:space="preserve">To pu the washers with each bolt </t>
  </si>
  <si>
    <t>Washer , Grade 12.9</t>
  </si>
  <si>
    <t xml:space="preserve">To redistribute the pressure </t>
  </si>
  <si>
    <t>Pin , Cotter , Hairpin</t>
  </si>
  <si>
    <t>none</t>
  </si>
  <si>
    <t>Nut, Grade 8.8</t>
  </si>
  <si>
    <t xml:space="preserve">Steering Wheel Sleeve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</si>
</sst>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_(* #,##0.0000_);_(* \(#,##0.0000\);_(* &quot;-&quot;??_);_(@_)"/>
    <numFmt numFmtId="167" formatCode="_(&quot;$&quot;* #,##0.000_);_(&quot;$&quot;* \(#,##0.000\);_(&quot;$&quot;* &quot;-&quot;??_);_(@_)"/>
    <numFmt numFmtId="168" formatCode="_-[$$-409]* #,##0.00_ ;_-[$$-409]* \-#,##0.00\ ;_-[$$-409]* &quot;-&quot;??_ ;_-@_ "/>
    <numFmt numFmtId="169" formatCode="_(* #,##0_);_(* \(#,##0\);_(* &quot;-&quot;??_);_(@_)"/>
    <numFmt numFmtId="170" formatCode="&quot;$&quot;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indexed="8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164" fontId="11" fillId="0" borderId="0" applyFont="0" applyFill="0" applyBorder="0" applyAlignment="0" applyProtection="0"/>
    <xf numFmtId="170" fontId="13" fillId="0" borderId="5">
      <alignment vertical="center" wrapText="1"/>
    </xf>
    <xf numFmtId="164" fontId="11" fillId="0" borderId="0" applyFont="0" applyFill="0" applyBorder="0" applyAlignment="0" applyProtection="0"/>
  </cellStyleXfs>
  <cellXfs count="148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1" xfId="0" quotePrefix="1" applyFont="1" applyBorder="1" applyAlignment="1">
      <alignment horizontal="right"/>
    </xf>
    <xf numFmtId="44" fontId="3" fillId="0" borderId="1" xfId="2" applyFont="1" applyFill="1" applyBorder="1"/>
    <xf numFmtId="37" fontId="3" fillId="0" borderId="1" xfId="3" applyNumberFormat="1" applyFont="1" applyFill="1" applyBorder="1"/>
    <xf numFmtId="0" fontId="3" fillId="0" borderId="1" xfId="0" applyFont="1" applyBorder="1" applyAlignment="1">
      <alignment horizontal="left"/>
    </xf>
    <xf numFmtId="18" fontId="7" fillId="0" borderId="1" xfId="4" applyNumberFormat="1" applyFont="1" applyBorder="1" applyProtection="1">
      <protection locked="0"/>
    </xf>
    <xf numFmtId="0" fontId="2" fillId="0" borderId="0" xfId="0" applyFont="1"/>
    <xf numFmtId="0" fontId="3" fillId="0" borderId="1" xfId="5" applyFont="1" applyBorder="1" applyAlignment="1">
      <alignment vertical="center" wrapText="1"/>
    </xf>
    <xf numFmtId="165" fontId="3" fillId="0" borderId="1" xfId="0" applyNumberFormat="1" applyFont="1" applyBorder="1"/>
    <xf numFmtId="43" fontId="3" fillId="0" borderId="1" xfId="3" applyFont="1" applyFill="1" applyBorder="1"/>
    <xf numFmtId="11" fontId="3" fillId="0" borderId="1" xfId="0" applyNumberFormat="1" applyFont="1" applyBorder="1"/>
    <xf numFmtId="166" fontId="3" fillId="0" borderId="1" xfId="3" applyNumberFormat="1" applyFont="1" applyFill="1" applyBorder="1"/>
    <xf numFmtId="0" fontId="3" fillId="0" borderId="1" xfId="3" applyNumberFormat="1" applyFont="1" applyFill="1" applyBorder="1"/>
    <xf numFmtId="0" fontId="10" fillId="0" borderId="1" xfId="6" applyFont="1" applyBorder="1" applyAlignment="1">
      <alignment wrapText="1"/>
    </xf>
    <xf numFmtId="2" fontId="3" fillId="2" borderId="1" xfId="0" applyNumberFormat="1" applyFont="1" applyFill="1" applyBorder="1"/>
    <xf numFmtId="0" fontId="10" fillId="0" borderId="0" xfId="6" applyFont="1" applyAlignment="1">
      <alignment wrapText="1"/>
    </xf>
    <xf numFmtId="44" fontId="3" fillId="0" borderId="0" xfId="2" applyFont="1" applyFill="1" applyBorder="1"/>
    <xf numFmtId="39" fontId="3" fillId="0" borderId="1" xfId="2" applyNumberFormat="1" applyFont="1" applyFill="1" applyBorder="1"/>
    <xf numFmtId="37" fontId="3" fillId="0" borderId="1" xfId="2" applyNumberFormat="1" applyFont="1" applyFill="1" applyBorder="1"/>
    <xf numFmtId="0" fontId="3" fillId="0" borderId="0" xfId="0" applyFont="1" applyAlignment="1">
      <alignment horizontal="right"/>
    </xf>
    <xf numFmtId="44" fontId="3" fillId="0" borderId="0" xfId="0" applyNumberFormat="1" applyFont="1"/>
    <xf numFmtId="0" fontId="3" fillId="0" borderId="0" xfId="0" applyFont="1" applyProtection="1">
      <protection hidden="1"/>
    </xf>
    <xf numFmtId="0" fontId="2" fillId="3" borderId="1" xfId="0" applyFont="1" applyFill="1" applyBorder="1"/>
    <xf numFmtId="0" fontId="5" fillId="3" borderId="1" xfId="0" applyFont="1" applyFill="1" applyBorder="1"/>
    <xf numFmtId="0" fontId="3" fillId="2" borderId="0" xfId="0" applyFont="1" applyFill="1"/>
    <xf numFmtId="0" fontId="2" fillId="3" borderId="2" xfId="0" applyFont="1" applyFill="1" applyBorder="1" applyAlignment="1">
      <alignment horizontal="left"/>
    </xf>
    <xf numFmtId="0" fontId="1" fillId="3" borderId="1" xfId="1" applyFill="1" applyBorder="1"/>
    <xf numFmtId="0" fontId="2" fillId="3" borderId="1" xfId="0" applyFont="1" applyFill="1" applyBorder="1" applyAlignment="1">
      <alignment horizontal="right"/>
    </xf>
    <xf numFmtId="167" fontId="2" fillId="3" borderId="1" xfId="0" applyNumberFormat="1" applyFont="1" applyFill="1" applyBorder="1"/>
    <xf numFmtId="44" fontId="2" fillId="3" borderId="1" xfId="0" applyNumberFormat="1" applyFont="1" applyFill="1" applyBorder="1"/>
    <xf numFmtId="168" fontId="2" fillId="3" borderId="1" xfId="0" applyNumberFormat="1" applyFont="1" applyFill="1" applyBorder="1"/>
    <xf numFmtId="0" fontId="2" fillId="4" borderId="1" xfId="0" applyFont="1" applyFill="1" applyBorder="1"/>
    <xf numFmtId="0" fontId="5" fillId="4" borderId="1" xfId="0" applyFont="1" applyFill="1" applyBorder="1"/>
    <xf numFmtId="0" fontId="1" fillId="4" borderId="1" xfId="1" applyFill="1" applyBorder="1"/>
    <xf numFmtId="0" fontId="2" fillId="4" borderId="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44" fontId="2" fillId="4" borderId="1" xfId="0" applyNumberFormat="1" applyFont="1" applyFill="1" applyBorder="1"/>
    <xf numFmtId="168" fontId="2" fillId="4" borderId="1" xfId="0" applyNumberFormat="1" applyFont="1" applyFill="1" applyBorder="1"/>
    <xf numFmtId="167" fontId="2" fillId="4" borderId="1" xfId="0" applyNumberFormat="1" applyFont="1" applyFill="1" applyBorder="1"/>
    <xf numFmtId="2" fontId="3" fillId="2" borderId="0" xfId="0" applyNumberFormat="1" applyFont="1" applyFill="1"/>
    <xf numFmtId="18" fontId="7" fillId="0" borderId="1" xfId="4" applyNumberFormat="1" applyFont="1" applyBorder="1" applyAlignment="1" applyProtection="1">
      <alignment wrapText="1"/>
      <protection locked="0"/>
    </xf>
    <xf numFmtId="0" fontId="3" fillId="5" borderId="1" xfId="3" applyNumberFormat="1" applyFont="1" applyFill="1" applyBorder="1"/>
    <xf numFmtId="0" fontId="3" fillId="0" borderId="2" xfId="0" applyFont="1" applyBorder="1"/>
    <xf numFmtId="44" fontId="2" fillId="4" borderId="1" xfId="2" applyFont="1" applyFill="1" applyBorder="1"/>
    <xf numFmtId="44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0" fontId="3" fillId="4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1" fillId="6" borderId="1" xfId="1" applyFill="1" applyBorder="1"/>
    <xf numFmtId="0" fontId="3" fillId="0" borderId="1" xfId="0" applyFont="1" applyBorder="1" applyAlignment="1">
      <alignment vertical="top" wrapText="1"/>
    </xf>
    <xf numFmtId="44" fontId="3" fillId="2" borderId="1" xfId="2" applyFont="1" applyFill="1" applyBorder="1"/>
    <xf numFmtId="0" fontId="3" fillId="2" borderId="1" xfId="0" applyFont="1" applyFill="1" applyBorder="1"/>
    <xf numFmtId="44" fontId="3" fillId="2" borderId="1" xfId="0" applyNumberFormat="1" applyFont="1" applyFill="1" applyBorder="1"/>
    <xf numFmtId="0" fontId="2" fillId="6" borderId="3" xfId="0" applyFont="1" applyFill="1" applyBorder="1" applyAlignment="1">
      <alignment horizontal="right"/>
    </xf>
    <xf numFmtId="44" fontId="2" fillId="6" borderId="3" xfId="0" applyNumberFormat="1" applyFont="1" applyFill="1" applyBorder="1"/>
    <xf numFmtId="0" fontId="3" fillId="0" borderId="1" xfId="0" applyFont="1" applyBorder="1" applyAlignment="1">
      <alignment vertical="center" wrapText="1"/>
    </xf>
    <xf numFmtId="169" fontId="3" fillId="0" borderId="1" xfId="3" applyNumberFormat="1" applyFont="1" applyFill="1" applyBorder="1"/>
    <xf numFmtId="167" fontId="2" fillId="6" borderId="3" xfId="0" applyNumberFormat="1" applyFont="1" applyFill="1" applyBorder="1"/>
    <xf numFmtId="0" fontId="10" fillId="0" borderId="4" xfId="6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168" fontId="3" fillId="2" borderId="1" xfId="0" applyNumberFormat="1" applyFont="1" applyFill="1" applyBorder="1"/>
    <xf numFmtId="44" fontId="12" fillId="0" borderId="1" xfId="2" applyFont="1" applyBorder="1"/>
    <xf numFmtId="168" fontId="3" fillId="0" borderId="1" xfId="0" applyNumberFormat="1" applyFont="1" applyBorder="1"/>
    <xf numFmtId="170" fontId="14" fillId="0" borderId="1" xfId="8" applyFont="1" applyBorder="1">
      <alignment vertical="center" wrapText="1"/>
    </xf>
    <xf numFmtId="0" fontId="2" fillId="6" borderId="1" xfId="0" applyFont="1" applyFill="1" applyBorder="1" applyAlignment="1">
      <alignment horizontal="right"/>
    </xf>
    <xf numFmtId="44" fontId="2" fillId="6" borderId="1" xfId="0" applyNumberFormat="1" applyFont="1" applyFill="1" applyBorder="1"/>
    <xf numFmtId="0" fontId="3" fillId="0" borderId="3" xfId="0" applyFont="1" applyBorder="1"/>
    <xf numFmtId="44" fontId="3" fillId="0" borderId="3" xfId="2" applyFont="1" applyFill="1" applyBorder="1"/>
    <xf numFmtId="0" fontId="3" fillId="2" borderId="1" xfId="0" applyFont="1" applyFill="1" applyBorder="1" applyAlignment="1">
      <alignment horizontal="left"/>
    </xf>
    <xf numFmtId="11" fontId="6" fillId="0" borderId="1" xfId="4" applyNumberFormat="1" applyBorder="1" applyProtection="1">
      <protection locked="0"/>
    </xf>
    <xf numFmtId="0" fontId="2" fillId="6" borderId="6" xfId="0" applyFont="1" applyFill="1" applyBorder="1" applyAlignment="1">
      <alignment horizontal="right"/>
    </xf>
    <xf numFmtId="44" fontId="2" fillId="6" borderId="6" xfId="0" applyNumberFormat="1" applyFont="1" applyFill="1" applyBorder="1"/>
    <xf numFmtId="167" fontId="2" fillId="6" borderId="1" xfId="0" applyNumberFormat="1" applyFont="1" applyFill="1" applyBorder="1"/>
    <xf numFmtId="0" fontId="10" fillId="0" borderId="7" xfId="6" applyFont="1" applyBorder="1" applyAlignment="1">
      <alignment wrapText="1"/>
    </xf>
    <xf numFmtId="0" fontId="7" fillId="0" borderId="8" xfId="0" applyFont="1" applyBorder="1" applyAlignment="1">
      <alignment wrapText="1"/>
    </xf>
    <xf numFmtId="44" fontId="12" fillId="0" borderId="8" xfId="2" applyFont="1" applyBorder="1"/>
    <xf numFmtId="0" fontId="10" fillId="0" borderId="8" xfId="6" applyFont="1" applyBorder="1" applyAlignment="1">
      <alignment wrapText="1"/>
    </xf>
    <xf numFmtId="0" fontId="3" fillId="0" borderId="8" xfId="0" applyFont="1" applyBorder="1"/>
    <xf numFmtId="44" fontId="3" fillId="0" borderId="8" xfId="2" applyFont="1" applyFill="1" applyBorder="1"/>
    <xf numFmtId="0" fontId="3" fillId="2" borderId="8" xfId="0" applyFont="1" applyFill="1" applyBorder="1"/>
    <xf numFmtId="0" fontId="15" fillId="0" borderId="8" xfId="6" applyFont="1" applyBorder="1" applyAlignment="1">
      <alignment wrapText="1"/>
    </xf>
    <xf numFmtId="2" fontId="3" fillId="0" borderId="8" xfId="0" applyNumberFormat="1" applyFont="1" applyBorder="1"/>
    <xf numFmtId="0" fontId="3" fillId="0" borderId="8" xfId="0" applyFont="1" applyBorder="1" applyAlignment="1">
      <alignment wrapText="1"/>
    </xf>
    <xf numFmtId="2" fontId="2" fillId="6" borderId="6" xfId="0" applyNumberFormat="1" applyFont="1" applyFill="1" applyBorder="1"/>
    <xf numFmtId="0" fontId="2" fillId="6" borderId="8" xfId="0" applyFont="1" applyFill="1" applyBorder="1"/>
    <xf numFmtId="168" fontId="3" fillId="0" borderId="8" xfId="0" applyNumberFormat="1" applyFont="1" applyBorder="1"/>
    <xf numFmtId="39" fontId="3" fillId="0" borderId="8" xfId="2" applyNumberFormat="1" applyFont="1" applyFill="1" applyBorder="1"/>
    <xf numFmtId="37" fontId="3" fillId="0" borderId="8" xfId="2" applyNumberFormat="1" applyFont="1" applyFill="1" applyBorder="1"/>
    <xf numFmtId="37" fontId="3" fillId="2" borderId="8" xfId="2" applyNumberFormat="1" applyFont="1" applyFill="1" applyBorder="1"/>
    <xf numFmtId="0" fontId="2" fillId="6" borderId="8" xfId="0" applyFont="1" applyFill="1" applyBorder="1" applyAlignment="1">
      <alignment horizontal="right"/>
    </xf>
    <xf numFmtId="0" fontId="3" fillId="0" borderId="8" xfId="0" quotePrefix="1" applyFont="1" applyBorder="1" applyAlignment="1">
      <alignment horizontal="right"/>
    </xf>
    <xf numFmtId="37" fontId="3" fillId="0" borderId="8" xfId="3" applyNumberFormat="1" applyFont="1" applyFill="1" applyBorder="1"/>
    <xf numFmtId="0" fontId="1" fillId="6" borderId="8" xfId="1" applyFill="1" applyBorder="1"/>
    <xf numFmtId="0" fontId="3" fillId="0" borderId="8" xfId="0" applyFont="1" applyBorder="1" applyAlignment="1">
      <alignment horizontal="left"/>
    </xf>
    <xf numFmtId="11" fontId="6" fillId="0" borderId="8" xfId="4" applyNumberFormat="1" applyBorder="1" applyProtection="1">
      <protection locked="0"/>
    </xf>
    <xf numFmtId="0" fontId="3" fillId="0" borderId="8" xfId="0" applyFont="1" applyBorder="1" applyAlignment="1">
      <alignment vertical="center" wrapText="1"/>
    </xf>
    <xf numFmtId="44" fontId="3" fillId="2" borderId="8" xfId="2" applyFont="1" applyFill="1" applyBorder="1"/>
    <xf numFmtId="43" fontId="3" fillId="0" borderId="8" xfId="3" applyFont="1" applyFill="1" applyBorder="1"/>
    <xf numFmtId="11" fontId="3" fillId="0" borderId="8" xfId="0" applyNumberFormat="1" applyFont="1" applyBorder="1"/>
    <xf numFmtId="169" fontId="3" fillId="0" borderId="8" xfId="3" applyNumberFormat="1" applyFont="1" applyFill="1" applyBorder="1"/>
    <xf numFmtId="2" fontId="3" fillId="0" borderId="8" xfId="3" applyNumberFormat="1" applyFont="1" applyFill="1" applyBorder="1"/>
    <xf numFmtId="167" fontId="2" fillId="6" borderId="6" xfId="0" applyNumberFormat="1" applyFont="1" applyFill="1" applyBorder="1"/>
    <xf numFmtId="168" fontId="3" fillId="0" borderId="1" xfId="2" applyNumberFormat="1" applyFont="1" applyFill="1" applyBorder="1"/>
    <xf numFmtId="0" fontId="16" fillId="0" borderId="0" xfId="0" applyFont="1" applyAlignment="1">
      <alignment vertical="center" wrapText="1"/>
    </xf>
    <xf numFmtId="0" fontId="3" fillId="0" borderId="6" xfId="0" applyFont="1" applyBorder="1"/>
    <xf numFmtId="44" fontId="3" fillId="0" borderId="6" xfId="2" applyFont="1" applyFill="1" applyBorder="1"/>
    <xf numFmtId="0" fontId="3" fillId="2" borderId="1" xfId="0" applyFont="1" applyFill="1" applyBorder="1" applyAlignment="1">
      <alignment vertical="center" wrapText="1"/>
    </xf>
    <xf numFmtId="39" fontId="3" fillId="2" borderId="1" xfId="2" applyNumberFormat="1" applyFont="1" applyFill="1" applyBorder="1"/>
    <xf numFmtId="37" fontId="3" fillId="2" borderId="1" xfId="2" applyNumberFormat="1" applyFont="1" applyFill="1" applyBorder="1"/>
    <xf numFmtId="170" fontId="14" fillId="2" borderId="1" xfId="8" applyFont="1" applyFill="1" applyBorder="1">
      <alignment vertical="center" wrapText="1"/>
    </xf>
    <xf numFmtId="0" fontId="2" fillId="6" borderId="9" xfId="0" applyFont="1" applyFill="1" applyBorder="1"/>
    <xf numFmtId="44" fontId="3" fillId="0" borderId="10" xfId="2" applyFont="1" applyFill="1" applyBorder="1"/>
    <xf numFmtId="0" fontId="12" fillId="0" borderId="0" xfId="0" applyFont="1"/>
    <xf numFmtId="2" fontId="3" fillId="0" borderId="6" xfId="0" applyNumberFormat="1" applyFont="1" applyBorder="1"/>
    <xf numFmtId="0" fontId="2" fillId="6" borderId="11" xfId="0" applyFont="1" applyFill="1" applyBorder="1"/>
    <xf numFmtId="167" fontId="3" fillId="0" borderId="8" xfId="2" applyNumberFormat="1" applyFont="1" applyFill="1" applyBorder="1"/>
    <xf numFmtId="167" fontId="2" fillId="6" borderId="8" xfId="0" applyNumberFormat="1" applyFont="1" applyFill="1" applyBorder="1"/>
    <xf numFmtId="168" fontId="12" fillId="0" borderId="7" xfId="9" applyNumberFormat="1" applyFont="1" applyBorder="1"/>
    <xf numFmtId="0" fontId="3" fillId="2" borderId="8" xfId="0" applyFont="1" applyFill="1" applyBorder="1" applyAlignment="1">
      <alignment wrapText="1"/>
    </xf>
    <xf numFmtId="0" fontId="10" fillId="0" borderId="12" xfId="6" applyFont="1" applyBorder="1" applyAlignment="1">
      <alignment wrapText="1"/>
    </xf>
    <xf numFmtId="0" fontId="4" fillId="0" borderId="7" xfId="6" applyFont="1" applyBorder="1" applyAlignment="1">
      <alignment wrapText="1"/>
    </xf>
    <xf numFmtId="168" fontId="2" fillId="6" borderId="6" xfId="0" applyNumberFormat="1" applyFont="1" applyFill="1" applyBorder="1"/>
    <xf numFmtId="164" fontId="3" fillId="2" borderId="8" xfId="7" applyFont="1" applyFill="1" applyBorder="1"/>
    <xf numFmtId="164" fontId="3" fillId="0" borderId="8" xfId="7" applyFont="1" applyFill="1" applyBorder="1"/>
    <xf numFmtId="44" fontId="2" fillId="6" borderId="8" xfId="0" applyNumberFormat="1" applyFont="1" applyFill="1" applyBorder="1"/>
    <xf numFmtId="0" fontId="2" fillId="0" borderId="8" xfId="0" applyFont="1" applyBorder="1"/>
    <xf numFmtId="168" fontId="12" fillId="0" borderId="0" xfId="9" applyNumberFormat="1" applyFont="1" applyBorder="1"/>
    <xf numFmtId="37" fontId="3" fillId="2" borderId="1" xfId="3" applyNumberFormat="1" applyFont="1" applyFill="1" applyBorder="1"/>
    <xf numFmtId="0" fontId="6" fillId="0" borderId="0" xfId="4"/>
    <xf numFmtId="170" fontId="13" fillId="0" borderId="5" xfId="8">
      <alignment vertical="center" wrapText="1"/>
    </xf>
    <xf numFmtId="0" fontId="3" fillId="5" borderId="1" xfId="0" applyFont="1" applyFill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0" fontId="3" fillId="0" borderId="9" xfId="0" applyFont="1" applyBorder="1"/>
    <xf numFmtId="0" fontId="10" fillId="0" borderId="9" xfId="6" applyFont="1" applyBorder="1" applyAlignment="1">
      <alignment wrapText="1"/>
    </xf>
    <xf numFmtId="44" fontId="3" fillId="0" borderId="9" xfId="2" applyFont="1" applyFill="1" applyBorder="1"/>
    <xf numFmtId="0" fontId="2" fillId="6" borderId="15" xfId="0" applyFont="1" applyFill="1" applyBorder="1"/>
    <xf numFmtId="0" fontId="10" fillId="0" borderId="16" xfId="6" applyFont="1" applyBorder="1" applyAlignment="1">
      <alignment wrapText="1"/>
    </xf>
    <xf numFmtId="0" fontId="2" fillId="6" borderId="17" xfId="0" applyFont="1" applyFill="1" applyBorder="1" applyAlignment="1">
      <alignment horizontal="right"/>
    </xf>
    <xf numFmtId="44" fontId="2" fillId="6" borderId="17" xfId="0" applyNumberFormat="1" applyFont="1" applyFill="1" applyBorder="1"/>
    <xf numFmtId="167" fontId="3" fillId="0" borderId="1" xfId="2" applyNumberFormat="1" applyFont="1" applyFill="1" applyBorder="1"/>
    <xf numFmtId="37" fontId="3" fillId="0" borderId="0" xfId="2" applyNumberFormat="1" applyFont="1" applyFill="1" applyBorder="1"/>
  </cellXfs>
  <cellStyles count="10">
    <cellStyle name="Comma 2 3" xfId="3" xr:uid="{00000000-0005-0000-0000-000000000000}"/>
    <cellStyle name="Currency" xfId="7" builtinId="4"/>
    <cellStyle name="Currency 2 2" xfId="2" xr:uid="{00000000-0005-0000-0000-000002000000}"/>
    <cellStyle name="Currency 4" xfId="9" xr:uid="{00000000-0005-0000-0000-000003000000}"/>
    <cellStyle name="Hyperlink" xfId="1" builtinId="8"/>
    <cellStyle name="Normal" xfId="0" builtinId="0"/>
    <cellStyle name="Normal 2 2 2 2" xfId="4" xr:uid="{00000000-0005-0000-0000-000006000000}"/>
    <cellStyle name="Normal 3 3" xfId="5" xr:uid="{00000000-0005-0000-0000-000007000000}"/>
    <cellStyle name="Normal_Sheet1" xfId="6" xr:uid="{00000000-0005-0000-0000-000008000000}"/>
    <cellStyle name="Style 1 3" xfId="8" xr:uid="{00000000-0005-0000-0000-000009000000}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106680</xdr:rowOff>
    </xdr:from>
    <xdr:to>
      <xdr:col>14</xdr:col>
      <xdr:colOff>247826</xdr:colOff>
      <xdr:row>72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AE777-2D31-491D-BC67-86BBA3EE1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56120"/>
          <a:ext cx="8782226" cy="6179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286976</xdr:colOff>
      <xdr:row>33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E2ECD6-626B-453A-9876-7553EECAD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21376" cy="6156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148925</xdr:colOff>
      <xdr:row>33</xdr:row>
      <xdr:rowOff>84705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3BE20E-5F45-475F-9204-D029B4071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83325" cy="61197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4834</xdr:colOff>
      <xdr:row>33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8CB23F-5768-4CE4-A911-2ABAEDD24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39234" cy="60350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967740</xdr:colOff>
      <xdr:row>0</xdr:row>
      <xdr:rowOff>41698</xdr:rowOff>
    </xdr:from>
    <xdr:to>
      <xdr:col>2</xdr:col>
      <xdr:colOff>2232660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E42871-D6DE-4999-A6B0-CC1E55444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1698"/>
          <a:ext cx="1264920" cy="1352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165463</xdr:colOff>
      <xdr:row>0</xdr:row>
      <xdr:rowOff>18505</xdr:rowOff>
    </xdr:from>
    <xdr:to>
      <xdr:col>2</xdr:col>
      <xdr:colOff>2715347</xdr:colOff>
      <xdr:row>7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96797F-09A2-4E13-9D22-61B4C606F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1623" y="18505"/>
          <a:ext cx="2549884" cy="16426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412376</xdr:colOff>
      <xdr:row>0</xdr:row>
      <xdr:rowOff>0</xdr:rowOff>
    </xdr:from>
    <xdr:to>
      <xdr:col>2</xdr:col>
      <xdr:colOff>1972235</xdr:colOff>
      <xdr:row>7</xdr:row>
      <xdr:rowOff>169923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929372-F85D-434E-96CC-5EF1C498C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0329" y="0"/>
          <a:ext cx="1559859" cy="15953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PRV%2018/p18_costreport/FS%20Australasia-20180512T192640Z-001/FS%20Australasia/Nithin/P18_CostReport_Nith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kash/AppData/Roaming/Microsoft/Excel/Wheels,%2520Wheel%2520Bearings%2520%2520&amp;%2520tires_for%2520ch306879411611081463/Wheels,%2520Wheel%2520Bearings%2520%2520&amp;%2520tires_for%2520ch((Autorecovered-306880130147381840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ll Cage"/>
      <sheetName val="Suspension Brackets"/>
      <sheetName val="Front Wing Mount"/>
      <sheetName val="Rear Wing Mount"/>
      <sheetName val="Engine Mount"/>
      <sheetName val="Anti Intrusion Plate"/>
      <sheetName val="Front wing-Lower element "/>
      <sheetName val="Front wing-Middle element"/>
      <sheetName val="Front inner End Plates "/>
      <sheetName val="Front Middle End Plates "/>
      <sheetName val="Front Outer End Plates"/>
      <sheetName val="Rear wing-Lower element  "/>
      <sheetName val="Rear wing Big flaps"/>
      <sheetName val="Rear wing small flaps "/>
      <sheetName val="Rear End Plates "/>
      <sheetName val="Right Side Pod"/>
      <sheetName val="Left Side Pod"/>
      <sheetName val="Impact Attenuator"/>
      <sheetName val="Paint"/>
      <sheetName val="Pedal Assembly Base Plate"/>
      <sheetName val="Rack Base Plate "/>
      <sheetName val="Intermediate Base Plate  "/>
      <sheetName val="Driver Base Plate -1 "/>
      <sheetName val="Driver Base Plate -2"/>
      <sheetName val="Fasteners 304"/>
      <sheetName val="Assembly_Steering Rack"/>
      <sheetName val="Rack Housing"/>
      <sheetName val="Rack Housing Draft"/>
      <sheetName val="Rack bar"/>
      <sheetName val="Pinion Gear"/>
      <sheetName val="Pinion Adapter"/>
      <sheetName val="Pinion Adapter Draft"/>
      <sheetName val="Coupler"/>
      <sheetName val="Coupler Draft"/>
      <sheetName val="Upper Rack Clamps"/>
      <sheetName val="Lower Rack Clamps"/>
      <sheetName val="Clevis"/>
      <sheetName val="Rack Stopper"/>
      <sheetName val="Rack Bolt"/>
      <sheetName val="Bevel Casing"/>
      <sheetName val="Bevel"/>
      <sheetName val="Pinion Shaft"/>
      <sheetName val="Front ARB shaft"/>
      <sheetName val="Front ARB Moment Arm"/>
      <sheetName val="Front ARB Flange "/>
      <sheetName val="Seat Be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28">
          <cell r="G28"/>
        </row>
      </sheetData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eels "/>
      <sheetName val="Wheel Draft "/>
      <sheetName val="Tire"/>
      <sheetName val="Tire Draft"/>
      <sheetName val="Wheel Centre "/>
      <sheetName val="Wheel Centre Draft "/>
      <sheetName val="Valve Stems"/>
      <sheetName val="Wheel Weights "/>
      <sheetName val="Front Wheel Bearing"/>
      <sheetName val="Front Wheel Bearing Draft "/>
      <sheetName val="Rear Wheel Bearing"/>
      <sheetName val="Rear Wheel Bearing Draft"/>
      <sheetName val="Rear Hub "/>
      <sheetName val="Rear Hub Draft"/>
      <sheetName val="Front Hub "/>
      <sheetName val="Front Hub Draft "/>
      <sheetName val="Wheel Studs "/>
      <sheetName val="Lug Nuts "/>
      <sheetName val="Hub washer "/>
      <sheetName val="Front Hub Locker "/>
      <sheetName val="Rear Hub Locker "/>
      <sheetName val="Wheel Speed Sprocket "/>
      <sheetName val="Assembly_Wheel"/>
      <sheetName val="Assembly_Steerng Rack "/>
      <sheetName val="Assembly_tie rod"/>
      <sheetName val="Assembly_Steering Column"/>
      <sheetName val="Assembly_steering wheel"/>
    </sheetNames>
    <sheetDataSet>
      <sheetData sheetId="0">
        <row r="1">
          <cell r="N1">
            <v>330</v>
          </cell>
        </row>
      </sheetData>
      <sheetData sheetId="1"/>
      <sheetData sheetId="2">
        <row r="1">
          <cell r="N1">
            <v>320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N1">
            <v>28.38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N1">
            <v>93.556380000000004</v>
          </cell>
        </row>
      </sheetData>
      <sheetData sheetId="15"/>
      <sheetData sheetId="16"/>
      <sheetData sheetId="17"/>
      <sheetData sheetId="18">
        <row r="1">
          <cell r="N1">
            <v>5.350200000000001</v>
          </cell>
        </row>
      </sheetData>
      <sheetData sheetId="19">
        <row r="1">
          <cell r="N1">
            <v>3.64628</v>
          </cell>
        </row>
      </sheetData>
      <sheetData sheetId="20"/>
      <sheetData sheetId="21">
        <row r="1">
          <cell r="N1">
            <v>6.4740624999999996</v>
          </cell>
        </row>
      </sheetData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Q25"/>
  <sheetViews>
    <sheetView zoomScale="85" zoomScaleNormal="85" workbookViewId="0">
      <selection activeCell="C23" sqref="C23"/>
    </sheetView>
  </sheetViews>
  <sheetFormatPr baseColWidth="10" defaultColWidth="8.83203125" defaultRowHeight="14"/>
  <cols>
    <col min="1" max="1" width="15" style="2" bestFit="1" customWidth="1"/>
    <col min="2" max="2" width="37" style="2" customWidth="1"/>
    <col min="3" max="3" width="35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N11+I15+J19+I23</f>
        <v>330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1</v>
      </c>
    </row>
    <row r="3" spans="1:14" ht="15">
      <c r="A3" s="33" t="s">
        <v>7</v>
      </c>
      <c r="B3" s="1" t="s">
        <v>43</v>
      </c>
      <c r="C3" s="134"/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6" t="s">
        <v>235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330</v>
      </c>
    </row>
    <row r="5" spans="1:14" ht="15">
      <c r="A5" s="33" t="s">
        <v>13</v>
      </c>
      <c r="B5" s="6"/>
      <c r="D5" s="135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 ht="30">
      <c r="A7" s="33" t="s">
        <v>16</v>
      </c>
      <c r="B7" s="42" t="s">
        <v>75</v>
      </c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76</v>
      </c>
      <c r="C10" s="1" t="s">
        <v>234</v>
      </c>
      <c r="D10" s="4">
        <v>82.5</v>
      </c>
      <c r="E10" s="10" t="s">
        <v>52</v>
      </c>
      <c r="F10" s="1" t="s">
        <v>52</v>
      </c>
      <c r="G10" s="1"/>
      <c r="H10" s="11"/>
      <c r="I10" s="12"/>
      <c r="J10" s="13"/>
      <c r="K10" s="11"/>
      <c r="L10" s="11"/>
      <c r="M10" s="14">
        <v>4</v>
      </c>
      <c r="N10" s="4">
        <f>IF(J10="",D10*M10,D10*J10*K10*L10*M10)</f>
        <v>330</v>
      </c>
    </row>
    <row r="11" spans="1:14" s="8" customFormat="1">
      <c r="M11" s="37" t="s">
        <v>30</v>
      </c>
      <c r="N11" s="40">
        <f>SUM(N10:N10)</f>
        <v>330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>
      <c r="A14" s="1"/>
      <c r="B14" s="15"/>
      <c r="C14" s="1"/>
      <c r="D14" s="4"/>
      <c r="E14" s="1"/>
      <c r="F14" s="1"/>
      <c r="G14" s="1"/>
      <c r="H14" s="1"/>
      <c r="I14" s="4"/>
    </row>
    <row r="15" spans="1:14" s="8" customFormat="1">
      <c r="H15" s="37" t="s">
        <v>30</v>
      </c>
      <c r="I15" s="38"/>
    </row>
    <row r="17" spans="1:17" s="8" customFormat="1">
      <c r="A17" s="33" t="s">
        <v>17</v>
      </c>
      <c r="B17" s="33" t="s">
        <v>38</v>
      </c>
      <c r="C17" s="33" t="s">
        <v>19</v>
      </c>
      <c r="D17" s="33" t="s">
        <v>20</v>
      </c>
      <c r="E17" s="33" t="s">
        <v>21</v>
      </c>
      <c r="F17" s="33" t="s">
        <v>22</v>
      </c>
      <c r="G17" s="33" t="s">
        <v>23</v>
      </c>
      <c r="H17" s="33" t="s">
        <v>24</v>
      </c>
      <c r="I17" s="33" t="s">
        <v>29</v>
      </c>
      <c r="J17" s="33" t="s">
        <v>30</v>
      </c>
    </row>
    <row r="18" spans="1:17">
      <c r="A18" s="1"/>
      <c r="B18" s="1"/>
      <c r="C18" s="1"/>
      <c r="D18" s="1"/>
      <c r="E18" s="1"/>
      <c r="F18" s="19"/>
      <c r="G18" s="1"/>
      <c r="H18" s="1"/>
      <c r="I18" s="20"/>
      <c r="J18" s="4">
        <f>D18*I18</f>
        <v>0</v>
      </c>
    </row>
    <row r="19" spans="1:17" s="8" customFormat="1">
      <c r="I19" s="37" t="s">
        <v>30</v>
      </c>
      <c r="J19" s="38">
        <f>SUM(J18:J18)</f>
        <v>0</v>
      </c>
    </row>
    <row r="20" spans="1:17">
      <c r="H20" s="21"/>
      <c r="I20" s="22"/>
    </row>
    <row r="21" spans="1:17" s="8" customFormat="1">
      <c r="A21" s="33" t="s">
        <v>17</v>
      </c>
      <c r="B21" s="33" t="s">
        <v>39</v>
      </c>
      <c r="C21" s="33" t="s">
        <v>19</v>
      </c>
      <c r="D21" s="33" t="s">
        <v>20</v>
      </c>
      <c r="E21" s="33" t="s">
        <v>32</v>
      </c>
      <c r="F21" s="33" t="s">
        <v>29</v>
      </c>
      <c r="G21" s="33" t="s">
        <v>40</v>
      </c>
      <c r="H21" s="33" t="s">
        <v>41</v>
      </c>
      <c r="I21" s="33" t="s">
        <v>30</v>
      </c>
    </row>
    <row r="22" spans="1:17">
      <c r="A22" s="1"/>
      <c r="B22" s="1"/>
      <c r="C22" s="1"/>
      <c r="D22" s="4"/>
      <c r="E22" s="1"/>
      <c r="F22" s="1"/>
      <c r="G22" s="1"/>
      <c r="H22" s="1"/>
      <c r="I22" s="4" t="str">
        <f>IF('[1]Front ARB Flange '!$G28&lt;&gt;"",D22*F22/G22*H22,"")</f>
        <v/>
      </c>
    </row>
    <row r="23" spans="1:17" s="8" customFormat="1">
      <c r="H23" s="37" t="s">
        <v>30</v>
      </c>
      <c r="I23" s="39">
        <f>SUM(I22:I22)</f>
        <v>0</v>
      </c>
    </row>
    <row r="24" spans="1:17">
      <c r="H24" s="21"/>
      <c r="I24" s="22"/>
    </row>
    <row r="25" spans="1:17">
      <c r="Q25" s="23"/>
    </row>
  </sheetData>
  <hyperlinks>
    <hyperlink ref="J3" location="BOM!A1" display="FileLink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59999389629810485"/>
  </sheetPr>
  <dimension ref="A1:Q30"/>
  <sheetViews>
    <sheetView topLeftCell="B1" zoomScale="85" zoomScaleNormal="85" workbookViewId="0">
      <selection activeCell="M15" sqref="M15"/>
    </sheetView>
  </sheetViews>
  <sheetFormatPr baseColWidth="10" defaultColWidth="8.83203125" defaultRowHeight="14"/>
  <cols>
    <col min="1" max="1" width="15" style="2" bestFit="1" customWidth="1"/>
    <col min="2" max="2" width="34.5" style="2" customWidth="1"/>
    <col min="3" max="3" width="44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N11+I20+J24+I28</f>
        <v>80.376000000000005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2</v>
      </c>
    </row>
    <row r="3" spans="1:14" ht="15">
      <c r="A3" s="33" t="s">
        <v>7</v>
      </c>
      <c r="B3" s="1" t="s">
        <v>43</v>
      </c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6" t="s">
        <v>60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160.75200000000001</v>
      </c>
    </row>
    <row r="5" spans="1:14">
      <c r="A5" s="33" t="s">
        <v>13</v>
      </c>
      <c r="B5" s="6"/>
      <c r="D5" s="26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>
      <c r="A7" s="33" t="s">
        <v>16</v>
      </c>
      <c r="B7" s="7" t="s">
        <v>61</v>
      </c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62</v>
      </c>
      <c r="C10" s="1" t="s">
        <v>228</v>
      </c>
      <c r="D10" s="4">
        <v>4.2</v>
      </c>
      <c r="E10" s="10">
        <v>4.1520000000000001</v>
      </c>
      <c r="F10" s="1" t="s">
        <v>64</v>
      </c>
      <c r="G10" s="1" t="s">
        <v>238</v>
      </c>
      <c r="H10" s="11"/>
      <c r="I10" s="12" t="s">
        <v>77</v>
      </c>
      <c r="J10" s="13">
        <v>0.02</v>
      </c>
      <c r="K10" s="11">
        <v>0.11</v>
      </c>
      <c r="L10" s="11">
        <v>2700</v>
      </c>
      <c r="M10" s="14">
        <v>1</v>
      </c>
      <c r="N10" s="4">
        <f>IF(J10="",D10*M10,D10*J10*K10*L10*M10)</f>
        <v>24.948</v>
      </c>
    </row>
    <row r="11" spans="1:14" s="8" customFormat="1">
      <c r="M11" s="37" t="s">
        <v>30</v>
      </c>
      <c r="N11" s="38">
        <f>SUM(N10:N10)</f>
        <v>24.948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 ht="15">
      <c r="A14" s="1">
        <v>1</v>
      </c>
      <c r="B14" s="15" t="s">
        <v>65</v>
      </c>
      <c r="C14" s="1" t="s">
        <v>229</v>
      </c>
      <c r="D14" s="4">
        <v>1.3</v>
      </c>
      <c r="E14" s="1" t="s">
        <v>73</v>
      </c>
      <c r="F14" s="1">
        <v>1</v>
      </c>
      <c r="G14" s="1" t="s">
        <v>35</v>
      </c>
      <c r="H14" s="1">
        <v>1</v>
      </c>
      <c r="I14" s="4">
        <v>1.3</v>
      </c>
    </row>
    <row r="15" spans="1:14" ht="15">
      <c r="A15" s="1">
        <v>2</v>
      </c>
      <c r="B15" s="15" t="s">
        <v>66</v>
      </c>
      <c r="C15" s="1" t="s">
        <v>71</v>
      </c>
      <c r="D15" s="4">
        <v>0.04</v>
      </c>
      <c r="E15" s="1" t="s">
        <v>37</v>
      </c>
      <c r="F15" s="1">
        <v>1071.26</v>
      </c>
      <c r="G15" s="1" t="s">
        <v>74</v>
      </c>
      <c r="H15" s="1">
        <v>1</v>
      </c>
      <c r="I15" s="4">
        <v>42.85</v>
      </c>
    </row>
    <row r="16" spans="1:14" ht="15">
      <c r="A16" s="1">
        <v>3</v>
      </c>
      <c r="B16" s="15" t="s">
        <v>67</v>
      </c>
      <c r="C16" s="1" t="s">
        <v>68</v>
      </c>
      <c r="D16" s="4">
        <v>0.65</v>
      </c>
      <c r="E16" s="1" t="s">
        <v>73</v>
      </c>
      <c r="F16" s="1">
        <v>1</v>
      </c>
      <c r="G16" s="1" t="s">
        <v>52</v>
      </c>
      <c r="H16" s="1">
        <v>1</v>
      </c>
      <c r="I16" s="4">
        <v>0.65</v>
      </c>
    </row>
    <row r="17" spans="1:17" ht="15">
      <c r="A17" s="1">
        <v>4</v>
      </c>
      <c r="B17" s="15" t="s">
        <v>66</v>
      </c>
      <c r="C17" s="1" t="s">
        <v>72</v>
      </c>
      <c r="D17" s="4">
        <v>0.04</v>
      </c>
      <c r="E17" s="1" t="s">
        <v>37</v>
      </c>
      <c r="F17" s="1">
        <v>205.7</v>
      </c>
      <c r="G17" s="1" t="s">
        <v>74</v>
      </c>
      <c r="H17" s="1">
        <v>1</v>
      </c>
      <c r="I17" s="4">
        <v>8.2279999999999998</v>
      </c>
    </row>
    <row r="18" spans="1:17" ht="15">
      <c r="A18" s="1">
        <v>5</v>
      </c>
      <c r="B18" s="15" t="s">
        <v>230</v>
      </c>
      <c r="C18" s="1" t="s">
        <v>69</v>
      </c>
      <c r="D18" s="4">
        <v>0.35</v>
      </c>
      <c r="E18" s="1" t="s">
        <v>231</v>
      </c>
      <c r="F18" s="1">
        <v>4</v>
      </c>
      <c r="G18" s="1" t="s">
        <v>239</v>
      </c>
      <c r="H18" s="1">
        <v>1.5</v>
      </c>
      <c r="I18" s="4">
        <f>(D18*F18*H18)</f>
        <v>2.0999999999999996</v>
      </c>
    </row>
    <row r="19" spans="1:17" ht="15">
      <c r="A19" s="1">
        <v>6</v>
      </c>
      <c r="B19" s="15" t="s">
        <v>70</v>
      </c>
      <c r="C19" s="1" t="s">
        <v>80</v>
      </c>
      <c r="D19" s="4">
        <v>0.1</v>
      </c>
      <c r="E19" s="1" t="s">
        <v>36</v>
      </c>
      <c r="F19" s="56">
        <v>3</v>
      </c>
      <c r="G19" s="1" t="s">
        <v>74</v>
      </c>
      <c r="H19" s="1">
        <v>1</v>
      </c>
      <c r="I19" s="4">
        <f>(F19*D19*H19)</f>
        <v>0.30000000000000004</v>
      </c>
    </row>
    <row r="20" spans="1:17">
      <c r="B20" s="17"/>
      <c r="D20" s="18"/>
      <c r="H20" s="33" t="s">
        <v>30</v>
      </c>
      <c r="I20" s="45">
        <f>SUM(I14:I19)</f>
        <v>55.427999999999997</v>
      </c>
    </row>
    <row r="22" spans="1:17" s="8" customFormat="1">
      <c r="A22" s="33" t="s">
        <v>17</v>
      </c>
      <c r="B22" s="33" t="s">
        <v>38</v>
      </c>
      <c r="C22" s="33" t="s">
        <v>19</v>
      </c>
      <c r="D22" s="33" t="s">
        <v>20</v>
      </c>
      <c r="E22" s="33" t="s">
        <v>21</v>
      </c>
      <c r="F22" s="33" t="s">
        <v>22</v>
      </c>
      <c r="G22" s="33" t="s">
        <v>23</v>
      </c>
      <c r="H22" s="33" t="s">
        <v>24</v>
      </c>
      <c r="I22" s="33" t="s">
        <v>29</v>
      </c>
      <c r="J22" s="33" t="s">
        <v>30</v>
      </c>
    </row>
    <row r="23" spans="1:17">
      <c r="A23" s="1"/>
      <c r="B23" s="1"/>
      <c r="C23" s="1"/>
      <c r="D23" s="1"/>
      <c r="E23" s="1"/>
      <c r="F23" s="19"/>
      <c r="G23" s="1"/>
      <c r="H23" s="1"/>
      <c r="I23" s="20"/>
      <c r="J23" s="4">
        <f>D23*I23</f>
        <v>0</v>
      </c>
    </row>
    <row r="24" spans="1:17" s="8" customFormat="1">
      <c r="I24" s="37" t="s">
        <v>30</v>
      </c>
      <c r="J24" s="38">
        <f>SUM(J23:J23)</f>
        <v>0</v>
      </c>
    </row>
    <row r="25" spans="1:17">
      <c r="H25" s="21"/>
      <c r="I25" s="22"/>
    </row>
    <row r="26" spans="1:17" s="8" customFormat="1">
      <c r="A26" s="33" t="s">
        <v>17</v>
      </c>
      <c r="B26" s="33" t="s">
        <v>39</v>
      </c>
      <c r="C26" s="33" t="s">
        <v>19</v>
      </c>
      <c r="D26" s="33" t="s">
        <v>20</v>
      </c>
      <c r="E26" s="33" t="s">
        <v>32</v>
      </c>
      <c r="F26" s="33" t="s">
        <v>29</v>
      </c>
      <c r="G26" s="33" t="s">
        <v>40</v>
      </c>
      <c r="H26" s="33" t="s">
        <v>41</v>
      </c>
      <c r="I26" s="33" t="s">
        <v>30</v>
      </c>
    </row>
    <row r="27" spans="1:17">
      <c r="A27" s="1"/>
      <c r="B27" s="1"/>
      <c r="C27" s="1"/>
      <c r="D27" s="4"/>
      <c r="E27" s="1"/>
      <c r="F27" s="1"/>
      <c r="G27" s="1"/>
      <c r="H27" s="1"/>
      <c r="I27" s="4" t="str">
        <f>IF('[1]Front ARB Flange '!$G28&lt;&gt;"",D27*F27/G27*H27,"")</f>
        <v/>
      </c>
    </row>
    <row r="28" spans="1:17" s="8" customFormat="1">
      <c r="H28" s="37" t="s">
        <v>30</v>
      </c>
      <c r="I28" s="39">
        <f>SUM(I27:I27)</f>
        <v>0</v>
      </c>
    </row>
    <row r="29" spans="1:17">
      <c r="H29" s="21"/>
      <c r="I29" s="22"/>
    </row>
    <row r="30" spans="1:17">
      <c r="Q30" s="23"/>
    </row>
  </sheetData>
  <hyperlinks>
    <hyperlink ref="J3" location="BOM!A1" display="FileLink1" xr:uid="{00000000-0004-0000-0C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59999389629810485"/>
  </sheetPr>
  <dimension ref="A1"/>
  <sheetViews>
    <sheetView workbookViewId="0">
      <selection activeCell="Q27" sqref="Q27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Q30"/>
  <sheetViews>
    <sheetView zoomScale="85" zoomScaleNormal="85" workbookViewId="0">
      <selection activeCell="J37" sqref="J37"/>
    </sheetView>
  </sheetViews>
  <sheetFormatPr baseColWidth="10" defaultColWidth="8.83203125" defaultRowHeight="14"/>
  <cols>
    <col min="1" max="1" width="15" style="2" bestFit="1" customWidth="1"/>
    <col min="2" max="2" width="32.5" style="2" customWidth="1"/>
    <col min="3" max="3" width="44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N11+I20+J24+I28</f>
        <v>93.556380000000004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2</v>
      </c>
    </row>
    <row r="3" spans="1:14" ht="15">
      <c r="A3" s="33" t="s">
        <v>7</v>
      </c>
      <c r="B3" s="1" t="s">
        <v>43</v>
      </c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6" t="s">
        <v>240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187.11276000000001</v>
      </c>
    </row>
    <row r="5" spans="1:14">
      <c r="A5" s="33" t="s">
        <v>13</v>
      </c>
      <c r="B5" s="6"/>
      <c r="D5" s="26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>
      <c r="A7" s="33" t="s">
        <v>16</v>
      </c>
      <c r="B7" s="7" t="s">
        <v>61</v>
      </c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62</v>
      </c>
      <c r="C10" s="1" t="s">
        <v>63</v>
      </c>
      <c r="D10" s="4">
        <v>4.2</v>
      </c>
      <c r="E10" s="10">
        <v>5.31</v>
      </c>
      <c r="F10" s="1" t="s">
        <v>64</v>
      </c>
      <c r="G10" s="1" t="s">
        <v>241</v>
      </c>
      <c r="H10" s="11"/>
      <c r="I10" s="12" t="s">
        <v>78</v>
      </c>
      <c r="J10" s="13">
        <v>1.8700000000000001E-2</v>
      </c>
      <c r="K10" s="11">
        <v>0.11</v>
      </c>
      <c r="L10" s="11">
        <v>2700</v>
      </c>
      <c r="M10" s="14">
        <v>1</v>
      </c>
      <c r="N10" s="4">
        <f>IF(J10="",D10*M10,D10*J10*K10*L10*M10)</f>
        <v>23.326380000000004</v>
      </c>
    </row>
    <row r="11" spans="1:14" s="8" customFormat="1">
      <c r="M11" s="37" t="s">
        <v>30</v>
      </c>
      <c r="N11" s="38">
        <f>SUM(N10:N10)</f>
        <v>23.326380000000004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 ht="15">
      <c r="A14" s="1">
        <v>1</v>
      </c>
      <c r="B14" s="15" t="s">
        <v>65</v>
      </c>
      <c r="C14" s="1" t="s">
        <v>229</v>
      </c>
      <c r="D14" s="4">
        <v>1.3</v>
      </c>
      <c r="E14" s="1" t="s">
        <v>73</v>
      </c>
      <c r="F14" s="1">
        <v>1</v>
      </c>
      <c r="G14" s="1" t="s">
        <v>35</v>
      </c>
      <c r="H14" s="1">
        <v>1</v>
      </c>
      <c r="I14" s="4">
        <v>1.3</v>
      </c>
    </row>
    <row r="15" spans="1:14" ht="15">
      <c r="A15" s="1">
        <v>2</v>
      </c>
      <c r="B15" s="15" t="s">
        <v>66</v>
      </c>
      <c r="C15" s="1" t="s">
        <v>71</v>
      </c>
      <c r="D15" s="4">
        <v>0.04</v>
      </c>
      <c r="E15" s="1" t="s">
        <v>37</v>
      </c>
      <c r="F15" s="1">
        <v>1473.98</v>
      </c>
      <c r="G15" s="1" t="s">
        <v>74</v>
      </c>
      <c r="H15" s="1">
        <v>1</v>
      </c>
      <c r="I15" s="4">
        <v>58.96</v>
      </c>
    </row>
    <row r="16" spans="1:14" ht="15">
      <c r="A16" s="1">
        <v>3</v>
      </c>
      <c r="B16" s="15" t="s">
        <v>67</v>
      </c>
      <c r="C16" s="1" t="s">
        <v>68</v>
      </c>
      <c r="D16" s="4">
        <v>0.65</v>
      </c>
      <c r="E16" s="1" t="s">
        <v>73</v>
      </c>
      <c r="F16" s="1">
        <v>1</v>
      </c>
      <c r="G16" s="1" t="s">
        <v>52</v>
      </c>
      <c r="H16" s="1">
        <v>1</v>
      </c>
      <c r="I16" s="4">
        <v>0.65</v>
      </c>
    </row>
    <row r="17" spans="1:17" ht="15">
      <c r="A17" s="1">
        <v>4</v>
      </c>
      <c r="B17" s="15" t="s">
        <v>66</v>
      </c>
      <c r="C17" s="1" t="s">
        <v>72</v>
      </c>
      <c r="D17" s="4">
        <v>0.04</v>
      </c>
      <c r="E17" s="1" t="s">
        <v>37</v>
      </c>
      <c r="F17" s="1">
        <v>190.46</v>
      </c>
      <c r="G17" s="1" t="s">
        <v>74</v>
      </c>
      <c r="H17" s="1">
        <v>1</v>
      </c>
      <c r="I17" s="4">
        <v>7.62</v>
      </c>
    </row>
    <row r="18" spans="1:17" ht="15">
      <c r="A18" s="1">
        <v>5</v>
      </c>
      <c r="B18" s="15" t="s">
        <v>232</v>
      </c>
      <c r="C18" s="1" t="s">
        <v>69</v>
      </c>
      <c r="D18" s="4">
        <v>0.35</v>
      </c>
      <c r="E18" s="1" t="s">
        <v>231</v>
      </c>
      <c r="F18" s="1">
        <v>4</v>
      </c>
      <c r="G18" s="1" t="s">
        <v>239</v>
      </c>
      <c r="H18" s="1">
        <v>1</v>
      </c>
      <c r="I18" s="4">
        <f>(D18*F18*H18)</f>
        <v>1.4</v>
      </c>
    </row>
    <row r="19" spans="1:17" ht="15">
      <c r="A19" s="1">
        <v>6</v>
      </c>
      <c r="B19" s="15" t="s">
        <v>70</v>
      </c>
      <c r="C19" s="1" t="s">
        <v>80</v>
      </c>
      <c r="D19" s="4">
        <v>0.1</v>
      </c>
      <c r="E19" s="1" t="s">
        <v>36</v>
      </c>
      <c r="F19" s="1">
        <v>3</v>
      </c>
      <c r="G19" s="1" t="s">
        <v>74</v>
      </c>
      <c r="H19" s="1">
        <v>1</v>
      </c>
      <c r="I19" s="4">
        <f>(D19*F19)</f>
        <v>0.30000000000000004</v>
      </c>
    </row>
    <row r="20" spans="1:17">
      <c r="B20" s="17"/>
      <c r="D20" s="18"/>
      <c r="H20" s="33" t="s">
        <v>30</v>
      </c>
      <c r="I20" s="45">
        <f>SUM(I14:I19)</f>
        <v>70.23</v>
      </c>
    </row>
    <row r="22" spans="1:17" s="8" customFormat="1">
      <c r="A22" s="33" t="s">
        <v>17</v>
      </c>
      <c r="B22" s="33" t="s">
        <v>38</v>
      </c>
      <c r="C22" s="33" t="s">
        <v>19</v>
      </c>
      <c r="D22" s="33" t="s">
        <v>20</v>
      </c>
      <c r="E22" s="33" t="s">
        <v>21</v>
      </c>
      <c r="F22" s="33" t="s">
        <v>22</v>
      </c>
      <c r="G22" s="33" t="s">
        <v>23</v>
      </c>
      <c r="H22" s="33" t="s">
        <v>24</v>
      </c>
      <c r="I22" s="33" t="s">
        <v>29</v>
      </c>
      <c r="J22" s="33" t="s">
        <v>30</v>
      </c>
    </row>
    <row r="23" spans="1:17">
      <c r="A23" s="1"/>
      <c r="B23" s="1"/>
      <c r="C23" s="1"/>
      <c r="D23" s="1"/>
      <c r="E23" s="1"/>
      <c r="F23" s="19"/>
      <c r="G23" s="1"/>
      <c r="H23" s="1"/>
      <c r="I23" s="20"/>
      <c r="J23" s="4">
        <f>D23*I23</f>
        <v>0</v>
      </c>
    </row>
    <row r="24" spans="1:17" s="8" customFormat="1">
      <c r="I24" s="37" t="s">
        <v>30</v>
      </c>
      <c r="J24" s="38">
        <f>SUM(J23:J23)</f>
        <v>0</v>
      </c>
    </row>
    <row r="25" spans="1:17">
      <c r="H25" s="21"/>
      <c r="I25" s="22"/>
    </row>
    <row r="26" spans="1:17" s="8" customFormat="1">
      <c r="A26" s="33" t="s">
        <v>17</v>
      </c>
      <c r="B26" s="33" t="s">
        <v>39</v>
      </c>
      <c r="C26" s="33" t="s">
        <v>19</v>
      </c>
      <c r="D26" s="33" t="s">
        <v>20</v>
      </c>
      <c r="E26" s="33" t="s">
        <v>32</v>
      </c>
      <c r="F26" s="33" t="s">
        <v>29</v>
      </c>
      <c r="G26" s="33" t="s">
        <v>40</v>
      </c>
      <c r="H26" s="33" t="s">
        <v>41</v>
      </c>
      <c r="I26" s="33" t="s">
        <v>30</v>
      </c>
    </row>
    <row r="27" spans="1:17">
      <c r="A27" s="1"/>
      <c r="B27" s="1"/>
      <c r="C27" s="1"/>
      <c r="D27" s="4"/>
      <c r="E27" s="1"/>
      <c r="F27" s="1"/>
      <c r="G27" s="1"/>
      <c r="H27" s="1"/>
      <c r="I27" s="4" t="str">
        <f>IF('[1]Front ARB Flange '!$G28&lt;&gt;"",D27*F27/G27*H27,"")</f>
        <v/>
      </c>
    </row>
    <row r="28" spans="1:17" s="8" customFormat="1">
      <c r="H28" s="37" t="s">
        <v>30</v>
      </c>
      <c r="I28" s="39">
        <f>SUM(I27:I27)</f>
        <v>0</v>
      </c>
    </row>
    <row r="29" spans="1:17">
      <c r="H29" s="21"/>
      <c r="I29" s="22"/>
    </row>
    <row r="30" spans="1:17">
      <c r="Q30" s="23"/>
    </row>
  </sheetData>
  <hyperlinks>
    <hyperlink ref="J3" location="BOM!A1" display="FileLink1" xr:uid="{00000000-0004-0000-0E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"/>
  <sheetViews>
    <sheetView workbookViewId="0">
      <selection activeCell="Q27" sqref="Q27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Q25"/>
  <sheetViews>
    <sheetView workbookViewId="0">
      <selection activeCell="B4" sqref="B4"/>
    </sheetView>
  </sheetViews>
  <sheetFormatPr baseColWidth="10" defaultColWidth="8.83203125" defaultRowHeight="14"/>
  <cols>
    <col min="1" max="1" width="15" style="2" bestFit="1" customWidth="1"/>
    <col min="2" max="2" width="37" style="2" customWidth="1"/>
    <col min="3" max="3" width="35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N11+I15+J19+I23</f>
        <v>0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1</v>
      </c>
    </row>
    <row r="3" spans="1:14" ht="15">
      <c r="A3" s="33" t="s">
        <v>7</v>
      </c>
      <c r="B3" s="1" t="s">
        <v>43</v>
      </c>
      <c r="C3" s="134"/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136" t="s">
        <v>242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0</v>
      </c>
    </row>
    <row r="5" spans="1:14" ht="15">
      <c r="A5" s="33" t="s">
        <v>13</v>
      </c>
      <c r="B5" s="6"/>
      <c r="D5" s="135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>
      <c r="A7" s="33" t="s">
        <v>16</v>
      </c>
      <c r="B7" s="42"/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243</v>
      </c>
      <c r="C10" s="1"/>
      <c r="D10" s="4"/>
      <c r="E10" s="10" t="s">
        <v>52</v>
      </c>
      <c r="F10" s="1" t="s">
        <v>52</v>
      </c>
      <c r="G10" s="1"/>
      <c r="H10" s="11"/>
      <c r="I10" s="12"/>
      <c r="J10" s="13"/>
      <c r="K10" s="11"/>
      <c r="L10" s="11"/>
      <c r="M10" s="14">
        <v>16</v>
      </c>
      <c r="N10" s="4">
        <f>IF(J10="",D10*M10,D10*J10*K10*L10*M10)</f>
        <v>0</v>
      </c>
    </row>
    <row r="11" spans="1:14" s="8" customFormat="1">
      <c r="M11" s="37" t="s">
        <v>30</v>
      </c>
      <c r="N11" s="40">
        <f>SUM(N10:N10)</f>
        <v>0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>
      <c r="A14" s="1"/>
      <c r="B14" s="15"/>
      <c r="C14" s="1"/>
      <c r="D14" s="4"/>
      <c r="E14" s="1"/>
      <c r="F14" s="1"/>
      <c r="G14" s="1"/>
      <c r="H14" s="1"/>
      <c r="I14" s="4"/>
    </row>
    <row r="15" spans="1:14" s="8" customFormat="1">
      <c r="H15" s="37" t="s">
        <v>30</v>
      </c>
      <c r="I15" s="38"/>
    </row>
    <row r="17" spans="1:17" s="8" customFormat="1">
      <c r="A17" s="33" t="s">
        <v>17</v>
      </c>
      <c r="B17" s="33" t="s">
        <v>38</v>
      </c>
      <c r="C17" s="33" t="s">
        <v>19</v>
      </c>
      <c r="D17" s="33" t="s">
        <v>20</v>
      </c>
      <c r="E17" s="33" t="s">
        <v>21</v>
      </c>
      <c r="F17" s="33" t="s">
        <v>22</v>
      </c>
      <c r="G17" s="33" t="s">
        <v>23</v>
      </c>
      <c r="H17" s="33" t="s">
        <v>24</v>
      </c>
      <c r="I17" s="33" t="s">
        <v>29</v>
      </c>
      <c r="J17" s="33" t="s">
        <v>30</v>
      </c>
    </row>
    <row r="18" spans="1:17">
      <c r="A18" s="1"/>
      <c r="B18" s="1"/>
      <c r="C18" s="1"/>
      <c r="D18" s="1"/>
      <c r="E18" s="1"/>
      <c r="F18" s="19"/>
      <c r="G18" s="1"/>
      <c r="H18" s="1"/>
      <c r="I18" s="20"/>
      <c r="J18" s="4">
        <f>D18*I18</f>
        <v>0</v>
      </c>
    </row>
    <row r="19" spans="1:17" s="8" customFormat="1">
      <c r="I19" s="37" t="s">
        <v>30</v>
      </c>
      <c r="J19" s="38">
        <f>SUM(J18:J18)</f>
        <v>0</v>
      </c>
    </row>
    <row r="20" spans="1:17">
      <c r="H20" s="21"/>
      <c r="I20" s="22"/>
    </row>
    <row r="21" spans="1:17" s="8" customFormat="1">
      <c r="A21" s="33" t="s">
        <v>17</v>
      </c>
      <c r="B21" s="33" t="s">
        <v>39</v>
      </c>
      <c r="C21" s="33" t="s">
        <v>19</v>
      </c>
      <c r="D21" s="33" t="s">
        <v>20</v>
      </c>
      <c r="E21" s="33" t="s">
        <v>32</v>
      </c>
      <c r="F21" s="33" t="s">
        <v>29</v>
      </c>
      <c r="G21" s="33" t="s">
        <v>40</v>
      </c>
      <c r="H21" s="33" t="s">
        <v>41</v>
      </c>
      <c r="I21" s="33" t="s">
        <v>30</v>
      </c>
    </row>
    <row r="22" spans="1:17">
      <c r="A22" s="1"/>
      <c r="B22" s="1"/>
      <c r="C22" s="1"/>
      <c r="D22" s="4"/>
      <c r="E22" s="1"/>
      <c r="F22" s="1"/>
      <c r="G22" s="1"/>
      <c r="H22" s="1"/>
      <c r="I22" s="4" t="str">
        <f>IF('[1]Front ARB Flange '!$G28&lt;&gt;"",D22*F22/G22*H22,"")</f>
        <v/>
      </c>
    </row>
    <row r="23" spans="1:17" s="8" customFormat="1">
      <c r="H23" s="37" t="s">
        <v>30</v>
      </c>
      <c r="I23" s="39">
        <f>SUM(I22:I22)</f>
        <v>0</v>
      </c>
    </row>
    <row r="24" spans="1:17">
      <c r="H24" s="21"/>
      <c r="I24" s="22"/>
    </row>
    <row r="25" spans="1:17">
      <c r="Q25" s="23"/>
    </row>
  </sheetData>
  <hyperlinks>
    <hyperlink ref="J3" location="BOM!A1" display="FileLink1" xr:uid="{00000000-0004-0000-10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Q25"/>
  <sheetViews>
    <sheetView workbookViewId="0">
      <selection activeCell="C32" sqref="C32"/>
    </sheetView>
  </sheetViews>
  <sheetFormatPr baseColWidth="10" defaultColWidth="8.83203125" defaultRowHeight="14"/>
  <cols>
    <col min="1" max="1" width="15" style="2" bestFit="1" customWidth="1"/>
    <col min="2" max="2" width="37" style="2" customWidth="1"/>
    <col min="3" max="3" width="35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N11+I15+J19+I23</f>
        <v>0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1</v>
      </c>
    </row>
    <row r="3" spans="1:14" ht="15">
      <c r="A3" s="33" t="s">
        <v>7</v>
      </c>
      <c r="B3" s="1" t="s">
        <v>43</v>
      </c>
      <c r="C3" s="134"/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136" t="s">
        <v>244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0</v>
      </c>
    </row>
    <row r="5" spans="1:14" ht="15">
      <c r="A5" s="33" t="s">
        <v>13</v>
      </c>
      <c r="B5" s="6"/>
      <c r="D5" s="135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>
      <c r="A7" s="33" t="s">
        <v>16</v>
      </c>
      <c r="B7" s="42"/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244</v>
      </c>
      <c r="C10" s="1"/>
      <c r="D10" s="4"/>
      <c r="E10" s="10" t="s">
        <v>52</v>
      </c>
      <c r="F10" s="1" t="s">
        <v>52</v>
      </c>
      <c r="G10" s="1"/>
      <c r="H10" s="11"/>
      <c r="I10" s="12"/>
      <c r="J10" s="13"/>
      <c r="K10" s="11"/>
      <c r="L10" s="11"/>
      <c r="M10" s="14">
        <v>16</v>
      </c>
      <c r="N10" s="4">
        <f>IF(J10="",D10*M10,D10*J10*K10*L10*M10)</f>
        <v>0</v>
      </c>
    </row>
    <row r="11" spans="1:14" s="8" customFormat="1">
      <c r="M11" s="37" t="s">
        <v>30</v>
      </c>
      <c r="N11" s="40">
        <f>SUM(N10:N10)</f>
        <v>0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>
      <c r="A14" s="1"/>
      <c r="B14" s="15"/>
      <c r="C14" s="1"/>
      <c r="D14" s="4"/>
      <c r="E14" s="1"/>
      <c r="F14" s="1"/>
      <c r="G14" s="1"/>
      <c r="H14" s="1"/>
      <c r="I14" s="4"/>
    </row>
    <row r="15" spans="1:14" s="8" customFormat="1">
      <c r="H15" s="37" t="s">
        <v>30</v>
      </c>
      <c r="I15" s="38"/>
    </row>
    <row r="17" spans="1:17" s="8" customFormat="1">
      <c r="A17" s="33" t="s">
        <v>17</v>
      </c>
      <c r="B17" s="33" t="s">
        <v>38</v>
      </c>
      <c r="C17" s="33" t="s">
        <v>19</v>
      </c>
      <c r="D17" s="33" t="s">
        <v>20</v>
      </c>
      <c r="E17" s="33" t="s">
        <v>21</v>
      </c>
      <c r="F17" s="33" t="s">
        <v>22</v>
      </c>
      <c r="G17" s="33" t="s">
        <v>23</v>
      </c>
      <c r="H17" s="33" t="s">
        <v>24</v>
      </c>
      <c r="I17" s="33" t="s">
        <v>29</v>
      </c>
      <c r="J17" s="33" t="s">
        <v>30</v>
      </c>
    </row>
    <row r="18" spans="1:17">
      <c r="A18" s="1"/>
      <c r="B18" s="1"/>
      <c r="C18" s="1"/>
      <c r="D18" s="1"/>
      <c r="E18" s="1"/>
      <c r="F18" s="19"/>
      <c r="G18" s="1"/>
      <c r="H18" s="1"/>
      <c r="I18" s="20"/>
      <c r="J18" s="4">
        <f>D18*I18</f>
        <v>0</v>
      </c>
    </row>
    <row r="19" spans="1:17" s="8" customFormat="1">
      <c r="I19" s="37" t="s">
        <v>30</v>
      </c>
      <c r="J19" s="38">
        <f>SUM(J18:J18)</f>
        <v>0</v>
      </c>
    </row>
    <row r="20" spans="1:17">
      <c r="H20" s="21"/>
      <c r="I20" s="22"/>
    </row>
    <row r="21" spans="1:17" s="8" customFormat="1">
      <c r="A21" s="33" t="s">
        <v>17</v>
      </c>
      <c r="B21" s="33" t="s">
        <v>39</v>
      </c>
      <c r="C21" s="33" t="s">
        <v>19</v>
      </c>
      <c r="D21" s="33" t="s">
        <v>20</v>
      </c>
      <c r="E21" s="33" t="s">
        <v>32</v>
      </c>
      <c r="F21" s="33" t="s">
        <v>29</v>
      </c>
      <c r="G21" s="33" t="s">
        <v>40</v>
      </c>
      <c r="H21" s="33" t="s">
        <v>41</v>
      </c>
      <c r="I21" s="33" t="s">
        <v>30</v>
      </c>
    </row>
    <row r="22" spans="1:17">
      <c r="A22" s="1"/>
      <c r="B22" s="1"/>
      <c r="C22" s="1"/>
      <c r="D22" s="4"/>
      <c r="E22" s="1"/>
      <c r="F22" s="1"/>
      <c r="G22" s="1"/>
      <c r="H22" s="1"/>
      <c r="I22" s="4" t="str">
        <f>IF('[1]Front ARB Flange '!$G28&lt;&gt;"",D22*F22/G22*H22,"")</f>
        <v/>
      </c>
    </row>
    <row r="23" spans="1:17" s="8" customFormat="1">
      <c r="H23" s="37" t="s">
        <v>30</v>
      </c>
      <c r="I23" s="39">
        <f>SUM(I22:I22)</f>
        <v>0</v>
      </c>
    </row>
    <row r="24" spans="1:17">
      <c r="H24" s="21"/>
      <c r="I24" s="22"/>
    </row>
    <row r="25" spans="1:17">
      <c r="Q25" s="23"/>
    </row>
  </sheetData>
  <hyperlinks>
    <hyperlink ref="J3" location="BOM!A1" display="FileLink1" xr:uid="{00000000-0004-0000-11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59999389629810485"/>
  </sheetPr>
  <dimension ref="A1:Q26"/>
  <sheetViews>
    <sheetView zoomScale="85" zoomScaleNormal="85" workbookViewId="0">
      <selection activeCell="E32" sqref="E32"/>
    </sheetView>
  </sheetViews>
  <sheetFormatPr baseColWidth="10" defaultColWidth="8.83203125" defaultRowHeight="14"/>
  <cols>
    <col min="1" max="1" width="15" style="2" bestFit="1" customWidth="1"/>
    <col min="2" max="2" width="37" style="2" customWidth="1"/>
    <col min="3" max="3" width="39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N11+I16+J20+I24</f>
        <v>5.350200000000001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1</v>
      </c>
    </row>
    <row r="3" spans="1:14" ht="15">
      <c r="A3" s="33" t="s">
        <v>7</v>
      </c>
      <c r="B3" s="1" t="s">
        <v>43</v>
      </c>
      <c r="C3" s="134"/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74" t="s">
        <v>245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5.350200000000001</v>
      </c>
    </row>
    <row r="5" spans="1:14" ht="15">
      <c r="A5" s="33" t="s">
        <v>13</v>
      </c>
      <c r="B5" s="6"/>
      <c r="D5" s="135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 ht="30">
      <c r="A7" s="33" t="s">
        <v>16</v>
      </c>
      <c r="B7" s="42" t="s">
        <v>246</v>
      </c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247</v>
      </c>
      <c r="C10" s="1" t="s">
        <v>248</v>
      </c>
      <c r="D10" s="4">
        <v>4.2</v>
      </c>
      <c r="E10" s="10">
        <v>0.89</v>
      </c>
      <c r="F10" s="1" t="s">
        <v>64</v>
      </c>
      <c r="G10" s="1" t="s">
        <v>250</v>
      </c>
      <c r="H10" s="11"/>
      <c r="I10" s="12" t="s">
        <v>251</v>
      </c>
      <c r="J10" s="13">
        <v>0.11</v>
      </c>
      <c r="K10" s="134">
        <v>3.0000000000000001E-3</v>
      </c>
      <c r="L10" s="11">
        <v>2700</v>
      </c>
      <c r="M10" s="14">
        <v>1</v>
      </c>
      <c r="N10" s="4">
        <f>IF(J10="",D10*M10,D10*J10*K10*L10*M10)</f>
        <v>3.7422000000000004</v>
      </c>
    </row>
    <row r="11" spans="1:14" s="8" customFormat="1">
      <c r="M11" s="37" t="s">
        <v>30</v>
      </c>
      <c r="N11" s="40">
        <f>SUM(N10:N10)</f>
        <v>3.7422000000000004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 ht="15">
      <c r="A14" s="1">
        <v>1</v>
      </c>
      <c r="B14" s="15" t="s">
        <v>65</v>
      </c>
      <c r="C14" s="1" t="s">
        <v>249</v>
      </c>
      <c r="D14" s="4">
        <v>1.3</v>
      </c>
      <c r="E14" s="1" t="s">
        <v>73</v>
      </c>
      <c r="F14" s="1">
        <v>1</v>
      </c>
      <c r="G14" s="1" t="s">
        <v>35</v>
      </c>
      <c r="H14" s="1">
        <v>1</v>
      </c>
      <c r="I14" s="4">
        <v>1.3</v>
      </c>
    </row>
    <row r="15" spans="1:14">
      <c r="A15" s="2">
        <v>2</v>
      </c>
      <c r="B15" s="2" t="s">
        <v>255</v>
      </c>
      <c r="C15" s="2" t="s">
        <v>252</v>
      </c>
      <c r="D15" s="4">
        <v>0.01</v>
      </c>
      <c r="E15" s="2" t="s">
        <v>253</v>
      </c>
      <c r="F15" s="1">
        <v>30.8</v>
      </c>
      <c r="G15" s="2" t="s">
        <v>254</v>
      </c>
      <c r="H15" s="1">
        <v>1</v>
      </c>
      <c r="I15" s="4">
        <f>(H15*F15*D15)</f>
        <v>0.308</v>
      </c>
    </row>
    <row r="16" spans="1:14" s="8" customFormat="1">
      <c r="H16" s="37" t="s">
        <v>30</v>
      </c>
      <c r="I16" s="38">
        <f>(I14+I15)</f>
        <v>1.6080000000000001</v>
      </c>
    </row>
    <row r="18" spans="1:17" s="8" customFormat="1">
      <c r="A18" s="33" t="s">
        <v>17</v>
      </c>
      <c r="B18" s="33" t="s">
        <v>38</v>
      </c>
      <c r="C18" s="33" t="s">
        <v>19</v>
      </c>
      <c r="D18" s="33" t="s">
        <v>20</v>
      </c>
      <c r="E18" s="33" t="s">
        <v>21</v>
      </c>
      <c r="F18" s="33" t="s">
        <v>22</v>
      </c>
      <c r="G18" s="33" t="s">
        <v>23</v>
      </c>
      <c r="H18" s="33" t="s">
        <v>24</v>
      </c>
      <c r="I18" s="33" t="s">
        <v>29</v>
      </c>
      <c r="J18" s="33" t="s">
        <v>30</v>
      </c>
    </row>
    <row r="19" spans="1:17">
      <c r="A19" s="1"/>
      <c r="B19" s="1"/>
      <c r="C19" s="1"/>
      <c r="D19" s="1"/>
      <c r="E19" s="1"/>
      <c r="F19" s="19"/>
      <c r="G19" s="1"/>
      <c r="H19" s="1"/>
      <c r="I19" s="20"/>
      <c r="J19" s="4">
        <f>D19*I19</f>
        <v>0</v>
      </c>
    </row>
    <row r="20" spans="1:17" s="8" customFormat="1">
      <c r="I20" s="37" t="s">
        <v>30</v>
      </c>
      <c r="J20" s="38">
        <f>SUM(J19:J19)</f>
        <v>0</v>
      </c>
    </row>
    <row r="21" spans="1:17">
      <c r="H21" s="21"/>
      <c r="I21" s="22"/>
    </row>
    <row r="22" spans="1:17" s="8" customFormat="1">
      <c r="A22" s="33" t="s">
        <v>17</v>
      </c>
      <c r="B22" s="33" t="s">
        <v>39</v>
      </c>
      <c r="C22" s="33" t="s">
        <v>19</v>
      </c>
      <c r="D22" s="33" t="s">
        <v>20</v>
      </c>
      <c r="E22" s="33" t="s">
        <v>32</v>
      </c>
      <c r="F22" s="33" t="s">
        <v>29</v>
      </c>
      <c r="G22" s="33" t="s">
        <v>40</v>
      </c>
      <c r="H22" s="33" t="s">
        <v>41</v>
      </c>
      <c r="I22" s="33" t="s">
        <v>30</v>
      </c>
    </row>
    <row r="23" spans="1:17">
      <c r="A23" s="1"/>
      <c r="B23" s="1"/>
      <c r="C23" s="1"/>
      <c r="D23" s="4"/>
      <c r="E23" s="1"/>
      <c r="F23" s="1"/>
      <c r="G23" s="1"/>
      <c r="H23" s="1"/>
      <c r="I23" s="4" t="str">
        <f>IF('[1]Front ARB Flange '!$G28&lt;&gt;"",D23*F23/G23*H23,"")</f>
        <v/>
      </c>
    </row>
    <row r="24" spans="1:17" s="8" customFormat="1">
      <c r="H24" s="37" t="s">
        <v>30</v>
      </c>
      <c r="I24" s="39">
        <f>SUM(I23:I23)</f>
        <v>0</v>
      </c>
    </row>
    <row r="25" spans="1:17">
      <c r="H25" s="21"/>
      <c r="I25" s="22"/>
    </row>
    <row r="26" spans="1:17">
      <c r="Q26" s="23"/>
    </row>
  </sheetData>
  <hyperlinks>
    <hyperlink ref="J3" location="BOM!A1" display="FileLink1" xr:uid="{00000000-0004-0000-1200-000000000000}"/>
  </hyperlinks>
  <pageMargins left="0.7" right="0.7" top="0.75" bottom="0.75" header="0.3" footer="0.3"/>
  <pageSetup paperSize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59999389629810485"/>
  </sheetPr>
  <dimension ref="A1:Q29"/>
  <sheetViews>
    <sheetView tabSelected="1" zoomScaleNormal="100" workbookViewId="0">
      <selection activeCell="F29" sqref="F29"/>
    </sheetView>
  </sheetViews>
  <sheetFormatPr baseColWidth="10" defaultColWidth="8.83203125" defaultRowHeight="14"/>
  <cols>
    <col min="1" max="1" width="15" style="2" bestFit="1" customWidth="1"/>
    <col min="2" max="2" width="37" style="2" customWidth="1"/>
    <col min="3" max="3" width="41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N11+I19+J23+I27</f>
        <v>3.64628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2</v>
      </c>
    </row>
    <row r="3" spans="1:14" ht="15">
      <c r="A3" s="33" t="s">
        <v>7</v>
      </c>
      <c r="B3" s="1" t="s">
        <v>43</v>
      </c>
      <c r="C3" s="134"/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74" t="s">
        <v>256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7.2925599999999999</v>
      </c>
    </row>
    <row r="5" spans="1:14" ht="15">
      <c r="A5" s="33" t="s">
        <v>13</v>
      </c>
      <c r="B5" s="6"/>
      <c r="D5" s="135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 ht="15">
      <c r="A7" s="33" t="s">
        <v>16</v>
      </c>
      <c r="B7" s="42" t="s">
        <v>257</v>
      </c>
    </row>
    <row r="8" spans="1:14" ht="21.5" customHeight="1"/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258</v>
      </c>
      <c r="C10" s="1" t="s">
        <v>259</v>
      </c>
      <c r="D10" s="4">
        <v>4.2</v>
      </c>
      <c r="E10" s="10">
        <v>0.11600000000000001</v>
      </c>
      <c r="F10" s="1" t="s">
        <v>64</v>
      </c>
      <c r="G10" s="1" t="s">
        <v>260</v>
      </c>
      <c r="H10" s="11"/>
      <c r="I10" s="12" t="s">
        <v>78</v>
      </c>
      <c r="J10" s="13">
        <v>1.6800000000000001E-3</v>
      </c>
      <c r="K10" s="11">
        <v>2.5000000000000001E-2</v>
      </c>
      <c r="L10" s="11">
        <v>2700</v>
      </c>
      <c r="M10" s="14">
        <v>1</v>
      </c>
      <c r="N10" s="4">
        <f>IF(J10="",D10*M10,D10*J10*K10*L10*M10)</f>
        <v>0.47628000000000009</v>
      </c>
    </row>
    <row r="11" spans="1:14" s="8" customFormat="1">
      <c r="M11" s="37" t="s">
        <v>30</v>
      </c>
      <c r="N11" s="40">
        <f>SUM(N10:N10)</f>
        <v>0.47628000000000009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 ht="15">
      <c r="A14" s="1">
        <v>1</v>
      </c>
      <c r="B14" s="15" t="s">
        <v>65</v>
      </c>
      <c r="C14" s="1" t="s">
        <v>266</v>
      </c>
      <c r="D14" s="4">
        <v>1.3</v>
      </c>
      <c r="E14" s="1" t="s">
        <v>73</v>
      </c>
      <c r="F14" s="1">
        <v>1</v>
      </c>
      <c r="G14" s="1" t="s">
        <v>35</v>
      </c>
      <c r="H14" s="1">
        <v>1</v>
      </c>
      <c r="I14" s="4">
        <v>1.3</v>
      </c>
    </row>
    <row r="15" spans="1:14" ht="15">
      <c r="A15" s="139">
        <v>2</v>
      </c>
      <c r="B15" s="140" t="s">
        <v>66</v>
      </c>
      <c r="C15" s="139" t="s">
        <v>261</v>
      </c>
      <c r="D15" s="141">
        <v>0.04</v>
      </c>
      <c r="E15" s="137" t="s">
        <v>37</v>
      </c>
      <c r="F15" s="137">
        <v>17</v>
      </c>
      <c r="G15" s="138" t="s">
        <v>254</v>
      </c>
      <c r="H15" s="139">
        <v>1</v>
      </c>
      <c r="I15" s="4">
        <f>(D15*F15*H15)</f>
        <v>0.68</v>
      </c>
    </row>
    <row r="16" spans="1:14" ht="15">
      <c r="A16" s="1">
        <v>3</v>
      </c>
      <c r="B16" s="15" t="s">
        <v>66</v>
      </c>
      <c r="C16" s="1" t="s">
        <v>267</v>
      </c>
      <c r="D16" s="4">
        <v>0.04</v>
      </c>
      <c r="E16" s="1" t="s">
        <v>37</v>
      </c>
      <c r="F16" s="1">
        <v>3</v>
      </c>
      <c r="G16" s="1" t="s">
        <v>263</v>
      </c>
      <c r="H16" s="1">
        <v>1</v>
      </c>
      <c r="I16" s="4">
        <f t="shared" ref="I16:I17" si="0">(D16*F16*H16)</f>
        <v>0.12</v>
      </c>
    </row>
    <row r="17" spans="1:17" ht="15">
      <c r="A17" s="2">
        <v>4</v>
      </c>
      <c r="B17" s="17" t="s">
        <v>66</v>
      </c>
      <c r="C17" s="2" t="s">
        <v>264</v>
      </c>
      <c r="D17" s="18">
        <v>0.04</v>
      </c>
      <c r="E17" s="2" t="s">
        <v>37</v>
      </c>
      <c r="F17" s="2">
        <v>25</v>
      </c>
      <c r="G17" s="2" t="s">
        <v>254</v>
      </c>
      <c r="H17" s="1">
        <v>1</v>
      </c>
      <c r="I17" s="4">
        <f t="shared" si="0"/>
        <v>1</v>
      </c>
    </row>
    <row r="18" spans="1:17" ht="15">
      <c r="A18" s="2">
        <v>5</v>
      </c>
      <c r="B18" s="17" t="s">
        <v>268</v>
      </c>
      <c r="C18" s="2" t="s">
        <v>269</v>
      </c>
      <c r="D18" s="18">
        <v>0.1</v>
      </c>
      <c r="E18" s="2" t="s">
        <v>36</v>
      </c>
      <c r="F18" s="2">
        <v>0.7</v>
      </c>
      <c r="G18" s="2" t="s">
        <v>254</v>
      </c>
      <c r="H18" s="1">
        <v>1</v>
      </c>
      <c r="I18" s="4">
        <f>(D18*F18*H18)</f>
        <v>6.9999999999999993E-2</v>
      </c>
    </row>
    <row r="19" spans="1:17" s="8" customFormat="1">
      <c r="H19" s="37" t="s">
        <v>30</v>
      </c>
      <c r="I19" s="38">
        <f>(I14+I15+I16+I17+I18)</f>
        <v>3.17</v>
      </c>
    </row>
    <row r="21" spans="1:17" s="8" customFormat="1">
      <c r="A21" s="33" t="s">
        <v>17</v>
      </c>
      <c r="B21" s="33" t="s">
        <v>38</v>
      </c>
      <c r="C21" s="33" t="s">
        <v>19</v>
      </c>
      <c r="D21" s="33" t="s">
        <v>20</v>
      </c>
      <c r="E21" s="33" t="s">
        <v>21</v>
      </c>
      <c r="F21" s="33" t="s">
        <v>22</v>
      </c>
      <c r="G21" s="33" t="s">
        <v>23</v>
      </c>
      <c r="H21" s="33" t="s">
        <v>24</v>
      </c>
      <c r="I21" s="33" t="s">
        <v>29</v>
      </c>
      <c r="J21" s="33" t="s">
        <v>30</v>
      </c>
    </row>
    <row r="22" spans="1:17">
      <c r="A22" s="1"/>
      <c r="B22" s="1"/>
      <c r="C22" s="1"/>
      <c r="D22" s="1"/>
      <c r="E22" s="1"/>
      <c r="F22" s="19"/>
      <c r="G22" s="1"/>
      <c r="H22" s="1"/>
      <c r="I22" s="20"/>
      <c r="J22" s="4">
        <f>D22*I22</f>
        <v>0</v>
      </c>
    </row>
    <row r="23" spans="1:17" s="8" customFormat="1">
      <c r="I23" s="37" t="s">
        <v>30</v>
      </c>
      <c r="J23" s="38">
        <f>SUM(J22:J22)</f>
        <v>0</v>
      </c>
    </row>
    <row r="24" spans="1:17">
      <c r="H24" s="21"/>
      <c r="I24" s="22"/>
    </row>
    <row r="25" spans="1:17" s="8" customFormat="1">
      <c r="A25" s="33" t="s">
        <v>17</v>
      </c>
      <c r="B25" s="33" t="s">
        <v>39</v>
      </c>
      <c r="C25" s="33" t="s">
        <v>19</v>
      </c>
      <c r="D25" s="33" t="s">
        <v>20</v>
      </c>
      <c r="E25" s="33" t="s">
        <v>32</v>
      </c>
      <c r="F25" s="33" t="s">
        <v>29</v>
      </c>
      <c r="G25" s="33" t="s">
        <v>40</v>
      </c>
      <c r="H25" s="33" t="s">
        <v>41</v>
      </c>
      <c r="I25" s="33" t="s">
        <v>30</v>
      </c>
    </row>
    <row r="26" spans="1:17">
      <c r="A26" s="1"/>
      <c r="B26" s="1"/>
      <c r="C26" s="1"/>
      <c r="D26" s="4"/>
      <c r="E26" s="1"/>
      <c r="F26" s="1"/>
      <c r="G26" s="1"/>
      <c r="H26" s="1"/>
      <c r="I26" s="4" t="str">
        <f>IF('[1]Front ARB Flange '!$G28&lt;&gt;"",D26*F26/G26*H26,"")</f>
        <v/>
      </c>
    </row>
    <row r="27" spans="1:17" s="8" customFormat="1">
      <c r="H27" s="37" t="s">
        <v>30</v>
      </c>
      <c r="I27" s="39">
        <f>SUM(I26:I26)</f>
        <v>0</v>
      </c>
    </row>
    <row r="28" spans="1:17">
      <c r="H28" s="21"/>
      <c r="I28" s="22"/>
    </row>
    <row r="29" spans="1:17">
      <c r="Q29" s="23"/>
    </row>
  </sheetData>
  <hyperlinks>
    <hyperlink ref="J3" location="BOM!A1" display="FileLink1" xr:uid="{00000000-0004-0000-1300-000000000000}"/>
  </hyperlinks>
  <pageMargins left="0.7" right="0.7" top="0.75" bottom="0.75" header="0.3" footer="0.3"/>
  <pageSetup paperSize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59999389629810485"/>
  </sheetPr>
  <dimension ref="A1:Q28"/>
  <sheetViews>
    <sheetView zoomScale="85" zoomScaleNormal="85" workbookViewId="0">
      <selection activeCell="B28" sqref="B28"/>
    </sheetView>
  </sheetViews>
  <sheetFormatPr baseColWidth="10" defaultColWidth="8.83203125" defaultRowHeight="14"/>
  <cols>
    <col min="1" max="1" width="15" style="2" bestFit="1" customWidth="1"/>
    <col min="2" max="2" width="37" style="2" customWidth="1"/>
    <col min="3" max="3" width="41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N11+I18+J22+I26</f>
        <v>3.0526679999999997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2</v>
      </c>
    </row>
    <row r="3" spans="1:14" ht="15">
      <c r="A3" s="33" t="s">
        <v>7</v>
      </c>
      <c r="B3" s="1" t="s">
        <v>43</v>
      </c>
      <c r="C3" s="134"/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74" t="s">
        <v>265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6.1053359999999994</v>
      </c>
    </row>
    <row r="5" spans="1:14" ht="15">
      <c r="A5" s="33" t="s">
        <v>13</v>
      </c>
      <c r="B5" s="6"/>
      <c r="D5" s="135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 ht="15">
      <c r="A7" s="33" t="s">
        <v>16</v>
      </c>
      <c r="B7" s="42" t="s">
        <v>257</v>
      </c>
    </row>
    <row r="8" spans="1:14" ht="36.5" customHeight="1"/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258</v>
      </c>
      <c r="C10" s="1" t="s">
        <v>259</v>
      </c>
      <c r="D10" s="4">
        <v>4.2</v>
      </c>
      <c r="E10" s="10">
        <v>0.15</v>
      </c>
      <c r="F10" s="1" t="s">
        <v>64</v>
      </c>
      <c r="G10" s="1" t="s">
        <v>260</v>
      </c>
      <c r="H10" s="11"/>
      <c r="I10" s="12" t="s">
        <v>78</v>
      </c>
      <c r="J10" s="13">
        <v>8.6E-3</v>
      </c>
      <c r="K10" s="11">
        <v>7.0000000000000001E-3</v>
      </c>
      <c r="L10" s="11">
        <v>2700</v>
      </c>
      <c r="M10" s="14">
        <v>1</v>
      </c>
      <c r="N10" s="4">
        <f>IF(J10="",D10*M10,D10*J10*K10*L10*M10)</f>
        <v>0.68266799999999994</v>
      </c>
    </row>
    <row r="11" spans="1:14" s="8" customFormat="1">
      <c r="M11" s="37" t="s">
        <v>30</v>
      </c>
      <c r="N11" s="40">
        <f>SUM(N10:N10)</f>
        <v>0.68266799999999994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 ht="15">
      <c r="A14" s="1">
        <v>1</v>
      </c>
      <c r="B14" s="15" t="s">
        <v>65</v>
      </c>
      <c r="C14" s="1" t="s">
        <v>266</v>
      </c>
      <c r="D14" s="4">
        <v>1.3</v>
      </c>
      <c r="E14" s="1" t="s">
        <v>73</v>
      </c>
      <c r="F14" s="1">
        <v>1</v>
      </c>
      <c r="G14" s="1" t="s">
        <v>35</v>
      </c>
      <c r="H14" s="1">
        <v>1</v>
      </c>
      <c r="I14" s="4">
        <v>1.3</v>
      </c>
    </row>
    <row r="15" spans="1:14" ht="15">
      <c r="A15" s="139">
        <v>2</v>
      </c>
      <c r="B15" s="140" t="s">
        <v>66</v>
      </c>
      <c r="C15" s="139" t="s">
        <v>261</v>
      </c>
      <c r="D15" s="141">
        <v>0.04</v>
      </c>
      <c r="E15" s="137" t="s">
        <v>37</v>
      </c>
      <c r="F15" s="137">
        <v>17</v>
      </c>
      <c r="G15" s="138" t="s">
        <v>254</v>
      </c>
      <c r="H15" s="139">
        <v>1</v>
      </c>
      <c r="I15" s="4">
        <f>(D15*F15*H15)</f>
        <v>0.68</v>
      </c>
    </row>
    <row r="16" spans="1:14" ht="15">
      <c r="A16" s="1">
        <v>3</v>
      </c>
      <c r="B16" s="15" t="s">
        <v>66</v>
      </c>
      <c r="C16" s="1" t="s">
        <v>262</v>
      </c>
      <c r="D16" s="4">
        <v>0.04</v>
      </c>
      <c r="E16" s="1" t="s">
        <v>37</v>
      </c>
      <c r="F16" s="1">
        <v>8</v>
      </c>
      <c r="G16" s="1" t="s">
        <v>263</v>
      </c>
      <c r="H16" s="1">
        <v>1</v>
      </c>
      <c r="I16" s="4">
        <f t="shared" ref="I16" si="0">(D16*F16*H16)</f>
        <v>0.32</v>
      </c>
    </row>
    <row r="17" spans="1:17" ht="15">
      <c r="A17" s="2">
        <v>4</v>
      </c>
      <c r="B17" s="17" t="s">
        <v>268</v>
      </c>
      <c r="C17" s="2" t="s">
        <v>269</v>
      </c>
      <c r="D17" s="18">
        <v>0.1</v>
      </c>
      <c r="E17" s="2" t="s">
        <v>36</v>
      </c>
      <c r="F17" s="2">
        <v>0.7</v>
      </c>
      <c r="G17" s="2" t="s">
        <v>254</v>
      </c>
      <c r="H17" s="1">
        <v>1</v>
      </c>
      <c r="I17" s="4">
        <f>(D17*F17*H17)</f>
        <v>6.9999999999999993E-2</v>
      </c>
    </row>
    <row r="18" spans="1:17" s="8" customFormat="1">
      <c r="H18" s="37" t="s">
        <v>30</v>
      </c>
      <c r="I18" s="38">
        <f>(I14+I15+I16+I17)</f>
        <v>2.3699999999999997</v>
      </c>
    </row>
    <row r="20" spans="1:17" s="8" customFormat="1">
      <c r="A20" s="33" t="s">
        <v>17</v>
      </c>
      <c r="B20" s="33" t="s">
        <v>38</v>
      </c>
      <c r="C20" s="33" t="s">
        <v>19</v>
      </c>
      <c r="D20" s="33" t="s">
        <v>20</v>
      </c>
      <c r="E20" s="33" t="s">
        <v>21</v>
      </c>
      <c r="F20" s="33" t="s">
        <v>22</v>
      </c>
      <c r="G20" s="33" t="s">
        <v>23</v>
      </c>
      <c r="H20" s="33" t="s">
        <v>24</v>
      </c>
      <c r="I20" s="33" t="s">
        <v>29</v>
      </c>
      <c r="J20" s="33" t="s">
        <v>30</v>
      </c>
    </row>
    <row r="21" spans="1:17">
      <c r="A21" s="1"/>
      <c r="B21" s="1"/>
      <c r="C21" s="1"/>
      <c r="D21" s="1"/>
      <c r="E21" s="1"/>
      <c r="F21" s="19"/>
      <c r="G21" s="1"/>
      <c r="H21" s="1"/>
      <c r="I21" s="20"/>
      <c r="J21" s="4">
        <f>D21*I21</f>
        <v>0</v>
      </c>
    </row>
    <row r="22" spans="1:17" s="8" customFormat="1">
      <c r="I22" s="37" t="s">
        <v>30</v>
      </c>
      <c r="J22" s="38">
        <f>SUM(J21:J21)</f>
        <v>0</v>
      </c>
    </row>
    <row r="23" spans="1:17">
      <c r="H23" s="21"/>
      <c r="I23" s="22"/>
    </row>
    <row r="24" spans="1:17" s="8" customFormat="1">
      <c r="A24" s="33" t="s">
        <v>17</v>
      </c>
      <c r="B24" s="33" t="s">
        <v>39</v>
      </c>
      <c r="C24" s="33" t="s">
        <v>19</v>
      </c>
      <c r="D24" s="33" t="s">
        <v>20</v>
      </c>
      <c r="E24" s="33" t="s">
        <v>32</v>
      </c>
      <c r="F24" s="33" t="s">
        <v>29</v>
      </c>
      <c r="G24" s="33" t="s">
        <v>40</v>
      </c>
      <c r="H24" s="33" t="s">
        <v>41</v>
      </c>
      <c r="I24" s="33" t="s">
        <v>30</v>
      </c>
    </row>
    <row r="25" spans="1:17">
      <c r="A25" s="1"/>
      <c r="B25" s="1"/>
      <c r="C25" s="1"/>
      <c r="D25" s="4"/>
      <c r="E25" s="1"/>
      <c r="F25" s="1"/>
      <c r="G25" s="1"/>
      <c r="H25" s="1"/>
      <c r="I25" s="4" t="str">
        <f>IF('[1]Front ARB Flange '!$G28&lt;&gt;"",D25*F25/G25*H25,"")</f>
        <v/>
      </c>
    </row>
    <row r="26" spans="1:17" s="8" customFormat="1">
      <c r="H26" s="37" t="s">
        <v>30</v>
      </c>
      <c r="I26" s="39">
        <f>SUM(I25:I25)</f>
        <v>0</v>
      </c>
    </row>
    <row r="27" spans="1:17">
      <c r="H27" s="21"/>
      <c r="I27" s="22"/>
    </row>
    <row r="28" spans="1:17">
      <c r="Q28" s="23"/>
    </row>
  </sheetData>
  <hyperlinks>
    <hyperlink ref="J3" location="BOM!A1" display="FileLink1" xr:uid="{00000000-0004-0000-1400-000000000000}"/>
  </hyperlinks>
  <pageMargins left="0.7" right="0.7" top="0.75" bottom="0.75" header="0.3" footer="0.3"/>
  <pageSetup paperSize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59999389629810485"/>
  </sheetPr>
  <dimension ref="A1:Q26"/>
  <sheetViews>
    <sheetView zoomScale="85" zoomScaleNormal="85" workbookViewId="0">
      <selection activeCell="I33" sqref="I33"/>
    </sheetView>
  </sheetViews>
  <sheetFormatPr baseColWidth="10" defaultColWidth="8.83203125" defaultRowHeight="14"/>
  <cols>
    <col min="1" max="1" width="15" style="2" bestFit="1" customWidth="1"/>
    <col min="2" max="2" width="37" style="2" customWidth="1"/>
    <col min="3" max="3" width="38.16406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N11+I16+J20+I24</f>
        <v>6.4740624999999996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1</v>
      </c>
    </row>
    <row r="3" spans="1:14" ht="15">
      <c r="A3" s="33" t="s">
        <v>7</v>
      </c>
      <c r="B3" s="1" t="s">
        <v>43</v>
      </c>
      <c r="C3" s="134"/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74" t="s">
        <v>270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6.4740624999999996</v>
      </c>
    </row>
    <row r="5" spans="1:14" ht="15">
      <c r="A5" s="33" t="s">
        <v>13</v>
      </c>
      <c r="B5" s="6"/>
      <c r="D5" s="135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 ht="30">
      <c r="A7" s="33" t="s">
        <v>16</v>
      </c>
      <c r="B7" s="42" t="s">
        <v>271</v>
      </c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272</v>
      </c>
      <c r="C10" s="1" t="s">
        <v>273</v>
      </c>
      <c r="D10" s="4">
        <v>2.25</v>
      </c>
      <c r="E10" s="10">
        <v>1.1000000000000001</v>
      </c>
      <c r="F10" s="1" t="s">
        <v>64</v>
      </c>
      <c r="G10" s="1" t="s">
        <v>250</v>
      </c>
      <c r="H10" s="11"/>
      <c r="I10" s="12" t="s">
        <v>274</v>
      </c>
      <c r="J10" s="13">
        <v>7.4999999999999997E-2</v>
      </c>
      <c r="K10" s="134">
        <v>3.0000000000000001E-3</v>
      </c>
      <c r="L10" s="11">
        <v>7850</v>
      </c>
      <c r="M10" s="14">
        <v>1</v>
      </c>
      <c r="N10" s="4">
        <f>IF(J10="",D10*M10,D10*J10*K10*L10*M10)</f>
        <v>3.9740624999999996</v>
      </c>
    </row>
    <row r="11" spans="1:14" s="8" customFormat="1">
      <c r="M11" s="37" t="s">
        <v>30</v>
      </c>
      <c r="N11" s="40">
        <f>SUM(N10:N10)</f>
        <v>3.9740624999999996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 ht="15">
      <c r="A14" s="1">
        <v>1</v>
      </c>
      <c r="B14" s="15" t="s">
        <v>65</v>
      </c>
      <c r="C14" s="1" t="s">
        <v>275</v>
      </c>
      <c r="D14" s="4">
        <v>1.3</v>
      </c>
      <c r="E14" s="1" t="s">
        <v>73</v>
      </c>
      <c r="F14" s="1">
        <v>1</v>
      </c>
      <c r="G14" s="1" t="s">
        <v>35</v>
      </c>
      <c r="H14" s="1">
        <v>1</v>
      </c>
      <c r="I14" s="4">
        <v>1.3</v>
      </c>
    </row>
    <row r="15" spans="1:14" ht="15">
      <c r="A15" s="2">
        <v>2</v>
      </c>
      <c r="B15" s="17" t="s">
        <v>276</v>
      </c>
      <c r="C15" s="2" t="s">
        <v>277</v>
      </c>
      <c r="D15" s="18">
        <v>0.01</v>
      </c>
      <c r="E15" s="2" t="s">
        <v>36</v>
      </c>
      <c r="F15" s="2">
        <v>40</v>
      </c>
      <c r="G15" s="2" t="s">
        <v>272</v>
      </c>
      <c r="H15" s="1">
        <v>3</v>
      </c>
      <c r="I15" s="4">
        <f>(F15*H15*D15)</f>
        <v>1.2</v>
      </c>
    </row>
    <row r="16" spans="1:14" s="8" customFormat="1">
      <c r="H16" s="37" t="s">
        <v>30</v>
      </c>
      <c r="I16" s="38">
        <f>(I14+I15)</f>
        <v>2.5</v>
      </c>
    </row>
    <row r="18" spans="1:17" s="8" customFormat="1">
      <c r="A18" s="33" t="s">
        <v>17</v>
      </c>
      <c r="B18" s="33" t="s">
        <v>38</v>
      </c>
      <c r="C18" s="33" t="s">
        <v>19</v>
      </c>
      <c r="D18" s="33" t="s">
        <v>20</v>
      </c>
      <c r="E18" s="33" t="s">
        <v>21</v>
      </c>
      <c r="F18" s="33" t="s">
        <v>22</v>
      </c>
      <c r="G18" s="33" t="s">
        <v>23</v>
      </c>
      <c r="H18" s="33" t="s">
        <v>24</v>
      </c>
      <c r="I18" s="33" t="s">
        <v>29</v>
      </c>
      <c r="J18" s="33" t="s">
        <v>30</v>
      </c>
    </row>
    <row r="19" spans="1:17">
      <c r="A19" s="1"/>
      <c r="B19" s="1"/>
      <c r="C19" s="1"/>
      <c r="D19" s="1"/>
      <c r="E19" s="1"/>
      <c r="F19" s="19"/>
      <c r="G19" s="1"/>
      <c r="H19" s="1"/>
      <c r="I19" s="20"/>
      <c r="J19" s="4">
        <f>D19*I19</f>
        <v>0</v>
      </c>
    </row>
    <row r="20" spans="1:17" s="8" customFormat="1">
      <c r="I20" s="37" t="s">
        <v>30</v>
      </c>
      <c r="J20" s="38">
        <f>SUM(J19:J19)</f>
        <v>0</v>
      </c>
    </row>
    <row r="21" spans="1:17">
      <c r="H21" s="21"/>
      <c r="I21" s="22"/>
    </row>
    <row r="22" spans="1:17" s="8" customFormat="1">
      <c r="A22" s="33" t="s">
        <v>17</v>
      </c>
      <c r="B22" s="33" t="s">
        <v>39</v>
      </c>
      <c r="C22" s="33" t="s">
        <v>19</v>
      </c>
      <c r="D22" s="33" t="s">
        <v>20</v>
      </c>
      <c r="E22" s="33" t="s">
        <v>32</v>
      </c>
      <c r="F22" s="33" t="s">
        <v>29</v>
      </c>
      <c r="G22" s="33" t="s">
        <v>40</v>
      </c>
      <c r="H22" s="33" t="s">
        <v>41</v>
      </c>
      <c r="I22" s="33" t="s">
        <v>30</v>
      </c>
    </row>
    <row r="23" spans="1:17">
      <c r="A23" s="1"/>
      <c r="B23" s="1"/>
      <c r="C23" s="1"/>
      <c r="D23" s="4"/>
      <c r="E23" s="1"/>
      <c r="F23" s="1"/>
      <c r="G23" s="1"/>
      <c r="H23" s="1"/>
      <c r="I23" s="4" t="str">
        <f>IF('[1]Front ARB Flange '!$G28&lt;&gt;"",D23*F23/G23*H23,"")</f>
        <v/>
      </c>
    </row>
    <row r="24" spans="1:17" s="8" customFormat="1">
      <c r="H24" s="37" t="s">
        <v>30</v>
      </c>
      <c r="I24" s="39">
        <f>SUM(I23:I23)</f>
        <v>0</v>
      </c>
    </row>
    <row r="25" spans="1:17">
      <c r="H25" s="21"/>
      <c r="I25" s="22"/>
    </row>
    <row r="26" spans="1:17">
      <c r="Q26" s="23"/>
    </row>
  </sheetData>
  <hyperlinks>
    <hyperlink ref="J3" location="BOM!A1" display="FileLink1" xr:uid="{00000000-0004-0000-1500-000000000000}"/>
  </hyperlink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"/>
  <sheetViews>
    <sheetView topLeftCell="A40" workbookViewId="0">
      <selection activeCell="R60" sqref="R60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68"/>
  <sheetViews>
    <sheetView topLeftCell="A7" zoomScale="85" zoomScaleNormal="85" workbookViewId="0">
      <selection activeCell="J23" sqref="J23"/>
    </sheetView>
  </sheetViews>
  <sheetFormatPr baseColWidth="10" defaultColWidth="8.83203125" defaultRowHeight="14"/>
  <cols>
    <col min="1" max="1" width="18.33203125" style="2" customWidth="1"/>
    <col min="2" max="2" width="28.83203125" style="2" customWidth="1"/>
    <col min="3" max="3" width="43.16406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33203125" style="2" customWidth="1"/>
    <col min="11" max="11" width="17.1640625" style="2" customWidth="1"/>
    <col min="12" max="12" width="9.33203125" style="2" bestFit="1" customWidth="1"/>
    <col min="13" max="13" width="13.6640625" style="2" customWidth="1"/>
    <col min="14" max="14" width="11.6640625" style="2" customWidth="1"/>
    <col min="15" max="16384" width="8.83203125" style="2"/>
  </cols>
  <sheetData>
    <row r="1" spans="1:14">
      <c r="A1" s="51" t="s">
        <v>0</v>
      </c>
      <c r="B1" s="1" t="s">
        <v>1</v>
      </c>
      <c r="J1" s="142" t="s">
        <v>2</v>
      </c>
      <c r="K1" s="3">
        <v>254</v>
      </c>
      <c r="M1" s="51" t="s">
        <v>81</v>
      </c>
      <c r="N1" s="4">
        <f>E22+N29+I57+J64+I68</f>
        <v>1926.8636449999999</v>
      </c>
    </row>
    <row r="2" spans="1:14">
      <c r="A2" s="51" t="s">
        <v>4</v>
      </c>
      <c r="B2" s="1" t="s">
        <v>279</v>
      </c>
      <c r="M2" s="51" t="s">
        <v>6</v>
      </c>
      <c r="N2" s="5">
        <v>2</v>
      </c>
    </row>
    <row r="3" spans="1:14" ht="15">
      <c r="A3" s="51" t="s">
        <v>7</v>
      </c>
      <c r="B3" s="1" t="s">
        <v>278</v>
      </c>
      <c r="J3" s="53" t="s">
        <v>5</v>
      </c>
      <c r="K3" s="1" t="s">
        <v>9</v>
      </c>
    </row>
    <row r="4" spans="1:14">
      <c r="A4" s="51" t="s">
        <v>13</v>
      </c>
      <c r="B4" s="6"/>
      <c r="J4" s="51" t="s">
        <v>8</v>
      </c>
      <c r="K4" s="1"/>
      <c r="M4" s="51" t="s">
        <v>12</v>
      </c>
      <c r="N4" s="4">
        <f>N1*N2</f>
        <v>3853.7272899999998</v>
      </c>
    </row>
    <row r="5" spans="1:14">
      <c r="A5" s="51" t="s">
        <v>14</v>
      </c>
      <c r="B5" s="1" t="s">
        <v>15</v>
      </c>
      <c r="J5" s="51" t="s">
        <v>11</v>
      </c>
      <c r="K5" s="1"/>
    </row>
    <row r="6" spans="1:14" ht="27.75" customHeight="1">
      <c r="A6" s="51" t="s">
        <v>16</v>
      </c>
      <c r="B6" s="54" t="s">
        <v>109</v>
      </c>
    </row>
    <row r="8" spans="1:14">
      <c r="A8" s="51" t="s">
        <v>17</v>
      </c>
      <c r="B8" s="51" t="s">
        <v>10</v>
      </c>
      <c r="C8" s="51" t="s">
        <v>3</v>
      </c>
      <c r="D8" s="51" t="s">
        <v>29</v>
      </c>
      <c r="E8" s="51" t="s">
        <v>30</v>
      </c>
    </row>
    <row r="9" spans="1:14">
      <c r="A9" s="1">
        <v>1</v>
      </c>
      <c r="B9" s="1" t="s">
        <v>240</v>
      </c>
      <c r="C9" s="4">
        <f>('[2]Front Hub '!N1)</f>
        <v>93.556380000000004</v>
      </c>
      <c r="D9" s="1">
        <v>2</v>
      </c>
      <c r="E9" s="4">
        <f t="shared" ref="E9:E20" si="0">C9*D9</f>
        <v>187.11276000000001</v>
      </c>
    </row>
    <row r="10" spans="1:14">
      <c r="A10" s="1">
        <v>2</v>
      </c>
      <c r="B10" s="1" t="s">
        <v>280</v>
      </c>
      <c r="C10" s="55"/>
      <c r="D10" s="1">
        <v>8</v>
      </c>
      <c r="E10" s="4">
        <f t="shared" si="0"/>
        <v>0</v>
      </c>
    </row>
    <row r="11" spans="1:14">
      <c r="A11" s="1">
        <v>3</v>
      </c>
      <c r="B11" s="1" t="s">
        <v>281</v>
      </c>
      <c r="C11" s="4">
        <f>('[2]Front Hub Locker '!N1)</f>
        <v>3.64628</v>
      </c>
      <c r="D11" s="1">
        <v>2</v>
      </c>
      <c r="E11" s="4">
        <f t="shared" si="0"/>
        <v>7.2925599999999999</v>
      </c>
    </row>
    <row r="12" spans="1:14">
      <c r="A12" s="1">
        <v>4</v>
      </c>
      <c r="B12" s="1" t="s">
        <v>282</v>
      </c>
      <c r="C12" s="4">
        <f>('[2]Hub washer '!N1)</f>
        <v>5.350200000000001</v>
      </c>
      <c r="D12" s="1">
        <v>1</v>
      </c>
      <c r="E12" s="4">
        <f t="shared" si="0"/>
        <v>5.350200000000001</v>
      </c>
    </row>
    <row r="13" spans="1:14">
      <c r="A13" s="1">
        <v>5</v>
      </c>
      <c r="B13" s="1" t="s">
        <v>283</v>
      </c>
      <c r="C13" s="4">
        <v>80.650000000000006</v>
      </c>
      <c r="D13" s="1">
        <v>2</v>
      </c>
      <c r="E13" s="4">
        <f t="shared" si="0"/>
        <v>161.30000000000001</v>
      </c>
    </row>
    <row r="14" spans="1:14">
      <c r="A14" s="1">
        <v>6</v>
      </c>
      <c r="B14" s="1" t="s">
        <v>284</v>
      </c>
      <c r="C14" s="4">
        <f>('[2]Wheels '!N1)</f>
        <v>330</v>
      </c>
      <c r="D14" s="1">
        <v>2</v>
      </c>
      <c r="E14" s="4">
        <f t="shared" si="0"/>
        <v>660</v>
      </c>
    </row>
    <row r="15" spans="1:14">
      <c r="A15" s="1">
        <v>7</v>
      </c>
      <c r="B15" s="1" t="s">
        <v>285</v>
      </c>
      <c r="C15" s="4">
        <f>([2]Tire!N1)</f>
        <v>320</v>
      </c>
      <c r="D15" s="1">
        <v>2</v>
      </c>
      <c r="E15" s="4">
        <f t="shared" si="0"/>
        <v>640</v>
      </c>
    </row>
    <row r="16" spans="1:14">
      <c r="A16" s="1">
        <v>8</v>
      </c>
      <c r="B16" s="1" t="s">
        <v>286</v>
      </c>
      <c r="C16" s="4">
        <f>('[2]Wheel Speed Sprocket '!N1)</f>
        <v>6.4740624999999996</v>
      </c>
      <c r="D16" s="1">
        <v>2</v>
      </c>
      <c r="E16" s="4">
        <f t="shared" si="0"/>
        <v>12.948124999999999</v>
      </c>
    </row>
    <row r="17" spans="1:28">
      <c r="A17" s="1">
        <v>9</v>
      </c>
      <c r="B17" s="1" t="s">
        <v>287</v>
      </c>
      <c r="C17" s="4">
        <f>('[2]Front Wheel Bearing'!N1)</f>
        <v>28.38</v>
      </c>
      <c r="D17" s="1">
        <v>4</v>
      </c>
      <c r="E17" s="4">
        <f t="shared" si="0"/>
        <v>113.52</v>
      </c>
    </row>
    <row r="18" spans="1:28">
      <c r="A18" s="1">
        <v>10</v>
      </c>
      <c r="B18" s="56" t="s">
        <v>288</v>
      </c>
      <c r="C18" s="57">
        <v>1</v>
      </c>
      <c r="D18" s="56">
        <v>2</v>
      </c>
      <c r="E18" s="4">
        <f t="shared" si="0"/>
        <v>2</v>
      </c>
    </row>
    <row r="19" spans="1:28">
      <c r="A19" s="1">
        <v>11</v>
      </c>
      <c r="B19" s="1" t="s">
        <v>289</v>
      </c>
      <c r="C19" s="4">
        <v>0</v>
      </c>
      <c r="D19" s="1"/>
      <c r="E19" s="4">
        <f t="shared" si="0"/>
        <v>0</v>
      </c>
    </row>
    <row r="20" spans="1:28">
      <c r="A20" s="2">
        <v>12</v>
      </c>
      <c r="B20" s="2" t="s">
        <v>323</v>
      </c>
      <c r="C20" s="18"/>
      <c r="D20" s="110">
        <v>16</v>
      </c>
      <c r="E20" s="4">
        <f t="shared" si="0"/>
        <v>0</v>
      </c>
    </row>
    <row r="21" spans="1:28">
      <c r="C21" s="18"/>
      <c r="D21" s="110"/>
      <c r="E21" s="111"/>
    </row>
    <row r="22" spans="1:28">
      <c r="D22" s="76" t="s">
        <v>30</v>
      </c>
      <c r="E22" s="77">
        <f>SUM(E9:E21)</f>
        <v>1789.5236449999998</v>
      </c>
    </row>
    <row r="26" spans="1:28">
      <c r="A26" s="51" t="s">
        <v>17</v>
      </c>
      <c r="B26" s="51" t="s">
        <v>18</v>
      </c>
      <c r="C26" s="51" t="s">
        <v>19</v>
      </c>
      <c r="D26" s="51" t="s">
        <v>20</v>
      </c>
      <c r="E26" s="51" t="s">
        <v>21</v>
      </c>
      <c r="F26" s="51" t="s">
        <v>22</v>
      </c>
      <c r="G26" s="51" t="s">
        <v>23</v>
      </c>
      <c r="H26" s="51" t="s">
        <v>24</v>
      </c>
      <c r="I26" s="51" t="s">
        <v>25</v>
      </c>
      <c r="J26" s="51" t="s">
        <v>26</v>
      </c>
      <c r="K26" s="51" t="s">
        <v>27</v>
      </c>
      <c r="L26" s="51" t="s">
        <v>28</v>
      </c>
      <c r="M26" s="51" t="s">
        <v>29</v>
      </c>
      <c r="N26" s="51" t="s">
        <v>30</v>
      </c>
    </row>
    <row r="27" spans="1:28" ht="15">
      <c r="A27" s="1">
        <v>1</v>
      </c>
      <c r="B27" s="60" t="s">
        <v>290</v>
      </c>
      <c r="C27" s="1" t="s">
        <v>291</v>
      </c>
      <c r="D27" s="4">
        <v>28.38</v>
      </c>
      <c r="E27" s="1">
        <v>52</v>
      </c>
      <c r="F27" s="1" t="s">
        <v>48</v>
      </c>
      <c r="G27" s="1">
        <v>16</v>
      </c>
      <c r="H27" s="11" t="s">
        <v>48</v>
      </c>
      <c r="I27" s="12"/>
      <c r="J27" s="61"/>
      <c r="K27" s="11"/>
      <c r="L27" s="11"/>
      <c r="M27" s="14">
        <v>4</v>
      </c>
      <c r="N27" s="4">
        <f>(D27*M27)</f>
        <v>113.52</v>
      </c>
    </row>
    <row r="28" spans="1:28">
      <c r="A28" s="1"/>
      <c r="B28" s="60"/>
      <c r="C28" s="1"/>
      <c r="D28" s="4"/>
      <c r="E28" s="1"/>
      <c r="F28" s="1"/>
      <c r="G28" s="1"/>
      <c r="H28" s="11"/>
      <c r="I28" s="12"/>
      <c r="J28" s="61"/>
      <c r="K28" s="11"/>
      <c r="L28" s="11"/>
      <c r="M28" s="14"/>
      <c r="N28" s="4"/>
    </row>
    <row r="29" spans="1:28" s="8" customFormat="1">
      <c r="M29" s="76" t="s">
        <v>30</v>
      </c>
      <c r="N29" s="107">
        <f>SUM(N27:N28)</f>
        <v>113.52</v>
      </c>
    </row>
    <row r="31" spans="1:28" s="8" customFormat="1">
      <c r="A31" s="51" t="s">
        <v>17</v>
      </c>
      <c r="B31" s="51" t="s">
        <v>31</v>
      </c>
      <c r="C31" s="51" t="s">
        <v>19</v>
      </c>
      <c r="D31" s="51" t="s">
        <v>20</v>
      </c>
      <c r="E31" s="51" t="s">
        <v>32</v>
      </c>
      <c r="F31" s="51" t="s">
        <v>29</v>
      </c>
      <c r="G31" s="51" t="s">
        <v>33</v>
      </c>
      <c r="H31" s="51" t="s">
        <v>34</v>
      </c>
      <c r="I31" s="51" t="s">
        <v>30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s="49" customFormat="1" ht="15">
      <c r="A32" s="56">
        <v>1</v>
      </c>
      <c r="B32" s="143" t="s">
        <v>137</v>
      </c>
      <c r="C32" s="64" t="s">
        <v>292</v>
      </c>
      <c r="D32" s="4">
        <v>0.19</v>
      </c>
      <c r="E32" s="1" t="s">
        <v>88</v>
      </c>
      <c r="F32" s="1">
        <v>4</v>
      </c>
      <c r="G32" s="1" t="s">
        <v>151</v>
      </c>
      <c r="H32" s="1">
        <v>1</v>
      </c>
      <c r="I32" s="4">
        <f t="shared" ref="I32:I52" si="1">D32*F32*H32</f>
        <v>0.76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s="49" customFormat="1" ht="15">
      <c r="A33" s="56">
        <v>2</v>
      </c>
      <c r="B33" s="15" t="s">
        <v>137</v>
      </c>
      <c r="C33" s="64" t="s">
        <v>293</v>
      </c>
      <c r="D33" s="4">
        <v>0.19</v>
      </c>
      <c r="E33" s="1" t="s">
        <v>88</v>
      </c>
      <c r="F33" s="1">
        <v>1</v>
      </c>
      <c r="G33" s="1" t="s">
        <v>151</v>
      </c>
      <c r="H33" s="1">
        <v>1</v>
      </c>
      <c r="I33" s="4">
        <f t="shared" si="1"/>
        <v>0.19</v>
      </c>
      <c r="J33" s="2"/>
      <c r="K33" s="2"/>
      <c r="L33" s="2"/>
      <c r="M33" s="2"/>
      <c r="N33" s="2"/>
      <c r="O33" s="2"/>
      <c r="P33" s="2"/>
      <c r="Q33" s="2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s="8" customFormat="1" ht="15">
      <c r="A34" s="56">
        <v>3</v>
      </c>
      <c r="B34" s="15" t="s">
        <v>137</v>
      </c>
      <c r="C34" s="65" t="s">
        <v>294</v>
      </c>
      <c r="D34" s="4">
        <v>0.19</v>
      </c>
      <c r="E34" s="1" t="s">
        <v>88</v>
      </c>
      <c r="F34" s="1">
        <v>1</v>
      </c>
      <c r="G34" s="56" t="s">
        <v>151</v>
      </c>
      <c r="H34" s="56">
        <v>1</v>
      </c>
      <c r="I34" s="4">
        <f t="shared" si="1"/>
        <v>0.19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s="8" customFormat="1" ht="15">
      <c r="A35" s="56">
        <v>4</v>
      </c>
      <c r="B35" s="15" t="s">
        <v>137</v>
      </c>
      <c r="C35" s="56" t="s">
        <v>299</v>
      </c>
      <c r="D35" s="4">
        <v>0.19</v>
      </c>
      <c r="E35" s="1" t="s">
        <v>88</v>
      </c>
      <c r="F35" s="1">
        <v>1</v>
      </c>
      <c r="G35" s="56" t="s">
        <v>151</v>
      </c>
      <c r="H35" s="56">
        <v>1</v>
      </c>
      <c r="I35" s="4">
        <f t="shared" si="1"/>
        <v>0.19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s="8" customFormat="1" ht="15">
      <c r="A36" s="56">
        <v>5</v>
      </c>
      <c r="B36" s="15" t="s">
        <v>295</v>
      </c>
      <c r="C36" s="56" t="s">
        <v>298</v>
      </c>
      <c r="D36" s="4">
        <v>0.13</v>
      </c>
      <c r="E36" s="1" t="s">
        <v>88</v>
      </c>
      <c r="F36" s="1">
        <v>4</v>
      </c>
      <c r="G36" s="56" t="s">
        <v>303</v>
      </c>
      <c r="H36" s="56">
        <v>1</v>
      </c>
      <c r="I36" s="4">
        <f t="shared" si="1"/>
        <v>0.52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">
      <c r="A37" s="56">
        <v>6</v>
      </c>
      <c r="B37" s="143" t="s">
        <v>301</v>
      </c>
      <c r="C37" s="64" t="s">
        <v>300</v>
      </c>
      <c r="D37" s="4">
        <v>0.5</v>
      </c>
      <c r="E37" s="1" t="s">
        <v>88</v>
      </c>
      <c r="F37" s="1">
        <v>1</v>
      </c>
      <c r="G37" s="1" t="s">
        <v>151</v>
      </c>
      <c r="H37" s="1">
        <v>1</v>
      </c>
      <c r="I37" s="4">
        <f t="shared" si="1"/>
        <v>0.5</v>
      </c>
    </row>
    <row r="38" spans="1:28" ht="15">
      <c r="A38" s="56">
        <v>7</v>
      </c>
      <c r="B38" s="143" t="s">
        <v>301</v>
      </c>
      <c r="C38" s="64" t="s">
        <v>302</v>
      </c>
      <c r="D38" s="4">
        <v>0.5</v>
      </c>
      <c r="E38" s="1" t="s">
        <v>88</v>
      </c>
      <c r="F38" s="1">
        <v>1</v>
      </c>
      <c r="G38" s="1" t="s">
        <v>151</v>
      </c>
      <c r="H38" s="1">
        <v>1</v>
      </c>
      <c r="I38" s="4">
        <f t="shared" si="1"/>
        <v>0.5</v>
      </c>
    </row>
    <row r="39" spans="1:28" ht="15">
      <c r="A39" s="56">
        <v>8</v>
      </c>
      <c r="B39" s="143" t="s">
        <v>127</v>
      </c>
      <c r="C39" s="64" t="s">
        <v>296</v>
      </c>
      <c r="D39" s="4">
        <v>0.13</v>
      </c>
      <c r="E39" s="1" t="s">
        <v>88</v>
      </c>
      <c r="F39" s="1">
        <v>1</v>
      </c>
      <c r="G39" s="1" t="s">
        <v>151</v>
      </c>
      <c r="H39" s="1">
        <v>1</v>
      </c>
      <c r="I39" s="4">
        <f t="shared" si="1"/>
        <v>0.13</v>
      </c>
    </row>
    <row r="40" spans="1:28" ht="15">
      <c r="A40" s="56">
        <v>9</v>
      </c>
      <c r="B40" s="143" t="s">
        <v>127</v>
      </c>
      <c r="C40" s="64" t="s">
        <v>297</v>
      </c>
      <c r="D40" s="4">
        <v>0.13</v>
      </c>
      <c r="E40" s="1" t="s">
        <v>88</v>
      </c>
      <c r="F40" s="1">
        <v>1</v>
      </c>
      <c r="G40" s="1" t="s">
        <v>151</v>
      </c>
      <c r="H40" s="1">
        <v>1</v>
      </c>
      <c r="I40" s="4">
        <f t="shared" si="1"/>
        <v>0.13</v>
      </c>
    </row>
    <row r="41" spans="1:28" ht="15">
      <c r="A41" s="56">
        <v>10</v>
      </c>
      <c r="B41" s="143" t="s">
        <v>127</v>
      </c>
      <c r="C41" s="64" t="s">
        <v>331</v>
      </c>
      <c r="D41" s="4">
        <v>0.13</v>
      </c>
      <c r="E41" s="1" t="s">
        <v>88</v>
      </c>
      <c r="F41" s="1">
        <v>1</v>
      </c>
      <c r="G41" s="1" t="s">
        <v>324</v>
      </c>
      <c r="H41" s="1">
        <v>15</v>
      </c>
      <c r="I41" s="4">
        <f t="shared" si="1"/>
        <v>1.9500000000000002</v>
      </c>
    </row>
    <row r="42" spans="1:28" ht="15">
      <c r="A42" s="56">
        <v>11</v>
      </c>
      <c r="B42" s="15" t="s">
        <v>140</v>
      </c>
      <c r="C42" s="56" t="s">
        <v>131</v>
      </c>
      <c r="D42" s="66">
        <v>0.12</v>
      </c>
      <c r="E42" s="1" t="s">
        <v>88</v>
      </c>
      <c r="F42" s="1">
        <v>1</v>
      </c>
      <c r="G42" s="1" t="s">
        <v>324</v>
      </c>
      <c r="H42" s="1">
        <v>15</v>
      </c>
      <c r="I42" s="4">
        <f t="shared" si="1"/>
        <v>1.7999999999999998</v>
      </c>
      <c r="K42" s="8"/>
      <c r="L42" s="8"/>
      <c r="M42" s="8"/>
      <c r="N42" s="8"/>
      <c r="O42" s="8"/>
    </row>
    <row r="43" spans="1:28" ht="15">
      <c r="A43" s="56">
        <v>12</v>
      </c>
      <c r="B43" s="143" t="s">
        <v>92</v>
      </c>
      <c r="C43" s="56" t="s">
        <v>132</v>
      </c>
      <c r="D43" s="66">
        <v>0.5</v>
      </c>
      <c r="E43" s="1" t="s">
        <v>88</v>
      </c>
      <c r="F43" s="1">
        <v>1</v>
      </c>
      <c r="G43" s="1" t="s">
        <v>325</v>
      </c>
      <c r="H43" s="1">
        <v>15</v>
      </c>
      <c r="I43" s="4">
        <f t="shared" si="1"/>
        <v>7.5</v>
      </c>
      <c r="K43" s="8"/>
      <c r="L43" s="8"/>
      <c r="M43" s="8"/>
      <c r="N43" s="8"/>
      <c r="O43" s="8"/>
    </row>
    <row r="44" spans="1:28" ht="15">
      <c r="A44" s="56">
        <v>13</v>
      </c>
      <c r="B44" s="82" t="s">
        <v>98</v>
      </c>
      <c r="C44" s="80" t="s">
        <v>170</v>
      </c>
      <c r="D44" s="84">
        <v>0.25</v>
      </c>
      <c r="E44" s="82" t="s">
        <v>88</v>
      </c>
      <c r="F44" s="83">
        <v>1</v>
      </c>
      <c r="G44" s="83" t="s">
        <v>324</v>
      </c>
      <c r="H44" s="83">
        <v>15</v>
      </c>
      <c r="I44" s="4">
        <f t="shared" si="1"/>
        <v>3.75</v>
      </c>
    </row>
    <row r="45" spans="1:28" ht="15">
      <c r="A45" s="56">
        <v>14</v>
      </c>
      <c r="B45" s="15" t="s">
        <v>137</v>
      </c>
      <c r="C45" s="64" t="s">
        <v>304</v>
      </c>
      <c r="D45" s="4">
        <v>0.19</v>
      </c>
      <c r="E45" s="1" t="s">
        <v>88</v>
      </c>
      <c r="F45" s="1">
        <v>1</v>
      </c>
      <c r="G45" s="1" t="s">
        <v>94</v>
      </c>
      <c r="H45" s="1">
        <v>2</v>
      </c>
      <c r="I45" s="4">
        <f t="shared" si="1"/>
        <v>0.38</v>
      </c>
      <c r="K45" s="8"/>
      <c r="L45" s="8"/>
      <c r="M45" s="8"/>
      <c r="N45" s="8"/>
      <c r="O45" s="8"/>
    </row>
    <row r="46" spans="1:28" ht="15">
      <c r="A46" s="56">
        <v>15</v>
      </c>
      <c r="B46" s="15" t="s">
        <v>305</v>
      </c>
      <c r="C46" s="64" t="s">
        <v>306</v>
      </c>
      <c r="D46" s="4">
        <v>0.19</v>
      </c>
      <c r="E46" s="1" t="s">
        <v>88</v>
      </c>
      <c r="F46" s="1">
        <v>1</v>
      </c>
      <c r="G46" s="1" t="s">
        <v>151</v>
      </c>
      <c r="H46" s="1">
        <v>1</v>
      </c>
      <c r="I46" s="4">
        <f t="shared" si="1"/>
        <v>0.19</v>
      </c>
      <c r="K46" s="8"/>
      <c r="L46" s="8"/>
      <c r="M46" s="8"/>
      <c r="N46" s="8"/>
      <c r="O46" s="8"/>
    </row>
    <row r="47" spans="1:28" ht="15">
      <c r="A47" s="56">
        <v>16</v>
      </c>
      <c r="B47" s="15" t="s">
        <v>139</v>
      </c>
      <c r="C47" s="64" t="s">
        <v>327</v>
      </c>
      <c r="D47" s="4">
        <v>0.13</v>
      </c>
      <c r="E47" s="1" t="s">
        <v>88</v>
      </c>
      <c r="F47" s="1">
        <v>1</v>
      </c>
      <c r="G47" s="1" t="s">
        <v>152</v>
      </c>
      <c r="H47" s="1">
        <v>2</v>
      </c>
      <c r="I47" s="4">
        <f t="shared" si="1"/>
        <v>0.26</v>
      </c>
      <c r="K47" s="8"/>
      <c r="L47" s="8"/>
      <c r="M47" s="8"/>
      <c r="N47" s="8"/>
      <c r="O47" s="8"/>
    </row>
    <row r="48" spans="1:28" ht="15">
      <c r="A48" s="56">
        <v>17</v>
      </c>
      <c r="B48" s="15" t="s">
        <v>330</v>
      </c>
      <c r="C48" s="64" t="s">
        <v>79</v>
      </c>
      <c r="D48" s="4">
        <v>0.1</v>
      </c>
      <c r="E48" s="1" t="s">
        <v>73</v>
      </c>
      <c r="F48" s="1">
        <v>2</v>
      </c>
      <c r="G48" s="1" t="s">
        <v>153</v>
      </c>
      <c r="H48" s="1">
        <v>4</v>
      </c>
      <c r="I48" s="4">
        <f t="shared" si="1"/>
        <v>0.8</v>
      </c>
      <c r="K48" s="8"/>
      <c r="L48" s="8"/>
      <c r="M48" s="8"/>
      <c r="N48" s="8"/>
      <c r="O48" s="8"/>
    </row>
    <row r="49" spans="1:15" ht="15">
      <c r="A49" s="56">
        <v>18</v>
      </c>
      <c r="B49" s="15" t="s">
        <v>330</v>
      </c>
      <c r="C49" s="64" t="s">
        <v>328</v>
      </c>
      <c r="D49" s="4">
        <v>0.1</v>
      </c>
      <c r="E49" s="1" t="s">
        <v>88</v>
      </c>
      <c r="F49" s="1">
        <v>2</v>
      </c>
      <c r="G49" s="1" t="s">
        <v>153</v>
      </c>
      <c r="H49" s="1">
        <v>4</v>
      </c>
      <c r="I49" s="4">
        <f t="shared" si="1"/>
        <v>0.8</v>
      </c>
      <c r="K49" s="8"/>
      <c r="L49" s="8"/>
      <c r="M49" s="8"/>
      <c r="N49" s="8"/>
      <c r="O49" s="8"/>
    </row>
    <row r="50" spans="1:15" ht="15">
      <c r="A50" s="56">
        <v>19</v>
      </c>
      <c r="B50" s="15" t="s">
        <v>301</v>
      </c>
      <c r="C50" s="64" t="s">
        <v>329</v>
      </c>
      <c r="D50" s="4">
        <v>0.5</v>
      </c>
      <c r="E50" s="1" t="s">
        <v>88</v>
      </c>
      <c r="F50" s="1">
        <v>1</v>
      </c>
      <c r="G50" s="1" t="s">
        <v>303</v>
      </c>
      <c r="H50" s="1">
        <v>1</v>
      </c>
      <c r="I50" s="4">
        <f t="shared" si="1"/>
        <v>0.5</v>
      </c>
      <c r="K50" s="8"/>
      <c r="L50" s="8"/>
      <c r="M50" s="8"/>
      <c r="N50" s="8"/>
      <c r="O50" s="8"/>
    </row>
    <row r="51" spans="1:15" ht="15">
      <c r="A51" s="56">
        <v>20</v>
      </c>
      <c r="B51" s="15" t="s">
        <v>326</v>
      </c>
      <c r="C51" s="64" t="s">
        <v>307</v>
      </c>
      <c r="D51" s="4">
        <v>0.12</v>
      </c>
      <c r="E51" s="1" t="s">
        <v>88</v>
      </c>
      <c r="F51" s="1">
        <v>1</v>
      </c>
      <c r="G51" s="1" t="s">
        <v>96</v>
      </c>
      <c r="H51" s="1">
        <v>4</v>
      </c>
      <c r="I51" s="4">
        <f t="shared" si="1"/>
        <v>0.48</v>
      </c>
    </row>
    <row r="52" spans="1:15" ht="15">
      <c r="A52" s="56">
        <v>21</v>
      </c>
      <c r="B52" s="143" t="s">
        <v>92</v>
      </c>
      <c r="C52" s="64" t="s">
        <v>308</v>
      </c>
      <c r="D52" s="4">
        <v>0.5</v>
      </c>
      <c r="E52" s="1" t="s">
        <v>88</v>
      </c>
      <c r="F52" s="1">
        <v>1</v>
      </c>
      <c r="G52" s="1" t="s">
        <v>153</v>
      </c>
      <c r="H52" s="1">
        <v>4</v>
      </c>
      <c r="I52" s="4">
        <f t="shared" si="1"/>
        <v>2</v>
      </c>
    </row>
    <row r="53" spans="1:15">
      <c r="A53" s="56"/>
      <c r="B53" s="143"/>
      <c r="C53" s="1"/>
      <c r="D53" s="4"/>
      <c r="E53" s="1"/>
      <c r="F53" s="1"/>
      <c r="G53" s="1"/>
      <c r="H53" s="1"/>
      <c r="I53" s="4"/>
    </row>
    <row r="54" spans="1:15">
      <c r="A54" s="56"/>
      <c r="B54" s="15"/>
      <c r="C54" s="64"/>
      <c r="D54" s="4"/>
      <c r="E54" s="1"/>
      <c r="F54" s="1"/>
      <c r="G54" s="1"/>
      <c r="H54" s="1"/>
      <c r="I54" s="4"/>
    </row>
    <row r="55" spans="1:15">
      <c r="A55" s="56"/>
      <c r="B55" s="15"/>
      <c r="C55" s="64"/>
      <c r="D55" s="67"/>
      <c r="E55" s="1"/>
      <c r="F55" s="1"/>
      <c r="G55" s="1"/>
      <c r="H55" s="1"/>
      <c r="I55" s="4"/>
    </row>
    <row r="56" spans="1:15">
      <c r="A56" s="56"/>
      <c r="B56" s="15"/>
      <c r="C56" s="64"/>
      <c r="D56" s="4"/>
      <c r="E56" s="1"/>
      <c r="F56" s="1"/>
      <c r="G56" s="1"/>
      <c r="H56" s="1"/>
      <c r="I56" s="4"/>
    </row>
    <row r="57" spans="1:15" s="8" customFormat="1">
      <c r="H57" s="144" t="s">
        <v>30</v>
      </c>
      <c r="I57" s="145">
        <f>SUM(I37:I56)</f>
        <v>21.67</v>
      </c>
    </row>
    <row r="59" spans="1:15" s="8" customFormat="1">
      <c r="A59" s="51" t="s">
        <v>17</v>
      </c>
      <c r="B59" s="51" t="s">
        <v>38</v>
      </c>
      <c r="C59" s="51" t="s">
        <v>19</v>
      </c>
      <c r="D59" s="51" t="s">
        <v>20</v>
      </c>
      <c r="E59" s="51" t="s">
        <v>21</v>
      </c>
      <c r="F59" s="51" t="s">
        <v>22</v>
      </c>
      <c r="G59" s="51" t="s">
        <v>23</v>
      </c>
      <c r="H59" s="51" t="s">
        <v>24</v>
      </c>
      <c r="I59" s="51" t="s">
        <v>29</v>
      </c>
      <c r="J59" s="51" t="s">
        <v>30</v>
      </c>
    </row>
    <row r="60" spans="1:15" s="8" customFormat="1" ht="15">
      <c r="A60" s="8">
        <v>2</v>
      </c>
      <c r="B60" s="60" t="s">
        <v>334</v>
      </c>
      <c r="C60" s="64" t="s">
        <v>309</v>
      </c>
      <c r="D60" s="68">
        <v>0.05</v>
      </c>
      <c r="E60" s="1"/>
      <c r="F60" s="19" t="s">
        <v>335</v>
      </c>
      <c r="G60" s="1"/>
      <c r="H60" s="1" t="s">
        <v>335</v>
      </c>
      <c r="I60" s="20">
        <v>1</v>
      </c>
      <c r="J60" s="4">
        <v>0.05</v>
      </c>
    </row>
    <row r="61" spans="1:15" ht="15">
      <c r="A61" s="2">
        <v>4</v>
      </c>
      <c r="B61" s="69" t="s">
        <v>332</v>
      </c>
      <c r="C61" s="64" t="s">
        <v>333</v>
      </c>
      <c r="D61" s="68">
        <v>0.01</v>
      </c>
      <c r="E61" s="1">
        <v>6</v>
      </c>
      <c r="F61" s="19" t="s">
        <v>48</v>
      </c>
      <c r="G61" s="1"/>
      <c r="H61" s="1" t="s">
        <v>335</v>
      </c>
      <c r="I61" s="147">
        <v>15</v>
      </c>
      <c r="J61" s="4">
        <f>(D61*I61)</f>
        <v>0.15</v>
      </c>
    </row>
    <row r="62" spans="1:15" ht="15">
      <c r="A62" s="2">
        <v>5</v>
      </c>
      <c r="B62" s="69" t="s">
        <v>310</v>
      </c>
      <c r="C62" s="64" t="s">
        <v>311</v>
      </c>
      <c r="D62" s="68">
        <v>0.1</v>
      </c>
      <c r="E62" s="1">
        <v>8</v>
      </c>
      <c r="F62" s="1" t="s">
        <v>48</v>
      </c>
      <c r="G62" s="1">
        <v>30</v>
      </c>
      <c r="H62" s="20" t="s">
        <v>48</v>
      </c>
      <c r="I62" s="2">
        <v>15</v>
      </c>
      <c r="J62" s="4">
        <f>(D62*I62)</f>
        <v>1.5</v>
      </c>
    </row>
    <row r="63" spans="1:15" ht="15">
      <c r="A63" s="2">
        <v>6</v>
      </c>
      <c r="B63" s="60" t="s">
        <v>336</v>
      </c>
      <c r="C63" s="64" t="s">
        <v>311</v>
      </c>
      <c r="D63" s="68">
        <v>0.03</v>
      </c>
      <c r="E63" s="1">
        <v>8</v>
      </c>
      <c r="F63" s="19" t="s">
        <v>48</v>
      </c>
      <c r="G63" s="1"/>
      <c r="H63" s="1" t="s">
        <v>335</v>
      </c>
      <c r="I63" s="20">
        <v>15</v>
      </c>
      <c r="J63" s="4">
        <f>(I63*D63)</f>
        <v>0.44999999999999996</v>
      </c>
    </row>
    <row r="64" spans="1:15" s="8" customFormat="1">
      <c r="I64" s="70" t="s">
        <v>30</v>
      </c>
      <c r="J64" s="71">
        <f>SUM(J60:J63)</f>
        <v>2.15</v>
      </c>
    </row>
    <row r="65" spans="1:9">
      <c r="H65" s="21"/>
      <c r="I65" s="22"/>
    </row>
    <row r="66" spans="1:9" s="8" customFormat="1">
      <c r="A66" s="51" t="s">
        <v>17</v>
      </c>
      <c r="B66" s="51" t="s">
        <v>39</v>
      </c>
      <c r="C66" s="51" t="s">
        <v>19</v>
      </c>
      <c r="D66" s="51" t="s">
        <v>20</v>
      </c>
      <c r="E66" s="51" t="s">
        <v>32</v>
      </c>
      <c r="F66" s="51" t="s">
        <v>29</v>
      </c>
      <c r="G66" s="51" t="s">
        <v>40</v>
      </c>
      <c r="H66" s="51" t="s">
        <v>108</v>
      </c>
      <c r="I66" s="51" t="s">
        <v>30</v>
      </c>
    </row>
    <row r="67" spans="1:9">
      <c r="A67" s="1"/>
      <c r="B67" s="1"/>
      <c r="C67" s="1"/>
      <c r="D67" s="4"/>
      <c r="E67" s="1"/>
      <c r="F67" s="1"/>
      <c r="G67" s="1"/>
      <c r="H67" s="1"/>
      <c r="I67" s="4">
        <f>D67*F67</f>
        <v>0</v>
      </c>
    </row>
    <row r="68" spans="1:9" s="8" customFormat="1">
      <c r="H68" s="70" t="s">
        <v>30</v>
      </c>
      <c r="I68" s="71">
        <f>SUM(I67)</f>
        <v>0</v>
      </c>
    </row>
  </sheetData>
  <hyperlinks>
    <hyperlink ref="J3" location="BOM!A1" display="FileLink1" xr:uid="{00000000-0004-0000-16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83"/>
  <sheetViews>
    <sheetView topLeftCell="A27" zoomScale="70" zoomScaleNormal="70" workbookViewId="0">
      <selection activeCell="C68" sqref="C68"/>
    </sheetView>
  </sheetViews>
  <sheetFormatPr baseColWidth="10" defaultColWidth="8.83203125" defaultRowHeight="14"/>
  <cols>
    <col min="1" max="1" width="18.33203125" style="2" customWidth="1"/>
    <col min="2" max="2" width="28.83203125" style="2" customWidth="1"/>
    <col min="3" max="3" width="40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33203125" style="2" customWidth="1"/>
    <col min="11" max="11" width="17.1640625" style="2" customWidth="1"/>
    <col min="12" max="12" width="9.33203125" style="2" bestFit="1" customWidth="1"/>
    <col min="13" max="13" width="13.6640625" style="2" customWidth="1"/>
    <col min="14" max="14" width="11.6640625" style="2" customWidth="1"/>
    <col min="15" max="16384" width="8.83203125" style="2"/>
  </cols>
  <sheetData>
    <row r="1" spans="1:14">
      <c r="A1" s="51" t="s">
        <v>0</v>
      </c>
      <c r="B1" s="1" t="s">
        <v>1</v>
      </c>
      <c r="J1" s="52" t="s">
        <v>2</v>
      </c>
      <c r="K1" s="3">
        <v>254</v>
      </c>
      <c r="M1" s="51" t="s">
        <v>81</v>
      </c>
      <c r="N1" s="4">
        <f>E24+N31+I71+J79+I83</f>
        <v>315.8</v>
      </c>
    </row>
    <row r="2" spans="1:14">
      <c r="A2" s="51" t="s">
        <v>4</v>
      </c>
      <c r="B2" s="1" t="s">
        <v>82</v>
      </c>
      <c r="M2" s="51" t="s">
        <v>6</v>
      </c>
      <c r="N2" s="5">
        <v>1</v>
      </c>
    </row>
    <row r="3" spans="1:14" ht="15">
      <c r="A3" s="51" t="s">
        <v>7</v>
      </c>
      <c r="B3" s="1" t="s">
        <v>83</v>
      </c>
      <c r="J3" s="53" t="s">
        <v>5</v>
      </c>
      <c r="K3" s="1" t="s">
        <v>9</v>
      </c>
    </row>
    <row r="4" spans="1:14">
      <c r="A4" s="51" t="s">
        <v>13</v>
      </c>
      <c r="B4" s="6"/>
      <c r="J4" s="51" t="s">
        <v>8</v>
      </c>
      <c r="K4" s="1"/>
      <c r="M4" s="51" t="s">
        <v>12</v>
      </c>
      <c r="N4" s="4">
        <f>N1*N2</f>
        <v>315.8</v>
      </c>
    </row>
    <row r="5" spans="1:14">
      <c r="A5" s="51" t="s">
        <v>14</v>
      </c>
      <c r="B5" s="1" t="s">
        <v>15</v>
      </c>
      <c r="J5" s="51" t="s">
        <v>11</v>
      </c>
      <c r="K5" s="1"/>
    </row>
    <row r="6" spans="1:14" ht="27.75" customHeight="1">
      <c r="A6" s="51" t="s">
        <v>16</v>
      </c>
      <c r="B6" s="54" t="s">
        <v>109</v>
      </c>
    </row>
    <row r="8" spans="1:14">
      <c r="A8" s="51" t="s">
        <v>17</v>
      </c>
      <c r="B8" s="51" t="s">
        <v>10</v>
      </c>
      <c r="C8" s="51" t="s">
        <v>3</v>
      </c>
      <c r="D8" s="51" t="s">
        <v>29</v>
      </c>
      <c r="E8" s="51" t="s">
        <v>30</v>
      </c>
    </row>
    <row r="9" spans="1:14">
      <c r="A9" s="1">
        <v>1</v>
      </c>
      <c r="B9" s="1" t="s">
        <v>110</v>
      </c>
      <c r="C9" s="4">
        <v>9.91</v>
      </c>
      <c r="D9" s="1">
        <v>1</v>
      </c>
      <c r="E9" s="4">
        <f t="shared" ref="E9:E23" si="0">C9*D9</f>
        <v>9.91</v>
      </c>
    </row>
    <row r="10" spans="1:14">
      <c r="A10" s="1">
        <v>2</v>
      </c>
      <c r="B10" s="1" t="s">
        <v>111</v>
      </c>
      <c r="C10" s="55">
        <v>16.96</v>
      </c>
      <c r="D10" s="1">
        <v>1</v>
      </c>
      <c r="E10" s="4">
        <f t="shared" si="0"/>
        <v>16.96</v>
      </c>
    </row>
    <row r="11" spans="1:14">
      <c r="A11" s="56">
        <v>3</v>
      </c>
      <c r="B11" s="1" t="s">
        <v>112</v>
      </c>
      <c r="C11" s="4">
        <v>40.68</v>
      </c>
      <c r="D11" s="1">
        <v>1</v>
      </c>
      <c r="E11" s="4">
        <f t="shared" si="0"/>
        <v>40.68</v>
      </c>
    </row>
    <row r="12" spans="1:14">
      <c r="A12" s="1">
        <v>4</v>
      </c>
      <c r="B12" s="1" t="s">
        <v>113</v>
      </c>
      <c r="C12" s="4"/>
      <c r="D12" s="1">
        <v>1</v>
      </c>
      <c r="E12" s="4">
        <f t="shared" si="0"/>
        <v>0</v>
      </c>
    </row>
    <row r="13" spans="1:14">
      <c r="A13" s="1">
        <v>5</v>
      </c>
      <c r="B13" s="1" t="s">
        <v>114</v>
      </c>
      <c r="C13" s="4"/>
      <c r="D13" s="1">
        <v>1</v>
      </c>
      <c r="E13" s="4">
        <f t="shared" si="0"/>
        <v>0</v>
      </c>
    </row>
    <row r="14" spans="1:14">
      <c r="A14" s="56">
        <v>6</v>
      </c>
      <c r="B14" s="1" t="s">
        <v>115</v>
      </c>
      <c r="C14" s="4"/>
      <c r="D14" s="1">
        <v>1</v>
      </c>
      <c r="E14" s="4">
        <f t="shared" si="0"/>
        <v>0</v>
      </c>
    </row>
    <row r="15" spans="1:14">
      <c r="A15" s="1">
        <v>7</v>
      </c>
      <c r="B15" s="1" t="s">
        <v>116</v>
      </c>
      <c r="C15" s="4">
        <v>0.4</v>
      </c>
      <c r="D15" s="1">
        <v>1</v>
      </c>
      <c r="E15" s="4">
        <f t="shared" si="0"/>
        <v>0.4</v>
      </c>
    </row>
    <row r="16" spans="1:14">
      <c r="A16" s="1">
        <v>8</v>
      </c>
      <c r="B16" s="1" t="s">
        <v>117</v>
      </c>
      <c r="C16" s="4">
        <v>6.28</v>
      </c>
      <c r="D16" s="1">
        <v>1</v>
      </c>
      <c r="E16" s="4">
        <f t="shared" si="0"/>
        <v>6.28</v>
      </c>
    </row>
    <row r="17" spans="1:14">
      <c r="A17" s="56">
        <v>9</v>
      </c>
      <c r="B17" s="1" t="s">
        <v>118</v>
      </c>
      <c r="C17" s="4">
        <v>6.42</v>
      </c>
      <c r="D17" s="1">
        <v>1</v>
      </c>
      <c r="E17" s="4">
        <f t="shared" si="0"/>
        <v>6.42</v>
      </c>
    </row>
    <row r="18" spans="1:14">
      <c r="A18" s="1">
        <v>10</v>
      </c>
      <c r="B18" s="56" t="s">
        <v>119</v>
      </c>
      <c r="C18" s="57">
        <v>2.94</v>
      </c>
      <c r="D18" s="56">
        <v>2</v>
      </c>
      <c r="E18" s="4">
        <f t="shared" si="0"/>
        <v>5.88</v>
      </c>
    </row>
    <row r="19" spans="1:14">
      <c r="A19" s="1">
        <v>11</v>
      </c>
      <c r="B19" s="1" t="s">
        <v>120</v>
      </c>
      <c r="C19" s="4">
        <v>6.42</v>
      </c>
      <c r="D19" s="1">
        <v>1</v>
      </c>
      <c r="E19" s="4">
        <f t="shared" si="0"/>
        <v>6.42</v>
      </c>
    </row>
    <row r="20" spans="1:14">
      <c r="A20" s="56">
        <v>12</v>
      </c>
      <c r="B20" s="1" t="s">
        <v>121</v>
      </c>
      <c r="C20" s="4">
        <v>10.31</v>
      </c>
      <c r="D20" s="1">
        <v>1</v>
      </c>
      <c r="E20" s="4">
        <f t="shared" si="0"/>
        <v>10.31</v>
      </c>
    </row>
    <row r="21" spans="1:14">
      <c r="A21" s="2">
        <v>13</v>
      </c>
      <c r="B21" s="2" t="s">
        <v>122</v>
      </c>
      <c r="C21" s="18">
        <v>4.18</v>
      </c>
      <c r="D21" s="72">
        <v>1</v>
      </c>
      <c r="E21" s="73">
        <f t="shared" si="0"/>
        <v>4.18</v>
      </c>
    </row>
    <row r="22" spans="1:14">
      <c r="A22" s="2">
        <v>14</v>
      </c>
      <c r="B22" s="2" t="s">
        <v>123</v>
      </c>
      <c r="C22" s="18">
        <v>4.67</v>
      </c>
      <c r="D22" s="72">
        <v>1</v>
      </c>
      <c r="E22" s="73">
        <f t="shared" si="0"/>
        <v>4.67</v>
      </c>
    </row>
    <row r="23" spans="1:14">
      <c r="A23" s="2">
        <v>15</v>
      </c>
      <c r="B23" s="2" t="s">
        <v>124</v>
      </c>
      <c r="C23" s="18">
        <v>5.4</v>
      </c>
      <c r="D23" s="72">
        <v>1</v>
      </c>
      <c r="E23" s="73">
        <f t="shared" si="0"/>
        <v>5.4</v>
      </c>
    </row>
    <row r="24" spans="1:14">
      <c r="D24" s="58" t="s">
        <v>30</v>
      </c>
      <c r="E24" s="59">
        <f>SUM(E9:E23)</f>
        <v>117.51</v>
      </c>
    </row>
    <row r="28" spans="1:14">
      <c r="A28" s="51" t="s">
        <v>17</v>
      </c>
      <c r="B28" s="51" t="s">
        <v>18</v>
      </c>
      <c r="C28" s="51" t="s">
        <v>19</v>
      </c>
      <c r="D28" s="51" t="s">
        <v>20</v>
      </c>
      <c r="E28" s="51" t="s">
        <v>21</v>
      </c>
      <c r="F28" s="51" t="s">
        <v>22</v>
      </c>
      <c r="G28" s="51" t="s">
        <v>23</v>
      </c>
      <c r="H28" s="51" t="s">
        <v>24</v>
      </c>
      <c r="I28" s="51" t="s">
        <v>25</v>
      </c>
      <c r="J28" s="51" t="s">
        <v>26</v>
      </c>
      <c r="K28" s="51" t="s">
        <v>27</v>
      </c>
      <c r="L28" s="51" t="s">
        <v>28</v>
      </c>
      <c r="M28" s="51" t="s">
        <v>29</v>
      </c>
      <c r="N28" s="51" t="s">
        <v>30</v>
      </c>
    </row>
    <row r="29" spans="1:14" ht="15">
      <c r="A29" s="1">
        <v>1</v>
      </c>
      <c r="B29" s="60" t="s">
        <v>84</v>
      </c>
      <c r="C29" s="1" t="s">
        <v>85</v>
      </c>
      <c r="D29" s="4">
        <v>9.6</v>
      </c>
      <c r="E29" s="1">
        <v>32</v>
      </c>
      <c r="F29" s="1" t="s">
        <v>48</v>
      </c>
      <c r="G29" s="1">
        <v>9</v>
      </c>
      <c r="H29" s="11" t="s">
        <v>48</v>
      </c>
      <c r="I29" s="12"/>
      <c r="J29" s="61"/>
      <c r="K29" s="11"/>
      <c r="L29" s="11"/>
      <c r="M29" s="14">
        <v>2</v>
      </c>
      <c r="N29" s="4">
        <v>19.2</v>
      </c>
    </row>
    <row r="30" spans="1:14" ht="15">
      <c r="A30" s="1">
        <v>2</v>
      </c>
      <c r="B30" s="60" t="s">
        <v>86</v>
      </c>
      <c r="C30" s="1" t="s">
        <v>85</v>
      </c>
      <c r="D30" s="4">
        <v>1</v>
      </c>
      <c r="E30" s="1" t="s">
        <v>52</v>
      </c>
      <c r="F30" s="1" t="s">
        <v>35</v>
      </c>
      <c r="G30" s="1"/>
      <c r="H30" s="11"/>
      <c r="I30" s="12"/>
      <c r="J30" s="61"/>
      <c r="K30" s="11"/>
      <c r="L30" s="11"/>
      <c r="M30" s="14">
        <v>1</v>
      </c>
      <c r="N30" s="4">
        <v>1</v>
      </c>
    </row>
    <row r="31" spans="1:14" s="8" customFormat="1">
      <c r="M31" s="58" t="s">
        <v>30</v>
      </c>
      <c r="N31" s="62">
        <f>SUM(N29:N30)</f>
        <v>20.2</v>
      </c>
    </row>
    <row r="33" spans="1:28" s="8" customFormat="1">
      <c r="A33" s="51" t="s">
        <v>17</v>
      </c>
      <c r="B33" s="51" t="s">
        <v>31</v>
      </c>
      <c r="C33" s="51" t="s">
        <v>19</v>
      </c>
      <c r="D33" s="51" t="s">
        <v>20</v>
      </c>
      <c r="E33" s="51" t="s">
        <v>32</v>
      </c>
      <c r="F33" s="51" t="s">
        <v>29</v>
      </c>
      <c r="G33" s="51" t="s">
        <v>33</v>
      </c>
      <c r="H33" s="51" t="s">
        <v>34</v>
      </c>
      <c r="I33" s="51" t="s">
        <v>30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s="49" customFormat="1" ht="15">
      <c r="A34" s="56">
        <v>1</v>
      </c>
      <c r="B34" s="63" t="s">
        <v>137</v>
      </c>
      <c r="C34" s="64" t="s">
        <v>125</v>
      </c>
      <c r="D34" s="4">
        <v>0.19</v>
      </c>
      <c r="E34" s="1" t="s">
        <v>88</v>
      </c>
      <c r="F34" s="1">
        <v>1</v>
      </c>
      <c r="G34" s="1" t="s">
        <v>151</v>
      </c>
      <c r="H34" s="1">
        <v>1</v>
      </c>
      <c r="I34" s="4">
        <f t="shared" ref="I34:I45" si="1">D34*F34*H34</f>
        <v>0.19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s="49" customFormat="1" ht="15">
      <c r="A35" s="56">
        <v>2</v>
      </c>
      <c r="B35" s="15" t="s">
        <v>127</v>
      </c>
      <c r="C35" s="64" t="s">
        <v>126</v>
      </c>
      <c r="D35" s="4">
        <v>0.13</v>
      </c>
      <c r="E35" s="1" t="s">
        <v>88</v>
      </c>
      <c r="F35" s="1">
        <v>1</v>
      </c>
      <c r="G35" s="1" t="s">
        <v>151</v>
      </c>
      <c r="H35" s="1">
        <v>1</v>
      </c>
      <c r="I35" s="4">
        <f t="shared" si="1"/>
        <v>0.13</v>
      </c>
      <c r="J35" s="2"/>
      <c r="K35" s="2"/>
      <c r="L35" s="2"/>
      <c r="M35" s="2"/>
      <c r="N35" s="2"/>
      <c r="O35" s="2"/>
      <c r="P35" s="2"/>
      <c r="Q35" s="2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s="8" customFormat="1" ht="30">
      <c r="A36" s="56">
        <v>3</v>
      </c>
      <c r="B36" s="15" t="s">
        <v>127</v>
      </c>
      <c r="C36" s="65" t="s">
        <v>128</v>
      </c>
      <c r="D36" s="4">
        <v>0.13</v>
      </c>
      <c r="E36" s="1" t="s">
        <v>88</v>
      </c>
      <c r="F36" s="1">
        <v>1</v>
      </c>
      <c r="G36" s="56" t="s">
        <v>151</v>
      </c>
      <c r="H36" s="56">
        <v>1</v>
      </c>
      <c r="I36" s="4">
        <f t="shared" si="1"/>
        <v>0.13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s="8" customFormat="1" ht="15">
      <c r="A37" s="56">
        <v>4</v>
      </c>
      <c r="B37" s="15" t="s">
        <v>129</v>
      </c>
      <c r="C37" s="56" t="s">
        <v>130</v>
      </c>
      <c r="D37" s="4">
        <v>0.13</v>
      </c>
      <c r="E37" s="1" t="s">
        <v>88</v>
      </c>
      <c r="F37" s="1">
        <v>1</v>
      </c>
      <c r="G37" s="56" t="s">
        <v>151</v>
      </c>
      <c r="H37" s="56">
        <v>1</v>
      </c>
      <c r="I37" s="4">
        <f t="shared" si="1"/>
        <v>0.13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s="8" customFormat="1" ht="15">
      <c r="A38" s="56">
        <v>5</v>
      </c>
      <c r="B38" s="15" t="s">
        <v>140</v>
      </c>
      <c r="C38" s="56" t="s">
        <v>131</v>
      </c>
      <c r="D38" s="66">
        <v>0.12</v>
      </c>
      <c r="E38" s="1" t="s">
        <v>88</v>
      </c>
      <c r="F38" s="1">
        <v>1</v>
      </c>
      <c r="G38" s="56" t="s">
        <v>151</v>
      </c>
      <c r="H38" s="56">
        <v>1</v>
      </c>
      <c r="I38" s="4">
        <f t="shared" si="1"/>
        <v>0.12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s="8" customFormat="1" ht="15">
      <c r="A39" s="56">
        <v>6</v>
      </c>
      <c r="B39" s="63" t="s">
        <v>92</v>
      </c>
      <c r="C39" s="56" t="s">
        <v>132</v>
      </c>
      <c r="D39" s="66">
        <v>0.5</v>
      </c>
      <c r="E39" s="1" t="s">
        <v>88</v>
      </c>
      <c r="F39" s="1">
        <v>1</v>
      </c>
      <c r="G39" s="56" t="s">
        <v>151</v>
      </c>
      <c r="H39" s="56">
        <v>1</v>
      </c>
      <c r="I39" s="4">
        <f t="shared" si="1"/>
        <v>0.5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">
      <c r="A40" s="56">
        <v>7</v>
      </c>
      <c r="B40" s="15" t="s">
        <v>127</v>
      </c>
      <c r="C40" s="64" t="s">
        <v>133</v>
      </c>
      <c r="D40" s="4">
        <v>0.13</v>
      </c>
      <c r="E40" s="1" t="s">
        <v>88</v>
      </c>
      <c r="F40" s="1">
        <v>1</v>
      </c>
      <c r="G40" s="1" t="s">
        <v>151</v>
      </c>
      <c r="H40" s="1">
        <v>1</v>
      </c>
      <c r="I40" s="4">
        <f t="shared" si="1"/>
        <v>0.13</v>
      </c>
    </row>
    <row r="41" spans="1:28" ht="15">
      <c r="A41" s="56">
        <v>8</v>
      </c>
      <c r="B41" s="63" t="s">
        <v>137</v>
      </c>
      <c r="C41" s="64" t="s">
        <v>134</v>
      </c>
      <c r="D41" s="4">
        <v>0.19</v>
      </c>
      <c r="E41" s="1" t="s">
        <v>88</v>
      </c>
      <c r="F41" s="1">
        <v>1</v>
      </c>
      <c r="G41" s="1" t="s">
        <v>151</v>
      </c>
      <c r="H41" s="1">
        <v>1</v>
      </c>
      <c r="I41" s="4">
        <f t="shared" si="1"/>
        <v>0.19</v>
      </c>
    </row>
    <row r="42" spans="1:28" ht="15">
      <c r="A42" s="56">
        <v>9</v>
      </c>
      <c r="B42" s="63" t="s">
        <v>137</v>
      </c>
      <c r="C42" s="64" t="s">
        <v>135</v>
      </c>
      <c r="D42" s="4">
        <v>0.19</v>
      </c>
      <c r="E42" s="1" t="s">
        <v>88</v>
      </c>
      <c r="F42" s="1">
        <v>1</v>
      </c>
      <c r="G42" s="1" t="s">
        <v>151</v>
      </c>
      <c r="H42" s="1">
        <v>1</v>
      </c>
      <c r="I42" s="4">
        <f t="shared" si="1"/>
        <v>0.19</v>
      </c>
    </row>
    <row r="43" spans="1:28" ht="15">
      <c r="A43" s="56">
        <v>10</v>
      </c>
      <c r="B43" s="63" t="s">
        <v>137</v>
      </c>
      <c r="C43" s="64" t="s">
        <v>136</v>
      </c>
      <c r="D43" s="4">
        <v>0.19</v>
      </c>
      <c r="E43" s="1" t="s">
        <v>88</v>
      </c>
      <c r="F43" s="1">
        <v>1</v>
      </c>
      <c r="G43" s="1" t="s">
        <v>151</v>
      </c>
      <c r="H43" s="1">
        <v>1</v>
      </c>
      <c r="I43" s="4">
        <f t="shared" si="1"/>
        <v>0.19</v>
      </c>
    </row>
    <row r="44" spans="1:28" ht="15">
      <c r="A44" s="56">
        <v>11</v>
      </c>
      <c r="B44" s="15" t="s">
        <v>127</v>
      </c>
      <c r="C44" s="64" t="s">
        <v>126</v>
      </c>
      <c r="D44" s="4">
        <v>0.13</v>
      </c>
      <c r="E44" s="1" t="s">
        <v>88</v>
      </c>
      <c r="F44" s="1">
        <v>1</v>
      </c>
      <c r="G44" s="1" t="s">
        <v>151</v>
      </c>
      <c r="H44" s="1">
        <v>1</v>
      </c>
      <c r="I44" s="4">
        <f t="shared" si="1"/>
        <v>0.13</v>
      </c>
    </row>
    <row r="45" spans="1:28" ht="15">
      <c r="A45" s="56">
        <v>12</v>
      </c>
      <c r="B45" s="15" t="s">
        <v>127</v>
      </c>
      <c r="C45" s="64" t="s">
        <v>138</v>
      </c>
      <c r="D45" s="4">
        <v>0.13</v>
      </c>
      <c r="E45" s="1" t="s">
        <v>88</v>
      </c>
      <c r="F45" s="1">
        <v>1</v>
      </c>
      <c r="G45" s="1" t="s">
        <v>151</v>
      </c>
      <c r="H45" s="1">
        <v>1</v>
      </c>
      <c r="I45" s="4">
        <f t="shared" si="1"/>
        <v>0.13</v>
      </c>
    </row>
    <row r="46" spans="1:28" ht="15">
      <c r="A46" s="56">
        <v>13</v>
      </c>
      <c r="B46" s="15" t="s">
        <v>139</v>
      </c>
      <c r="C46" s="56" t="s">
        <v>141</v>
      </c>
      <c r="D46" s="4">
        <v>0.13</v>
      </c>
      <c r="E46" s="1" t="s">
        <v>88</v>
      </c>
      <c r="F46" s="1">
        <v>1</v>
      </c>
      <c r="G46" s="1" t="s">
        <v>151</v>
      </c>
      <c r="H46" s="1">
        <v>1</v>
      </c>
      <c r="I46" s="4">
        <v>0.13</v>
      </c>
    </row>
    <row r="47" spans="1:28" ht="15">
      <c r="A47" s="56">
        <v>14</v>
      </c>
      <c r="B47" s="15" t="s">
        <v>140</v>
      </c>
      <c r="C47" s="56" t="s">
        <v>131</v>
      </c>
      <c r="D47" s="66">
        <v>0.12</v>
      </c>
      <c r="E47" s="1" t="s">
        <v>88</v>
      </c>
      <c r="F47" s="1">
        <v>1</v>
      </c>
      <c r="G47" s="1" t="s">
        <v>151</v>
      </c>
      <c r="H47" s="1">
        <v>1</v>
      </c>
      <c r="I47" s="4">
        <v>0.12</v>
      </c>
      <c r="K47" s="8"/>
      <c r="L47" s="8"/>
      <c r="M47" s="8"/>
      <c r="N47" s="8"/>
      <c r="O47" s="8"/>
    </row>
    <row r="48" spans="1:28" ht="15">
      <c r="A48" s="56">
        <v>15</v>
      </c>
      <c r="B48" s="63" t="s">
        <v>92</v>
      </c>
      <c r="C48" s="56" t="s">
        <v>132</v>
      </c>
      <c r="D48" s="66">
        <v>0.5</v>
      </c>
      <c r="E48" s="1" t="s">
        <v>88</v>
      </c>
      <c r="F48" s="1">
        <v>1</v>
      </c>
      <c r="G48" s="1" t="s">
        <v>151</v>
      </c>
      <c r="H48" s="1">
        <v>1</v>
      </c>
      <c r="I48" s="4">
        <v>0.5</v>
      </c>
      <c r="K48" s="8"/>
      <c r="L48" s="8"/>
      <c r="M48" s="8"/>
      <c r="N48" s="8"/>
      <c r="O48" s="8"/>
    </row>
    <row r="49" spans="1:15" ht="15">
      <c r="A49" s="56">
        <v>15</v>
      </c>
      <c r="B49" s="63" t="s">
        <v>137</v>
      </c>
      <c r="C49" s="56" t="s">
        <v>146</v>
      </c>
      <c r="D49" s="66">
        <v>0.19</v>
      </c>
      <c r="E49" s="1" t="s">
        <v>88</v>
      </c>
      <c r="F49" s="1">
        <v>1</v>
      </c>
      <c r="G49" s="1" t="s">
        <v>151</v>
      </c>
      <c r="H49" s="1">
        <v>1</v>
      </c>
      <c r="I49" s="4">
        <v>0.19</v>
      </c>
      <c r="K49" s="8"/>
      <c r="L49" s="8"/>
      <c r="M49" s="8"/>
      <c r="N49" s="8"/>
      <c r="O49" s="8"/>
    </row>
    <row r="50" spans="1:15" ht="15">
      <c r="A50" s="56">
        <v>16</v>
      </c>
      <c r="B50" s="15" t="s">
        <v>139</v>
      </c>
      <c r="C50" s="64" t="s">
        <v>142</v>
      </c>
      <c r="D50" s="4">
        <v>0.13</v>
      </c>
      <c r="E50" s="1" t="s">
        <v>88</v>
      </c>
      <c r="F50" s="1">
        <v>1</v>
      </c>
      <c r="G50" s="1" t="s">
        <v>94</v>
      </c>
      <c r="H50" s="1">
        <v>2</v>
      </c>
      <c r="I50" s="4">
        <v>0.26</v>
      </c>
      <c r="K50" s="8"/>
      <c r="L50" s="8"/>
      <c r="M50" s="8"/>
      <c r="N50" s="8"/>
      <c r="O50" s="8"/>
    </row>
    <row r="51" spans="1:15" ht="15">
      <c r="A51" s="56">
        <v>17</v>
      </c>
      <c r="B51" s="15" t="s">
        <v>139</v>
      </c>
      <c r="C51" s="64" t="s">
        <v>147</v>
      </c>
      <c r="D51" s="4">
        <v>0.13</v>
      </c>
      <c r="E51" s="1" t="s">
        <v>88</v>
      </c>
      <c r="F51" s="1">
        <v>1</v>
      </c>
      <c r="G51" s="1" t="s">
        <v>151</v>
      </c>
      <c r="H51" s="1">
        <v>1</v>
      </c>
      <c r="I51" s="4">
        <v>0.13</v>
      </c>
      <c r="K51" s="8"/>
      <c r="L51" s="8"/>
      <c r="M51" s="8"/>
      <c r="N51" s="8"/>
      <c r="O51" s="8"/>
    </row>
    <row r="52" spans="1:15" ht="15">
      <c r="A52" s="56">
        <v>18</v>
      </c>
      <c r="B52" s="15" t="s">
        <v>139</v>
      </c>
      <c r="C52" s="64" t="s">
        <v>148</v>
      </c>
      <c r="D52" s="4">
        <v>0.13</v>
      </c>
      <c r="E52" s="1" t="s">
        <v>88</v>
      </c>
      <c r="F52" s="1">
        <v>1</v>
      </c>
      <c r="G52" s="1" t="s">
        <v>152</v>
      </c>
      <c r="H52" s="1">
        <v>2</v>
      </c>
      <c r="I52" s="4">
        <v>0.26</v>
      </c>
      <c r="K52" s="8"/>
      <c r="L52" s="8"/>
      <c r="M52" s="8"/>
      <c r="N52" s="8"/>
      <c r="O52" s="8"/>
    </row>
    <row r="53" spans="1:15" ht="15">
      <c r="A53" s="56">
        <v>19</v>
      </c>
      <c r="B53" s="15" t="s">
        <v>139</v>
      </c>
      <c r="C53" s="64" t="s">
        <v>149</v>
      </c>
      <c r="D53" s="4">
        <v>0.13</v>
      </c>
      <c r="E53" s="1" t="s">
        <v>73</v>
      </c>
      <c r="F53" s="1">
        <v>2</v>
      </c>
      <c r="G53" s="1" t="s">
        <v>153</v>
      </c>
      <c r="H53" s="1">
        <v>4</v>
      </c>
      <c r="I53" s="4">
        <v>0.52</v>
      </c>
      <c r="K53" s="8"/>
      <c r="L53" s="8"/>
      <c r="M53" s="8"/>
      <c r="N53" s="8"/>
      <c r="O53" s="8"/>
    </row>
    <row r="54" spans="1:15" ht="15">
      <c r="A54" s="56">
        <v>20</v>
      </c>
      <c r="B54" s="15" t="s">
        <v>139</v>
      </c>
      <c r="C54" s="64" t="s">
        <v>150</v>
      </c>
      <c r="D54" s="4">
        <v>0.13</v>
      </c>
      <c r="E54" s="1" t="s">
        <v>88</v>
      </c>
      <c r="F54" s="1">
        <v>2</v>
      </c>
      <c r="G54" s="1" t="s">
        <v>153</v>
      </c>
      <c r="H54" s="1">
        <v>4</v>
      </c>
      <c r="I54" s="4">
        <v>0.52</v>
      </c>
      <c r="K54" s="8"/>
      <c r="L54" s="8"/>
      <c r="M54" s="8"/>
      <c r="N54" s="8"/>
      <c r="O54" s="8"/>
    </row>
    <row r="55" spans="1:15" ht="15">
      <c r="A55" s="56">
        <v>21</v>
      </c>
      <c r="B55" s="15" t="s">
        <v>140</v>
      </c>
      <c r="C55" s="64" t="s">
        <v>131</v>
      </c>
      <c r="D55" s="4">
        <v>0.12</v>
      </c>
      <c r="E55" s="1" t="s">
        <v>88</v>
      </c>
      <c r="F55" s="1">
        <v>1</v>
      </c>
      <c r="G55" s="1" t="s">
        <v>96</v>
      </c>
      <c r="H55" s="1">
        <v>4</v>
      </c>
      <c r="I55" s="4">
        <v>0.48</v>
      </c>
    </row>
    <row r="56" spans="1:15" ht="15">
      <c r="A56" s="56">
        <v>22</v>
      </c>
      <c r="B56" s="63" t="s">
        <v>92</v>
      </c>
      <c r="C56" s="64" t="s">
        <v>132</v>
      </c>
      <c r="D56" s="4">
        <v>0.5</v>
      </c>
      <c r="E56" s="1" t="s">
        <v>88</v>
      </c>
      <c r="F56" s="1">
        <v>1</v>
      </c>
      <c r="G56" s="1" t="s">
        <v>153</v>
      </c>
      <c r="H56" s="1">
        <v>4</v>
      </c>
      <c r="I56" s="4">
        <v>2</v>
      </c>
    </row>
    <row r="57" spans="1:15" ht="15">
      <c r="A57" s="56">
        <v>23</v>
      </c>
      <c r="B57" s="15" t="s">
        <v>139</v>
      </c>
      <c r="C57" s="1" t="s">
        <v>143</v>
      </c>
      <c r="D57" s="4">
        <v>0.13</v>
      </c>
      <c r="E57" s="1" t="s">
        <v>88</v>
      </c>
      <c r="F57" s="1">
        <v>1</v>
      </c>
      <c r="G57" s="1" t="s">
        <v>152</v>
      </c>
      <c r="H57" s="1">
        <v>2</v>
      </c>
      <c r="I57" s="4">
        <v>0.26</v>
      </c>
    </row>
    <row r="58" spans="1:15" ht="15">
      <c r="A58" s="56">
        <v>24</v>
      </c>
      <c r="B58" s="15" t="s">
        <v>139</v>
      </c>
      <c r="C58" s="1" t="s">
        <v>144</v>
      </c>
      <c r="D58" s="4">
        <v>0.13</v>
      </c>
      <c r="E58" s="1" t="s">
        <v>88</v>
      </c>
      <c r="F58" s="1">
        <v>1</v>
      </c>
      <c r="G58" s="1" t="s">
        <v>94</v>
      </c>
      <c r="H58" s="1">
        <v>2</v>
      </c>
      <c r="I58" s="4">
        <v>0.26</v>
      </c>
    </row>
    <row r="59" spans="1:15" ht="15">
      <c r="A59" s="2">
        <v>25</v>
      </c>
      <c r="B59" s="15" t="s">
        <v>139</v>
      </c>
      <c r="C59" s="64" t="s">
        <v>145</v>
      </c>
      <c r="D59" s="4">
        <v>0.13</v>
      </c>
      <c r="E59" s="1" t="s">
        <v>88</v>
      </c>
      <c r="F59" s="1">
        <v>1</v>
      </c>
      <c r="G59" s="1" t="s">
        <v>152</v>
      </c>
      <c r="H59" s="1">
        <v>2</v>
      </c>
      <c r="I59" s="4">
        <v>0.26</v>
      </c>
    </row>
    <row r="60" spans="1:15" ht="26.25" customHeight="1">
      <c r="A60" s="56">
        <v>26</v>
      </c>
      <c r="B60" s="15" t="s">
        <v>140</v>
      </c>
      <c r="C60" s="64" t="s">
        <v>131</v>
      </c>
      <c r="D60" s="4">
        <v>0.12</v>
      </c>
      <c r="E60" s="1" t="s">
        <v>88</v>
      </c>
      <c r="F60" s="1">
        <v>1</v>
      </c>
      <c r="G60" s="1" t="s">
        <v>94</v>
      </c>
      <c r="H60" s="1">
        <v>2</v>
      </c>
      <c r="I60" s="4">
        <v>0.24</v>
      </c>
    </row>
    <row r="61" spans="1:15" ht="15">
      <c r="A61" s="2">
        <v>27</v>
      </c>
      <c r="B61" s="63" t="s">
        <v>92</v>
      </c>
      <c r="C61" s="64" t="s">
        <v>132</v>
      </c>
      <c r="D61" s="4">
        <v>0.5</v>
      </c>
      <c r="E61" s="1" t="s">
        <v>88</v>
      </c>
      <c r="F61" s="1">
        <v>1</v>
      </c>
      <c r="G61" s="1" t="s">
        <v>152</v>
      </c>
      <c r="H61" s="1">
        <v>2</v>
      </c>
      <c r="I61" s="4">
        <v>1</v>
      </c>
    </row>
    <row r="62" spans="1:15">
      <c r="A62" s="56"/>
      <c r="B62" s="63"/>
      <c r="C62" s="1"/>
      <c r="D62" s="4"/>
      <c r="E62" s="1"/>
      <c r="F62" s="1"/>
      <c r="G62" s="1"/>
      <c r="H62" s="1"/>
      <c r="I62" s="4"/>
    </row>
    <row r="63" spans="1:15">
      <c r="A63" s="56"/>
      <c r="B63" s="15"/>
      <c r="C63" s="64"/>
      <c r="D63" s="4"/>
      <c r="E63" s="1"/>
      <c r="F63" s="1"/>
      <c r="G63" s="1"/>
      <c r="H63" s="1"/>
      <c r="I63" s="4"/>
    </row>
    <row r="64" spans="1:15">
      <c r="A64" s="56"/>
      <c r="B64" s="15"/>
      <c r="C64" s="64"/>
      <c r="D64" s="4"/>
      <c r="E64" s="1"/>
      <c r="F64" s="1"/>
      <c r="G64" s="1"/>
      <c r="H64" s="1"/>
      <c r="I64" s="4"/>
    </row>
    <row r="65" spans="1:10">
      <c r="A65" s="56"/>
      <c r="B65" s="15"/>
      <c r="C65" s="64"/>
      <c r="D65" s="4"/>
      <c r="E65" s="1"/>
      <c r="F65" s="1"/>
      <c r="G65" s="1"/>
      <c r="H65" s="1"/>
      <c r="I65" s="4"/>
    </row>
    <row r="66" spans="1:10">
      <c r="A66" s="56"/>
      <c r="B66" s="15"/>
      <c r="C66" s="65"/>
      <c r="D66" s="4"/>
      <c r="E66" s="1"/>
      <c r="F66" s="1"/>
      <c r="G66" s="1"/>
      <c r="H66" s="1"/>
      <c r="I66" s="4"/>
    </row>
    <row r="67" spans="1:10">
      <c r="A67" s="56"/>
      <c r="B67" s="15"/>
      <c r="C67" s="64"/>
      <c r="D67" s="4"/>
      <c r="E67" s="1"/>
      <c r="F67" s="1"/>
      <c r="G67" s="1"/>
      <c r="H67" s="1"/>
      <c r="I67" s="4"/>
    </row>
    <row r="68" spans="1:10">
      <c r="A68" s="56"/>
      <c r="B68" s="15"/>
      <c r="C68" s="64"/>
      <c r="D68" s="4"/>
      <c r="E68" s="1"/>
      <c r="F68" s="1"/>
      <c r="G68" s="1"/>
      <c r="H68" s="1"/>
      <c r="I68" s="4"/>
    </row>
    <row r="69" spans="1:10">
      <c r="A69" s="56"/>
      <c r="B69" s="15"/>
      <c r="C69" s="64"/>
      <c r="D69" s="67"/>
      <c r="E69" s="1"/>
      <c r="F69" s="1"/>
      <c r="G69" s="1"/>
      <c r="H69" s="1"/>
      <c r="I69" s="4"/>
    </row>
    <row r="70" spans="1:10">
      <c r="A70" s="56"/>
      <c r="B70" s="15"/>
      <c r="C70" s="64"/>
      <c r="D70" s="4"/>
      <c r="E70" s="1"/>
      <c r="F70" s="1"/>
      <c r="G70" s="1"/>
      <c r="H70" s="1"/>
      <c r="I70" s="4"/>
    </row>
    <row r="71" spans="1:10" s="8" customFormat="1">
      <c r="H71" s="58" t="s">
        <v>30</v>
      </c>
      <c r="I71" s="59">
        <f>SUM(I40:I70)</f>
        <v>8.09</v>
      </c>
    </row>
    <row r="73" spans="1:10" s="8" customFormat="1">
      <c r="A73" s="51" t="s">
        <v>17</v>
      </c>
      <c r="B73" s="51" t="s">
        <v>38</v>
      </c>
      <c r="C73" s="51" t="s">
        <v>19</v>
      </c>
      <c r="D73" s="51" t="s">
        <v>20</v>
      </c>
      <c r="E73" s="51" t="s">
        <v>21</v>
      </c>
      <c r="F73" s="51" t="s">
        <v>22</v>
      </c>
      <c r="G73" s="51" t="s">
        <v>23</v>
      </c>
      <c r="H73" s="51" t="s">
        <v>24</v>
      </c>
      <c r="I73" s="51" t="s">
        <v>29</v>
      </c>
      <c r="J73" s="51" t="s">
        <v>30</v>
      </c>
    </row>
    <row r="74" spans="1:10" s="8" customFormat="1" ht="15">
      <c r="A74" s="2">
        <v>1</v>
      </c>
      <c r="B74" s="60" t="s">
        <v>99</v>
      </c>
      <c r="C74" s="64" t="s">
        <v>100</v>
      </c>
      <c r="D74" s="68">
        <v>0.03</v>
      </c>
      <c r="E74" s="1">
        <v>4</v>
      </c>
      <c r="F74" s="1" t="s">
        <v>48</v>
      </c>
      <c r="G74" s="1">
        <v>20</v>
      </c>
      <c r="H74" s="20" t="s">
        <v>48</v>
      </c>
      <c r="I74" s="20">
        <v>8</v>
      </c>
      <c r="J74" s="4">
        <f>E74*I74</f>
        <v>32</v>
      </c>
    </row>
    <row r="75" spans="1:10" s="8" customFormat="1" ht="15">
      <c r="A75" s="2">
        <v>2</v>
      </c>
      <c r="B75" s="60" t="s">
        <v>99</v>
      </c>
      <c r="C75" s="64" t="s">
        <v>101</v>
      </c>
      <c r="D75" s="68">
        <v>0.28000000000000003</v>
      </c>
      <c r="E75" s="1">
        <v>6</v>
      </c>
      <c r="F75" s="1" t="s">
        <v>48</v>
      </c>
      <c r="G75" s="1">
        <v>70</v>
      </c>
      <c r="H75" s="20" t="s">
        <v>48</v>
      </c>
      <c r="I75" s="20">
        <v>4</v>
      </c>
      <c r="J75" s="4">
        <f>E75*I75</f>
        <v>24</v>
      </c>
    </row>
    <row r="76" spans="1:10" ht="15">
      <c r="A76" s="2">
        <v>3</v>
      </c>
      <c r="B76" s="69" t="s">
        <v>102</v>
      </c>
      <c r="C76" s="64" t="s">
        <v>103</v>
      </c>
      <c r="D76" s="68">
        <v>0.03</v>
      </c>
      <c r="E76" s="1">
        <v>6</v>
      </c>
      <c r="F76" s="1"/>
      <c r="G76" s="1"/>
      <c r="H76" s="20" t="s">
        <v>48</v>
      </c>
      <c r="I76" s="20">
        <v>4</v>
      </c>
      <c r="J76" s="4">
        <f>E76*I76</f>
        <v>24</v>
      </c>
    </row>
    <row r="77" spans="1:10" ht="15">
      <c r="A77" s="2">
        <v>4</v>
      </c>
      <c r="B77" s="69" t="s">
        <v>104</v>
      </c>
      <c r="C77" s="64" t="s">
        <v>105</v>
      </c>
      <c r="D77" s="68">
        <v>0.01</v>
      </c>
      <c r="E77" s="1">
        <v>6</v>
      </c>
      <c r="F77" s="1"/>
      <c r="G77" s="1"/>
      <c r="H77" s="20" t="s">
        <v>48</v>
      </c>
      <c r="I77" s="20">
        <v>10</v>
      </c>
      <c r="J77" s="4">
        <f>E77*I77</f>
        <v>60</v>
      </c>
    </row>
    <row r="78" spans="1:10" ht="15">
      <c r="A78" s="2">
        <v>5</v>
      </c>
      <c r="B78" s="60" t="s">
        <v>106</v>
      </c>
      <c r="C78" s="64" t="s">
        <v>107</v>
      </c>
      <c r="D78" s="68">
        <v>0.05</v>
      </c>
      <c r="E78" s="1">
        <v>15</v>
      </c>
      <c r="F78" s="1"/>
      <c r="G78" s="1"/>
      <c r="H78" s="20" t="s">
        <v>48</v>
      </c>
      <c r="I78" s="20">
        <v>2</v>
      </c>
      <c r="J78" s="4">
        <f>E78*I78</f>
        <v>30</v>
      </c>
    </row>
    <row r="79" spans="1:10" s="8" customFormat="1">
      <c r="A79" s="2"/>
      <c r="I79" s="70" t="s">
        <v>30</v>
      </c>
      <c r="J79" s="71">
        <f>SUM(J74:J78)</f>
        <v>170</v>
      </c>
    </row>
    <row r="80" spans="1:10">
      <c r="H80" s="21"/>
      <c r="I80" s="22"/>
    </row>
    <row r="81" spans="1:9" s="8" customFormat="1">
      <c r="A81" s="51" t="s">
        <v>17</v>
      </c>
      <c r="B81" s="51" t="s">
        <v>39</v>
      </c>
      <c r="C81" s="51" t="s">
        <v>19</v>
      </c>
      <c r="D81" s="51" t="s">
        <v>20</v>
      </c>
      <c r="E81" s="51" t="s">
        <v>32</v>
      </c>
      <c r="F81" s="51" t="s">
        <v>29</v>
      </c>
      <c r="G81" s="51" t="s">
        <v>40</v>
      </c>
      <c r="H81" s="51" t="s">
        <v>108</v>
      </c>
      <c r="I81" s="51" t="s">
        <v>30</v>
      </c>
    </row>
    <row r="82" spans="1:9">
      <c r="A82" s="1"/>
      <c r="B82" s="1"/>
      <c r="C82" s="1"/>
      <c r="D82" s="4"/>
      <c r="E82" s="1"/>
      <c r="F82" s="1"/>
      <c r="G82" s="1"/>
      <c r="H82" s="1"/>
      <c r="I82" s="4">
        <f>D82*F82</f>
        <v>0</v>
      </c>
    </row>
    <row r="83" spans="1:9" s="8" customFormat="1">
      <c r="H83" s="70" t="s">
        <v>30</v>
      </c>
      <c r="I83" s="71">
        <f>SUM(I82)</f>
        <v>0</v>
      </c>
    </row>
  </sheetData>
  <hyperlinks>
    <hyperlink ref="J3" location="BOM!A1" display="FileLink1" xr:uid="{00000000-0004-0000-17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46"/>
  <sheetViews>
    <sheetView topLeftCell="A10" zoomScale="85" zoomScaleNormal="85" workbookViewId="0">
      <selection activeCell="E42" sqref="E42"/>
    </sheetView>
  </sheetViews>
  <sheetFormatPr baseColWidth="10" defaultColWidth="8.83203125" defaultRowHeight="14"/>
  <cols>
    <col min="1" max="1" width="10.5" style="2" bestFit="1" customWidth="1"/>
    <col min="2" max="2" width="42.5" style="2" customWidth="1"/>
    <col min="3" max="3" width="35.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33203125" style="2" customWidth="1"/>
    <col min="11" max="11" width="13.33203125" style="2" customWidth="1"/>
    <col min="12" max="12" width="9.33203125" style="2" bestFit="1" customWidth="1"/>
    <col min="13" max="13" width="15" style="2" customWidth="1"/>
    <col min="14" max="14" width="11.6640625" style="2" customWidth="1"/>
    <col min="15" max="16384" width="8.83203125" style="2"/>
  </cols>
  <sheetData>
    <row r="1" spans="1:14">
      <c r="A1" s="51" t="s">
        <v>0</v>
      </c>
      <c r="B1" s="1" t="s">
        <v>1</v>
      </c>
      <c r="J1" s="52" t="s">
        <v>2</v>
      </c>
      <c r="K1" s="3">
        <v>254</v>
      </c>
      <c r="M1" s="51" t="s">
        <v>81</v>
      </c>
      <c r="N1" s="4">
        <f>E13+N17+I35+J42+I46</f>
        <v>106.41999999999999</v>
      </c>
    </row>
    <row r="2" spans="1:14">
      <c r="A2" s="51" t="s">
        <v>4</v>
      </c>
      <c r="B2" s="1" t="s">
        <v>82</v>
      </c>
      <c r="M2" s="51" t="s">
        <v>6</v>
      </c>
      <c r="N2" s="5">
        <v>1</v>
      </c>
    </row>
    <row r="3" spans="1:14" ht="15">
      <c r="A3" s="51" t="s">
        <v>7</v>
      </c>
      <c r="B3" s="1" t="s">
        <v>154</v>
      </c>
      <c r="J3" s="53" t="s">
        <v>5</v>
      </c>
      <c r="K3" s="1" t="s">
        <v>9</v>
      </c>
    </row>
    <row r="4" spans="1:14">
      <c r="A4" s="51" t="s">
        <v>13</v>
      </c>
      <c r="B4" s="74"/>
      <c r="J4" s="51" t="s">
        <v>8</v>
      </c>
      <c r="K4" s="1"/>
      <c r="M4" s="51" t="s">
        <v>12</v>
      </c>
      <c r="N4" s="4">
        <f>N1*N2</f>
        <v>106.41999999999999</v>
      </c>
    </row>
    <row r="5" spans="1:14">
      <c r="A5" s="51" t="s">
        <v>14</v>
      </c>
      <c r="B5" s="1" t="s">
        <v>15</v>
      </c>
      <c r="J5" s="51" t="s">
        <v>11</v>
      </c>
      <c r="K5" s="1"/>
    </row>
    <row r="6" spans="1:14">
      <c r="A6" s="51" t="s">
        <v>16</v>
      </c>
      <c r="B6" s="75" t="s">
        <v>155</v>
      </c>
    </row>
    <row r="8" spans="1:14">
      <c r="A8" s="51" t="s">
        <v>17</v>
      </c>
      <c r="B8" s="51" t="s">
        <v>10</v>
      </c>
      <c r="C8" s="51" t="s">
        <v>3</v>
      </c>
      <c r="D8" s="51" t="s">
        <v>29</v>
      </c>
      <c r="E8" s="51" t="s">
        <v>30</v>
      </c>
    </row>
    <row r="9" spans="1:14">
      <c r="A9" s="1">
        <v>1</v>
      </c>
      <c r="B9" s="1" t="s">
        <v>156</v>
      </c>
      <c r="C9" s="4">
        <v>2.44</v>
      </c>
      <c r="D9" s="1">
        <v>2</v>
      </c>
      <c r="E9" s="4">
        <f>C9*D9</f>
        <v>4.88</v>
      </c>
    </row>
    <row r="10" spans="1:14">
      <c r="A10" s="1">
        <v>2</v>
      </c>
      <c r="B10" s="1" t="s">
        <v>157</v>
      </c>
      <c r="C10" s="4">
        <v>4.12</v>
      </c>
      <c r="D10" s="1">
        <v>4</v>
      </c>
      <c r="E10" s="4">
        <v>24.9</v>
      </c>
    </row>
    <row r="11" spans="1:14">
      <c r="A11" s="83">
        <v>3</v>
      </c>
      <c r="B11" s="83" t="s">
        <v>174</v>
      </c>
      <c r="C11" s="84">
        <v>6.8</v>
      </c>
      <c r="D11" s="83">
        <v>4</v>
      </c>
      <c r="E11" s="84">
        <f>C11*D11</f>
        <v>27.2</v>
      </c>
    </row>
    <row r="12" spans="1:14" ht="15">
      <c r="A12" s="1">
        <v>4</v>
      </c>
      <c r="B12" s="64" t="s">
        <v>158</v>
      </c>
      <c r="C12" s="4">
        <v>0</v>
      </c>
      <c r="D12" s="1" t="s">
        <v>35</v>
      </c>
      <c r="E12" s="4">
        <v>0</v>
      </c>
    </row>
    <row r="13" spans="1:14">
      <c r="D13" s="76" t="s">
        <v>30</v>
      </c>
      <c r="E13" s="77">
        <f>SUM(E9:E12)</f>
        <v>56.98</v>
      </c>
    </row>
    <row r="15" spans="1:14">
      <c r="A15" s="51" t="s">
        <v>17</v>
      </c>
      <c r="B15" s="51" t="s">
        <v>18</v>
      </c>
      <c r="C15" s="51" t="s">
        <v>19</v>
      </c>
      <c r="D15" s="51" t="s">
        <v>20</v>
      </c>
      <c r="E15" s="51" t="s">
        <v>21</v>
      </c>
      <c r="F15" s="51" t="s">
        <v>22</v>
      </c>
      <c r="G15" s="51" t="s">
        <v>23</v>
      </c>
      <c r="H15" s="51" t="s">
        <v>24</v>
      </c>
      <c r="I15" s="51" t="s">
        <v>25</v>
      </c>
      <c r="J15" s="51" t="s">
        <v>26</v>
      </c>
      <c r="K15" s="51" t="s">
        <v>27</v>
      </c>
      <c r="L15" s="51" t="s">
        <v>28</v>
      </c>
      <c r="M15" s="51" t="s">
        <v>29</v>
      </c>
      <c r="N15" s="51" t="s">
        <v>30</v>
      </c>
    </row>
    <row r="16" spans="1:14" ht="15">
      <c r="A16" s="1">
        <v>1</v>
      </c>
      <c r="B16" s="60" t="s">
        <v>175</v>
      </c>
      <c r="C16" s="1" t="s">
        <v>176</v>
      </c>
      <c r="D16" s="4">
        <v>6.8</v>
      </c>
      <c r="E16" s="1">
        <v>6</v>
      </c>
      <c r="F16" s="1" t="s">
        <v>48</v>
      </c>
      <c r="G16" s="1"/>
      <c r="H16" s="11"/>
      <c r="I16" s="12"/>
      <c r="J16" s="61"/>
      <c r="K16" s="11"/>
      <c r="L16" s="11"/>
      <c r="M16" s="14">
        <v>4</v>
      </c>
      <c r="N16" s="4">
        <f>IF(J16="",D16*M16,D16*J16*K16*L16*M16)</f>
        <v>27.2</v>
      </c>
    </row>
    <row r="17" spans="1:17" s="8" customFormat="1">
      <c r="M17" s="70" t="s">
        <v>30</v>
      </c>
      <c r="N17" s="78">
        <f>SUM(N16:N16)</f>
        <v>27.2</v>
      </c>
    </row>
    <row r="19" spans="1:17" s="8" customFormat="1">
      <c r="A19" s="51" t="s">
        <v>17</v>
      </c>
      <c r="B19" s="51" t="s">
        <v>31</v>
      </c>
      <c r="C19" s="51" t="s">
        <v>19</v>
      </c>
      <c r="D19" s="51" t="s">
        <v>20</v>
      </c>
      <c r="E19" s="51" t="s">
        <v>32</v>
      </c>
      <c r="F19" s="51" t="s">
        <v>29</v>
      </c>
      <c r="G19" s="51" t="s">
        <v>33</v>
      </c>
      <c r="H19" s="51" t="s">
        <v>34</v>
      </c>
      <c r="I19" s="51" t="s">
        <v>30</v>
      </c>
    </row>
    <row r="20" spans="1:17" ht="15">
      <c r="A20" s="56">
        <v>1</v>
      </c>
      <c r="B20" s="79" t="s">
        <v>89</v>
      </c>
      <c r="C20" s="80" t="s">
        <v>159</v>
      </c>
      <c r="D20" s="81">
        <v>0.13</v>
      </c>
      <c r="E20" s="82" t="s">
        <v>88</v>
      </c>
      <c r="F20" s="83">
        <v>4</v>
      </c>
      <c r="G20" s="83" t="s">
        <v>35</v>
      </c>
      <c r="H20" s="83">
        <v>1</v>
      </c>
      <c r="I20" s="84">
        <f t="shared" ref="I20:I34" si="0">D20*F20*H20</f>
        <v>0.52</v>
      </c>
    </row>
    <row r="21" spans="1:17" ht="15">
      <c r="A21" s="85">
        <v>2</v>
      </c>
      <c r="B21" s="86" t="s">
        <v>160</v>
      </c>
      <c r="C21" s="80" t="s">
        <v>161</v>
      </c>
      <c r="D21" s="81">
        <v>0.15</v>
      </c>
      <c r="E21" s="82" t="s">
        <v>36</v>
      </c>
      <c r="F21" s="87">
        <v>5.2</v>
      </c>
      <c r="G21" s="83" t="s">
        <v>96</v>
      </c>
      <c r="H21" s="83">
        <v>4</v>
      </c>
      <c r="I21" s="84">
        <f t="shared" si="0"/>
        <v>3.12</v>
      </c>
    </row>
    <row r="22" spans="1:17" ht="15">
      <c r="A22" s="85">
        <v>7</v>
      </c>
      <c r="B22" s="82" t="s">
        <v>89</v>
      </c>
      <c r="C22" s="80" t="s">
        <v>177</v>
      </c>
      <c r="D22" s="84">
        <v>0.13</v>
      </c>
      <c r="E22" s="82" t="s">
        <v>88</v>
      </c>
      <c r="F22" s="83">
        <v>2</v>
      </c>
      <c r="G22" s="83" t="s">
        <v>94</v>
      </c>
      <c r="H22" s="83">
        <v>2</v>
      </c>
      <c r="I22" s="84">
        <f>D22*F22*H22</f>
        <v>0.52</v>
      </c>
    </row>
    <row r="23" spans="1:17" ht="15">
      <c r="A23" s="85">
        <v>4</v>
      </c>
      <c r="B23" s="82" t="s">
        <v>89</v>
      </c>
      <c r="C23" s="80" t="s">
        <v>233</v>
      </c>
      <c r="D23" s="84">
        <v>0.13</v>
      </c>
      <c r="E23" s="82" t="s">
        <v>88</v>
      </c>
      <c r="F23" s="83">
        <v>2</v>
      </c>
      <c r="G23" s="83" t="s">
        <v>94</v>
      </c>
      <c r="H23" s="83">
        <v>2</v>
      </c>
      <c r="I23" s="84">
        <f t="shared" si="0"/>
        <v>0.52</v>
      </c>
    </row>
    <row r="24" spans="1:17" ht="15">
      <c r="A24" s="85">
        <v>5</v>
      </c>
      <c r="B24" s="86" t="s">
        <v>91</v>
      </c>
      <c r="C24" s="80" t="s">
        <v>97</v>
      </c>
      <c r="D24" s="84">
        <v>0.12</v>
      </c>
      <c r="E24" s="82" t="s">
        <v>88</v>
      </c>
      <c r="F24" s="83">
        <v>2</v>
      </c>
      <c r="G24" s="83" t="s">
        <v>94</v>
      </c>
      <c r="H24" s="83">
        <v>2</v>
      </c>
      <c r="I24" s="84">
        <f t="shared" si="0"/>
        <v>0.48</v>
      </c>
    </row>
    <row r="25" spans="1:17" ht="15">
      <c r="A25" s="85">
        <v>6</v>
      </c>
      <c r="B25" s="79" t="s">
        <v>162</v>
      </c>
      <c r="C25" s="80" t="s">
        <v>163</v>
      </c>
      <c r="D25" s="84">
        <v>0.75</v>
      </c>
      <c r="E25" s="82" t="s">
        <v>88</v>
      </c>
      <c r="F25" s="83">
        <v>2</v>
      </c>
      <c r="G25" s="83" t="s">
        <v>94</v>
      </c>
      <c r="H25" s="83">
        <v>2</v>
      </c>
      <c r="I25" s="84">
        <f t="shared" si="0"/>
        <v>3</v>
      </c>
    </row>
    <row r="26" spans="1:17" ht="15">
      <c r="A26" s="85">
        <v>8</v>
      </c>
      <c r="B26" s="82" t="s">
        <v>91</v>
      </c>
      <c r="C26" s="80" t="s">
        <v>164</v>
      </c>
      <c r="D26" s="84">
        <v>0.12</v>
      </c>
      <c r="E26" s="82" t="s">
        <v>88</v>
      </c>
      <c r="F26" s="83">
        <v>2</v>
      </c>
      <c r="G26" s="83" t="s">
        <v>94</v>
      </c>
      <c r="H26" s="83">
        <v>2</v>
      </c>
      <c r="I26" s="84">
        <f t="shared" si="0"/>
        <v>0.48</v>
      </c>
    </row>
    <row r="27" spans="1:17" ht="15">
      <c r="A27" s="85">
        <v>9</v>
      </c>
      <c r="B27" s="82" t="s">
        <v>165</v>
      </c>
      <c r="C27" s="88" t="s">
        <v>166</v>
      </c>
      <c r="D27" s="84">
        <v>0.5</v>
      </c>
      <c r="E27" s="82" t="s">
        <v>88</v>
      </c>
      <c r="F27" s="83">
        <v>2</v>
      </c>
      <c r="G27" s="83" t="s">
        <v>94</v>
      </c>
      <c r="H27" s="83">
        <v>4</v>
      </c>
      <c r="I27" s="84">
        <f t="shared" si="0"/>
        <v>4</v>
      </c>
    </row>
    <row r="28" spans="1:17" ht="15">
      <c r="A28" s="85">
        <v>10</v>
      </c>
      <c r="B28" s="82" t="s">
        <v>89</v>
      </c>
      <c r="C28" s="80" t="s">
        <v>167</v>
      </c>
      <c r="D28" s="84">
        <v>0.13</v>
      </c>
      <c r="E28" s="82" t="s">
        <v>88</v>
      </c>
      <c r="F28" s="83">
        <v>2</v>
      </c>
      <c r="G28" s="83" t="s">
        <v>96</v>
      </c>
      <c r="H28" s="83">
        <v>4</v>
      </c>
      <c r="I28" s="84">
        <f t="shared" si="0"/>
        <v>1.04</v>
      </c>
    </row>
    <row r="29" spans="1:17" ht="30">
      <c r="A29" s="85">
        <v>11</v>
      </c>
      <c r="B29" s="82" t="s">
        <v>89</v>
      </c>
      <c r="C29" s="80" t="s">
        <v>168</v>
      </c>
      <c r="D29" s="84">
        <v>0.13</v>
      </c>
      <c r="E29" s="82" t="s">
        <v>88</v>
      </c>
      <c r="F29" s="83">
        <v>2</v>
      </c>
      <c r="G29" s="83" t="s">
        <v>94</v>
      </c>
      <c r="H29" s="83">
        <v>2</v>
      </c>
      <c r="I29" s="84">
        <f t="shared" si="0"/>
        <v>0.52</v>
      </c>
    </row>
    <row r="30" spans="1:17" ht="15">
      <c r="A30" s="85">
        <v>12</v>
      </c>
      <c r="B30" s="82" t="s">
        <v>89</v>
      </c>
      <c r="C30" s="80" t="s">
        <v>95</v>
      </c>
      <c r="D30" s="84">
        <v>0.13</v>
      </c>
      <c r="E30" s="82" t="s">
        <v>88</v>
      </c>
      <c r="F30" s="83">
        <v>2</v>
      </c>
      <c r="G30" s="83" t="s">
        <v>96</v>
      </c>
      <c r="H30" s="83">
        <v>4</v>
      </c>
      <c r="I30" s="84">
        <f t="shared" si="0"/>
        <v>1.04</v>
      </c>
      <c r="Q30" s="23"/>
    </row>
    <row r="31" spans="1:17" ht="15">
      <c r="A31" s="85">
        <v>13</v>
      </c>
      <c r="B31" s="82" t="s">
        <v>89</v>
      </c>
      <c r="C31" s="80" t="s">
        <v>169</v>
      </c>
      <c r="D31" s="84">
        <v>0.13</v>
      </c>
      <c r="E31" s="82" t="s">
        <v>88</v>
      </c>
      <c r="F31" s="83">
        <v>2</v>
      </c>
      <c r="G31" s="83" t="s">
        <v>96</v>
      </c>
      <c r="H31" s="83">
        <v>4</v>
      </c>
      <c r="I31" s="84">
        <f t="shared" si="0"/>
        <v>1.04</v>
      </c>
    </row>
    <row r="32" spans="1:17" ht="15">
      <c r="A32" s="85">
        <v>14</v>
      </c>
      <c r="B32" s="82" t="s">
        <v>91</v>
      </c>
      <c r="C32" s="80" t="s">
        <v>97</v>
      </c>
      <c r="D32" s="84">
        <v>0.5</v>
      </c>
      <c r="E32" s="82" t="s">
        <v>88</v>
      </c>
      <c r="F32" s="83">
        <v>1</v>
      </c>
      <c r="G32" s="83" t="s">
        <v>96</v>
      </c>
      <c r="H32" s="83">
        <v>4</v>
      </c>
      <c r="I32" s="84">
        <f t="shared" si="0"/>
        <v>2</v>
      </c>
    </row>
    <row r="33" spans="1:10" ht="15">
      <c r="A33" s="85">
        <v>15</v>
      </c>
      <c r="B33" s="82" t="s">
        <v>92</v>
      </c>
      <c r="C33" s="80" t="s">
        <v>163</v>
      </c>
      <c r="D33" s="84">
        <v>0.5</v>
      </c>
      <c r="E33" s="82" t="s">
        <v>88</v>
      </c>
      <c r="F33" s="83">
        <v>1</v>
      </c>
      <c r="G33" s="83" t="s">
        <v>96</v>
      </c>
      <c r="H33" s="83">
        <v>4</v>
      </c>
      <c r="I33" s="84">
        <f t="shared" si="0"/>
        <v>2</v>
      </c>
    </row>
    <row r="34" spans="1:10" ht="15">
      <c r="A34" s="85">
        <v>16</v>
      </c>
      <c r="B34" s="82" t="s">
        <v>98</v>
      </c>
      <c r="C34" s="80" t="s">
        <v>170</v>
      </c>
      <c r="D34" s="84">
        <v>0.25</v>
      </c>
      <c r="E34" s="82" t="s">
        <v>88</v>
      </c>
      <c r="F34" s="83">
        <v>1</v>
      </c>
      <c r="G34" s="83" t="s">
        <v>96</v>
      </c>
      <c r="H34" s="83">
        <v>4</v>
      </c>
      <c r="I34" s="84">
        <f t="shared" si="0"/>
        <v>1</v>
      </c>
    </row>
    <row r="35" spans="1:10" s="8" customFormat="1">
      <c r="H35" s="76" t="s">
        <v>30</v>
      </c>
      <c r="I35" s="89">
        <f>SUM(I20:I34)</f>
        <v>21.279999999999998</v>
      </c>
    </row>
    <row r="37" spans="1:10" s="8" customFormat="1">
      <c r="A37" s="90" t="s">
        <v>17</v>
      </c>
      <c r="B37" s="90" t="s">
        <v>38</v>
      </c>
      <c r="C37" s="90" t="s">
        <v>19</v>
      </c>
      <c r="D37" s="90" t="s">
        <v>20</v>
      </c>
      <c r="E37" s="90" t="s">
        <v>21</v>
      </c>
      <c r="F37" s="90" t="s">
        <v>22</v>
      </c>
      <c r="G37" s="90" t="s">
        <v>23</v>
      </c>
      <c r="H37" s="90" t="s">
        <v>24</v>
      </c>
      <c r="I37" s="90" t="s">
        <v>29</v>
      </c>
      <c r="J37" s="90" t="s">
        <v>30</v>
      </c>
    </row>
    <row r="38" spans="1:10" ht="15">
      <c r="A38" s="83">
        <v>1</v>
      </c>
      <c r="B38" s="83" t="s">
        <v>104</v>
      </c>
      <c r="C38" s="88" t="s">
        <v>105</v>
      </c>
      <c r="D38" s="91">
        <v>0.01</v>
      </c>
      <c r="E38" s="83">
        <v>6</v>
      </c>
      <c r="F38" s="92" t="s">
        <v>48</v>
      </c>
      <c r="G38" s="83"/>
      <c r="H38" s="83"/>
      <c r="I38" s="93">
        <v>4</v>
      </c>
      <c r="J38" s="84">
        <f>D38*I38</f>
        <v>0.04</v>
      </c>
    </row>
    <row r="39" spans="1:10" ht="14.25" customHeight="1">
      <c r="A39" s="83">
        <v>2</v>
      </c>
      <c r="B39" s="83" t="s">
        <v>102</v>
      </c>
      <c r="C39" s="88" t="s">
        <v>171</v>
      </c>
      <c r="D39" s="91">
        <v>0.03</v>
      </c>
      <c r="E39" s="83">
        <v>6</v>
      </c>
      <c r="F39" s="92" t="s">
        <v>48</v>
      </c>
      <c r="G39" s="83"/>
      <c r="H39" s="83"/>
      <c r="I39" s="93">
        <v>4</v>
      </c>
      <c r="J39" s="84">
        <f>D39*I39</f>
        <v>0.12</v>
      </c>
    </row>
    <row r="40" spans="1:10" ht="15">
      <c r="A40" s="83">
        <v>3</v>
      </c>
      <c r="B40" s="83" t="s">
        <v>102</v>
      </c>
      <c r="C40" s="88" t="s">
        <v>172</v>
      </c>
      <c r="D40" s="91">
        <v>0.03</v>
      </c>
      <c r="E40" s="83">
        <v>6</v>
      </c>
      <c r="F40" s="92" t="s">
        <v>48</v>
      </c>
      <c r="G40" s="83"/>
      <c r="H40" s="83"/>
      <c r="I40" s="94">
        <v>8</v>
      </c>
      <c r="J40" s="84">
        <f>D40*I40</f>
        <v>0.24</v>
      </c>
    </row>
    <row r="41" spans="1:10" ht="15">
      <c r="A41" s="83">
        <v>4</v>
      </c>
      <c r="B41" s="83" t="s">
        <v>99</v>
      </c>
      <c r="C41" s="88" t="s">
        <v>173</v>
      </c>
      <c r="D41" s="91">
        <v>0.14000000000000001</v>
      </c>
      <c r="E41" s="83">
        <v>6</v>
      </c>
      <c r="F41" s="92" t="s">
        <v>48</v>
      </c>
      <c r="G41" s="83">
        <v>40</v>
      </c>
      <c r="H41" s="83" t="s">
        <v>48</v>
      </c>
      <c r="I41" s="93">
        <v>4</v>
      </c>
      <c r="J41" s="84">
        <f>D41*I41</f>
        <v>0.56000000000000005</v>
      </c>
    </row>
    <row r="42" spans="1:10" s="8" customFormat="1">
      <c r="I42" s="76" t="s">
        <v>30</v>
      </c>
      <c r="J42" s="77">
        <f>SUM(J38:J41)</f>
        <v>0.96000000000000008</v>
      </c>
    </row>
    <row r="43" spans="1:10">
      <c r="H43" s="21"/>
      <c r="I43" s="22"/>
    </row>
    <row r="44" spans="1:10" s="8" customFormat="1">
      <c r="A44" s="90" t="s">
        <v>17</v>
      </c>
      <c r="B44" s="90" t="s">
        <v>39</v>
      </c>
      <c r="C44" s="90" t="s">
        <v>19</v>
      </c>
      <c r="D44" s="90" t="s">
        <v>20</v>
      </c>
      <c r="E44" s="90" t="s">
        <v>32</v>
      </c>
      <c r="F44" s="90" t="s">
        <v>29</v>
      </c>
      <c r="G44" s="90" t="s">
        <v>40</v>
      </c>
      <c r="H44" s="90" t="s">
        <v>108</v>
      </c>
      <c r="I44" s="90" t="s">
        <v>30</v>
      </c>
    </row>
    <row r="45" spans="1:10">
      <c r="A45" s="83"/>
      <c r="B45" s="83"/>
      <c r="C45" s="83"/>
      <c r="D45" s="84"/>
      <c r="E45" s="83"/>
      <c r="F45" s="83"/>
      <c r="G45" s="83"/>
      <c r="H45" s="83"/>
      <c r="I45" s="84"/>
    </row>
    <row r="46" spans="1:10" s="8" customFormat="1">
      <c r="H46" s="95" t="s">
        <v>30</v>
      </c>
      <c r="I46" s="90">
        <f>SUM(I45:I45)</f>
        <v>0</v>
      </c>
    </row>
  </sheetData>
  <hyperlinks>
    <hyperlink ref="J3" location="BOM!A1" display="FileLink1" xr:uid="{00000000-0004-0000-18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69"/>
  <sheetViews>
    <sheetView topLeftCell="A38" workbookViewId="0">
      <selection activeCell="C78" sqref="C78"/>
    </sheetView>
  </sheetViews>
  <sheetFormatPr baseColWidth="10" defaultColWidth="8.83203125" defaultRowHeight="14"/>
  <cols>
    <col min="1" max="1" width="10.5" style="2" bestFit="1" customWidth="1"/>
    <col min="2" max="2" width="43" style="2" customWidth="1"/>
    <col min="3" max="3" width="51.5" style="2" customWidth="1"/>
    <col min="4" max="4" width="11" style="2" customWidth="1"/>
    <col min="5" max="5" width="10.33203125" style="2" bestFit="1" customWidth="1"/>
    <col min="6" max="6" width="9.664062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33203125" style="2" customWidth="1"/>
    <col min="11" max="11" width="16.1640625" style="2" customWidth="1"/>
    <col min="12" max="12" width="9.33203125" style="2" bestFit="1" customWidth="1"/>
    <col min="13" max="13" width="15.6640625" style="2" customWidth="1"/>
    <col min="14" max="14" width="11.6640625" style="2" customWidth="1"/>
    <col min="15" max="16384" width="8.83203125" style="2"/>
  </cols>
  <sheetData>
    <row r="1" spans="1:14">
      <c r="A1" s="90" t="s">
        <v>0</v>
      </c>
      <c r="B1" s="83" t="s">
        <v>1</v>
      </c>
      <c r="J1" s="52" t="s">
        <v>2</v>
      </c>
      <c r="K1" s="96">
        <v>254</v>
      </c>
      <c r="M1" s="90" t="s">
        <v>81</v>
      </c>
      <c r="N1" s="84">
        <f>E17+N22+I53+J64+I68</f>
        <v>158.44999999999999</v>
      </c>
    </row>
    <row r="2" spans="1:14">
      <c r="A2" s="90" t="s">
        <v>4</v>
      </c>
      <c r="B2" s="83" t="s">
        <v>82</v>
      </c>
      <c r="M2" s="90" t="s">
        <v>6</v>
      </c>
      <c r="N2" s="97">
        <v>1</v>
      </c>
    </row>
    <row r="3" spans="1:14" ht="15">
      <c r="A3" s="90" t="s">
        <v>7</v>
      </c>
      <c r="B3" s="83" t="s">
        <v>178</v>
      </c>
      <c r="J3" s="98" t="s">
        <v>5</v>
      </c>
      <c r="K3" s="83" t="s">
        <v>9</v>
      </c>
    </row>
    <row r="4" spans="1:14">
      <c r="A4" s="90" t="s">
        <v>13</v>
      </c>
      <c r="B4" s="99"/>
      <c r="J4" s="90" t="s">
        <v>8</v>
      </c>
      <c r="K4" s="83"/>
      <c r="M4" s="90" t="s">
        <v>12</v>
      </c>
      <c r="N4" s="84">
        <f>N1*N2</f>
        <v>158.44999999999999</v>
      </c>
    </row>
    <row r="5" spans="1:14">
      <c r="A5" s="90" t="s">
        <v>14</v>
      </c>
      <c r="B5" s="83" t="s">
        <v>15</v>
      </c>
      <c r="J5" s="90" t="s">
        <v>11</v>
      </c>
      <c r="K5" s="83"/>
    </row>
    <row r="6" spans="1:14">
      <c r="A6" s="90" t="s">
        <v>16</v>
      </c>
      <c r="B6" s="100" t="s">
        <v>205</v>
      </c>
    </row>
    <row r="8" spans="1:14">
      <c r="A8" s="90" t="s">
        <v>17</v>
      </c>
      <c r="B8" s="90" t="s">
        <v>10</v>
      </c>
      <c r="C8" s="90" t="s">
        <v>3</v>
      </c>
      <c r="D8" s="90" t="s">
        <v>29</v>
      </c>
      <c r="E8" s="90" t="s">
        <v>30</v>
      </c>
    </row>
    <row r="9" spans="1:14">
      <c r="A9" s="83">
        <v>1</v>
      </c>
      <c r="B9" s="83" t="s">
        <v>179</v>
      </c>
      <c r="C9" s="84">
        <v>41.15</v>
      </c>
      <c r="D9" s="87">
        <v>1</v>
      </c>
      <c r="E9" s="84">
        <f>C9*D9</f>
        <v>41.15</v>
      </c>
    </row>
    <row r="10" spans="1:14">
      <c r="A10" s="83">
        <v>2</v>
      </c>
      <c r="B10" s="83" t="s">
        <v>180</v>
      </c>
      <c r="C10" s="84">
        <v>22.27</v>
      </c>
      <c r="D10" s="87">
        <v>2</v>
      </c>
      <c r="E10" s="84">
        <f>C10*D10</f>
        <v>44.54</v>
      </c>
    </row>
    <row r="11" spans="1:14">
      <c r="A11" s="83">
        <v>3</v>
      </c>
      <c r="B11" s="83" t="s">
        <v>181</v>
      </c>
      <c r="C11" s="91">
        <v>4.1100000000000003</v>
      </c>
      <c r="D11" s="87">
        <v>1</v>
      </c>
      <c r="E11" s="84">
        <f>C11*D11</f>
        <v>4.1100000000000003</v>
      </c>
    </row>
    <row r="12" spans="1:14">
      <c r="A12" s="83">
        <v>4</v>
      </c>
      <c r="B12" s="83" t="s">
        <v>206</v>
      </c>
      <c r="C12" s="91">
        <v>28.12</v>
      </c>
      <c r="D12" s="87">
        <v>1</v>
      </c>
      <c r="E12" s="84">
        <f>C12*D12</f>
        <v>28.12</v>
      </c>
    </row>
    <row r="13" spans="1:14">
      <c r="A13" s="83">
        <v>5</v>
      </c>
      <c r="B13" s="83" t="s">
        <v>182</v>
      </c>
      <c r="C13" s="84">
        <v>4.66</v>
      </c>
      <c r="D13" s="87">
        <v>1</v>
      </c>
      <c r="E13" s="84">
        <f>C13*D13</f>
        <v>4.66</v>
      </c>
    </row>
    <row r="14" spans="1:14">
      <c r="A14" s="2">
        <v>6</v>
      </c>
      <c r="B14" s="2" t="s">
        <v>209</v>
      </c>
      <c r="C14" s="18"/>
      <c r="D14" s="119"/>
      <c r="E14" s="111"/>
    </row>
    <row r="15" spans="1:14">
      <c r="A15" s="2">
        <v>7</v>
      </c>
      <c r="B15" s="2" t="s">
        <v>207</v>
      </c>
      <c r="C15" s="18"/>
      <c r="D15" s="119"/>
      <c r="E15" s="111"/>
    </row>
    <row r="16" spans="1:14">
      <c r="A16" s="2">
        <v>8</v>
      </c>
      <c r="B16" s="2" t="s">
        <v>208</v>
      </c>
      <c r="C16" s="18"/>
      <c r="D16" s="119"/>
      <c r="E16" s="111"/>
    </row>
    <row r="17" spans="1:14">
      <c r="D17" s="76" t="s">
        <v>30</v>
      </c>
      <c r="E17" s="77">
        <f>SUM(E9:E13)</f>
        <v>122.58</v>
      </c>
    </row>
    <row r="19" spans="1:14">
      <c r="A19" s="90" t="s">
        <v>17</v>
      </c>
      <c r="B19" s="90" t="s">
        <v>18</v>
      </c>
      <c r="C19" s="90" t="s">
        <v>19</v>
      </c>
      <c r="D19" s="90" t="s">
        <v>20</v>
      </c>
      <c r="E19" s="90" t="s">
        <v>21</v>
      </c>
      <c r="F19" s="90" t="s">
        <v>22</v>
      </c>
      <c r="G19" s="90" t="s">
        <v>23</v>
      </c>
      <c r="H19" s="90" t="s">
        <v>24</v>
      </c>
      <c r="I19" s="90" t="s">
        <v>25</v>
      </c>
      <c r="J19" s="90" t="s">
        <v>26</v>
      </c>
      <c r="K19" s="90" t="s">
        <v>27</v>
      </c>
      <c r="L19" s="90" t="s">
        <v>28</v>
      </c>
      <c r="M19" s="90" t="s">
        <v>29</v>
      </c>
      <c r="N19" s="90" t="s">
        <v>30</v>
      </c>
    </row>
    <row r="20" spans="1:14" ht="15">
      <c r="A20" s="83">
        <v>1</v>
      </c>
      <c r="B20" s="101" t="s">
        <v>84</v>
      </c>
      <c r="C20" s="83" t="s">
        <v>183</v>
      </c>
      <c r="D20" s="102">
        <v>5.82</v>
      </c>
      <c r="E20" s="83">
        <v>22</v>
      </c>
      <c r="F20" s="83" t="s">
        <v>48</v>
      </c>
      <c r="G20" s="83">
        <v>7</v>
      </c>
      <c r="H20" s="103" t="s">
        <v>48</v>
      </c>
      <c r="I20" s="104"/>
      <c r="J20" s="105"/>
      <c r="K20" s="103"/>
      <c r="L20" s="103"/>
      <c r="M20" s="106">
        <v>2</v>
      </c>
      <c r="N20" s="84">
        <f>IF(J20="",D20*M20,D20*J20*K20*L20*M20)</f>
        <v>11.64</v>
      </c>
    </row>
    <row r="21" spans="1:14" ht="15">
      <c r="A21" s="83">
        <v>2</v>
      </c>
      <c r="B21" s="101" t="s">
        <v>184</v>
      </c>
      <c r="C21" s="83" t="s">
        <v>185</v>
      </c>
      <c r="D21" s="102">
        <v>1</v>
      </c>
      <c r="E21" s="83"/>
      <c r="F21" s="83"/>
      <c r="G21" s="83"/>
      <c r="H21" s="103"/>
      <c r="I21" s="104"/>
      <c r="J21" s="105"/>
      <c r="K21" s="103"/>
      <c r="L21" s="103"/>
      <c r="M21" s="106">
        <v>2</v>
      </c>
      <c r="N21" s="84">
        <f>IF(J21="",D21*M21,D21*J21*K21*L21*M21)</f>
        <v>2</v>
      </c>
    </row>
    <row r="22" spans="1:14" s="8" customFormat="1">
      <c r="B22" s="2"/>
      <c r="M22" s="76" t="s">
        <v>30</v>
      </c>
      <c r="N22" s="107">
        <f>SUM(N20:N21)</f>
        <v>13.64</v>
      </c>
    </row>
    <row r="23" spans="1:14">
      <c r="B23" s="8"/>
    </row>
    <row r="24" spans="1:14" s="8" customFormat="1">
      <c r="A24" s="90" t="s">
        <v>17</v>
      </c>
      <c r="B24" s="90" t="s">
        <v>31</v>
      </c>
      <c r="C24" s="90" t="s">
        <v>19</v>
      </c>
      <c r="D24" s="90" t="s">
        <v>20</v>
      </c>
      <c r="E24" s="90" t="s">
        <v>32</v>
      </c>
      <c r="F24" s="90" t="s">
        <v>29</v>
      </c>
      <c r="G24" s="90" t="s">
        <v>33</v>
      </c>
      <c r="H24" s="90" t="s">
        <v>34</v>
      </c>
      <c r="I24" s="90" t="s">
        <v>30</v>
      </c>
    </row>
    <row r="25" spans="1:14" s="8" customFormat="1" ht="15">
      <c r="A25" s="83">
        <v>1</v>
      </c>
      <c r="B25" s="79" t="s">
        <v>87</v>
      </c>
      <c r="C25" s="1" t="s">
        <v>186</v>
      </c>
      <c r="D25" s="4">
        <v>0.19</v>
      </c>
      <c r="E25" s="1" t="s">
        <v>88</v>
      </c>
      <c r="F25" s="1">
        <v>1</v>
      </c>
      <c r="G25" s="1" t="s">
        <v>94</v>
      </c>
      <c r="H25" s="1">
        <v>2</v>
      </c>
      <c r="I25" s="4">
        <f t="shared" ref="I25:I32" si="0">D25*F25*H25</f>
        <v>0.38</v>
      </c>
    </row>
    <row r="26" spans="1:14">
      <c r="A26" s="1">
        <v>2</v>
      </c>
      <c r="B26" s="1" t="s">
        <v>187</v>
      </c>
      <c r="C26" s="1" t="s">
        <v>188</v>
      </c>
      <c r="D26" s="108">
        <v>0.13</v>
      </c>
      <c r="E26" s="1" t="s">
        <v>88</v>
      </c>
      <c r="F26" s="1">
        <v>1</v>
      </c>
      <c r="G26" s="1" t="s">
        <v>94</v>
      </c>
      <c r="H26" s="1">
        <v>2</v>
      </c>
      <c r="I26" s="4">
        <f t="shared" si="0"/>
        <v>0.26</v>
      </c>
    </row>
    <row r="27" spans="1:14" ht="15">
      <c r="A27" s="1">
        <v>3</v>
      </c>
      <c r="B27" s="79" t="s">
        <v>87</v>
      </c>
      <c r="C27" s="1" t="s">
        <v>189</v>
      </c>
      <c r="D27" s="4">
        <v>0.13</v>
      </c>
      <c r="E27" s="1" t="s">
        <v>88</v>
      </c>
      <c r="F27" s="1">
        <v>1</v>
      </c>
      <c r="G27" s="1" t="s">
        <v>94</v>
      </c>
      <c r="H27" s="1">
        <v>2</v>
      </c>
      <c r="I27" s="4">
        <f t="shared" si="0"/>
        <v>0.26</v>
      </c>
    </row>
    <row r="28" spans="1:14">
      <c r="A28" s="1">
        <v>4</v>
      </c>
      <c r="B28" s="1" t="s">
        <v>187</v>
      </c>
      <c r="C28" s="1" t="s">
        <v>210</v>
      </c>
      <c r="D28" s="108">
        <v>0.13</v>
      </c>
      <c r="E28" s="1" t="s">
        <v>88</v>
      </c>
      <c r="F28" s="1">
        <v>1</v>
      </c>
      <c r="G28" s="1" t="s">
        <v>35</v>
      </c>
      <c r="H28" s="1">
        <v>1</v>
      </c>
      <c r="I28" s="4">
        <f t="shared" si="0"/>
        <v>0.13</v>
      </c>
    </row>
    <row r="29" spans="1:14">
      <c r="A29" s="1">
        <v>5</v>
      </c>
      <c r="B29" s="1" t="s">
        <v>187</v>
      </c>
      <c r="C29" s="1" t="s">
        <v>211</v>
      </c>
      <c r="D29" s="108">
        <v>0.13</v>
      </c>
      <c r="E29" s="1" t="s">
        <v>88</v>
      </c>
      <c r="F29" s="1">
        <v>1</v>
      </c>
      <c r="G29" s="1" t="s">
        <v>212</v>
      </c>
      <c r="H29" s="1">
        <v>3</v>
      </c>
      <c r="I29" s="4">
        <f t="shared" si="0"/>
        <v>0.39</v>
      </c>
    </row>
    <row r="30" spans="1:14" ht="15">
      <c r="A30" s="1">
        <v>6</v>
      </c>
      <c r="B30" s="15" t="s">
        <v>91</v>
      </c>
      <c r="C30" s="1" t="s">
        <v>194</v>
      </c>
      <c r="D30" s="108">
        <v>0.12</v>
      </c>
      <c r="E30" s="1" t="s">
        <v>88</v>
      </c>
      <c r="F30" s="1">
        <v>3</v>
      </c>
      <c r="G30" s="1" t="s">
        <v>212</v>
      </c>
      <c r="H30" s="1">
        <v>3</v>
      </c>
      <c r="I30" s="4">
        <f t="shared" si="0"/>
        <v>1.08</v>
      </c>
    </row>
    <row r="31" spans="1:14" ht="15">
      <c r="A31" s="1">
        <v>7</v>
      </c>
      <c r="B31" s="15" t="s">
        <v>92</v>
      </c>
      <c r="C31" s="1" t="s">
        <v>132</v>
      </c>
      <c r="D31" s="108">
        <v>0.5</v>
      </c>
      <c r="E31" s="1" t="s">
        <v>88</v>
      </c>
      <c r="F31" s="1">
        <v>3</v>
      </c>
      <c r="G31" s="1" t="s">
        <v>212</v>
      </c>
      <c r="H31" s="1">
        <v>3</v>
      </c>
      <c r="I31" s="4">
        <f t="shared" si="0"/>
        <v>4.5</v>
      </c>
    </row>
    <row r="32" spans="1:14">
      <c r="A32" s="1">
        <v>5</v>
      </c>
      <c r="B32" s="1" t="s">
        <v>187</v>
      </c>
      <c r="C32" s="1" t="s">
        <v>190</v>
      </c>
      <c r="D32" s="4">
        <v>0.13</v>
      </c>
      <c r="E32" s="1" t="s">
        <v>88</v>
      </c>
      <c r="F32" s="1">
        <v>1</v>
      </c>
      <c r="G32" s="1" t="s">
        <v>35</v>
      </c>
      <c r="H32" s="1">
        <v>1</v>
      </c>
      <c r="I32" s="4">
        <f t="shared" si="0"/>
        <v>0.13</v>
      </c>
    </row>
    <row r="33" spans="1:17">
      <c r="A33" s="1">
        <v>6</v>
      </c>
      <c r="B33" s="1" t="s">
        <v>187</v>
      </c>
      <c r="C33" s="1" t="s">
        <v>191</v>
      </c>
      <c r="D33" s="4">
        <v>0.13</v>
      </c>
      <c r="E33" s="1" t="s">
        <v>88</v>
      </c>
      <c r="F33" s="1">
        <v>2</v>
      </c>
      <c r="G33" s="1" t="s">
        <v>96</v>
      </c>
      <c r="H33" s="1">
        <v>4</v>
      </c>
      <c r="I33" s="4">
        <f t="shared" ref="I33:I52" si="1">D33*F33*H33</f>
        <v>1.04</v>
      </c>
    </row>
    <row r="34" spans="1:17" ht="13.5" customHeight="1">
      <c r="A34" s="1">
        <v>7</v>
      </c>
      <c r="B34" s="1" t="s">
        <v>187</v>
      </c>
      <c r="C34" s="1" t="s">
        <v>192</v>
      </c>
      <c r="D34" s="4">
        <v>0.13</v>
      </c>
      <c r="E34" s="1" t="s">
        <v>88</v>
      </c>
      <c r="F34" s="1">
        <v>2</v>
      </c>
      <c r="G34" s="1" t="s">
        <v>96</v>
      </c>
      <c r="H34" s="1">
        <v>4</v>
      </c>
      <c r="I34" s="4">
        <f t="shared" si="1"/>
        <v>1.04</v>
      </c>
    </row>
    <row r="35" spans="1:17" ht="15">
      <c r="A35" s="1">
        <v>8</v>
      </c>
      <c r="B35" s="15" t="s">
        <v>92</v>
      </c>
      <c r="C35" s="1" t="s">
        <v>97</v>
      </c>
      <c r="D35" s="4">
        <v>0.5</v>
      </c>
      <c r="E35" s="1" t="s">
        <v>88</v>
      </c>
      <c r="F35" s="1">
        <v>1</v>
      </c>
      <c r="G35" s="1" t="s">
        <v>96</v>
      </c>
      <c r="H35" s="1">
        <v>4</v>
      </c>
      <c r="I35" s="4">
        <f t="shared" si="1"/>
        <v>2</v>
      </c>
    </row>
    <row r="36" spans="1:17" ht="18" customHeight="1">
      <c r="A36" s="1">
        <v>9</v>
      </c>
      <c r="B36" s="63" t="s">
        <v>98</v>
      </c>
      <c r="C36" s="64" t="s">
        <v>170</v>
      </c>
      <c r="D36" s="4">
        <v>0.25</v>
      </c>
      <c r="E36" s="1" t="s">
        <v>88</v>
      </c>
      <c r="F36" s="1">
        <v>1</v>
      </c>
      <c r="G36" s="1" t="s">
        <v>96</v>
      </c>
      <c r="H36" s="1">
        <v>4</v>
      </c>
      <c r="I36" s="4">
        <f t="shared" si="1"/>
        <v>1</v>
      </c>
      <c r="N36" s="109"/>
      <c r="Q36" s="23"/>
    </row>
    <row r="37" spans="1:17">
      <c r="A37" s="1">
        <v>10</v>
      </c>
      <c r="B37" s="1" t="s">
        <v>187</v>
      </c>
      <c r="C37" s="1" t="s">
        <v>193</v>
      </c>
      <c r="D37" s="4">
        <v>0.13</v>
      </c>
      <c r="E37" s="1" t="s">
        <v>88</v>
      </c>
      <c r="F37" s="1">
        <v>1</v>
      </c>
      <c r="G37" s="1" t="s">
        <v>35</v>
      </c>
      <c r="H37" s="1">
        <v>1</v>
      </c>
      <c r="I37" s="4">
        <f t="shared" si="1"/>
        <v>0.13</v>
      </c>
    </row>
    <row r="38" spans="1:17">
      <c r="A38" s="1">
        <v>11</v>
      </c>
      <c r="B38" s="1" t="s">
        <v>187</v>
      </c>
      <c r="C38" s="1" t="s">
        <v>214</v>
      </c>
      <c r="D38" s="4">
        <v>0.13</v>
      </c>
      <c r="E38" s="1" t="s">
        <v>88</v>
      </c>
      <c r="F38" s="1">
        <v>2</v>
      </c>
      <c r="G38" s="1" t="s">
        <v>35</v>
      </c>
      <c r="H38" s="1">
        <v>1</v>
      </c>
      <c r="I38" s="4">
        <f t="shared" si="1"/>
        <v>0.26</v>
      </c>
    </row>
    <row r="39" spans="1:17">
      <c r="A39" s="1">
        <v>12</v>
      </c>
      <c r="B39" s="1" t="s">
        <v>187</v>
      </c>
      <c r="C39" s="1" t="s">
        <v>215</v>
      </c>
      <c r="D39" s="4">
        <v>0.13</v>
      </c>
      <c r="E39" s="1" t="s">
        <v>88</v>
      </c>
      <c r="F39" s="1">
        <v>1</v>
      </c>
      <c r="G39" s="1" t="s">
        <v>35</v>
      </c>
      <c r="H39" s="1">
        <v>1</v>
      </c>
      <c r="I39" s="4">
        <f t="shared" si="1"/>
        <v>0.13</v>
      </c>
    </row>
    <row r="40" spans="1:17">
      <c r="A40" s="1">
        <v>13</v>
      </c>
      <c r="B40" s="56" t="s">
        <v>187</v>
      </c>
      <c r="C40" s="56" t="s">
        <v>213</v>
      </c>
      <c r="D40" s="55">
        <v>0.13</v>
      </c>
      <c r="E40" s="56" t="s">
        <v>88</v>
      </c>
      <c r="F40" s="56">
        <v>3</v>
      </c>
      <c r="G40" s="56" t="s">
        <v>35</v>
      </c>
      <c r="H40" s="56">
        <v>1</v>
      </c>
      <c r="I40" s="55">
        <f t="shared" si="1"/>
        <v>0.39</v>
      </c>
    </row>
    <row r="41" spans="1:17" ht="15">
      <c r="A41" s="1">
        <v>14</v>
      </c>
      <c r="B41" s="15" t="s">
        <v>91</v>
      </c>
      <c r="C41" s="1" t="s">
        <v>194</v>
      </c>
      <c r="D41" s="4">
        <v>0.12</v>
      </c>
      <c r="E41" s="1" t="s">
        <v>88</v>
      </c>
      <c r="F41" s="1">
        <v>3</v>
      </c>
      <c r="G41" s="1" t="s">
        <v>35</v>
      </c>
      <c r="H41" s="1">
        <v>1</v>
      </c>
      <c r="I41" s="4">
        <f t="shared" si="1"/>
        <v>0.36</v>
      </c>
    </row>
    <row r="42" spans="1:17" ht="15">
      <c r="A42" s="1">
        <v>15</v>
      </c>
      <c r="B42" s="15" t="s">
        <v>92</v>
      </c>
      <c r="C42" s="1" t="s">
        <v>93</v>
      </c>
      <c r="D42" s="4">
        <v>0.5</v>
      </c>
      <c r="E42" s="1" t="s">
        <v>88</v>
      </c>
      <c r="F42" s="1">
        <v>3</v>
      </c>
      <c r="G42" s="1" t="s">
        <v>35</v>
      </c>
      <c r="H42" s="1">
        <v>1</v>
      </c>
      <c r="I42" s="4">
        <f t="shared" si="1"/>
        <v>1.5</v>
      </c>
    </row>
    <row r="43" spans="1:17" ht="15">
      <c r="A43" s="1">
        <v>16</v>
      </c>
      <c r="B43" s="63" t="s">
        <v>98</v>
      </c>
      <c r="C43" s="1" t="s">
        <v>195</v>
      </c>
      <c r="D43" s="4">
        <v>0.25</v>
      </c>
      <c r="E43" s="1" t="s">
        <v>88</v>
      </c>
      <c r="F43" s="1">
        <v>1</v>
      </c>
      <c r="G43" s="1" t="s">
        <v>35</v>
      </c>
      <c r="H43" s="1">
        <v>1</v>
      </c>
      <c r="I43" s="4">
        <f t="shared" si="1"/>
        <v>0.25</v>
      </c>
    </row>
    <row r="44" spans="1:17">
      <c r="A44" s="1">
        <v>17</v>
      </c>
      <c r="B44" s="1" t="s">
        <v>187</v>
      </c>
      <c r="C44" s="1" t="s">
        <v>196</v>
      </c>
      <c r="D44" s="4">
        <v>0.13</v>
      </c>
      <c r="E44" s="1" t="s">
        <v>88</v>
      </c>
      <c r="F44" s="1">
        <v>1</v>
      </c>
      <c r="G44" s="1" t="s">
        <v>35</v>
      </c>
      <c r="H44" s="110">
        <v>1</v>
      </c>
      <c r="I44" s="111">
        <f t="shared" si="1"/>
        <v>0.13</v>
      </c>
    </row>
    <row r="45" spans="1:17">
      <c r="A45" s="1">
        <v>18</v>
      </c>
      <c r="B45" s="1" t="s">
        <v>187</v>
      </c>
      <c r="C45" s="1" t="s">
        <v>197</v>
      </c>
      <c r="D45" s="4">
        <v>0.13</v>
      </c>
      <c r="E45" s="1" t="s">
        <v>88</v>
      </c>
      <c r="F45" s="1">
        <v>2</v>
      </c>
      <c r="G45" s="1" t="s">
        <v>96</v>
      </c>
      <c r="H45" s="110">
        <v>4</v>
      </c>
      <c r="I45" s="111">
        <f t="shared" si="1"/>
        <v>1.04</v>
      </c>
    </row>
    <row r="46" spans="1:17">
      <c r="A46" s="1">
        <v>19</v>
      </c>
      <c r="B46" s="1" t="s">
        <v>187</v>
      </c>
      <c r="C46" s="1" t="s">
        <v>192</v>
      </c>
      <c r="D46" s="4">
        <v>0.13</v>
      </c>
      <c r="E46" s="1" t="s">
        <v>88</v>
      </c>
      <c r="F46" s="1">
        <v>2</v>
      </c>
      <c r="G46" s="1" t="s">
        <v>96</v>
      </c>
      <c r="H46" s="110">
        <v>4</v>
      </c>
      <c r="I46" s="111">
        <f t="shared" si="1"/>
        <v>1.04</v>
      </c>
    </row>
    <row r="47" spans="1:17" ht="15">
      <c r="A47" s="1">
        <v>20</v>
      </c>
      <c r="B47" s="15" t="s">
        <v>92</v>
      </c>
      <c r="C47" s="1" t="s">
        <v>97</v>
      </c>
      <c r="D47" s="4">
        <v>0.5</v>
      </c>
      <c r="E47" s="1" t="s">
        <v>88</v>
      </c>
      <c r="F47" s="1">
        <v>1</v>
      </c>
      <c r="G47" s="1" t="s">
        <v>96</v>
      </c>
      <c r="H47" s="110">
        <v>4</v>
      </c>
      <c r="I47" s="111">
        <f t="shared" si="1"/>
        <v>2</v>
      </c>
    </row>
    <row r="48" spans="1:17" ht="15">
      <c r="A48" s="1">
        <v>21</v>
      </c>
      <c r="B48" s="63" t="s">
        <v>98</v>
      </c>
      <c r="C48" s="64" t="s">
        <v>170</v>
      </c>
      <c r="D48" s="4">
        <v>0.25</v>
      </c>
      <c r="E48" s="1" t="s">
        <v>88</v>
      </c>
      <c r="F48" s="1">
        <v>1</v>
      </c>
      <c r="G48" s="1" t="s">
        <v>96</v>
      </c>
      <c r="H48" s="110">
        <v>4</v>
      </c>
      <c r="I48" s="111">
        <f t="shared" si="1"/>
        <v>1</v>
      </c>
    </row>
    <row r="49" spans="1:10">
      <c r="A49" s="1">
        <v>22</v>
      </c>
      <c r="B49" s="1" t="s">
        <v>187</v>
      </c>
      <c r="C49" s="1" t="s">
        <v>198</v>
      </c>
      <c r="D49" s="4">
        <v>0.13</v>
      </c>
      <c r="E49" s="1" t="s">
        <v>88</v>
      </c>
      <c r="F49" s="1">
        <v>1</v>
      </c>
      <c r="G49" s="1" t="s">
        <v>35</v>
      </c>
      <c r="H49" s="110">
        <v>1</v>
      </c>
      <c r="I49" s="111">
        <f t="shared" si="1"/>
        <v>0.13</v>
      </c>
    </row>
    <row r="50" spans="1:10">
      <c r="A50" s="1">
        <v>23</v>
      </c>
      <c r="B50" s="1" t="s">
        <v>187</v>
      </c>
      <c r="C50" s="1" t="s">
        <v>199</v>
      </c>
      <c r="D50" s="4">
        <v>0.13</v>
      </c>
      <c r="E50" s="1" t="s">
        <v>88</v>
      </c>
      <c r="F50" s="1">
        <v>1</v>
      </c>
      <c r="G50" s="1" t="s">
        <v>35</v>
      </c>
      <c r="H50" s="110">
        <v>1</v>
      </c>
      <c r="I50" s="111">
        <f t="shared" si="1"/>
        <v>0.13</v>
      </c>
    </row>
    <row r="51" spans="1:10" ht="15">
      <c r="A51" s="1">
        <v>24</v>
      </c>
      <c r="B51" s="15" t="s">
        <v>91</v>
      </c>
      <c r="C51" s="1" t="s">
        <v>194</v>
      </c>
      <c r="D51" s="4">
        <v>0.12</v>
      </c>
      <c r="E51" s="1" t="s">
        <v>88</v>
      </c>
      <c r="F51" s="1">
        <v>1</v>
      </c>
      <c r="G51" s="1" t="s">
        <v>35</v>
      </c>
      <c r="H51" s="1">
        <v>1</v>
      </c>
      <c r="I51" s="111">
        <f t="shared" si="1"/>
        <v>0.12</v>
      </c>
    </row>
    <row r="52" spans="1:10" ht="15">
      <c r="A52" s="1">
        <v>25</v>
      </c>
      <c r="B52" s="15" t="s">
        <v>92</v>
      </c>
      <c r="C52" s="1" t="s">
        <v>93</v>
      </c>
      <c r="D52" s="4">
        <v>0.5</v>
      </c>
      <c r="E52" s="1" t="s">
        <v>88</v>
      </c>
      <c r="F52" s="1">
        <v>1</v>
      </c>
      <c r="G52" s="1" t="s">
        <v>35</v>
      </c>
      <c r="H52" s="1">
        <v>1</v>
      </c>
      <c r="I52" s="111">
        <f t="shared" si="1"/>
        <v>0.5</v>
      </c>
    </row>
    <row r="53" spans="1:10" s="8" customFormat="1">
      <c r="B53" s="17"/>
      <c r="H53" s="76" t="s">
        <v>30</v>
      </c>
      <c r="I53" s="77">
        <f>SUM(I25:I52)</f>
        <v>21.32</v>
      </c>
    </row>
    <row r="54" spans="1:10">
      <c r="B54" s="8"/>
    </row>
    <row r="55" spans="1:10" s="8" customFormat="1">
      <c r="A55" s="51" t="s">
        <v>17</v>
      </c>
      <c r="B55" s="51" t="s">
        <v>38</v>
      </c>
      <c r="C55" s="51" t="s">
        <v>19</v>
      </c>
      <c r="D55" s="51" t="s">
        <v>20</v>
      </c>
      <c r="E55" s="51" t="s">
        <v>21</v>
      </c>
      <c r="F55" s="51" t="s">
        <v>22</v>
      </c>
      <c r="G55" s="51" t="s">
        <v>23</v>
      </c>
      <c r="H55" s="51" t="s">
        <v>24</v>
      </c>
      <c r="I55" s="51" t="s">
        <v>29</v>
      </c>
      <c r="J55" s="51" t="s">
        <v>30</v>
      </c>
    </row>
    <row r="56" spans="1:10" s="8" customFormat="1" ht="15">
      <c r="A56" s="56">
        <v>1</v>
      </c>
      <c r="B56" s="112" t="s">
        <v>99</v>
      </c>
      <c r="C56" s="56" t="s">
        <v>200</v>
      </c>
      <c r="D56" s="66">
        <v>0.02</v>
      </c>
      <c r="E56" s="56">
        <v>3</v>
      </c>
      <c r="F56" s="113" t="s">
        <v>48</v>
      </c>
      <c r="G56" s="56">
        <v>15</v>
      </c>
      <c r="H56" s="56" t="s">
        <v>48</v>
      </c>
      <c r="I56" s="114">
        <v>2</v>
      </c>
      <c r="J56" s="55">
        <f t="shared" ref="J56:J63" si="2">D56*I56</f>
        <v>0.04</v>
      </c>
    </row>
    <row r="57" spans="1:10" s="8" customFormat="1" ht="15">
      <c r="A57" s="56">
        <v>2</v>
      </c>
      <c r="B57" s="112" t="s">
        <v>99</v>
      </c>
      <c r="C57" s="56" t="s">
        <v>201</v>
      </c>
      <c r="D57" s="66">
        <v>0.05</v>
      </c>
      <c r="E57" s="56">
        <v>4</v>
      </c>
      <c r="F57" s="113" t="s">
        <v>48</v>
      </c>
      <c r="G57" s="56">
        <v>30</v>
      </c>
      <c r="H57" s="56" t="s">
        <v>48</v>
      </c>
      <c r="I57" s="114">
        <v>1</v>
      </c>
      <c r="J57" s="55">
        <f t="shared" si="2"/>
        <v>0.05</v>
      </c>
    </row>
    <row r="58" spans="1:10" s="8" customFormat="1" ht="15">
      <c r="A58" s="56">
        <v>3</v>
      </c>
      <c r="B58" s="112" t="s">
        <v>99</v>
      </c>
      <c r="C58" s="56" t="s">
        <v>202</v>
      </c>
      <c r="D58" s="66">
        <v>0.06</v>
      </c>
      <c r="E58" s="56">
        <v>5</v>
      </c>
      <c r="F58" s="113" t="s">
        <v>48</v>
      </c>
      <c r="G58" s="56">
        <v>25</v>
      </c>
      <c r="H58" s="56" t="s">
        <v>48</v>
      </c>
      <c r="I58" s="114">
        <v>4</v>
      </c>
      <c r="J58" s="55">
        <f t="shared" si="2"/>
        <v>0.24</v>
      </c>
    </row>
    <row r="59" spans="1:10" s="8" customFormat="1" ht="15">
      <c r="A59" s="56">
        <v>4</v>
      </c>
      <c r="B59" s="112" t="s">
        <v>99</v>
      </c>
      <c r="C59" s="65" t="s">
        <v>203</v>
      </c>
      <c r="D59" s="66">
        <v>0.09</v>
      </c>
      <c r="E59" s="56">
        <v>6</v>
      </c>
      <c r="F59" s="113" t="s">
        <v>48</v>
      </c>
      <c r="G59" s="56">
        <v>25</v>
      </c>
      <c r="H59" s="56" t="s">
        <v>48</v>
      </c>
      <c r="I59" s="114">
        <v>4</v>
      </c>
      <c r="J59" s="55">
        <f t="shared" si="2"/>
        <v>0.36</v>
      </c>
    </row>
    <row r="60" spans="1:10" s="8" customFormat="1" ht="15">
      <c r="A60" s="56">
        <v>5</v>
      </c>
      <c r="B60" s="115" t="s">
        <v>102</v>
      </c>
      <c r="C60" s="65" t="s">
        <v>203</v>
      </c>
      <c r="D60" s="66">
        <v>0.03</v>
      </c>
      <c r="E60" s="56">
        <v>6</v>
      </c>
      <c r="F60" s="113" t="s">
        <v>48</v>
      </c>
      <c r="G60" s="56"/>
      <c r="H60" s="56"/>
      <c r="I60" s="114">
        <v>4</v>
      </c>
      <c r="J60" s="55">
        <f t="shared" si="2"/>
        <v>0.12</v>
      </c>
    </row>
    <row r="61" spans="1:10" s="8" customFormat="1" ht="15">
      <c r="A61" s="56">
        <v>6</v>
      </c>
      <c r="B61" s="115" t="s">
        <v>102</v>
      </c>
      <c r="C61" s="65" t="s">
        <v>201</v>
      </c>
      <c r="D61" s="66">
        <v>0.02</v>
      </c>
      <c r="E61" s="56">
        <v>4</v>
      </c>
      <c r="F61" s="113" t="s">
        <v>48</v>
      </c>
      <c r="G61" s="56"/>
      <c r="H61" s="56"/>
      <c r="I61" s="114">
        <v>1</v>
      </c>
      <c r="J61" s="55">
        <f t="shared" si="2"/>
        <v>0.02</v>
      </c>
    </row>
    <row r="62" spans="1:10" s="8" customFormat="1" ht="15">
      <c r="A62" s="56">
        <v>7</v>
      </c>
      <c r="B62" s="115" t="s">
        <v>104</v>
      </c>
      <c r="C62" s="65" t="s">
        <v>204</v>
      </c>
      <c r="D62" s="66">
        <v>0.01</v>
      </c>
      <c r="E62" s="56">
        <v>5</v>
      </c>
      <c r="F62" s="113" t="s">
        <v>48</v>
      </c>
      <c r="G62" s="56"/>
      <c r="H62" s="56"/>
      <c r="I62" s="114">
        <v>4</v>
      </c>
      <c r="J62" s="55">
        <f t="shared" si="2"/>
        <v>0.04</v>
      </c>
    </row>
    <row r="63" spans="1:10" s="8" customFormat="1" ht="15">
      <c r="A63" s="56">
        <v>8</v>
      </c>
      <c r="B63" s="115" t="s">
        <v>104</v>
      </c>
      <c r="C63" s="65" t="s">
        <v>204</v>
      </c>
      <c r="D63" s="66">
        <v>0.01</v>
      </c>
      <c r="E63" s="56">
        <v>6</v>
      </c>
      <c r="F63" s="113" t="s">
        <v>48</v>
      </c>
      <c r="G63" s="56"/>
      <c r="H63" s="56"/>
      <c r="I63" s="114">
        <v>4</v>
      </c>
      <c r="J63" s="55">
        <f t="shared" si="2"/>
        <v>0.04</v>
      </c>
    </row>
    <row r="64" spans="1:10" s="8" customFormat="1">
      <c r="B64" s="2"/>
      <c r="I64" s="76" t="s">
        <v>30</v>
      </c>
      <c r="J64" s="77">
        <f>SUM(J56:J63)</f>
        <v>0.91</v>
      </c>
    </row>
    <row r="65" spans="1:9">
      <c r="H65" s="21"/>
      <c r="I65" s="22"/>
    </row>
    <row r="66" spans="1:9" s="8" customFormat="1">
      <c r="A66" s="51" t="s">
        <v>17</v>
      </c>
      <c r="B66" s="116" t="s">
        <v>39</v>
      </c>
      <c r="C66" s="116" t="s">
        <v>19</v>
      </c>
      <c r="D66" s="116" t="s">
        <v>20</v>
      </c>
      <c r="E66" s="116" t="s">
        <v>32</v>
      </c>
      <c r="F66" s="116" t="s">
        <v>29</v>
      </c>
      <c r="G66" s="116" t="s">
        <v>40</v>
      </c>
      <c r="H66" s="116" t="s">
        <v>108</v>
      </c>
      <c r="I66" s="51" t="s">
        <v>30</v>
      </c>
    </row>
    <row r="67" spans="1:9">
      <c r="A67" s="44"/>
      <c r="B67" s="1"/>
      <c r="C67" s="1"/>
      <c r="D67" s="4"/>
      <c r="E67" s="1"/>
      <c r="F67" s="1"/>
      <c r="G67" s="1"/>
      <c r="H67" s="1"/>
      <c r="I67" s="117">
        <f>F67*D67</f>
        <v>0</v>
      </c>
    </row>
    <row r="68" spans="1:9" s="8" customFormat="1">
      <c r="B68" s="118"/>
      <c r="H68" s="76" t="s">
        <v>30</v>
      </c>
      <c r="I68" s="77">
        <f>SUM(I67)</f>
        <v>0</v>
      </c>
    </row>
    <row r="69" spans="1:9">
      <c r="B69" s="8"/>
    </row>
  </sheetData>
  <hyperlinks>
    <hyperlink ref="J3" location="BOM!A1" display="FileLink1" xr:uid="{00000000-0004-0000-19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48"/>
  <sheetViews>
    <sheetView topLeftCell="A3" zoomScale="70" zoomScaleNormal="70" workbookViewId="0">
      <selection activeCell="E35" sqref="E35"/>
    </sheetView>
  </sheetViews>
  <sheetFormatPr baseColWidth="10" defaultColWidth="8.83203125" defaultRowHeight="14"/>
  <cols>
    <col min="1" max="1" width="10.5" style="2" bestFit="1" customWidth="1"/>
    <col min="2" max="2" width="34" style="2" customWidth="1"/>
    <col min="3" max="3" width="45.66406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33203125" style="2" customWidth="1"/>
    <col min="11" max="11" width="14" style="2" customWidth="1"/>
    <col min="12" max="12" width="9.33203125" style="2" bestFit="1" customWidth="1"/>
    <col min="13" max="13" width="15.6640625" style="2" customWidth="1"/>
    <col min="14" max="14" width="11.6640625" style="2" customWidth="1"/>
    <col min="15" max="16384" width="8.83203125" style="2"/>
  </cols>
  <sheetData>
    <row r="1" spans="1:14">
      <c r="A1" s="120" t="s">
        <v>0</v>
      </c>
      <c r="B1" s="83" t="s">
        <v>1</v>
      </c>
      <c r="J1" s="52" t="s">
        <v>2</v>
      </c>
      <c r="K1" s="96">
        <v>254</v>
      </c>
      <c r="M1" s="90" t="s">
        <v>81</v>
      </c>
      <c r="N1" s="84">
        <f>E20+N24+I38+J44+I48</f>
        <v>32.120000000000005</v>
      </c>
    </row>
    <row r="2" spans="1:14">
      <c r="A2" s="90" t="s">
        <v>4</v>
      </c>
      <c r="B2" s="83" t="s">
        <v>82</v>
      </c>
      <c r="M2" s="90" t="s">
        <v>6</v>
      </c>
      <c r="N2" s="97">
        <v>1</v>
      </c>
    </row>
    <row r="3" spans="1:14" ht="15">
      <c r="A3" s="90" t="s">
        <v>7</v>
      </c>
      <c r="B3" s="83" t="s">
        <v>216</v>
      </c>
      <c r="J3" s="98" t="s">
        <v>5</v>
      </c>
      <c r="K3" s="83" t="s">
        <v>9</v>
      </c>
    </row>
    <row r="4" spans="1:14">
      <c r="A4" s="90" t="s">
        <v>13</v>
      </c>
      <c r="B4" s="99"/>
      <c r="J4" s="90" t="s">
        <v>8</v>
      </c>
      <c r="K4" s="83"/>
      <c r="M4" s="90" t="s">
        <v>12</v>
      </c>
      <c r="N4" s="84">
        <f>N1*N2</f>
        <v>32.120000000000005</v>
      </c>
    </row>
    <row r="5" spans="1:14">
      <c r="A5" s="90" t="s">
        <v>14</v>
      </c>
      <c r="B5" s="83" t="s">
        <v>15</v>
      </c>
      <c r="J5" s="90" t="s">
        <v>11</v>
      </c>
      <c r="K5" s="83"/>
    </row>
    <row r="6" spans="1:14" ht="30">
      <c r="A6" s="90" t="s">
        <v>16</v>
      </c>
      <c r="B6" s="88" t="s">
        <v>319</v>
      </c>
    </row>
    <row r="8" spans="1:14">
      <c r="A8" s="90" t="s">
        <v>17</v>
      </c>
      <c r="B8" s="90" t="s">
        <v>10</v>
      </c>
      <c r="C8" s="90" t="s">
        <v>3</v>
      </c>
      <c r="D8" s="90" t="s">
        <v>29</v>
      </c>
      <c r="E8" s="90" t="s">
        <v>30</v>
      </c>
    </row>
    <row r="9" spans="1:14">
      <c r="A9" s="83">
        <v>1</v>
      </c>
      <c r="B9" s="85" t="s">
        <v>312</v>
      </c>
      <c r="C9" s="84"/>
      <c r="D9" s="83">
        <v>1</v>
      </c>
      <c r="E9" s="121"/>
    </row>
    <row r="10" spans="1:14">
      <c r="A10" s="83">
        <v>2</v>
      </c>
      <c r="B10" s="56" t="s">
        <v>313</v>
      </c>
      <c r="C10" s="4"/>
      <c r="D10" s="1">
        <v>1</v>
      </c>
      <c r="E10" s="146"/>
    </row>
    <row r="11" spans="1:14">
      <c r="A11" s="83">
        <v>3</v>
      </c>
      <c r="B11" s="56" t="s">
        <v>314</v>
      </c>
      <c r="C11" s="4"/>
      <c r="D11" s="1">
        <v>2</v>
      </c>
      <c r="E11" s="146"/>
    </row>
    <row r="12" spans="1:14">
      <c r="A12" s="83">
        <v>4</v>
      </c>
      <c r="B12" s="56" t="s">
        <v>315</v>
      </c>
      <c r="C12" s="4" t="s">
        <v>322</v>
      </c>
      <c r="D12" s="1">
        <v>1</v>
      </c>
      <c r="E12" s="146"/>
    </row>
    <row r="13" spans="1:14">
      <c r="A13" s="83">
        <v>5</v>
      </c>
      <c r="B13" s="56" t="s">
        <v>316</v>
      </c>
      <c r="C13" s="4"/>
      <c r="D13" s="1">
        <v>2</v>
      </c>
      <c r="E13" s="146"/>
    </row>
    <row r="14" spans="1:14">
      <c r="A14" s="83">
        <v>6</v>
      </c>
      <c r="B14" s="56" t="s">
        <v>337</v>
      </c>
      <c r="C14" s="4"/>
      <c r="D14" s="1">
        <v>3</v>
      </c>
      <c r="E14" s="146"/>
    </row>
    <row r="15" spans="1:14">
      <c r="A15" s="83">
        <v>7</v>
      </c>
      <c r="B15" s="56" t="s">
        <v>317</v>
      </c>
      <c r="C15" s="4"/>
      <c r="D15" s="1">
        <v>2</v>
      </c>
      <c r="E15" s="146"/>
    </row>
    <row r="16" spans="1:14">
      <c r="A16" s="83">
        <v>8</v>
      </c>
      <c r="B16" s="56" t="s">
        <v>320</v>
      </c>
      <c r="C16" s="4"/>
      <c r="D16" s="1">
        <v>2</v>
      </c>
      <c r="E16" s="146"/>
    </row>
    <row r="17" spans="1:14">
      <c r="A17" s="83">
        <v>9</v>
      </c>
      <c r="B17" s="56" t="s">
        <v>321</v>
      </c>
      <c r="C17" s="4"/>
      <c r="D17" s="1">
        <v>2</v>
      </c>
      <c r="E17" s="146"/>
    </row>
    <row r="18" spans="1:14">
      <c r="A18" s="83">
        <v>10</v>
      </c>
      <c r="B18" s="56" t="s">
        <v>318</v>
      </c>
      <c r="C18" s="4"/>
      <c r="D18" s="1">
        <v>2</v>
      </c>
      <c r="E18" s="146"/>
    </row>
    <row r="19" spans="1:14">
      <c r="A19" s="83">
        <v>11</v>
      </c>
      <c r="B19" s="83" t="s">
        <v>217</v>
      </c>
      <c r="C19" s="84">
        <v>22.73</v>
      </c>
      <c r="D19" s="83">
        <v>1</v>
      </c>
      <c r="E19" s="121">
        <f>C19*D19</f>
        <v>22.73</v>
      </c>
    </row>
    <row r="20" spans="1:14">
      <c r="D20" s="95" t="s">
        <v>30</v>
      </c>
      <c r="E20" s="122">
        <f>SUM(E9:E19)</f>
        <v>22.73</v>
      </c>
    </row>
    <row r="22" spans="1:14">
      <c r="A22" s="90" t="s">
        <v>17</v>
      </c>
      <c r="B22" s="90" t="s">
        <v>18</v>
      </c>
      <c r="C22" s="90" t="s">
        <v>19</v>
      </c>
      <c r="D22" s="90" t="s">
        <v>20</v>
      </c>
      <c r="E22" s="90" t="s">
        <v>21</v>
      </c>
      <c r="F22" s="90" t="s">
        <v>22</v>
      </c>
      <c r="G22" s="90" t="s">
        <v>23</v>
      </c>
      <c r="H22" s="90" t="s">
        <v>24</v>
      </c>
      <c r="I22" s="90" t="s">
        <v>25</v>
      </c>
      <c r="J22" s="90" t="s">
        <v>26</v>
      </c>
      <c r="K22" s="90" t="s">
        <v>27</v>
      </c>
      <c r="L22" s="90" t="s">
        <v>28</v>
      </c>
      <c r="M22" s="90" t="s">
        <v>29</v>
      </c>
      <c r="N22" s="90" t="s">
        <v>30</v>
      </c>
    </row>
    <row r="23" spans="1:14">
      <c r="A23" s="83"/>
      <c r="B23" s="83"/>
      <c r="C23" s="83"/>
      <c r="D23" s="91"/>
      <c r="E23" s="83"/>
      <c r="F23" s="83"/>
      <c r="G23" s="83"/>
      <c r="H23" s="83"/>
      <c r="I23" s="83"/>
      <c r="J23" s="83"/>
      <c r="K23" s="83"/>
      <c r="L23" s="83"/>
      <c r="M23" s="83"/>
      <c r="N23" s="84"/>
    </row>
    <row r="24" spans="1:14" s="8" customFormat="1">
      <c r="M24" s="95" t="s">
        <v>30</v>
      </c>
      <c r="N24" s="122">
        <v>0</v>
      </c>
    </row>
    <row r="26" spans="1:14" s="8" customFormat="1">
      <c r="A26" s="90" t="s">
        <v>17</v>
      </c>
      <c r="B26" s="90" t="s">
        <v>31</v>
      </c>
      <c r="C26" s="90" t="s">
        <v>19</v>
      </c>
      <c r="D26" s="90" t="s">
        <v>20</v>
      </c>
      <c r="E26" s="90" t="s">
        <v>32</v>
      </c>
      <c r="F26" s="90" t="s">
        <v>29</v>
      </c>
      <c r="G26" s="90" t="s">
        <v>33</v>
      </c>
      <c r="H26" s="90" t="s">
        <v>34</v>
      </c>
      <c r="I26" s="90" t="s">
        <v>30</v>
      </c>
    </row>
    <row r="27" spans="1:14" ht="15">
      <c r="A27" s="88">
        <v>1</v>
      </c>
      <c r="B27" s="88" t="s">
        <v>218</v>
      </c>
      <c r="C27" s="88" t="s">
        <v>226</v>
      </c>
      <c r="D27" s="123">
        <v>0.13</v>
      </c>
      <c r="E27" s="83" t="s">
        <v>88</v>
      </c>
      <c r="F27" s="83">
        <v>1</v>
      </c>
      <c r="G27" s="83" t="s">
        <v>94</v>
      </c>
      <c r="H27" s="83">
        <v>2</v>
      </c>
      <c r="I27" s="84">
        <f>D27*F27*H27</f>
        <v>0.26</v>
      </c>
    </row>
    <row r="28" spans="1:14" ht="15">
      <c r="A28" s="88"/>
      <c r="B28" s="125" t="s">
        <v>91</v>
      </c>
      <c r="C28" s="124" t="s">
        <v>220</v>
      </c>
      <c r="D28" s="132">
        <v>0.12</v>
      </c>
      <c r="E28" s="83" t="s">
        <v>88</v>
      </c>
      <c r="F28" s="83">
        <v>1</v>
      </c>
      <c r="G28" s="83" t="s">
        <v>153</v>
      </c>
      <c r="H28" s="83">
        <v>4</v>
      </c>
      <c r="I28" s="84">
        <f>D28*F28*H28</f>
        <v>0.48</v>
      </c>
    </row>
    <row r="29" spans="1:14" ht="15">
      <c r="A29" s="88"/>
      <c r="B29" s="88" t="s">
        <v>162</v>
      </c>
      <c r="C29" s="124" t="s">
        <v>221</v>
      </c>
      <c r="D29" s="132">
        <v>0.5</v>
      </c>
      <c r="E29" s="83" t="s">
        <v>88</v>
      </c>
      <c r="F29" s="83">
        <v>1</v>
      </c>
      <c r="G29" s="83" t="s">
        <v>153</v>
      </c>
      <c r="H29" s="83">
        <v>4</v>
      </c>
      <c r="I29" s="84">
        <f>D29*H29</f>
        <v>2</v>
      </c>
    </row>
    <row r="30" spans="1:14" ht="15">
      <c r="A30" s="88">
        <v>2</v>
      </c>
      <c r="B30" s="88" t="s">
        <v>222</v>
      </c>
      <c r="C30" s="124" t="s">
        <v>223</v>
      </c>
      <c r="D30" s="84">
        <v>0.3</v>
      </c>
      <c r="E30" s="83" t="s">
        <v>88</v>
      </c>
      <c r="F30" s="83">
        <v>1</v>
      </c>
      <c r="G30" s="83" t="s">
        <v>153</v>
      </c>
      <c r="H30" s="83">
        <v>4</v>
      </c>
      <c r="I30" s="84">
        <f>D30*F30*H30</f>
        <v>1.2</v>
      </c>
    </row>
    <row r="31" spans="1:14" ht="15">
      <c r="A31" s="88">
        <v>3</v>
      </c>
      <c r="B31" s="88" t="s">
        <v>218</v>
      </c>
      <c r="C31" s="88" t="s">
        <v>219</v>
      </c>
      <c r="D31" s="84">
        <v>0.13</v>
      </c>
      <c r="E31" s="83" t="s">
        <v>88</v>
      </c>
      <c r="F31" s="83">
        <v>1</v>
      </c>
      <c r="G31" s="83" t="s">
        <v>35</v>
      </c>
      <c r="H31" s="83">
        <v>1</v>
      </c>
      <c r="I31" s="84">
        <f t="shared" ref="I31:I37" si="0">D31*F31*H31</f>
        <v>0.13</v>
      </c>
    </row>
    <row r="32" spans="1:14" ht="15">
      <c r="A32" s="88">
        <v>4</v>
      </c>
      <c r="B32" s="88" t="s">
        <v>218</v>
      </c>
      <c r="C32" s="124" t="s">
        <v>191</v>
      </c>
      <c r="D32" s="84">
        <v>0.13</v>
      </c>
      <c r="E32" s="83" t="s">
        <v>88</v>
      </c>
      <c r="F32" s="83">
        <v>2</v>
      </c>
      <c r="G32" s="83" t="s">
        <v>90</v>
      </c>
      <c r="H32" s="83">
        <v>3</v>
      </c>
      <c r="I32" s="84">
        <f t="shared" si="0"/>
        <v>0.78</v>
      </c>
    </row>
    <row r="33" spans="1:17" ht="15">
      <c r="A33" s="88">
        <v>5</v>
      </c>
      <c r="B33" s="88" t="s">
        <v>218</v>
      </c>
      <c r="C33" s="124" t="s">
        <v>192</v>
      </c>
      <c r="D33" s="84">
        <v>0.13</v>
      </c>
      <c r="E33" s="83" t="s">
        <v>88</v>
      </c>
      <c r="F33" s="83">
        <v>2</v>
      </c>
      <c r="G33" s="83" t="s">
        <v>90</v>
      </c>
      <c r="H33" s="83">
        <v>3</v>
      </c>
      <c r="I33" s="84">
        <f t="shared" si="0"/>
        <v>0.78</v>
      </c>
    </row>
    <row r="34" spans="1:17" ht="15">
      <c r="A34" s="88">
        <v>6</v>
      </c>
      <c r="B34" s="125" t="s">
        <v>91</v>
      </c>
      <c r="C34" s="124" t="s">
        <v>220</v>
      </c>
      <c r="D34" s="84">
        <v>0.12</v>
      </c>
      <c r="E34" s="83" t="s">
        <v>88</v>
      </c>
      <c r="F34" s="83">
        <v>1</v>
      </c>
      <c r="G34" s="83" t="s">
        <v>90</v>
      </c>
      <c r="H34" s="83">
        <v>3</v>
      </c>
      <c r="I34" s="84">
        <f t="shared" si="0"/>
        <v>0.36</v>
      </c>
    </row>
    <row r="35" spans="1:17" ht="15">
      <c r="A35" s="88">
        <v>7</v>
      </c>
      <c r="B35" s="88" t="s">
        <v>162</v>
      </c>
      <c r="C35" s="124" t="s">
        <v>221</v>
      </c>
      <c r="D35" s="81">
        <v>0.75</v>
      </c>
      <c r="E35" s="83" t="s">
        <v>88</v>
      </c>
      <c r="F35" s="83">
        <v>1</v>
      </c>
      <c r="G35" s="83" t="s">
        <v>90</v>
      </c>
      <c r="H35" s="83">
        <v>3</v>
      </c>
      <c r="I35" s="84">
        <f t="shared" si="0"/>
        <v>2.25</v>
      </c>
      <c r="K35" s="126"/>
    </row>
    <row r="36" spans="1:17" ht="15">
      <c r="A36" s="88">
        <v>8</v>
      </c>
      <c r="B36" s="88" t="s">
        <v>222</v>
      </c>
      <c r="C36" s="124" t="s">
        <v>223</v>
      </c>
      <c r="D36" s="84">
        <v>0.25</v>
      </c>
      <c r="E36" s="83" t="s">
        <v>88</v>
      </c>
      <c r="F36" s="83">
        <v>1</v>
      </c>
      <c r="G36" s="83" t="s">
        <v>90</v>
      </c>
      <c r="H36" s="83">
        <v>3</v>
      </c>
      <c r="I36" s="84">
        <f t="shared" si="0"/>
        <v>0.75</v>
      </c>
    </row>
    <row r="37" spans="1:17" ht="15">
      <c r="A37" s="88">
        <v>9</v>
      </c>
      <c r="B37" s="88" t="s">
        <v>218</v>
      </c>
      <c r="C37" s="124" t="s">
        <v>224</v>
      </c>
      <c r="D37" s="84">
        <v>0.13</v>
      </c>
      <c r="E37" s="83" t="s">
        <v>88</v>
      </c>
      <c r="F37" s="83">
        <v>1</v>
      </c>
      <c r="G37" s="83" t="s">
        <v>35</v>
      </c>
      <c r="H37" s="83">
        <v>1</v>
      </c>
      <c r="I37" s="84">
        <f t="shared" si="0"/>
        <v>0.13</v>
      </c>
    </row>
    <row r="38" spans="1:17" s="8" customFormat="1">
      <c r="H38" s="76" t="s">
        <v>30</v>
      </c>
      <c r="I38" s="127">
        <f>SUM(I27:I37)</f>
        <v>9.1200000000000028</v>
      </c>
    </row>
    <row r="40" spans="1:17" s="8" customFormat="1">
      <c r="A40" s="90" t="s">
        <v>17</v>
      </c>
      <c r="B40" s="90" t="s">
        <v>38</v>
      </c>
      <c r="C40" s="90" t="s">
        <v>19</v>
      </c>
      <c r="D40" s="90" t="s">
        <v>20</v>
      </c>
      <c r="E40" s="90" t="s">
        <v>21</v>
      </c>
      <c r="F40" s="90" t="s">
        <v>22</v>
      </c>
      <c r="G40" s="90" t="s">
        <v>23</v>
      </c>
      <c r="H40" s="90" t="s">
        <v>24</v>
      </c>
      <c r="I40" s="90" t="s">
        <v>29</v>
      </c>
      <c r="J40" s="90" t="s">
        <v>30</v>
      </c>
    </row>
    <row r="41" spans="1:17" ht="15">
      <c r="A41" s="83">
        <v>1</v>
      </c>
      <c r="B41" s="85" t="s">
        <v>99</v>
      </c>
      <c r="C41" s="124" t="s">
        <v>225</v>
      </c>
      <c r="D41" s="128">
        <v>0.05</v>
      </c>
      <c r="E41" s="85">
        <v>5</v>
      </c>
      <c r="F41" s="92" t="s">
        <v>48</v>
      </c>
      <c r="G41" s="83">
        <v>20</v>
      </c>
      <c r="H41" s="83" t="s">
        <v>48</v>
      </c>
      <c r="I41" s="93">
        <v>3</v>
      </c>
      <c r="J41" s="84">
        <f>D41*I41</f>
        <v>0.15000000000000002</v>
      </c>
      <c r="Q41" s="23"/>
    </row>
    <row r="42" spans="1:17" ht="15">
      <c r="A42" s="83">
        <v>2</v>
      </c>
      <c r="B42" s="85" t="s">
        <v>102</v>
      </c>
      <c r="C42" s="124" t="s">
        <v>225</v>
      </c>
      <c r="D42" s="128">
        <v>0.02</v>
      </c>
      <c r="E42" s="85">
        <v>5</v>
      </c>
      <c r="F42" s="92" t="s">
        <v>48</v>
      </c>
      <c r="G42" s="83"/>
      <c r="H42" s="83"/>
      <c r="I42" s="93">
        <v>3</v>
      </c>
      <c r="J42" s="84">
        <f>D42*I42</f>
        <v>0.06</v>
      </c>
    </row>
    <row r="43" spans="1:17" ht="15">
      <c r="A43" s="83">
        <v>3</v>
      </c>
      <c r="B43" s="83" t="s">
        <v>104</v>
      </c>
      <c r="C43" s="88" t="s">
        <v>105</v>
      </c>
      <c r="D43" s="129">
        <v>0.01</v>
      </c>
      <c r="E43" s="83">
        <v>5</v>
      </c>
      <c r="F43" s="92" t="s">
        <v>48</v>
      </c>
      <c r="G43" s="83"/>
      <c r="H43" s="83"/>
      <c r="I43" s="93">
        <v>6</v>
      </c>
      <c r="J43" s="84">
        <f>D43*I43</f>
        <v>0.06</v>
      </c>
    </row>
    <row r="44" spans="1:17" s="8" customFormat="1">
      <c r="I44" s="95" t="s">
        <v>30</v>
      </c>
      <c r="J44" s="130">
        <f>SUM(J41:J43)</f>
        <v>0.27</v>
      </c>
    </row>
    <row r="45" spans="1:17">
      <c r="H45" s="21"/>
      <c r="I45" s="22"/>
    </row>
    <row r="46" spans="1:17" s="8" customFormat="1">
      <c r="A46" s="90" t="s">
        <v>17</v>
      </c>
      <c r="B46" s="90" t="s">
        <v>39</v>
      </c>
      <c r="C46" s="90" t="s">
        <v>19</v>
      </c>
      <c r="D46" s="90" t="s">
        <v>20</v>
      </c>
      <c r="E46" s="90" t="s">
        <v>32</v>
      </c>
      <c r="F46" s="90" t="s">
        <v>29</v>
      </c>
      <c r="G46" s="90" t="s">
        <v>40</v>
      </c>
      <c r="H46" s="90" t="s">
        <v>108</v>
      </c>
      <c r="I46" s="90" t="s">
        <v>30</v>
      </c>
    </row>
    <row r="47" spans="1:17">
      <c r="A47" s="83"/>
      <c r="B47" s="83"/>
      <c r="C47" s="83"/>
      <c r="D47" s="83"/>
      <c r="E47" s="83"/>
      <c r="F47" s="83"/>
      <c r="G47" s="83"/>
      <c r="H47" s="83"/>
      <c r="I47" s="131"/>
    </row>
    <row r="48" spans="1:17" s="8" customFormat="1">
      <c r="H48" s="95" t="s">
        <v>30</v>
      </c>
      <c r="I48" s="90">
        <f>SUM(I47:I47)</f>
        <v>0</v>
      </c>
    </row>
  </sheetData>
  <hyperlinks>
    <hyperlink ref="J3" location="BOM!A1" display="FileLink1" xr:uid="{00000000-0004-0000-1A00-000000000000}"/>
  </hyperlinks>
  <pageMargins left="0.7" right="0.7" top="0.75" bottom="0.75" header="0.3" footer="0.3"/>
  <ignoredErrors>
    <ignoredError sqref="I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Q25"/>
  <sheetViews>
    <sheetView workbookViewId="0">
      <selection activeCell="C28" sqref="C28"/>
    </sheetView>
  </sheetViews>
  <sheetFormatPr baseColWidth="10" defaultColWidth="8.83203125" defaultRowHeight="14"/>
  <cols>
    <col min="1" max="1" width="15" style="2" bestFit="1" customWidth="1"/>
    <col min="2" max="2" width="27.1640625" style="2" customWidth="1"/>
    <col min="3" max="3" width="35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N11+I15+J19+I23</f>
        <v>320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1</v>
      </c>
    </row>
    <row r="3" spans="1:14" ht="15">
      <c r="A3" s="33" t="s">
        <v>7</v>
      </c>
      <c r="B3" s="1" t="s">
        <v>43</v>
      </c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6" t="s">
        <v>45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320</v>
      </c>
    </row>
    <row r="5" spans="1:14">
      <c r="A5" s="33" t="s">
        <v>13</v>
      </c>
      <c r="B5" s="6"/>
      <c r="D5" s="26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 ht="30">
      <c r="A7" s="33" t="s">
        <v>16</v>
      </c>
      <c r="B7" s="42" t="s">
        <v>46</v>
      </c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47</v>
      </c>
      <c r="C10" s="1" t="s">
        <v>227</v>
      </c>
      <c r="D10" s="4">
        <v>80</v>
      </c>
      <c r="E10" s="10" t="s">
        <v>52</v>
      </c>
      <c r="F10" s="1" t="s">
        <v>52</v>
      </c>
      <c r="G10" s="1"/>
      <c r="H10" s="11"/>
      <c r="I10" s="12"/>
      <c r="J10" s="13"/>
      <c r="K10" s="11"/>
      <c r="L10" s="11"/>
      <c r="M10" s="14">
        <v>4</v>
      </c>
      <c r="N10" s="4">
        <f>IF(J10="",D10*M10,D10*J10*K10*L10*M10)</f>
        <v>320</v>
      </c>
    </row>
    <row r="11" spans="1:14" s="8" customFormat="1">
      <c r="M11" s="37" t="s">
        <v>30</v>
      </c>
      <c r="N11" s="40">
        <f>SUM(N10:N10)</f>
        <v>320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>
      <c r="A14" s="1"/>
      <c r="B14" s="15"/>
      <c r="C14" s="1"/>
      <c r="D14" s="4"/>
      <c r="E14" s="1"/>
      <c r="F14" s="16"/>
      <c r="G14" s="44"/>
      <c r="H14" s="1"/>
      <c r="I14" s="4"/>
    </row>
    <row r="15" spans="1:14">
      <c r="B15" s="17"/>
      <c r="D15" s="18"/>
      <c r="F15" s="41"/>
      <c r="H15" s="33" t="s">
        <v>30</v>
      </c>
      <c r="I15" s="39">
        <f>SUM(I14:I14)</f>
        <v>0</v>
      </c>
    </row>
    <row r="17" spans="1:17" s="8" customFormat="1">
      <c r="A17" s="33" t="s">
        <v>17</v>
      </c>
      <c r="B17" s="33" t="s">
        <v>38</v>
      </c>
      <c r="C17" s="33" t="s">
        <v>19</v>
      </c>
      <c r="D17" s="33" t="s">
        <v>20</v>
      </c>
      <c r="E17" s="33" t="s">
        <v>21</v>
      </c>
      <c r="F17" s="33" t="s">
        <v>22</v>
      </c>
      <c r="G17" s="33" t="s">
        <v>23</v>
      </c>
      <c r="H17" s="33" t="s">
        <v>24</v>
      </c>
      <c r="I17" s="33" t="s">
        <v>29</v>
      </c>
      <c r="J17" s="33" t="s">
        <v>30</v>
      </c>
    </row>
    <row r="18" spans="1:17">
      <c r="A18" s="1"/>
      <c r="B18" s="1"/>
      <c r="C18" s="1"/>
      <c r="D18" s="1"/>
      <c r="E18" s="1"/>
      <c r="F18" s="19"/>
      <c r="G18" s="1"/>
      <c r="H18" s="1"/>
      <c r="I18" s="20"/>
      <c r="J18" s="4">
        <f>D18*I18</f>
        <v>0</v>
      </c>
    </row>
    <row r="19" spans="1:17" s="8" customFormat="1">
      <c r="I19" s="37" t="s">
        <v>30</v>
      </c>
      <c r="J19" s="38">
        <f>SUM(J18:J18)</f>
        <v>0</v>
      </c>
    </row>
    <row r="20" spans="1:17">
      <c r="H20" s="21"/>
      <c r="I20" s="22"/>
    </row>
    <row r="21" spans="1:17" s="8" customFormat="1">
      <c r="A21" s="33" t="s">
        <v>17</v>
      </c>
      <c r="B21" s="33" t="s">
        <v>39</v>
      </c>
      <c r="C21" s="33" t="s">
        <v>19</v>
      </c>
      <c r="D21" s="33" t="s">
        <v>20</v>
      </c>
      <c r="E21" s="33" t="s">
        <v>32</v>
      </c>
      <c r="F21" s="33" t="s">
        <v>29</v>
      </c>
      <c r="G21" s="33" t="s">
        <v>40</v>
      </c>
      <c r="H21" s="33" t="s">
        <v>41</v>
      </c>
      <c r="I21" s="33" t="s">
        <v>30</v>
      </c>
    </row>
    <row r="22" spans="1:17">
      <c r="A22" s="1"/>
      <c r="B22" s="1"/>
      <c r="C22" s="1"/>
      <c r="D22" s="4"/>
      <c r="E22" s="1"/>
      <c r="F22" s="1"/>
      <c r="G22" s="1"/>
      <c r="H22" s="1"/>
      <c r="I22" s="4" t="str">
        <f>IF('[1]Front ARB Flange '!$G28&lt;&gt;"",D22*F22/G22*H22,"")</f>
        <v/>
      </c>
    </row>
    <row r="23" spans="1:17" s="8" customFormat="1">
      <c r="H23" s="37" t="s">
        <v>30</v>
      </c>
      <c r="I23" s="39">
        <f>SUM(I22:I22)</f>
        <v>0</v>
      </c>
    </row>
    <row r="24" spans="1:17">
      <c r="H24" s="21"/>
      <c r="I24" s="22"/>
    </row>
    <row r="25" spans="1:17">
      <c r="Q25" s="23"/>
    </row>
  </sheetData>
  <hyperlinks>
    <hyperlink ref="J3" location="BOM!A1" display="FileLink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Q25"/>
  <sheetViews>
    <sheetView workbookViewId="0">
      <selection activeCell="C31" sqref="C31"/>
    </sheetView>
  </sheetViews>
  <sheetFormatPr baseColWidth="10" defaultColWidth="8.83203125" defaultRowHeight="14"/>
  <cols>
    <col min="1" max="1" width="15" style="2" bestFit="1" customWidth="1"/>
    <col min="2" max="2" width="37" style="2" customWidth="1"/>
    <col min="3" max="3" width="35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4">
        <f>N11+I15+J19+I23</f>
        <v>330</v>
      </c>
    </row>
    <row r="2" spans="1:14">
      <c r="A2" s="33" t="s">
        <v>4</v>
      </c>
      <c r="B2" s="1" t="s">
        <v>42</v>
      </c>
      <c r="D2" s="34" t="s">
        <v>5</v>
      </c>
      <c r="E2" s="1"/>
      <c r="M2" s="33" t="s">
        <v>6</v>
      </c>
      <c r="N2" s="5">
        <v>1</v>
      </c>
    </row>
    <row r="3" spans="1:14" ht="15">
      <c r="A3" s="33" t="s">
        <v>7</v>
      </c>
      <c r="B3" s="1" t="s">
        <v>43</v>
      </c>
      <c r="C3" s="134"/>
      <c r="D3" s="33" t="s">
        <v>8</v>
      </c>
      <c r="E3" s="1"/>
      <c r="J3" s="35" t="s">
        <v>5</v>
      </c>
      <c r="K3" s="1" t="s">
        <v>9</v>
      </c>
    </row>
    <row r="4" spans="1:14">
      <c r="A4" s="33" t="s">
        <v>10</v>
      </c>
      <c r="B4" s="6" t="s">
        <v>44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330</v>
      </c>
    </row>
    <row r="5" spans="1:14" ht="15">
      <c r="A5" s="33" t="s">
        <v>13</v>
      </c>
      <c r="B5" s="6"/>
      <c r="D5" s="135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 ht="30">
      <c r="A7" s="33" t="s">
        <v>16</v>
      </c>
      <c r="B7" s="42" t="s">
        <v>75</v>
      </c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33" t="s">
        <v>30</v>
      </c>
    </row>
    <row r="10" spans="1:14" ht="15">
      <c r="A10" s="1">
        <v>1</v>
      </c>
      <c r="B10" s="9" t="s">
        <v>76</v>
      </c>
      <c r="C10" s="1" t="s">
        <v>234</v>
      </c>
      <c r="D10" s="4">
        <v>82.5</v>
      </c>
      <c r="E10" s="10" t="s">
        <v>52</v>
      </c>
      <c r="F10" s="1" t="s">
        <v>52</v>
      </c>
      <c r="G10" s="1"/>
      <c r="H10" s="11"/>
      <c r="I10" s="12"/>
      <c r="J10" s="13"/>
      <c r="K10" s="11"/>
      <c r="L10" s="11"/>
      <c r="M10" s="14">
        <v>4</v>
      </c>
      <c r="N10" s="4">
        <f>IF(J10="",D10*M10,D10*J10*K10*L10*M10)</f>
        <v>330</v>
      </c>
    </row>
    <row r="11" spans="1:14" s="8" customFormat="1">
      <c r="M11" s="37" t="s">
        <v>30</v>
      </c>
      <c r="N11" s="40">
        <f>SUM(N10:N10)</f>
        <v>330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>
      <c r="A14" s="1"/>
      <c r="B14" s="15"/>
      <c r="C14" s="1"/>
      <c r="D14" s="4"/>
      <c r="E14" s="1"/>
      <c r="F14" s="1"/>
      <c r="G14" s="1"/>
      <c r="H14" s="1"/>
      <c r="I14" s="4"/>
    </row>
    <row r="15" spans="1:14" s="8" customFormat="1">
      <c r="H15" s="37" t="s">
        <v>30</v>
      </c>
      <c r="I15" s="38"/>
    </row>
    <row r="17" spans="1:17" s="8" customFormat="1">
      <c r="A17" s="33" t="s">
        <v>17</v>
      </c>
      <c r="B17" s="33" t="s">
        <v>38</v>
      </c>
      <c r="C17" s="33" t="s">
        <v>19</v>
      </c>
      <c r="D17" s="33" t="s">
        <v>20</v>
      </c>
      <c r="E17" s="33" t="s">
        <v>21</v>
      </c>
      <c r="F17" s="33" t="s">
        <v>22</v>
      </c>
      <c r="G17" s="33" t="s">
        <v>23</v>
      </c>
      <c r="H17" s="33" t="s">
        <v>24</v>
      </c>
      <c r="I17" s="33" t="s">
        <v>29</v>
      </c>
      <c r="J17" s="33" t="s">
        <v>30</v>
      </c>
    </row>
    <row r="18" spans="1:17">
      <c r="A18" s="1"/>
      <c r="B18" s="1"/>
      <c r="C18" s="1"/>
      <c r="D18" s="1"/>
      <c r="E18" s="1"/>
      <c r="F18" s="19"/>
      <c r="G18" s="1"/>
      <c r="H18" s="1"/>
      <c r="I18" s="20"/>
      <c r="J18" s="4">
        <f>D18*I18</f>
        <v>0</v>
      </c>
    </row>
    <row r="19" spans="1:17" s="8" customFormat="1">
      <c r="I19" s="37" t="s">
        <v>30</v>
      </c>
      <c r="J19" s="38">
        <f>SUM(J18:J18)</f>
        <v>0</v>
      </c>
    </row>
    <row r="20" spans="1:17">
      <c r="H20" s="21"/>
      <c r="I20" s="22"/>
    </row>
    <row r="21" spans="1:17" s="8" customFormat="1">
      <c r="A21" s="33" t="s">
        <v>17</v>
      </c>
      <c r="B21" s="33" t="s">
        <v>39</v>
      </c>
      <c r="C21" s="33" t="s">
        <v>19</v>
      </c>
      <c r="D21" s="33" t="s">
        <v>20</v>
      </c>
      <c r="E21" s="33" t="s">
        <v>32</v>
      </c>
      <c r="F21" s="33" t="s">
        <v>29</v>
      </c>
      <c r="G21" s="33" t="s">
        <v>40</v>
      </c>
      <c r="H21" s="33" t="s">
        <v>41</v>
      </c>
      <c r="I21" s="33" t="s">
        <v>30</v>
      </c>
    </row>
    <row r="22" spans="1:17">
      <c r="A22" s="1"/>
      <c r="B22" s="1"/>
      <c r="C22" s="1"/>
      <c r="D22" s="4"/>
      <c r="E22" s="1"/>
      <c r="F22" s="1"/>
      <c r="G22" s="1"/>
      <c r="H22" s="1"/>
      <c r="I22" s="4" t="str">
        <f>IF('[1]Front ARB Flange '!$G28&lt;&gt;"",D22*F22/G22*H22,"")</f>
        <v/>
      </c>
    </row>
    <row r="23" spans="1:17" s="8" customFormat="1">
      <c r="H23" s="37" t="s">
        <v>30</v>
      </c>
      <c r="I23" s="39">
        <f>SUM(I22:I22)</f>
        <v>0</v>
      </c>
    </row>
    <row r="24" spans="1:17">
      <c r="H24" s="21"/>
      <c r="I24" s="22"/>
    </row>
    <row r="25" spans="1:17">
      <c r="Q25" s="23"/>
    </row>
  </sheetData>
  <hyperlinks>
    <hyperlink ref="J3" location="BOM!A1" display="FileLink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Q25"/>
  <sheetViews>
    <sheetView workbookViewId="0">
      <selection activeCell="D33" sqref="D33"/>
    </sheetView>
  </sheetViews>
  <sheetFormatPr baseColWidth="10" defaultColWidth="8.83203125" defaultRowHeight="14"/>
  <cols>
    <col min="1" max="1" width="15" style="2" bestFit="1" customWidth="1"/>
    <col min="2" max="2" width="24.6640625" style="2" bestFit="1" customWidth="1"/>
    <col min="3" max="3" width="35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33" t="s">
        <v>0</v>
      </c>
      <c r="B1" s="1" t="s">
        <v>1</v>
      </c>
      <c r="D1" s="26"/>
      <c r="J1" s="36" t="s">
        <v>2</v>
      </c>
      <c r="K1" s="3">
        <v>254</v>
      </c>
      <c r="M1" s="33" t="s">
        <v>3</v>
      </c>
      <c r="N1" s="55">
        <f>N11+I15+J19+I23</f>
        <v>4</v>
      </c>
    </row>
    <row r="2" spans="1:14">
      <c r="A2" s="33" t="s">
        <v>4</v>
      </c>
      <c r="B2" s="1" t="s">
        <v>42</v>
      </c>
      <c r="D2" s="34" t="s">
        <v>5</v>
      </c>
      <c r="E2" s="1"/>
      <c r="J2" s="48"/>
      <c r="M2" s="33" t="s">
        <v>6</v>
      </c>
      <c r="N2" s="133">
        <v>4</v>
      </c>
    </row>
    <row r="3" spans="1:14" ht="15">
      <c r="A3" s="33" t="s">
        <v>7</v>
      </c>
      <c r="B3" s="1" t="s">
        <v>43</v>
      </c>
      <c r="D3" s="33" t="s">
        <v>8</v>
      </c>
      <c r="E3" s="1"/>
      <c r="J3" s="35" t="s">
        <v>5</v>
      </c>
      <c r="K3" s="1" t="s">
        <v>9</v>
      </c>
      <c r="M3" s="48"/>
    </row>
    <row r="4" spans="1:14">
      <c r="A4" s="33" t="s">
        <v>10</v>
      </c>
      <c r="B4" s="6" t="s">
        <v>49</v>
      </c>
      <c r="D4" s="33" t="s">
        <v>11</v>
      </c>
      <c r="E4" s="1"/>
      <c r="J4" s="33" t="s">
        <v>8</v>
      </c>
      <c r="K4" s="1"/>
      <c r="M4" s="33" t="s">
        <v>12</v>
      </c>
      <c r="N4" s="4">
        <f>N1*N2</f>
        <v>16</v>
      </c>
    </row>
    <row r="5" spans="1:14">
      <c r="A5" s="33" t="s">
        <v>13</v>
      </c>
      <c r="B5" s="6"/>
      <c r="D5" s="26"/>
      <c r="J5" s="33" t="s">
        <v>11</v>
      </c>
      <c r="K5" s="1"/>
    </row>
    <row r="6" spans="1:14">
      <c r="A6" s="33" t="s">
        <v>14</v>
      </c>
      <c r="B6" s="1" t="s">
        <v>15</v>
      </c>
    </row>
    <row r="7" spans="1:14">
      <c r="A7" s="33" t="s">
        <v>16</v>
      </c>
      <c r="B7" s="7" t="s">
        <v>79</v>
      </c>
    </row>
    <row r="9" spans="1:14" s="8" customFormat="1">
      <c r="A9" s="33" t="s">
        <v>17</v>
      </c>
      <c r="B9" s="33" t="s">
        <v>18</v>
      </c>
      <c r="C9" s="33" t="s">
        <v>19</v>
      </c>
      <c r="D9" s="33" t="s">
        <v>20</v>
      </c>
      <c r="E9" s="33" t="s">
        <v>21</v>
      </c>
      <c r="F9" s="33" t="s">
        <v>22</v>
      </c>
      <c r="G9" s="33" t="s">
        <v>23</v>
      </c>
      <c r="H9" s="33" t="s">
        <v>24</v>
      </c>
      <c r="I9" s="33" t="s">
        <v>25</v>
      </c>
      <c r="J9" s="33" t="s">
        <v>26</v>
      </c>
      <c r="K9" s="33" t="s">
        <v>27</v>
      </c>
      <c r="L9" s="33" t="s">
        <v>28</v>
      </c>
      <c r="M9" s="33" t="s">
        <v>29</v>
      </c>
      <c r="N9" s="24" t="s">
        <v>30</v>
      </c>
    </row>
    <row r="10" spans="1:14" ht="15">
      <c r="A10" s="1">
        <v>1</v>
      </c>
      <c r="B10" s="9" t="s">
        <v>51</v>
      </c>
      <c r="C10" s="1" t="s">
        <v>50</v>
      </c>
      <c r="D10" s="4">
        <v>1</v>
      </c>
      <c r="E10" s="10" t="s">
        <v>52</v>
      </c>
      <c r="F10" s="1" t="s">
        <v>52</v>
      </c>
      <c r="G10" s="1"/>
      <c r="H10" s="11"/>
      <c r="I10" s="12"/>
      <c r="J10" s="13"/>
      <c r="K10" s="11"/>
      <c r="L10" s="11"/>
      <c r="M10" s="14">
        <v>4</v>
      </c>
      <c r="N10" s="4">
        <f>IF(J10="",D10*M10,D10*J10*K10*L10*M10)</f>
        <v>4</v>
      </c>
    </row>
    <row r="11" spans="1:14" s="8" customFormat="1">
      <c r="M11" s="37" t="s">
        <v>30</v>
      </c>
      <c r="N11" s="30">
        <f>SUM(N10:N10)</f>
        <v>4</v>
      </c>
    </row>
    <row r="13" spans="1:14" s="8" customFormat="1">
      <c r="A13" s="33" t="s">
        <v>17</v>
      </c>
      <c r="B13" s="33" t="s">
        <v>31</v>
      </c>
      <c r="C13" s="33" t="s">
        <v>19</v>
      </c>
      <c r="D13" s="33" t="s">
        <v>20</v>
      </c>
      <c r="E13" s="33" t="s">
        <v>32</v>
      </c>
      <c r="F13" s="33" t="s">
        <v>29</v>
      </c>
      <c r="G13" s="33" t="s">
        <v>33</v>
      </c>
      <c r="H13" s="33" t="s">
        <v>34</v>
      </c>
      <c r="I13" s="33" t="s">
        <v>30</v>
      </c>
    </row>
    <row r="14" spans="1:14" s="8" customFormat="1">
      <c r="H14" s="47"/>
      <c r="I14" s="46"/>
    </row>
    <row r="15" spans="1:14" s="8" customFormat="1">
      <c r="H15" s="33" t="s">
        <v>30</v>
      </c>
      <c r="I15" s="39">
        <f>SUM(I14:I14)</f>
        <v>0</v>
      </c>
    </row>
    <row r="16" spans="1:14">
      <c r="G16" s="48"/>
      <c r="H16" s="48"/>
      <c r="I16" s="48"/>
      <c r="J16" s="48"/>
    </row>
    <row r="17" spans="1:17" s="8" customFormat="1">
      <c r="A17" s="33" t="s">
        <v>17</v>
      </c>
      <c r="B17" s="33" t="s">
        <v>38</v>
      </c>
      <c r="C17" s="33" t="s">
        <v>19</v>
      </c>
      <c r="D17" s="33" t="s">
        <v>20</v>
      </c>
      <c r="E17" s="33" t="s">
        <v>21</v>
      </c>
      <c r="F17" s="33" t="s">
        <v>22</v>
      </c>
      <c r="G17" s="33" t="s">
        <v>23</v>
      </c>
      <c r="H17" s="33" t="s">
        <v>24</v>
      </c>
      <c r="I17" s="33" t="s">
        <v>29</v>
      </c>
      <c r="J17" s="33" t="s">
        <v>30</v>
      </c>
    </row>
    <row r="18" spans="1:17">
      <c r="A18" s="1"/>
      <c r="B18" s="1"/>
      <c r="C18" s="1"/>
      <c r="D18" s="1"/>
      <c r="E18" s="1"/>
      <c r="F18" s="19"/>
      <c r="G18" s="1"/>
      <c r="H18" s="1"/>
      <c r="I18" s="20"/>
      <c r="J18" s="4">
        <f>D18*I18</f>
        <v>0</v>
      </c>
    </row>
    <row r="19" spans="1:17" s="8" customFormat="1">
      <c r="I19" s="37" t="s">
        <v>30</v>
      </c>
      <c r="J19" s="38">
        <f>SUM(J18:J18)</f>
        <v>0</v>
      </c>
    </row>
    <row r="20" spans="1:17">
      <c r="H20" s="21"/>
      <c r="I20" s="22"/>
    </row>
    <row r="21" spans="1:17" s="8" customFormat="1">
      <c r="A21" s="33" t="s">
        <v>17</v>
      </c>
      <c r="B21" s="33" t="s">
        <v>39</v>
      </c>
      <c r="C21" s="33" t="s">
        <v>19</v>
      </c>
      <c r="D21" s="33" t="s">
        <v>20</v>
      </c>
      <c r="E21" s="33" t="s">
        <v>32</v>
      </c>
      <c r="F21" s="33" t="s">
        <v>29</v>
      </c>
      <c r="G21" s="33" t="s">
        <v>40</v>
      </c>
      <c r="H21" s="33" t="s">
        <v>41</v>
      </c>
      <c r="I21" s="33" t="s">
        <v>30</v>
      </c>
    </row>
    <row r="22" spans="1:17">
      <c r="A22" s="1"/>
      <c r="B22" s="1"/>
      <c r="C22" s="1"/>
      <c r="D22" s="4"/>
      <c r="E22" s="1"/>
      <c r="F22" s="1"/>
      <c r="G22" s="1"/>
      <c r="H22" s="1"/>
      <c r="I22" s="4" t="str">
        <f>IF('[1]Front ARB Flange '!$G28&lt;&gt;"",D22*F22/G22*H22,"")</f>
        <v/>
      </c>
    </row>
    <row r="23" spans="1:17" s="8" customFormat="1">
      <c r="H23" s="37" t="s">
        <v>30</v>
      </c>
      <c r="I23" s="39">
        <f>SUM(I22:I22)</f>
        <v>0</v>
      </c>
    </row>
    <row r="24" spans="1:17">
      <c r="H24" s="21"/>
      <c r="I24" s="22"/>
    </row>
    <row r="25" spans="1:17">
      <c r="Q25" s="23"/>
    </row>
  </sheetData>
  <hyperlinks>
    <hyperlink ref="J3" location="BOM!A1" display="FileLink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Q25"/>
  <sheetViews>
    <sheetView topLeftCell="B1" zoomScale="85" zoomScaleNormal="85" workbookViewId="0">
      <selection activeCell="G10" sqref="G10"/>
    </sheetView>
  </sheetViews>
  <sheetFormatPr baseColWidth="10" defaultColWidth="8.83203125" defaultRowHeight="14"/>
  <cols>
    <col min="1" max="1" width="15" style="2" bestFit="1" customWidth="1"/>
    <col min="2" max="2" width="33.33203125" style="2" bestFit="1" customWidth="1"/>
    <col min="3" max="3" width="35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24" t="s">
        <v>0</v>
      </c>
      <c r="B1" s="1" t="s">
        <v>1</v>
      </c>
      <c r="D1" s="26"/>
      <c r="J1" s="27" t="s">
        <v>2</v>
      </c>
      <c r="K1" s="3">
        <v>254</v>
      </c>
      <c r="M1" s="24" t="s">
        <v>3</v>
      </c>
      <c r="N1" s="4">
        <f>N11+I15+J19+I23</f>
        <v>4</v>
      </c>
    </row>
    <row r="2" spans="1:14">
      <c r="A2" s="24" t="s">
        <v>4</v>
      </c>
      <c r="B2" s="1" t="s">
        <v>42</v>
      </c>
      <c r="D2" s="25" t="s">
        <v>5</v>
      </c>
      <c r="E2" s="1"/>
      <c r="M2" s="24" t="s">
        <v>6</v>
      </c>
      <c r="N2" s="5">
        <v>1</v>
      </c>
    </row>
    <row r="3" spans="1:14" ht="15">
      <c r="A3" s="24" t="s">
        <v>7</v>
      </c>
      <c r="B3" s="1" t="s">
        <v>43</v>
      </c>
      <c r="D3" s="24" t="s">
        <v>8</v>
      </c>
      <c r="E3" s="1"/>
      <c r="J3" s="28" t="s">
        <v>5</v>
      </c>
      <c r="K3" s="1" t="s">
        <v>9</v>
      </c>
    </row>
    <row r="4" spans="1:14">
      <c r="A4" s="24" t="s">
        <v>10</v>
      </c>
      <c r="B4" s="6" t="s">
        <v>54</v>
      </c>
      <c r="D4" s="24" t="s">
        <v>11</v>
      </c>
      <c r="E4" s="1"/>
      <c r="J4" s="24" t="s">
        <v>8</v>
      </c>
      <c r="K4" s="1"/>
      <c r="M4" s="24" t="s">
        <v>12</v>
      </c>
      <c r="N4" s="4">
        <f>N1*N2</f>
        <v>4</v>
      </c>
    </row>
    <row r="5" spans="1:14">
      <c r="A5" s="24" t="s">
        <v>13</v>
      </c>
      <c r="B5" s="6"/>
      <c r="D5" s="26"/>
      <c r="J5" s="24" t="s">
        <v>11</v>
      </c>
      <c r="K5" s="1"/>
    </row>
    <row r="6" spans="1:14">
      <c r="A6" s="24" t="s">
        <v>14</v>
      </c>
      <c r="B6" s="1" t="s">
        <v>15</v>
      </c>
    </row>
    <row r="7" spans="1:14">
      <c r="A7" s="24" t="s">
        <v>16</v>
      </c>
      <c r="B7" s="7" t="s">
        <v>53</v>
      </c>
    </row>
    <row r="9" spans="1:14" s="8" customFormat="1">
      <c r="A9" s="24" t="s">
        <v>17</v>
      </c>
      <c r="B9" s="24" t="s">
        <v>18</v>
      </c>
      <c r="C9" s="24" t="s">
        <v>19</v>
      </c>
      <c r="D9" s="24" t="s">
        <v>20</v>
      </c>
      <c r="E9" s="24" t="s">
        <v>21</v>
      </c>
      <c r="F9" s="24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</row>
    <row r="10" spans="1:14" ht="15">
      <c r="A10" s="1">
        <v>1</v>
      </c>
      <c r="B10" s="9" t="s">
        <v>55</v>
      </c>
      <c r="C10" s="1" t="s">
        <v>54</v>
      </c>
      <c r="D10" s="4">
        <v>4</v>
      </c>
      <c r="E10" s="10" t="s">
        <v>52</v>
      </c>
      <c r="F10" s="1" t="s">
        <v>35</v>
      </c>
      <c r="G10" s="1"/>
      <c r="H10" s="11"/>
      <c r="I10" s="12"/>
      <c r="J10" s="13"/>
      <c r="K10" s="11"/>
      <c r="L10" s="11"/>
      <c r="M10" s="43">
        <v>1</v>
      </c>
      <c r="N10" s="4">
        <f>IF(J10="",D10*M10,D10*J10*K10*L10*M10)</f>
        <v>4</v>
      </c>
    </row>
    <row r="11" spans="1:14" s="8" customFormat="1">
      <c r="M11" s="29" t="s">
        <v>30</v>
      </c>
      <c r="N11" s="30">
        <f>SUM(N10:N10)</f>
        <v>4</v>
      </c>
    </row>
    <row r="13" spans="1:14" s="8" customFormat="1">
      <c r="A13" s="24" t="s">
        <v>17</v>
      </c>
      <c r="B13" s="24" t="s">
        <v>31</v>
      </c>
      <c r="C13" s="24" t="s">
        <v>19</v>
      </c>
      <c r="D13" s="24" t="s">
        <v>20</v>
      </c>
      <c r="E13" s="24" t="s">
        <v>32</v>
      </c>
      <c r="F13" s="24" t="s">
        <v>29</v>
      </c>
      <c r="G13" s="24" t="s">
        <v>33</v>
      </c>
      <c r="H13" s="24" t="s">
        <v>34</v>
      </c>
      <c r="I13" s="24" t="s">
        <v>30</v>
      </c>
    </row>
    <row r="14" spans="1:14">
      <c r="B14" s="17"/>
      <c r="D14" s="18"/>
      <c r="H14" s="1"/>
      <c r="I14" s="4"/>
    </row>
    <row r="15" spans="1:14" s="8" customFormat="1">
      <c r="H15" s="29" t="s">
        <v>30</v>
      </c>
      <c r="I15" s="31"/>
    </row>
    <row r="17" spans="1:17" s="8" customFormat="1">
      <c r="A17" s="24" t="s">
        <v>17</v>
      </c>
      <c r="B17" s="24" t="s">
        <v>38</v>
      </c>
      <c r="C17" s="24" t="s">
        <v>19</v>
      </c>
      <c r="D17" s="24" t="s">
        <v>20</v>
      </c>
      <c r="E17" s="24" t="s">
        <v>21</v>
      </c>
      <c r="F17" s="24" t="s">
        <v>22</v>
      </c>
      <c r="G17" s="24" t="s">
        <v>23</v>
      </c>
      <c r="H17" s="24" t="s">
        <v>24</v>
      </c>
      <c r="I17" s="24" t="s">
        <v>29</v>
      </c>
      <c r="J17" s="24" t="s">
        <v>30</v>
      </c>
    </row>
    <row r="18" spans="1:17">
      <c r="A18" s="1"/>
      <c r="B18" s="1"/>
      <c r="C18" s="1"/>
      <c r="D18" s="1"/>
      <c r="E18" s="1"/>
      <c r="F18" s="19"/>
      <c r="G18" s="1"/>
      <c r="H18" s="1"/>
      <c r="I18" s="20"/>
      <c r="J18" s="4">
        <f>D18*I18</f>
        <v>0</v>
      </c>
    </row>
    <row r="19" spans="1:17" s="8" customFormat="1">
      <c r="I19" s="29" t="s">
        <v>30</v>
      </c>
      <c r="J19" s="31">
        <f>SUM(J18:J18)</f>
        <v>0</v>
      </c>
    </row>
    <row r="20" spans="1:17">
      <c r="H20" s="21"/>
      <c r="I20" s="22"/>
    </row>
    <row r="21" spans="1:17" s="8" customFormat="1">
      <c r="A21" s="24" t="s">
        <v>17</v>
      </c>
      <c r="B21" s="24" t="s">
        <v>39</v>
      </c>
      <c r="C21" s="24" t="s">
        <v>19</v>
      </c>
      <c r="D21" s="24" t="s">
        <v>20</v>
      </c>
      <c r="E21" s="24" t="s">
        <v>32</v>
      </c>
      <c r="F21" s="24" t="s">
        <v>29</v>
      </c>
      <c r="G21" s="24" t="s">
        <v>40</v>
      </c>
      <c r="H21" s="24" t="s">
        <v>41</v>
      </c>
      <c r="I21" s="24" t="s">
        <v>30</v>
      </c>
    </row>
    <row r="22" spans="1:17">
      <c r="A22" s="1"/>
      <c r="B22" s="1"/>
      <c r="C22" s="1"/>
      <c r="D22" s="4"/>
      <c r="E22" s="1"/>
      <c r="F22" s="1"/>
      <c r="G22" s="1"/>
      <c r="H22" s="1"/>
      <c r="I22" s="4" t="str">
        <f>IF('[1]Front ARB Flange '!$G28&lt;&gt;"",D22*F22/G22*H22,"")</f>
        <v/>
      </c>
    </row>
    <row r="23" spans="1:17" s="8" customFormat="1">
      <c r="H23" s="29" t="s">
        <v>30</v>
      </c>
      <c r="I23" s="32">
        <f>SUM(I22:I22)</f>
        <v>0</v>
      </c>
    </row>
    <row r="24" spans="1:17">
      <c r="H24" s="21"/>
      <c r="I24" s="22"/>
    </row>
    <row r="25" spans="1:17">
      <c r="Q25" s="23"/>
    </row>
  </sheetData>
  <hyperlinks>
    <hyperlink ref="J3" location="BOM!A1" display="FileLink1" xr:uid="{00000000-0004-0000-07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Q24"/>
  <sheetViews>
    <sheetView zoomScale="85" zoomScaleNormal="85" workbookViewId="0">
      <selection activeCell="I31" sqref="I31"/>
    </sheetView>
  </sheetViews>
  <sheetFormatPr baseColWidth="10" defaultColWidth="8.83203125" defaultRowHeight="14"/>
  <cols>
    <col min="1" max="1" width="15" style="2" bestFit="1" customWidth="1"/>
    <col min="2" max="2" width="31.5" style="2" bestFit="1" customWidth="1"/>
    <col min="3" max="3" width="35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24" t="s">
        <v>0</v>
      </c>
      <c r="B1" s="1" t="s">
        <v>1</v>
      </c>
      <c r="D1" s="26"/>
      <c r="J1" s="27" t="s">
        <v>2</v>
      </c>
      <c r="K1" s="3">
        <v>254</v>
      </c>
      <c r="M1" s="24" t="s">
        <v>3</v>
      </c>
      <c r="N1" s="55">
        <v>28.38</v>
      </c>
    </row>
    <row r="2" spans="1:14">
      <c r="A2" s="24" t="s">
        <v>4</v>
      </c>
      <c r="B2" s="1" t="s">
        <v>42</v>
      </c>
      <c r="D2" s="25" t="s">
        <v>5</v>
      </c>
      <c r="E2" s="1"/>
      <c r="M2" s="24" t="s">
        <v>6</v>
      </c>
      <c r="N2" s="133">
        <v>4</v>
      </c>
    </row>
    <row r="3" spans="1:14" ht="15">
      <c r="A3" s="24" t="s">
        <v>7</v>
      </c>
      <c r="B3" s="1" t="s">
        <v>43</v>
      </c>
      <c r="C3" s="26"/>
      <c r="D3" s="24" t="s">
        <v>8</v>
      </c>
      <c r="E3" s="1"/>
      <c r="J3" s="28" t="s">
        <v>5</v>
      </c>
      <c r="K3" s="1" t="s">
        <v>9</v>
      </c>
    </row>
    <row r="4" spans="1:14">
      <c r="A4" s="24" t="s">
        <v>10</v>
      </c>
      <c r="B4" s="74" t="s">
        <v>237</v>
      </c>
      <c r="D4" s="24" t="s">
        <v>11</v>
      </c>
      <c r="E4" s="1"/>
      <c r="J4" s="24" t="s">
        <v>8</v>
      </c>
      <c r="K4" s="1"/>
      <c r="M4" s="24" t="s">
        <v>12</v>
      </c>
      <c r="N4" s="4">
        <f>N1*N2</f>
        <v>113.52</v>
      </c>
    </row>
    <row r="5" spans="1:14">
      <c r="A5" s="24" t="s">
        <v>13</v>
      </c>
      <c r="B5" s="6"/>
      <c r="D5" s="26"/>
      <c r="J5" s="24" t="s">
        <v>11</v>
      </c>
      <c r="K5" s="1"/>
    </row>
    <row r="6" spans="1:14">
      <c r="A6" s="24" t="s">
        <v>14</v>
      </c>
      <c r="B6" s="1" t="s">
        <v>15</v>
      </c>
    </row>
    <row r="7" spans="1:14" ht="30">
      <c r="A7" s="24" t="s">
        <v>16</v>
      </c>
      <c r="B7" s="42" t="s">
        <v>56</v>
      </c>
    </row>
    <row r="9" spans="1:14" s="8" customFormat="1">
      <c r="A9" s="24" t="s">
        <v>17</v>
      </c>
      <c r="B9" s="24" t="s">
        <v>18</v>
      </c>
      <c r="C9" s="24" t="s">
        <v>19</v>
      </c>
      <c r="D9" s="24" t="s">
        <v>20</v>
      </c>
      <c r="E9" s="24" t="s">
        <v>21</v>
      </c>
      <c r="F9" s="24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</row>
    <row r="10" spans="1:14" s="8" customFormat="1">
      <c r="A10" s="2">
        <v>1</v>
      </c>
      <c r="B10" s="2" t="s">
        <v>58</v>
      </c>
      <c r="C10" s="2" t="s">
        <v>59</v>
      </c>
      <c r="D10" s="4">
        <v>28.38</v>
      </c>
      <c r="E10" s="2">
        <v>52</v>
      </c>
      <c r="F10" s="2" t="s">
        <v>48</v>
      </c>
      <c r="G10" s="2">
        <v>16</v>
      </c>
      <c r="H10" s="2" t="s">
        <v>48</v>
      </c>
      <c r="M10" s="14">
        <v>1</v>
      </c>
      <c r="N10" s="4">
        <f>IF(J10="",D10*M10,D10*J10*K10*L10*M10)</f>
        <v>28.38</v>
      </c>
    </row>
    <row r="11" spans="1:14">
      <c r="M11" s="29" t="s">
        <v>30</v>
      </c>
      <c r="N11" s="30">
        <f>SUM(N10:N10)</f>
        <v>28.38</v>
      </c>
    </row>
    <row r="13" spans="1:14" s="8" customFormat="1">
      <c r="A13" s="24" t="s">
        <v>17</v>
      </c>
      <c r="B13" s="24" t="s">
        <v>31</v>
      </c>
      <c r="C13" s="24" t="s">
        <v>19</v>
      </c>
      <c r="D13" s="24" t="s">
        <v>20</v>
      </c>
      <c r="E13" s="24" t="s">
        <v>32</v>
      </c>
      <c r="F13" s="24" t="s">
        <v>29</v>
      </c>
      <c r="G13" s="24" t="s">
        <v>33</v>
      </c>
      <c r="H13" s="24" t="s">
        <v>34</v>
      </c>
      <c r="I13" s="24" t="s">
        <v>30</v>
      </c>
    </row>
    <row r="14" spans="1:14" s="8" customFormat="1">
      <c r="H14" s="29" t="s">
        <v>30</v>
      </c>
      <c r="I14" s="31"/>
    </row>
    <row r="16" spans="1:14" s="8" customFormat="1">
      <c r="A16" s="24" t="s">
        <v>17</v>
      </c>
      <c r="B16" s="24" t="s">
        <v>38</v>
      </c>
      <c r="C16" s="24" t="s">
        <v>19</v>
      </c>
      <c r="D16" s="24" t="s">
        <v>20</v>
      </c>
      <c r="E16" s="24" t="s">
        <v>21</v>
      </c>
      <c r="F16" s="24" t="s">
        <v>22</v>
      </c>
      <c r="G16" s="24" t="s">
        <v>23</v>
      </c>
      <c r="H16" s="24" t="s">
        <v>24</v>
      </c>
      <c r="I16" s="24" t="s">
        <v>29</v>
      </c>
      <c r="J16" s="24" t="s">
        <v>30</v>
      </c>
    </row>
    <row r="17" spans="1:17">
      <c r="A17" s="1"/>
      <c r="B17" s="1"/>
      <c r="C17" s="1"/>
      <c r="D17" s="1"/>
      <c r="E17" s="1"/>
      <c r="F17" s="19"/>
      <c r="G17" s="1"/>
      <c r="H17" s="1"/>
      <c r="I17" s="20"/>
      <c r="J17" s="4">
        <f>D17*I17</f>
        <v>0</v>
      </c>
    </row>
    <row r="18" spans="1:17" s="8" customFormat="1">
      <c r="I18" s="29" t="s">
        <v>30</v>
      </c>
      <c r="J18" s="31">
        <f>SUM(J17:J17)</f>
        <v>0</v>
      </c>
    </row>
    <row r="19" spans="1:17">
      <c r="H19" s="21"/>
      <c r="I19" s="22"/>
    </row>
    <row r="20" spans="1:17" s="8" customFormat="1">
      <c r="A20" s="24" t="s">
        <v>17</v>
      </c>
      <c r="B20" s="24" t="s">
        <v>39</v>
      </c>
      <c r="C20" s="24" t="s">
        <v>19</v>
      </c>
      <c r="D20" s="24" t="s">
        <v>20</v>
      </c>
      <c r="E20" s="24" t="s">
        <v>32</v>
      </c>
      <c r="F20" s="24" t="s">
        <v>29</v>
      </c>
      <c r="G20" s="24" t="s">
        <v>40</v>
      </c>
      <c r="H20" s="24" t="s">
        <v>41</v>
      </c>
      <c r="I20" s="24" t="s">
        <v>30</v>
      </c>
    </row>
    <row r="21" spans="1:17">
      <c r="A21" s="1"/>
      <c r="B21" s="1"/>
      <c r="C21" s="1"/>
      <c r="D21" s="4"/>
      <c r="E21" s="1"/>
      <c r="F21" s="1"/>
      <c r="G21" s="1"/>
      <c r="H21" s="1"/>
      <c r="I21" s="4" t="str">
        <f>IF('[1]Front ARB Flange '!$G28&lt;&gt;"",D21*F21/G21*H21,"")</f>
        <v/>
      </c>
    </row>
    <row r="22" spans="1:17" s="8" customFormat="1">
      <c r="H22" s="29" t="s">
        <v>30</v>
      </c>
      <c r="I22" s="32">
        <f>SUM(I21:I21)</f>
        <v>0</v>
      </c>
    </row>
    <row r="23" spans="1:17">
      <c r="H23" s="21"/>
      <c r="I23" s="22"/>
    </row>
    <row r="24" spans="1:17">
      <c r="Q24" s="23"/>
    </row>
  </sheetData>
  <hyperlinks>
    <hyperlink ref="J3" location="BOM!A1" display="FileLink1" xr:uid="{00000000-0004-0000-0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Q25"/>
  <sheetViews>
    <sheetView workbookViewId="0">
      <selection activeCell="D28" sqref="D28"/>
    </sheetView>
  </sheetViews>
  <sheetFormatPr baseColWidth="10" defaultColWidth="8.83203125" defaultRowHeight="14"/>
  <cols>
    <col min="1" max="1" width="15" style="2" bestFit="1" customWidth="1"/>
    <col min="2" max="2" width="31.5" style="2" bestFit="1" customWidth="1"/>
    <col min="3" max="3" width="24.5" style="2" bestFit="1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20.6640625" style="2" customWidth="1"/>
    <col min="8" max="8" width="13.83203125" style="2" bestFit="1" customWidth="1"/>
    <col min="9" max="9" width="15.5" style="2" customWidth="1"/>
    <col min="10" max="10" width="13.83203125" style="2" bestFit="1" customWidth="1"/>
    <col min="11" max="11" width="13.5" style="2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8.83203125" style="2"/>
    <col min="16" max="16" width="9.5" style="2" bestFit="1" customWidth="1"/>
    <col min="17" max="18" width="8.83203125" style="2"/>
    <col min="19" max="19" width="10.5" style="2" bestFit="1" customWidth="1"/>
    <col min="20" max="20" width="9.5" style="2" bestFit="1" customWidth="1"/>
    <col min="21" max="21" width="8.83203125" style="2"/>
    <col min="22" max="22" width="9.5" style="2" bestFit="1" customWidth="1"/>
    <col min="23" max="23" width="8.83203125" style="2"/>
    <col min="24" max="25" width="10.1640625" style="2" bestFit="1" customWidth="1"/>
    <col min="26" max="28" width="9.33203125" style="2" bestFit="1" customWidth="1"/>
    <col min="29" max="16384" width="8.83203125" style="2"/>
  </cols>
  <sheetData>
    <row r="1" spans="1:14">
      <c r="A1" s="24" t="s">
        <v>0</v>
      </c>
      <c r="B1" s="1" t="s">
        <v>1</v>
      </c>
      <c r="D1" s="26"/>
      <c r="J1" s="27" t="s">
        <v>2</v>
      </c>
      <c r="K1" s="3">
        <v>254</v>
      </c>
      <c r="M1" s="24" t="s">
        <v>3</v>
      </c>
      <c r="N1" s="55">
        <f>N11+I15+J19+I23</f>
        <v>122.58</v>
      </c>
    </row>
    <row r="2" spans="1:14">
      <c r="A2" s="24" t="s">
        <v>4</v>
      </c>
      <c r="B2" s="1" t="s">
        <v>42</v>
      </c>
      <c r="D2" s="25" t="s">
        <v>5</v>
      </c>
      <c r="E2" s="1"/>
      <c r="M2" s="24" t="s">
        <v>6</v>
      </c>
      <c r="N2" s="133">
        <v>4</v>
      </c>
    </row>
    <row r="3" spans="1:14" ht="15">
      <c r="A3" s="24" t="s">
        <v>7</v>
      </c>
      <c r="B3" s="1" t="s">
        <v>43</v>
      </c>
      <c r="C3" s="26"/>
      <c r="D3" s="24" t="s">
        <v>8</v>
      </c>
      <c r="E3" s="1"/>
      <c r="J3" s="28" t="s">
        <v>5</v>
      </c>
      <c r="K3" s="1" t="s">
        <v>9</v>
      </c>
    </row>
    <row r="4" spans="1:14">
      <c r="A4" s="24" t="s">
        <v>10</v>
      </c>
      <c r="B4" s="6" t="s">
        <v>236</v>
      </c>
      <c r="D4" s="24" t="s">
        <v>11</v>
      </c>
      <c r="E4" s="1"/>
      <c r="J4" s="24" t="s">
        <v>8</v>
      </c>
      <c r="K4" s="1"/>
      <c r="M4" s="24" t="s">
        <v>12</v>
      </c>
      <c r="N4" s="4">
        <f>N1*N2</f>
        <v>490.32</v>
      </c>
    </row>
    <row r="5" spans="1:14">
      <c r="A5" s="24" t="s">
        <v>13</v>
      </c>
      <c r="B5" s="6"/>
      <c r="D5" s="26"/>
      <c r="J5" s="24" t="s">
        <v>11</v>
      </c>
      <c r="K5" s="1"/>
    </row>
    <row r="6" spans="1:14">
      <c r="A6" s="24" t="s">
        <v>14</v>
      </c>
      <c r="B6" s="1" t="s">
        <v>15</v>
      </c>
    </row>
    <row r="7" spans="1:14" ht="30">
      <c r="A7" s="24" t="s">
        <v>16</v>
      </c>
      <c r="B7" s="42" t="s">
        <v>56</v>
      </c>
    </row>
    <row r="9" spans="1:14" s="8" customFormat="1">
      <c r="A9" s="24" t="s">
        <v>17</v>
      </c>
      <c r="B9" s="24" t="s">
        <v>18</v>
      </c>
      <c r="C9" s="24" t="s">
        <v>19</v>
      </c>
      <c r="D9" s="24" t="s">
        <v>20</v>
      </c>
      <c r="E9" s="24" t="s">
        <v>21</v>
      </c>
      <c r="F9" s="24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</row>
    <row r="10" spans="1:14" ht="15">
      <c r="A10" s="1">
        <v>1</v>
      </c>
      <c r="B10" s="9" t="s">
        <v>57</v>
      </c>
      <c r="C10" s="2" t="s">
        <v>59</v>
      </c>
      <c r="D10" s="4">
        <v>122.58</v>
      </c>
      <c r="E10" s="10">
        <v>85</v>
      </c>
      <c r="F10" s="1" t="s">
        <v>48</v>
      </c>
      <c r="G10" s="1">
        <v>13</v>
      </c>
      <c r="H10" s="11" t="s">
        <v>48</v>
      </c>
      <c r="I10" s="12"/>
      <c r="J10" s="13"/>
      <c r="K10" s="11"/>
      <c r="L10" s="11"/>
      <c r="M10" s="14">
        <v>1</v>
      </c>
      <c r="N10" s="4">
        <f>IF(J10="",D10*M10,D10*J10*K10*L10*M10)</f>
        <v>122.58</v>
      </c>
    </row>
    <row r="11" spans="1:14" s="8" customFormat="1">
      <c r="A11" s="2"/>
      <c r="B11" s="2"/>
      <c r="C11" s="2"/>
      <c r="D11" s="2"/>
      <c r="E11" s="2"/>
      <c r="F11" s="2"/>
      <c r="G11" s="2"/>
      <c r="H11" s="2"/>
      <c r="M11" s="29" t="s">
        <v>30</v>
      </c>
      <c r="N11" s="30">
        <f>SUM(N10:N10)</f>
        <v>122.58</v>
      </c>
    </row>
    <row r="13" spans="1:14" s="8" customFormat="1">
      <c r="A13" s="24" t="s">
        <v>17</v>
      </c>
      <c r="B13" s="24" t="s">
        <v>31</v>
      </c>
      <c r="C13" s="24" t="s">
        <v>19</v>
      </c>
      <c r="D13" s="24" t="s">
        <v>20</v>
      </c>
      <c r="E13" s="24" t="s">
        <v>32</v>
      </c>
      <c r="F13" s="24" t="s">
        <v>29</v>
      </c>
      <c r="G13" s="24" t="s">
        <v>33</v>
      </c>
      <c r="H13" s="24" t="s">
        <v>34</v>
      </c>
      <c r="I13" s="24" t="s">
        <v>30</v>
      </c>
    </row>
    <row r="14" spans="1:14" s="49" customFormat="1">
      <c r="H14" s="50"/>
      <c r="I14" s="50"/>
    </row>
    <row r="15" spans="1:14" s="8" customFormat="1">
      <c r="H15" s="29" t="s">
        <v>30</v>
      </c>
      <c r="I15" s="31">
        <f>SUM(I14:I14)</f>
        <v>0</v>
      </c>
    </row>
    <row r="17" spans="1:17" s="8" customFormat="1">
      <c r="A17" s="24" t="s">
        <v>17</v>
      </c>
      <c r="B17" s="24" t="s">
        <v>38</v>
      </c>
      <c r="C17" s="24" t="s">
        <v>19</v>
      </c>
      <c r="D17" s="24" t="s">
        <v>20</v>
      </c>
      <c r="E17" s="24" t="s">
        <v>21</v>
      </c>
      <c r="F17" s="24" t="s">
        <v>22</v>
      </c>
      <c r="G17" s="24" t="s">
        <v>23</v>
      </c>
      <c r="H17" s="24" t="s">
        <v>24</v>
      </c>
      <c r="I17" s="24" t="s">
        <v>29</v>
      </c>
      <c r="J17" s="24" t="s">
        <v>30</v>
      </c>
    </row>
    <row r="18" spans="1:17">
      <c r="A18" s="1"/>
      <c r="B18" s="1"/>
      <c r="C18" s="1"/>
      <c r="D18" s="1"/>
      <c r="E18" s="1"/>
      <c r="F18" s="19"/>
      <c r="G18" s="1"/>
      <c r="H18" s="1"/>
      <c r="I18" s="20"/>
      <c r="J18" s="4">
        <f>D18*I18</f>
        <v>0</v>
      </c>
    </row>
    <row r="19" spans="1:17" s="8" customFormat="1">
      <c r="I19" s="29" t="s">
        <v>30</v>
      </c>
      <c r="J19" s="31">
        <f>SUM(J18:J18)</f>
        <v>0</v>
      </c>
    </row>
    <row r="20" spans="1:17">
      <c r="H20" s="21"/>
      <c r="I20" s="22"/>
    </row>
    <row r="21" spans="1:17" s="8" customFormat="1">
      <c r="A21" s="24" t="s">
        <v>17</v>
      </c>
      <c r="B21" s="24" t="s">
        <v>39</v>
      </c>
      <c r="C21" s="24" t="s">
        <v>19</v>
      </c>
      <c r="D21" s="24" t="s">
        <v>20</v>
      </c>
      <c r="E21" s="24" t="s">
        <v>32</v>
      </c>
      <c r="F21" s="24" t="s">
        <v>29</v>
      </c>
      <c r="G21" s="24" t="s">
        <v>40</v>
      </c>
      <c r="H21" s="24" t="s">
        <v>41</v>
      </c>
      <c r="I21" s="24" t="s">
        <v>30</v>
      </c>
    </row>
    <row r="22" spans="1:17">
      <c r="A22" s="1"/>
      <c r="B22" s="1"/>
      <c r="C22" s="1"/>
      <c r="D22" s="4"/>
      <c r="E22" s="1"/>
      <c r="F22" s="1"/>
      <c r="G22" s="1"/>
      <c r="H22" s="1"/>
      <c r="I22" s="4" t="str">
        <f>IF('[1]Front ARB Flange '!$G28&lt;&gt;"",D22*F22/G22*H22,"")</f>
        <v/>
      </c>
    </row>
    <row r="23" spans="1:17" s="8" customFormat="1">
      <c r="H23" s="29" t="s">
        <v>30</v>
      </c>
      <c r="I23" s="32">
        <f>SUM(I22:I22)</f>
        <v>0</v>
      </c>
    </row>
    <row r="24" spans="1:17">
      <c r="H24" s="21"/>
      <c r="I24" s="22"/>
    </row>
    <row r="25" spans="1:17">
      <c r="Q25" s="23"/>
    </row>
  </sheetData>
  <hyperlinks>
    <hyperlink ref="J3" location="BOM!A1" display="FileLink1" xr:uid="{00000000-0004-0000-0A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Wheels </vt:lpstr>
      <vt:lpstr>Wheel Draft </vt:lpstr>
      <vt:lpstr>Tire</vt:lpstr>
      <vt:lpstr>Tire Draft</vt:lpstr>
      <vt:lpstr>Wheel Centre </vt:lpstr>
      <vt:lpstr>Valve Stems</vt:lpstr>
      <vt:lpstr>Wheel Weights </vt:lpstr>
      <vt:lpstr>Front Wheel Bearing</vt:lpstr>
      <vt:lpstr>Rear Wheel Bearing</vt:lpstr>
      <vt:lpstr>Rear Hub </vt:lpstr>
      <vt:lpstr>Rear Hub Draft</vt:lpstr>
      <vt:lpstr>Front Hub </vt:lpstr>
      <vt:lpstr>Front Hub Draft </vt:lpstr>
      <vt:lpstr>Wheel Studs </vt:lpstr>
      <vt:lpstr>Lug Nuts </vt:lpstr>
      <vt:lpstr>Hub washer </vt:lpstr>
      <vt:lpstr>Front Hub Locker </vt:lpstr>
      <vt:lpstr>Rear Hub Locker </vt:lpstr>
      <vt:lpstr>Wheel Speed Sprocket </vt:lpstr>
      <vt:lpstr>Assembly_Wheel</vt:lpstr>
      <vt:lpstr>Assembly_Steerng Rack </vt:lpstr>
      <vt:lpstr>Assembly_tie rod</vt:lpstr>
      <vt:lpstr>Assembly_Steering Column</vt:lpstr>
      <vt:lpstr>Assembly_steering wheel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Tejas Raut</cp:lastModifiedBy>
  <cp:lastPrinted>2018-09-02T13:16:54Z</cp:lastPrinted>
  <dcterms:created xsi:type="dcterms:W3CDTF">2018-05-20T03:56:02Z</dcterms:created>
  <dcterms:modified xsi:type="dcterms:W3CDTF">2023-10-06T22:13:32Z</dcterms:modified>
</cp:coreProperties>
</file>